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3"/>
    <sheet state="visible" name="Emissions Factors" sheetId="2" r:id="rId4"/>
    <sheet state="visible" name="CommutingStaff" sheetId="3" r:id="rId5"/>
    <sheet state="visible" name="CommutingFaculty" sheetId="4" r:id="rId6"/>
    <sheet state="visible" name="WasteRecycling" sheetId="5" r:id="rId7"/>
    <sheet state="visible" name="GSFHDD" sheetId="6" r:id="rId8"/>
    <sheet state="visible" name="Energy Manager " sheetId="7" r:id="rId9"/>
    <sheet state="visible" name="Scratch Pad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Data from Wunderground: 
https://www.wunderground.com/history/airport/KLEW/2002/1/1/CustomHistory.html?dayend=1&amp;monthend=1&amp;yearend=2003&amp;req_city=&amp;req_state=&amp;req_statename=&amp;reqdb.zip=&amp;reqdb.magic=&amp;reqdb.wmo=</t>
      </text>
    </comment>
  </commentList>
</comments>
</file>

<file path=xl/sharedStrings.xml><?xml version="1.0" encoding="utf-8"?>
<sst xmlns="http://schemas.openxmlformats.org/spreadsheetml/2006/main" count="4828" uniqueCount="1180">
  <si>
    <t xml:space="preserve"> Consumption</t>
  </si>
  <si>
    <t>tCO2e</t>
  </si>
  <si>
    <t>FY</t>
  </si>
  <si>
    <t>Natural Gas (mmbtus)</t>
  </si>
  <si>
    <t>Fuel Oil (gal)</t>
  </si>
  <si>
    <t>RFO (mmbtus)</t>
  </si>
  <si>
    <t>Electricity (kWh)</t>
  </si>
  <si>
    <t>Fleet Vehicles (gal)</t>
  </si>
  <si>
    <t>Solar Production (kWh)</t>
  </si>
  <si>
    <t>Natural Gas</t>
  </si>
  <si>
    <t>Fuel Oil/B20</t>
  </si>
  <si>
    <t>RFO</t>
  </si>
  <si>
    <t>Electricity</t>
  </si>
  <si>
    <t>Fleet Vehicles</t>
  </si>
  <si>
    <t xml:space="preserve"> Gross Total </t>
  </si>
  <si>
    <t>Gross Scope I</t>
  </si>
  <si>
    <t>Including  RECs</t>
  </si>
  <si>
    <t>Scope III Included</t>
  </si>
  <si>
    <t>projected</t>
  </si>
  <si>
    <t>Nat Gas</t>
  </si>
  <si>
    <t>Oil</t>
  </si>
  <si>
    <t>Net Total Emissions</t>
  </si>
  <si>
    <t>EMISSIONS FACTORS</t>
  </si>
  <si>
    <t>Source: EPA Guidelines on Emission Factors for Greenhouse Gas Inventories (4 April 2014 Edition)</t>
  </si>
  <si>
    <t>http://www.afdc.energy.gov/vehicles/diesels_emissions.html</t>
  </si>
  <si>
    <t>https://www.eia.gov/environment/emissions/co2_vol_mass.php</t>
  </si>
  <si>
    <t>https://www.epa.gov/climateleadership/center-corporate-climate-leadership-ghg-emission-factors-hub</t>
  </si>
  <si>
    <t>STATIONARY COMBUSTION</t>
  </si>
  <si>
    <t>FUELS</t>
  </si>
  <si>
    <t>t CO2e/gal</t>
  </si>
  <si>
    <t>kg CO2/gal</t>
  </si>
  <si>
    <t>kg CH4/gal</t>
  </si>
  <si>
    <t>kg N2O/gal</t>
  </si>
  <si>
    <t>Heating Oil #2</t>
  </si>
  <si>
    <t>t CO2e/MMBTU</t>
  </si>
  <si>
    <t>Propane</t>
  </si>
  <si>
    <t>Kerosene</t>
  </si>
  <si>
    <t>t CO2e/ccf</t>
  </si>
  <si>
    <t>kg CO2/ccf</t>
  </si>
  <si>
    <t>kg CH4/ccf</t>
  </si>
  <si>
    <t>kg N2O/ccf</t>
  </si>
  <si>
    <t>t CO2/MMBTU</t>
  </si>
  <si>
    <t>tCH4/MMBTU</t>
  </si>
  <si>
    <t>tN2O/MMBTU</t>
  </si>
  <si>
    <t>Biodiesel B100</t>
  </si>
  <si>
    <t>Biodiesel B20</t>
  </si>
  <si>
    <t>NSB</t>
  </si>
  <si>
    <t>kWh</t>
  </si>
  <si>
    <t>therms</t>
  </si>
  <si>
    <t>ELECTRICITY</t>
  </si>
  <si>
    <t>MMBTU</t>
  </si>
  <si>
    <t>natural gas</t>
  </si>
  <si>
    <t>Total output emission factors</t>
  </si>
  <si>
    <t>NEWE - NPCC New England</t>
  </si>
  <si>
    <t>t CO2e/kWh</t>
  </si>
  <si>
    <t>kg CO2/kWh</t>
  </si>
  <si>
    <t>kg CH4/kWh</t>
  </si>
  <si>
    <t>kg N2O/kWh</t>
  </si>
  <si>
    <t>As projected:</t>
  </si>
  <si>
    <t>MT (2019)</t>
  </si>
  <si>
    <t>eGRID Subregion (2015)</t>
  </si>
  <si>
    <t>Price of offsets</t>
  </si>
  <si>
    <t>eGRID Subregion (2014)</t>
  </si>
  <si>
    <t>No RFO:</t>
  </si>
  <si>
    <t>metric tonnes (FY 2016)</t>
  </si>
  <si>
    <t>eGRID Subregion (2011)</t>
  </si>
  <si>
    <t>MOBILE COMBUSTION</t>
  </si>
  <si>
    <t>Gasoline</t>
  </si>
  <si>
    <t>Diesel</t>
  </si>
  <si>
    <t>BUSINESS TRAVEL</t>
  </si>
  <si>
    <t>VEHICLE TYPE</t>
  </si>
  <si>
    <t>t CO2e /passenger-mile</t>
  </si>
  <si>
    <t>kg CO2 /passenger-mile</t>
  </si>
  <si>
    <t>kg CH4 /passenger-mile</t>
  </si>
  <si>
    <t>kg N2O /passenger-mile</t>
  </si>
  <si>
    <t>Intercity rail</t>
  </si>
  <si>
    <t>Commuter rail</t>
  </si>
  <si>
    <t>Subway</t>
  </si>
  <si>
    <t>Bus</t>
  </si>
  <si>
    <t>Air - short haul</t>
  </si>
  <si>
    <t>Air - med haul</t>
  </si>
  <si>
    <t>Air - long haul</t>
  </si>
  <si>
    <t>Car</t>
  </si>
  <si>
    <t>WASTE</t>
  </si>
  <si>
    <t>Landfill</t>
  </si>
  <si>
    <t>tCO2e/tonne</t>
  </si>
  <si>
    <t>Recycled</t>
  </si>
  <si>
    <t>Composted</t>
  </si>
  <si>
    <t>FID</t>
  </si>
  <si>
    <t>FacStaff</t>
  </si>
  <si>
    <t>EmplyStatu</t>
  </si>
  <si>
    <t>Address</t>
  </si>
  <si>
    <t>City</t>
  </si>
  <si>
    <t>State</t>
  </si>
  <si>
    <t>Zip</t>
  </si>
  <si>
    <t>Latitude</t>
  </si>
  <si>
    <t>Longitude</t>
  </si>
  <si>
    <t>DISTANCE (meters)</t>
  </si>
  <si>
    <t>DISTANCE (miles)</t>
  </si>
  <si>
    <t>Daily Round Trip (miles)</t>
  </si>
  <si>
    <t>Annual (miles)</t>
  </si>
  <si>
    <t>Staff</t>
  </si>
  <si>
    <t>Academic Yr Full Time</t>
  </si>
  <si>
    <t>107 Bow Street</t>
  </si>
  <si>
    <t>Freeport</t>
  </si>
  <si>
    <t>ME</t>
  </si>
  <si>
    <t>11 Hamlin Road</t>
  </si>
  <si>
    <t>Falmouth</t>
  </si>
  <si>
    <t>1128 Main Street</t>
  </si>
  <si>
    <t>Bowdoin</t>
  </si>
  <si>
    <t>120 Ledge Hill Road</t>
  </si>
  <si>
    <t>Hebron</t>
  </si>
  <si>
    <t>16 David Pond Road</t>
  </si>
  <si>
    <t>Fayette</t>
  </si>
  <si>
    <t>20 Frye Street</t>
  </si>
  <si>
    <t>Lewiston</t>
  </si>
  <si>
    <t>25 Russell Avenue</t>
  </si>
  <si>
    <t>Auburn</t>
  </si>
  <si>
    <t>276 Brackett Street Apt. 3</t>
  </si>
  <si>
    <t>Portland</t>
  </si>
  <si>
    <t>289 Montello Street</t>
  </si>
  <si>
    <t>29 Sylvan Avenue</t>
  </si>
  <si>
    <t>30 Rejane Avenue</t>
  </si>
  <si>
    <t>42 Hersey Hill Road</t>
  </si>
  <si>
    <t>52 Manchester Lane</t>
  </si>
  <si>
    <t>Litchfield</t>
  </si>
  <si>
    <t>542 Pine Tree Road</t>
  </si>
  <si>
    <t>6 Exchange Street Apt. 1</t>
  </si>
  <si>
    <t>757 Main Street Unit 56</t>
  </si>
  <si>
    <t>South Portland</t>
  </si>
  <si>
    <t>77 Durham Road</t>
  </si>
  <si>
    <t>903 Augusta Road</t>
  </si>
  <si>
    <t>Academic Year 3/4 time</t>
  </si>
  <si>
    <t>106 Temple Street</t>
  </si>
  <si>
    <t>Saco</t>
  </si>
  <si>
    <t>63 Hillcrest Street</t>
  </si>
  <si>
    <t>77 Truman Way</t>
  </si>
  <si>
    <t>Poland Spring</t>
  </si>
  <si>
    <t>8 Earle Street</t>
  </si>
  <si>
    <t>Lisbon Falls</t>
  </si>
  <si>
    <t>Full Time Full Year</t>
  </si>
  <si>
    <t>100 Nichols Street Apt 3</t>
  </si>
  <si>
    <t>100 Nichols Street Apt. 1</t>
  </si>
  <si>
    <t>101 Ashmont Street</t>
  </si>
  <si>
    <t>1047 Gore Road</t>
  </si>
  <si>
    <t>Norway</t>
  </si>
  <si>
    <t>108 Nichols Street</t>
  </si>
  <si>
    <t>108 Nichols Street Apt. 2</t>
  </si>
  <si>
    <t>109 Summit Avenue #1</t>
  </si>
  <si>
    <t>11 Benson Street</t>
  </si>
  <si>
    <t>11 S Mountain Road</t>
  </si>
  <si>
    <t>Greene</t>
  </si>
  <si>
    <t>11 Woodside Drive</t>
  </si>
  <si>
    <t>Cumberland Center</t>
  </si>
  <si>
    <t>110 Webber Avenue</t>
  </si>
  <si>
    <t>1137 Hotel Road</t>
  </si>
  <si>
    <t>115 Mast Road</t>
  </si>
  <si>
    <t>Westbrook</t>
  </si>
  <si>
    <t>117 Googin Street</t>
  </si>
  <si>
    <t>117 Harris Road</t>
  </si>
  <si>
    <t>Minot</t>
  </si>
  <si>
    <t>12 Brooks Avenue Apt 1</t>
  </si>
  <si>
    <t>12 Ennis Street</t>
  </si>
  <si>
    <t>12 Motley Street Apt. 3</t>
  </si>
  <si>
    <t>12 Saugus Street</t>
  </si>
  <si>
    <t>1202 Ridge Road</t>
  </si>
  <si>
    <t>Bowdoinham</t>
  </si>
  <si>
    <t>121 Nichols Street</t>
  </si>
  <si>
    <t>122 Marston Hill Road</t>
  </si>
  <si>
    <t>1265 Naples Road</t>
  </si>
  <si>
    <t>Harrison</t>
  </si>
  <si>
    <t>13 Magean Street</t>
  </si>
  <si>
    <t>Brunswick</t>
  </si>
  <si>
    <t>13 Perkins Road</t>
  </si>
  <si>
    <t>Mechanic Falls</t>
  </si>
  <si>
    <t>13 Pinewood Drive</t>
  </si>
  <si>
    <t>Cumberland</t>
  </si>
  <si>
    <t>13 Poplar Circle</t>
  </si>
  <si>
    <t>Lisbon</t>
  </si>
  <si>
    <t>130 Central Avenue</t>
  </si>
  <si>
    <t>1304 US Route 1</t>
  </si>
  <si>
    <t>131 Wood School House Road</t>
  </si>
  <si>
    <t>134 Nichols Street #1</t>
  </si>
  <si>
    <t>136 Nichols Street Apt 2</t>
  </si>
  <si>
    <t>138 Cambell Shore Road</t>
  </si>
  <si>
    <t>Gray</t>
  </si>
  <si>
    <t>138 Davis Avenue</t>
  </si>
  <si>
    <t>138 Nichols Street Apt 2</t>
  </si>
  <si>
    <t>14 Cassell Street</t>
  </si>
  <si>
    <t>14 Missy Drive</t>
  </si>
  <si>
    <t>Sabattus</t>
  </si>
  <si>
    <t>141 Jackson Hill Road</t>
  </si>
  <si>
    <t>145 Davis Avenue</t>
  </si>
  <si>
    <t>146 Bartlett Street</t>
  </si>
  <si>
    <t>146 Madison Street</t>
  </si>
  <si>
    <t>15 Bearce Avenue</t>
  </si>
  <si>
    <t>15 Country Lane</t>
  </si>
  <si>
    <t>15 Hickory Drive</t>
  </si>
  <si>
    <t>15 Moses Little Drive</t>
  </si>
  <si>
    <t>Windham</t>
  </si>
  <si>
    <t>15 O'Brion Street Unit C</t>
  </si>
  <si>
    <t>15 Sokokis Circle</t>
  </si>
  <si>
    <t>Topsham</t>
  </si>
  <si>
    <t>15 Ware Street</t>
  </si>
  <si>
    <t>15 Wilson Street</t>
  </si>
  <si>
    <t>1529 Augusta Road</t>
  </si>
  <si>
    <t>157 Central Avenue</t>
  </si>
  <si>
    <t>159 Washington Street</t>
  </si>
  <si>
    <t>16 Bolduc Street</t>
  </si>
  <si>
    <t>16 Cushman Street Apt. 1</t>
  </si>
  <si>
    <t>16 Davis Avenue</t>
  </si>
  <si>
    <t>160 Lewiston Road</t>
  </si>
  <si>
    <t>New Gloucester</t>
  </si>
  <si>
    <t>161 Murray Street</t>
  </si>
  <si>
    <t>163 Walnut Street Apt. #3</t>
  </si>
  <si>
    <t>163 Walnut Street Apt. 1</t>
  </si>
  <si>
    <t>163A Grant Street</t>
  </si>
  <si>
    <t>1667 Main Street</t>
  </si>
  <si>
    <t>168 Milliken Road</t>
  </si>
  <si>
    <t>North Yarmouth</t>
  </si>
  <si>
    <t>17 Jesse Road</t>
  </si>
  <si>
    <t>17 Loon Lane</t>
  </si>
  <si>
    <t>Casco</t>
  </si>
  <si>
    <t>17 Plummer Street</t>
  </si>
  <si>
    <t>17 Wakefield Street</t>
  </si>
  <si>
    <t>1709 Forest Avenue</t>
  </si>
  <si>
    <t>174 Clark Street</t>
  </si>
  <si>
    <t>18 Anson Road</t>
  </si>
  <si>
    <t>18 Frye Street</t>
  </si>
  <si>
    <t>18 Kenilworth Street</t>
  </si>
  <si>
    <t>183 Sunderland Drive</t>
  </si>
  <si>
    <t>19 Bedell Street</t>
  </si>
  <si>
    <t>19 Greenwood Lane</t>
  </si>
  <si>
    <t>19 Hemlock Circle</t>
  </si>
  <si>
    <t>Scarborough</t>
  </si>
  <si>
    <t>19 Hudon Road</t>
  </si>
  <si>
    <t>19 Remington Lane</t>
  </si>
  <si>
    <t>Turner</t>
  </si>
  <si>
    <t>19 Westwood Road</t>
  </si>
  <si>
    <t>Augusta</t>
  </si>
  <si>
    <t>198 Main Street</t>
  </si>
  <si>
    <t>Oxford</t>
  </si>
  <si>
    <t>2 Clearview Avenue</t>
  </si>
  <si>
    <t>Waterville</t>
  </si>
  <si>
    <t>2 Shannon Street</t>
  </si>
  <si>
    <t>2 Shore Avenue</t>
  </si>
  <si>
    <t>20 Fairlawn Avenue</t>
  </si>
  <si>
    <t>205 College Street</t>
  </si>
  <si>
    <t>206 Forest Street</t>
  </si>
  <si>
    <t>207 College Street Apt. 1</t>
  </si>
  <si>
    <t>208 Oak Hill Road</t>
  </si>
  <si>
    <t>21 Hillview Lane</t>
  </si>
  <si>
    <t>21 Josslyn Street</t>
  </si>
  <si>
    <t>21 Marshall Street</t>
  </si>
  <si>
    <t>210 Tandberg Trail</t>
  </si>
  <si>
    <t>2137 Belgrade Road</t>
  </si>
  <si>
    <t>Sidney</t>
  </si>
  <si>
    <t>214 Ferry Road</t>
  </si>
  <si>
    <t>2176 Hallowell Road</t>
  </si>
  <si>
    <t>22 Cobbs Bridge Road</t>
  </si>
  <si>
    <t>22 Parker Way</t>
  </si>
  <si>
    <t>220 West Auburn Road</t>
  </si>
  <si>
    <t>2268 West River Road</t>
  </si>
  <si>
    <t>23 Carriage Road</t>
  </si>
  <si>
    <t>23 Eustis Street</t>
  </si>
  <si>
    <t>24 Clover Lane</t>
  </si>
  <si>
    <t>24 Woodville Road</t>
  </si>
  <si>
    <t>25 Coburn Street</t>
  </si>
  <si>
    <t>25 Falmouth Road</t>
  </si>
  <si>
    <t>25 Terry Circle</t>
  </si>
  <si>
    <t>256 College Street</t>
  </si>
  <si>
    <t>26 Harvest Hill Road</t>
  </si>
  <si>
    <t>26 Kelley Drive</t>
  </si>
  <si>
    <t>Monmouth</t>
  </si>
  <si>
    <t>26 Leavitt Road</t>
  </si>
  <si>
    <t>26 Wilson Street Apt. A</t>
  </si>
  <si>
    <t>263 Sunderland Drive</t>
  </si>
  <si>
    <t>27 Smith Street</t>
  </si>
  <si>
    <t>Yarmouth</t>
  </si>
  <si>
    <t>274 Blake Street</t>
  </si>
  <si>
    <t>28 Pine Street</t>
  </si>
  <si>
    <t>291 Spring Street Apt. 9</t>
  </si>
  <si>
    <t>296 Fairway Drive</t>
  </si>
  <si>
    <t>298 Quaker Ridge Road</t>
  </si>
  <si>
    <t>Leeds</t>
  </si>
  <si>
    <t>3 Balsam Lane</t>
  </si>
  <si>
    <t>3 Birch Place</t>
  </si>
  <si>
    <t>3 Boulder Way</t>
  </si>
  <si>
    <t>Rockport</t>
  </si>
  <si>
    <t>3 Brentwood Circle</t>
  </si>
  <si>
    <t>3 Harmony Lane Apt. 17</t>
  </si>
  <si>
    <t>3 Matobian Avenue</t>
  </si>
  <si>
    <t>3 Miranda Street</t>
  </si>
  <si>
    <t>3 Taylor Farm Lane</t>
  </si>
  <si>
    <t>3 Warren Avenue</t>
  </si>
  <si>
    <t>30 Longfellow Avenue</t>
  </si>
  <si>
    <t>30 Vesper Street</t>
  </si>
  <si>
    <t>305 Commercial Street #501</t>
  </si>
  <si>
    <t>31 Brault Street</t>
  </si>
  <si>
    <t>31 Hunters Way</t>
  </si>
  <si>
    <t>31 Orange Street Apt. 3</t>
  </si>
  <si>
    <t>32 Goosefare Drive</t>
  </si>
  <si>
    <t>Old Orchard Beach</t>
  </si>
  <si>
    <t>32 Mountain Avenue</t>
  </si>
  <si>
    <t>32 Ware Street</t>
  </si>
  <si>
    <t>32 Woodside Drive</t>
  </si>
  <si>
    <t>325 Greely Road</t>
  </si>
  <si>
    <t>33 Bridge Street</t>
  </si>
  <si>
    <t>33 Charles Street</t>
  </si>
  <si>
    <t>338 College Street</t>
  </si>
  <si>
    <t>34 Second Street Apt. 3R</t>
  </si>
  <si>
    <t>340 Main Street</t>
  </si>
  <si>
    <t>340 Meadow Cross Road</t>
  </si>
  <si>
    <t>35 Seabury Lane</t>
  </si>
  <si>
    <t>35 Ware Street</t>
  </si>
  <si>
    <t>35 White Street #2</t>
  </si>
  <si>
    <t>35 Wood Street</t>
  </si>
  <si>
    <t>35 Wood Street Apt. 212</t>
  </si>
  <si>
    <t>35 Wood Street Apt. B4</t>
  </si>
  <si>
    <t>36 Mountain Avenue</t>
  </si>
  <si>
    <t>363 Main Street Apt. 6</t>
  </si>
  <si>
    <t>37 Shore Path Drive</t>
  </si>
  <si>
    <t>38 Barron Avenue</t>
  </si>
  <si>
    <t>38 Colonial Way</t>
  </si>
  <si>
    <t>38 Eastern Promenade</t>
  </si>
  <si>
    <t>389 College Street</t>
  </si>
  <si>
    <t>39 Cushman Street</t>
  </si>
  <si>
    <t>39 Dyer Road</t>
  </si>
  <si>
    <t>39 McKinley Street</t>
  </si>
  <si>
    <t>393 Center Street #24A</t>
  </si>
  <si>
    <t>4 Bearce Avenue</t>
  </si>
  <si>
    <t>4 Macy Street</t>
  </si>
  <si>
    <t>40 West Street Apt. 3</t>
  </si>
  <si>
    <t>403 Gorham Road</t>
  </si>
  <si>
    <t>42 Lake Street</t>
  </si>
  <si>
    <t>42 Lemaire Avenue</t>
  </si>
  <si>
    <t>420 Gardiner Road</t>
  </si>
  <si>
    <t>Dresden</t>
  </si>
  <si>
    <t>43 Chipmunk Lane</t>
  </si>
  <si>
    <t>43 Tyng Street</t>
  </si>
  <si>
    <t>432 Webber Avenue</t>
  </si>
  <si>
    <t>44 Harlow Hill Road</t>
  </si>
  <si>
    <t>44 Ridge View Drive</t>
  </si>
  <si>
    <t>Standish</t>
  </si>
  <si>
    <t>446 College Street</t>
  </si>
  <si>
    <t>45 Googin Street</t>
  </si>
  <si>
    <t>46 Heather Lane</t>
  </si>
  <si>
    <t>46 Longfellow Avenue</t>
  </si>
  <si>
    <t>47 Clayton Street</t>
  </si>
  <si>
    <t>47 Pine Tree Road</t>
  </si>
  <si>
    <t>47 Valentine Way</t>
  </si>
  <si>
    <t>47 Walker Avenue</t>
  </si>
  <si>
    <t>47 Water Street Apt. 3</t>
  </si>
  <si>
    <t>Oakland</t>
  </si>
  <si>
    <t>48 Harlie Woods Road</t>
  </si>
  <si>
    <t>Durham</t>
  </si>
  <si>
    <t>48 Smith Street</t>
  </si>
  <si>
    <t>48 West Dartmouth Street</t>
  </si>
  <si>
    <t>484 Gray Road</t>
  </si>
  <si>
    <t>49 Gile Street</t>
  </si>
  <si>
    <t>49 Ward Road</t>
  </si>
  <si>
    <t>5 Champagne Lane</t>
  </si>
  <si>
    <t>5 Ledges Court</t>
  </si>
  <si>
    <t>5 School Street</t>
  </si>
  <si>
    <t>50 Glenridge Drive</t>
  </si>
  <si>
    <t>51 Grandview Avenue</t>
  </si>
  <si>
    <t>51 Hillsdale Street</t>
  </si>
  <si>
    <t>52 Nottingham Lane</t>
  </si>
  <si>
    <t>52 Route 106</t>
  </si>
  <si>
    <t>55 Bardwell Street</t>
  </si>
  <si>
    <t>55 Bowdoinham Road</t>
  </si>
  <si>
    <t>55 Campus Avenue</t>
  </si>
  <si>
    <t>55 Fessenden Street Apt. 2</t>
  </si>
  <si>
    <t>55 Lakeside Road</t>
  </si>
  <si>
    <t>Mount Desert</t>
  </si>
  <si>
    <t>55 Ware Street</t>
  </si>
  <si>
    <t>553 North Road</t>
  </si>
  <si>
    <t>57 River Road</t>
  </si>
  <si>
    <t>Woolwich</t>
  </si>
  <si>
    <t>58 Baldwin Road</t>
  </si>
  <si>
    <t>586 West Side Road</t>
  </si>
  <si>
    <t>Weld</t>
  </si>
  <si>
    <t>59 Webster Street Apt 3</t>
  </si>
  <si>
    <t>598 College Road</t>
  </si>
  <si>
    <t>6 Salt Marsh Point</t>
  </si>
  <si>
    <t>Phippsburg</t>
  </si>
  <si>
    <t>60 Bardwell Street</t>
  </si>
  <si>
    <t>60 Central Avenue</t>
  </si>
  <si>
    <t>60 Dorset Street</t>
  </si>
  <si>
    <t>60 Front Avenue</t>
  </si>
  <si>
    <t>Poland</t>
  </si>
  <si>
    <t>61 Monument Street</t>
  </si>
  <si>
    <t>63 Jefferson Street</t>
  </si>
  <si>
    <t>63 Oakley Street</t>
  </si>
  <si>
    <t>633 Newell Brook Rd</t>
  </si>
  <si>
    <t>64 Averill Hill Road</t>
  </si>
  <si>
    <t>Dixfield</t>
  </si>
  <si>
    <t>64 Clark Street Apt. 2</t>
  </si>
  <si>
    <t>64 Montello Street</t>
  </si>
  <si>
    <t>65 Weed Way</t>
  </si>
  <si>
    <t>68 Buffie Lane</t>
  </si>
  <si>
    <t>69 Tamarlane Avenue</t>
  </si>
  <si>
    <t>69 Wall Street</t>
  </si>
  <si>
    <t>7 Morse Street</t>
  </si>
  <si>
    <t>7 Stetson Court</t>
  </si>
  <si>
    <t>7 Studley Street</t>
  </si>
  <si>
    <t>712 High Street</t>
  </si>
  <si>
    <t>Bath</t>
  </si>
  <si>
    <t>73 Mill Road</t>
  </si>
  <si>
    <t>74 Bardwell Street Apt. 1</t>
  </si>
  <si>
    <t>74 Route 126</t>
  </si>
  <si>
    <t>75 Johnson Road</t>
  </si>
  <si>
    <t>Gorham</t>
  </si>
  <si>
    <t>755 College Street</t>
  </si>
  <si>
    <t>785 West Auburn Road</t>
  </si>
  <si>
    <t>8 Friar Lane</t>
  </si>
  <si>
    <t>8 Hilltop Avenue</t>
  </si>
  <si>
    <t>8 Old County Road</t>
  </si>
  <si>
    <t>80 William Street</t>
  </si>
  <si>
    <t>804A Main Street</t>
  </si>
  <si>
    <t>Waldoboro</t>
  </si>
  <si>
    <t>81 Sweetser Road</t>
  </si>
  <si>
    <t>82 Old Carriage Road</t>
  </si>
  <si>
    <t>82 West Road</t>
  </si>
  <si>
    <t>West Gardiner</t>
  </si>
  <si>
    <t>841 Woodman Hill Road</t>
  </si>
  <si>
    <t>85 Franklin Street</t>
  </si>
  <si>
    <t>88 Elmwood Road</t>
  </si>
  <si>
    <t>89 Spring Street</t>
  </si>
  <si>
    <t>9 Edgewood Road</t>
  </si>
  <si>
    <t>9 Rachael Lane</t>
  </si>
  <si>
    <t>90 Warren Road</t>
  </si>
  <si>
    <t>91 Harrison Avenue</t>
  </si>
  <si>
    <t>Gardiner</t>
  </si>
  <si>
    <t>94 N Saunders Road</t>
  </si>
  <si>
    <t>943 Plains Road</t>
  </si>
  <si>
    <t>P.O. Box 368</t>
  </si>
  <si>
    <t>PO Box 113</t>
  </si>
  <si>
    <t>Danville</t>
  </si>
  <si>
    <t>PO Box 133</t>
  </si>
  <si>
    <t>PO Box 173</t>
  </si>
  <si>
    <t>PO Box 256</t>
  </si>
  <si>
    <t>PO Box 327</t>
  </si>
  <si>
    <t>PO Box 534</t>
  </si>
  <si>
    <t>Livermore</t>
  </si>
  <si>
    <t>PO Box 623</t>
  </si>
  <si>
    <t>PO Box 667</t>
  </si>
  <si>
    <t>PO Box 916</t>
  </si>
  <si>
    <t>Wilton</t>
  </si>
  <si>
    <t>Student Affairs</t>
  </si>
  <si>
    <t>Half Time Full Year</t>
  </si>
  <si>
    <t>104 Fourth Street</t>
  </si>
  <si>
    <t>106 Ring Farm West Road</t>
  </si>
  <si>
    <t>Bridgton</t>
  </si>
  <si>
    <t>166 Eastern Promenade Basemen</t>
  </si>
  <si>
    <t>17 Grant Street Apt. 6</t>
  </si>
  <si>
    <t>Full Year Part Time (less than 20 hours/wk)</t>
  </si>
  <si>
    <t>10 North Parish Road</t>
  </si>
  <si>
    <t>10 Partridge Lane</t>
  </si>
  <si>
    <t>1030 Bridgton Road</t>
  </si>
  <si>
    <t>11 Academy Lane</t>
  </si>
  <si>
    <t>North Bridgton</t>
  </si>
  <si>
    <t>11 Judkins Avenue</t>
  </si>
  <si>
    <t>110 Sunset Avenue</t>
  </si>
  <si>
    <t>Farmington</t>
  </si>
  <si>
    <t>12 Benson Street</t>
  </si>
  <si>
    <t>12 High Street</t>
  </si>
  <si>
    <t>126 Wood Street #1</t>
  </si>
  <si>
    <t>14 Black Point Meadows</t>
  </si>
  <si>
    <t>14 Oakland Avenue</t>
  </si>
  <si>
    <t>14 Roberts Street</t>
  </si>
  <si>
    <t>141 Leach Hill Road</t>
  </si>
  <si>
    <t>16 Tall Pines</t>
  </si>
  <si>
    <t>18 Ocean Street</t>
  </si>
  <si>
    <t>20 Granite Heights Road</t>
  </si>
  <si>
    <t>Kennebunkport</t>
  </si>
  <si>
    <t>22 Granite Street</t>
  </si>
  <si>
    <t>220 Old Webster Road</t>
  </si>
  <si>
    <t>220 Poland Road</t>
  </si>
  <si>
    <t>3 Belleview Avenue</t>
  </si>
  <si>
    <t>302 Webber Avenue</t>
  </si>
  <si>
    <t>325 C Kennedy Memorial Drive</t>
  </si>
  <si>
    <t>344 Old Greene Road</t>
  </si>
  <si>
    <t>37 White Street</t>
  </si>
  <si>
    <t>43 Roosevelt Trail</t>
  </si>
  <si>
    <t>46 Oak Hill Drive</t>
  </si>
  <si>
    <t>489 Quaker Ridge Road</t>
  </si>
  <si>
    <t>50 Hadfield Road</t>
  </si>
  <si>
    <t>527 Old Belgrade Road</t>
  </si>
  <si>
    <t>53 Thomas Street</t>
  </si>
  <si>
    <t>543 Empire Road</t>
  </si>
  <si>
    <t>55 Pleasant Street</t>
  </si>
  <si>
    <t>Springvale</t>
  </si>
  <si>
    <t>558 N Auburn Road</t>
  </si>
  <si>
    <t>59 Brookwood Drive</t>
  </si>
  <si>
    <t>7 Shady Lane</t>
  </si>
  <si>
    <t>71 Overlook Lane</t>
  </si>
  <si>
    <t>78 Winter Street</t>
  </si>
  <si>
    <t>79 Bow Street Apt. 2</t>
  </si>
  <si>
    <t>84 Bardwell Street</t>
  </si>
  <si>
    <t>94 Russell Street</t>
  </si>
  <si>
    <t>B 24 Juniper East</t>
  </si>
  <si>
    <t>PO Box 174</t>
  </si>
  <si>
    <t>Part Time Academic Year</t>
  </si>
  <si>
    <t>29 Infinity Way</t>
  </si>
  <si>
    <t>49 Elliott Avenue</t>
  </si>
  <si>
    <t>Manchester</t>
  </si>
  <si>
    <t>100 Acadia Avenue</t>
  </si>
  <si>
    <t>101 Bardwell Street</t>
  </si>
  <si>
    <t>102 Hogan Road</t>
  </si>
  <si>
    <t>103 Acadia Avenue</t>
  </si>
  <si>
    <t>105 Round Pond Road</t>
  </si>
  <si>
    <t>108 Elm Street</t>
  </si>
  <si>
    <t>109 Robinson Road</t>
  </si>
  <si>
    <t>11 Hazel Street</t>
  </si>
  <si>
    <t>11 Paul Street</t>
  </si>
  <si>
    <t>11 Poland Corner Road</t>
  </si>
  <si>
    <t>11 Shepley Street</t>
  </si>
  <si>
    <t>1128 Lewiston Road</t>
  </si>
  <si>
    <t>114 Sleeper Road</t>
  </si>
  <si>
    <t>116 Holland Street</t>
  </si>
  <si>
    <t>1176 Lisbon Street #23</t>
  </si>
  <si>
    <t>1179 Washington Avenue Apt. 2</t>
  </si>
  <si>
    <t>12 Abbott Street</t>
  </si>
  <si>
    <t>12 Alpha Street</t>
  </si>
  <si>
    <t>12 Howe Street Apt. 2</t>
  </si>
  <si>
    <t>125 Wood Street Apt. 1F</t>
  </si>
  <si>
    <t>127 Howe Street Apt. 1</t>
  </si>
  <si>
    <t>129 Oak Street Apt. 4</t>
  </si>
  <si>
    <t>129 Wheeler Hill Road</t>
  </si>
  <si>
    <t>Wales</t>
  </si>
  <si>
    <t>13 Eaton Street</t>
  </si>
  <si>
    <t>13 Jack Court</t>
  </si>
  <si>
    <t>13 Josh's Way</t>
  </si>
  <si>
    <t>1330 North River Road</t>
  </si>
  <si>
    <t>134 S Main Street</t>
  </si>
  <si>
    <t>1375 West Road</t>
  </si>
  <si>
    <t>138 Grove Street</t>
  </si>
  <si>
    <t>139 College Street</t>
  </si>
  <si>
    <t>14 Brooks Avenue</t>
  </si>
  <si>
    <t>14 Free Street</t>
  </si>
  <si>
    <t>142 Old Lisbon Rd.</t>
  </si>
  <si>
    <t>147 Merrill Road</t>
  </si>
  <si>
    <t>15 Abbott Street</t>
  </si>
  <si>
    <t>15 Desmarais Drive</t>
  </si>
  <si>
    <t>15 Shirley Avenue</t>
  </si>
  <si>
    <t>154 Russell Street</t>
  </si>
  <si>
    <t>16 Jagwas Drive</t>
  </si>
  <si>
    <t>164 Littlefield Road</t>
  </si>
  <si>
    <t>166 Barrows Road</t>
  </si>
  <si>
    <t>West Sumner</t>
  </si>
  <si>
    <t>17 Church Street</t>
  </si>
  <si>
    <t>17 Garcelon Street</t>
  </si>
  <si>
    <t>17 Gloria Avenue</t>
  </si>
  <si>
    <t>17 Tourmaline Drive</t>
  </si>
  <si>
    <t>170 Elm Hill Road</t>
  </si>
  <si>
    <t>South Paris</t>
  </si>
  <si>
    <t>170 Scribner Boulevard</t>
  </si>
  <si>
    <t>171 Pine Street</t>
  </si>
  <si>
    <t>175 Crowley Road</t>
  </si>
  <si>
    <t>176 Central Avenue</t>
  </si>
  <si>
    <t>179 College Street #4</t>
  </si>
  <si>
    <t>18 Bradley Street #2</t>
  </si>
  <si>
    <t>18 Farwell Street</t>
  </si>
  <si>
    <t>183 Dyer Road</t>
  </si>
  <si>
    <t>185 Marston Hill Road</t>
  </si>
  <si>
    <t>West Auburn</t>
  </si>
  <si>
    <t>19 Jepson Avenue</t>
  </si>
  <si>
    <t>199 Davis Road</t>
  </si>
  <si>
    <t>199 Stetson Road</t>
  </si>
  <si>
    <t>2 Bennett Avenue</t>
  </si>
  <si>
    <t>2 Linda Circle</t>
  </si>
  <si>
    <t>20 Bartholomew Street</t>
  </si>
  <si>
    <t>204 College Street 1-RR</t>
  </si>
  <si>
    <t>207 Brighton Hill Road</t>
  </si>
  <si>
    <t>208 Grove Street</t>
  </si>
  <si>
    <t>211 Randall Road Bldg 1 Apt 18</t>
  </si>
  <si>
    <t>213 Pleasant Street</t>
  </si>
  <si>
    <t>217 Turner Street</t>
  </si>
  <si>
    <t>Canton</t>
  </si>
  <si>
    <t>22 Carew Street</t>
  </si>
  <si>
    <t>22 Dube Drive</t>
  </si>
  <si>
    <t>22 Garcelon Street Apt. 4</t>
  </si>
  <si>
    <t>228 Webster Street Apt. 1</t>
  </si>
  <si>
    <t>23 Gina Street</t>
  </si>
  <si>
    <t>234 Main Street</t>
  </si>
  <si>
    <t>235 Crowley Road</t>
  </si>
  <si>
    <t>24 Googin Street</t>
  </si>
  <si>
    <t>24 Spikehorn Way</t>
  </si>
  <si>
    <t>24 Wood Street Apt. 3F</t>
  </si>
  <si>
    <t>24 Woodmen Hill Road</t>
  </si>
  <si>
    <t>241 Pleasant Street</t>
  </si>
  <si>
    <t>249 Lincoln Street</t>
  </si>
  <si>
    <t>2493 Auburn Road</t>
  </si>
  <si>
    <t>25 Brighton Hill Road</t>
  </si>
  <si>
    <t>250 Merrill Hill Road</t>
  </si>
  <si>
    <t>251 Fern Street</t>
  </si>
  <si>
    <t>253 Broad Street</t>
  </si>
  <si>
    <t>26 Copper Lane</t>
  </si>
  <si>
    <t>Waterford</t>
  </si>
  <si>
    <t>27 Beech Drive</t>
  </si>
  <si>
    <t>27 Cumberland Street</t>
  </si>
  <si>
    <t>273 Marsh Road</t>
  </si>
  <si>
    <t>28 Ashmount Street</t>
  </si>
  <si>
    <t>28 Newbury Street Apt. 2</t>
  </si>
  <si>
    <t>28 Newman Street</t>
  </si>
  <si>
    <t>28 Zoar Street</t>
  </si>
  <si>
    <t>283 Lane Road</t>
  </si>
  <si>
    <t>287 Peter Vier Road</t>
  </si>
  <si>
    <t>29 Mousse Way</t>
  </si>
  <si>
    <t>297 West Gray Road</t>
  </si>
  <si>
    <t>298 Pinewoods Road</t>
  </si>
  <si>
    <t>3 Little Street</t>
  </si>
  <si>
    <t>30 Cassell Street</t>
  </si>
  <si>
    <t>308 Montello Street</t>
  </si>
  <si>
    <t>31 Lincoln Drive</t>
  </si>
  <si>
    <t>31 Thorne Avenue</t>
  </si>
  <si>
    <t>314 Cressey Road</t>
  </si>
  <si>
    <t>32 Springer Farm Road</t>
  </si>
  <si>
    <t>32 Winter Street</t>
  </si>
  <si>
    <t>320 Patten Road</t>
  </si>
  <si>
    <t>33 Bushey Circle</t>
  </si>
  <si>
    <t>338 Number Six Road</t>
  </si>
  <si>
    <t>34 College Street Apt. 4</t>
  </si>
  <si>
    <t>35 Dow Avenue</t>
  </si>
  <si>
    <t>35 Greenville Street</t>
  </si>
  <si>
    <t>Hallowell</t>
  </si>
  <si>
    <t>35 Pettingill Street Apt. 1</t>
  </si>
  <si>
    <t>35 Pinewoods Road</t>
  </si>
  <si>
    <t>35 Wellman Street</t>
  </si>
  <si>
    <t>350 Merrill Hill Road</t>
  </si>
  <si>
    <t>350 Randall Road</t>
  </si>
  <si>
    <t>36 Fox Run Road</t>
  </si>
  <si>
    <t>36 Lawn Avenue Apt. 1</t>
  </si>
  <si>
    <t>38 Broadview Avenue</t>
  </si>
  <si>
    <t>39 Charles Street</t>
  </si>
  <si>
    <t>391 Central Avenue</t>
  </si>
  <si>
    <t>4 Bakers Wharf Road</t>
  </si>
  <si>
    <t>40 North Auburn Road</t>
  </si>
  <si>
    <t>41 Cook Street</t>
  </si>
  <si>
    <t>41 Damy Drive Apt. 87</t>
  </si>
  <si>
    <t>41 Everett Road</t>
  </si>
  <si>
    <t>412 Cobbossee Road</t>
  </si>
  <si>
    <t>412 Richmond Road</t>
  </si>
  <si>
    <t>42 Garcelon Street</t>
  </si>
  <si>
    <t>42 Tailwind Court</t>
  </si>
  <si>
    <t>431 Bell Hill Road</t>
  </si>
  <si>
    <t>Otisfield</t>
  </si>
  <si>
    <t>44 Foch Street</t>
  </si>
  <si>
    <t>44 Royal Oaks Drive</t>
  </si>
  <si>
    <t>441 College Street</t>
  </si>
  <si>
    <t>45 Wood Street</t>
  </si>
  <si>
    <t>46 Blossom Drive</t>
  </si>
  <si>
    <t>46 Burnham Road</t>
  </si>
  <si>
    <t>469 Bonney Road</t>
  </si>
  <si>
    <t>Sumner</t>
  </si>
  <si>
    <t>47 Jean Street</t>
  </si>
  <si>
    <t>47 Winter Street</t>
  </si>
  <si>
    <t>49 Sabbady Point Road</t>
  </si>
  <si>
    <t>496 Sabattus Street Apt. 7</t>
  </si>
  <si>
    <t>5 Little Street</t>
  </si>
  <si>
    <t>5 McKinley Drive</t>
  </si>
  <si>
    <t>5 Valentine Way</t>
  </si>
  <si>
    <t>50 Jones Avenue</t>
  </si>
  <si>
    <t>50 Simeon Rd</t>
  </si>
  <si>
    <t>50 Simion Road</t>
  </si>
  <si>
    <t>52 Howard Street</t>
  </si>
  <si>
    <t>52 Quiet Acres Drive</t>
  </si>
  <si>
    <t>52 Star Drive</t>
  </si>
  <si>
    <t>53 Hines Road</t>
  </si>
  <si>
    <t>55 Sprague Mills Road</t>
  </si>
  <si>
    <t>55 Tower Lane</t>
  </si>
  <si>
    <t>567 MT Pisgah Road</t>
  </si>
  <si>
    <t>Winthrop</t>
  </si>
  <si>
    <t>57 Grant Road</t>
  </si>
  <si>
    <t>58 Central Avenue</t>
  </si>
  <si>
    <t>6 Cedar Street</t>
  </si>
  <si>
    <t>6 Elliot Avenue</t>
  </si>
  <si>
    <t>6 Frye Street</t>
  </si>
  <si>
    <t>62 Pinewoods Road</t>
  </si>
  <si>
    <t>64 Oxford Street Apt. S2F</t>
  </si>
  <si>
    <t>653 Middle Road Apt. 1</t>
  </si>
  <si>
    <t>660 Paris Road</t>
  </si>
  <si>
    <t>68 Madison Street</t>
  </si>
  <si>
    <t>68 Sedgley Road</t>
  </si>
  <si>
    <t>7 Friendship Lane</t>
  </si>
  <si>
    <t>Farmingdale</t>
  </si>
  <si>
    <t>7 Tucker Street</t>
  </si>
  <si>
    <t>72 Beal Street #1</t>
  </si>
  <si>
    <t>74 Cram Avenue</t>
  </si>
  <si>
    <t>75 Goodwin Road</t>
  </si>
  <si>
    <t>76 Center Road</t>
  </si>
  <si>
    <t>77 Rideout Avenue 10-6</t>
  </si>
  <si>
    <t>777 South Witham Road</t>
  </si>
  <si>
    <t>8 Allen Pond Road</t>
  </si>
  <si>
    <t>81 Howard Street Apt. 1</t>
  </si>
  <si>
    <t>820 Paris Hill Road</t>
  </si>
  <si>
    <t>84 Wood Street Apt. 1</t>
  </si>
  <si>
    <t>85 Nichols Street Apt. 3</t>
  </si>
  <si>
    <t>86 Wood Street</t>
  </si>
  <si>
    <t>875 Lewis Hill Road</t>
  </si>
  <si>
    <t>88 Western Avenue</t>
  </si>
  <si>
    <t>895 College Road Apt. 2</t>
  </si>
  <si>
    <t>9 Oriole Drive</t>
  </si>
  <si>
    <t>9 Patterson Road</t>
  </si>
  <si>
    <t>9 Pinecrest Avenue</t>
  </si>
  <si>
    <t>90 Main Street Apt. 2</t>
  </si>
  <si>
    <t>90 Russell Street Apt. 2</t>
  </si>
  <si>
    <t>92 Fern Street</t>
  </si>
  <si>
    <t>93 Strawberry Avenue Apt. 1</t>
  </si>
  <si>
    <t>94 North Saunders Road</t>
  </si>
  <si>
    <t>977 Center Minot Hill Road</t>
  </si>
  <si>
    <t>984 Memorial Drive</t>
  </si>
  <si>
    <t>99 Turner Center Road</t>
  </si>
  <si>
    <t>Deschaine Drive</t>
  </si>
  <si>
    <t>First Floor</t>
  </si>
  <si>
    <t>P.O. Box 33</t>
  </si>
  <si>
    <t>North Monmouth</t>
  </si>
  <si>
    <t>P.O. Box 46</t>
  </si>
  <si>
    <t>P.O. Box 58</t>
  </si>
  <si>
    <t>PO Box 116</t>
  </si>
  <si>
    <t>East Poland</t>
  </si>
  <si>
    <t>PO Box 121</t>
  </si>
  <si>
    <t>PO Box 1321</t>
  </si>
  <si>
    <t>PO Box 1364</t>
  </si>
  <si>
    <t>PO Box 1476</t>
  </si>
  <si>
    <t>PO Box 375</t>
  </si>
  <si>
    <t>PO Box 400</t>
  </si>
  <si>
    <t>PO Box 49</t>
  </si>
  <si>
    <t>Buckfield</t>
  </si>
  <si>
    <t>PO Box 523</t>
  </si>
  <si>
    <t>PO Box 622</t>
  </si>
  <si>
    <t>PO Box 674</t>
  </si>
  <si>
    <t>PO Box 74</t>
  </si>
  <si>
    <t>PO Box 84</t>
  </si>
  <si>
    <t>Route 106 Box 843</t>
  </si>
  <si>
    <t>1069 Ridge Road</t>
  </si>
  <si>
    <t>322 Pond Road Apt. 5</t>
  </si>
  <si>
    <t>507 Turner Street</t>
  </si>
  <si>
    <t>62 Grey Rd</t>
  </si>
  <si>
    <t>66 Village Drive</t>
  </si>
  <si>
    <t>97 Farwell Street</t>
  </si>
  <si>
    <t>971 Sabattus Street</t>
  </si>
  <si>
    <t>Part time full year</t>
  </si>
  <si>
    <t>1 Goshen Farm Road</t>
  </si>
  <si>
    <t>Limington</t>
  </si>
  <si>
    <t>1 Lorenz Drive</t>
  </si>
  <si>
    <t>106 Morris Avenue</t>
  </si>
  <si>
    <t>11 Frankin Street Apt 4</t>
  </si>
  <si>
    <t>110 Grove Street</t>
  </si>
  <si>
    <t>1101 N River Road</t>
  </si>
  <si>
    <t>12 Angell Point Road</t>
  </si>
  <si>
    <t>Cape Elizabeth</t>
  </si>
  <si>
    <t>12 Depot Street</t>
  </si>
  <si>
    <t>135 School Street</t>
  </si>
  <si>
    <t>136 B Maranacook Road</t>
  </si>
  <si>
    <t>14 Darcy Drive</t>
  </si>
  <si>
    <t>143 Mill Street Apt. 315</t>
  </si>
  <si>
    <t>148 Everett Road</t>
  </si>
  <si>
    <t>16 Winter St Court #4</t>
  </si>
  <si>
    <t>160 Pinewood Road</t>
  </si>
  <si>
    <t>17 Mountain Avenue</t>
  </si>
  <si>
    <t>178 Brentwood St</t>
  </si>
  <si>
    <t>21 Roland Avenue</t>
  </si>
  <si>
    <t>214 Centre Road</t>
  </si>
  <si>
    <t>22 Eustis Street</t>
  </si>
  <si>
    <t>247 Sea Meadows Lane</t>
  </si>
  <si>
    <t>26 Birch Road</t>
  </si>
  <si>
    <t>27 Sarah Avenue</t>
  </si>
  <si>
    <t>29 Fran Circle</t>
  </si>
  <si>
    <t>297 Stetson Road</t>
  </si>
  <si>
    <t>3 Hickory Drive</t>
  </si>
  <si>
    <t>316 Central Avenue</t>
  </si>
  <si>
    <t>319 Pond Road Apt. 8</t>
  </si>
  <si>
    <t>33 Fairview Avenue</t>
  </si>
  <si>
    <t>33 Targett Road</t>
  </si>
  <si>
    <t>359 Central Avenue</t>
  </si>
  <si>
    <t>365 Ridge Road</t>
  </si>
  <si>
    <t>38 Hickory Drive</t>
  </si>
  <si>
    <t>394 Crowley Road</t>
  </si>
  <si>
    <t>4 Lara Lane</t>
  </si>
  <si>
    <t>4 Pondview Drive</t>
  </si>
  <si>
    <t>43 Fairlawn Avenue</t>
  </si>
  <si>
    <t>5 Cushman Road Apt. 1</t>
  </si>
  <si>
    <t>Winslow</t>
  </si>
  <si>
    <t>5 Wildberry Hollow</t>
  </si>
  <si>
    <t>Orrs Island</t>
  </si>
  <si>
    <t>50 Delcliff Lane</t>
  </si>
  <si>
    <t>50 Trafton Avenue</t>
  </si>
  <si>
    <t>Limestone</t>
  </si>
  <si>
    <t>51 Sandy Terrace</t>
  </si>
  <si>
    <t>52 Cottage Street</t>
  </si>
  <si>
    <t>530 College Road</t>
  </si>
  <si>
    <t>546 Northern Avenue</t>
  </si>
  <si>
    <t>6 Blackcat Mountain Road</t>
  </si>
  <si>
    <t>64 Jennifer Drive</t>
  </si>
  <si>
    <t>664 College Street</t>
  </si>
  <si>
    <t>67 Hardscrabble Road</t>
  </si>
  <si>
    <t>67 Scenic View Drive</t>
  </si>
  <si>
    <t>672 Beech Hill Road</t>
  </si>
  <si>
    <t>75 Scenic View Drive</t>
  </si>
  <si>
    <t>81 Leeds Junction Road</t>
  </si>
  <si>
    <t>81 Pettingill Street</t>
  </si>
  <si>
    <t>85 Mary Carroll Street</t>
  </si>
  <si>
    <t>9 Hawthorne Place</t>
  </si>
  <si>
    <t>92 Oak Street Apt. 2</t>
  </si>
  <si>
    <t>94 Bragdon Hill Road</t>
  </si>
  <si>
    <t>PO Box 1119</t>
  </si>
  <si>
    <t>PO Box 233</t>
  </si>
  <si>
    <t>PO Box 689</t>
  </si>
  <si>
    <t>202 Rowe Station Road</t>
  </si>
  <si>
    <t>21 Pond View Road</t>
  </si>
  <si>
    <t>286 Ledge Road</t>
  </si>
  <si>
    <t>325 Maple Hill Road</t>
  </si>
  <si>
    <t>36 Stonewall Drive</t>
  </si>
  <si>
    <t>48 Gloria Avenue</t>
  </si>
  <si>
    <t>P.O. Box 93</t>
  </si>
  <si>
    <t>Academic Year Full Time</t>
  </si>
  <si>
    <t>1 Woodville Road</t>
  </si>
  <si>
    <t>134 Russell Street Apt. 3</t>
  </si>
  <si>
    <t>139 Kyle Lane</t>
  </si>
  <si>
    <t>15 Sand Hill Road</t>
  </si>
  <si>
    <t>27 Ferry Road</t>
  </si>
  <si>
    <t>29 Newman Street Apt. 2</t>
  </si>
  <si>
    <t>34 Hamel Street Apt. 1</t>
  </si>
  <si>
    <t>491 Lake Shore Drive</t>
  </si>
  <si>
    <t>61 Jean Street</t>
  </si>
  <si>
    <t>70 Tall Pines Drive #9</t>
  </si>
  <si>
    <t>73 Pine Street Apt. 10</t>
  </si>
  <si>
    <t>88 Federal Road</t>
  </si>
  <si>
    <t>P.O Box 651</t>
  </si>
  <si>
    <t>Half time academic year</t>
  </si>
  <si>
    <t>280 East Oxford Road</t>
  </si>
  <si>
    <t>30 Dube Drive</t>
  </si>
  <si>
    <t>30 Kevin Street</t>
  </si>
  <si>
    <t>PO Box 240</t>
  </si>
  <si>
    <t>North Turner</t>
  </si>
  <si>
    <t>120 College Street Apt. 2</t>
  </si>
  <si>
    <t>28 Boston Avenue</t>
  </si>
  <si>
    <t>47 Mason Avenue</t>
  </si>
  <si>
    <t>57 US Highway Route 202</t>
  </si>
  <si>
    <t>Contract Staff Full time full year</t>
  </si>
  <si>
    <t>158 Main Street</t>
  </si>
  <si>
    <t>187 West Minot Road</t>
  </si>
  <si>
    <t>195 Holland Street</t>
  </si>
  <si>
    <t>31 Waterman Drive</t>
  </si>
  <si>
    <t>75 Nicholas Street</t>
  </si>
  <si>
    <t>Assumptions made:</t>
  </si>
  <si>
    <t>#######</t>
  </si>
  <si>
    <t>total miles</t>
  </si>
  <si>
    <t>Full Time Full year is 5 days per week for 51 weeks</t>
  </si>
  <si>
    <t>Half Time Full year is 2.5 days per week for 51 weeks</t>
  </si>
  <si>
    <t>gallons</t>
  </si>
  <si>
    <t>Part Time Full year is 2 days per week for 51 weeks</t>
  </si>
  <si>
    <t>Full Time Academic year is 5 days per week for 43 weeks (10 months)</t>
  </si>
  <si>
    <t>Half Time Academic year is 2.5 days per week for 43 weeks</t>
  </si>
  <si>
    <t>Part Time Academic year is 2 days per week for 43 weeks</t>
  </si>
  <si>
    <t>3/4 Time for Academic year is 3.75 days per week for 43 weeks</t>
  </si>
  <si>
    <t>23.6 mpg average american call, epa fuel economy assessment</t>
  </si>
  <si>
    <t>Faculty</t>
  </si>
  <si>
    <t>1 Novella Street</t>
  </si>
  <si>
    <t>1 Summer Street</t>
  </si>
  <si>
    <t>10 Collins Farm Road</t>
  </si>
  <si>
    <t>100 Clearwater Drive Apt. 157</t>
  </si>
  <si>
    <t>100 Nichols Street Apt. 2</t>
  </si>
  <si>
    <t>1070 Main Street</t>
  </si>
  <si>
    <t>108 Nichols Street Apt. 3</t>
  </si>
  <si>
    <t>110 Pettengill Street</t>
  </si>
  <si>
    <t>111 Buker Road</t>
  </si>
  <si>
    <t>112 Sherman Street Apt. 3</t>
  </si>
  <si>
    <t>12 Bardwell Street</t>
  </si>
  <si>
    <t>124 Rockland Avenue</t>
  </si>
  <si>
    <t>125 1/2 Wood Street Apt. 2</t>
  </si>
  <si>
    <t>125 Wood Street Apt. 1R</t>
  </si>
  <si>
    <t>125 Wood Street Apt. 2F</t>
  </si>
  <si>
    <t>126 Nichols Street Apt. 2</t>
  </si>
  <si>
    <t>128 Nichols Street Apt. 1</t>
  </si>
  <si>
    <t>129 Nichols Street Apt. 2</t>
  </si>
  <si>
    <t>132 Main Street Apt 301</t>
  </si>
  <si>
    <t>133 Lisbon Street</t>
  </si>
  <si>
    <t>134 Nichols Street Apt. 2</t>
  </si>
  <si>
    <t>136 Nichols Street Apt. 1</t>
  </si>
  <si>
    <t>138 Glenwood Avenue</t>
  </si>
  <si>
    <t>14 Bearce Avenue</t>
  </si>
  <si>
    <t>14 Clinton Street</t>
  </si>
  <si>
    <t>14 Hovey Lane</t>
  </si>
  <si>
    <t>14 Sheffield Avenue</t>
  </si>
  <si>
    <t>147 Johnson Road</t>
  </si>
  <si>
    <t>148 Bradley Street</t>
  </si>
  <si>
    <t>15 Brookside Avenue</t>
  </si>
  <si>
    <t>15 Deering Avenue #1</t>
  </si>
  <si>
    <t>15 Fessenden Street</t>
  </si>
  <si>
    <t>15 Sunrise Drive</t>
  </si>
  <si>
    <t>15 Western Promenade</t>
  </si>
  <si>
    <t>15 Woodside Lane</t>
  </si>
  <si>
    <t>151 Pettengill Street</t>
  </si>
  <si>
    <t>152 Haskell Road</t>
  </si>
  <si>
    <t>167 Brook Road</t>
  </si>
  <si>
    <t>17 Garrison Street</t>
  </si>
  <si>
    <t>18 Crawford Road</t>
  </si>
  <si>
    <t>Pittsfield</t>
  </si>
  <si>
    <t>18 Hillview Lane</t>
  </si>
  <si>
    <t>18 Kensington Terrace</t>
  </si>
  <si>
    <t>18 Mountain Avenue</t>
  </si>
  <si>
    <t>180 Dillingham Hill Rd</t>
  </si>
  <si>
    <t>183 North Hatch Hill Road</t>
  </si>
  <si>
    <t>185 Fore Street Apt. 302</t>
  </si>
  <si>
    <t>185 Tobey Road</t>
  </si>
  <si>
    <t>2 Fortuna Drive</t>
  </si>
  <si>
    <t>2 Hunton Place</t>
  </si>
  <si>
    <t>2 Stone Ridge Drive</t>
  </si>
  <si>
    <t>20 Kensington Terrace</t>
  </si>
  <si>
    <t>20 Manning Avenue</t>
  </si>
  <si>
    <t>205 Dillingham Hill Road</t>
  </si>
  <si>
    <t>218 General Turner Hill Road</t>
  </si>
  <si>
    <t>218 Prospect Street Apt. 2</t>
  </si>
  <si>
    <t>219 Winter Street</t>
  </si>
  <si>
    <t>22 Thompson Street</t>
  </si>
  <si>
    <t>230 Woodman Road</t>
  </si>
  <si>
    <t>235 Foreside Road</t>
  </si>
  <si>
    <t>239 Seventh Street</t>
  </si>
  <si>
    <t>24 Lake View Drive</t>
  </si>
  <si>
    <t>24 Quarry Road</t>
  </si>
  <si>
    <t>25 Maplewood Road</t>
  </si>
  <si>
    <t>25 Rocky Road</t>
  </si>
  <si>
    <t>Westport Island</t>
  </si>
  <si>
    <t>252 Skillings Corner Road</t>
  </si>
  <si>
    <t>27 Montreal Street Apt. 5</t>
  </si>
  <si>
    <t>28 Autumn Crest Lane</t>
  </si>
  <si>
    <t>Readfield</t>
  </si>
  <si>
    <t>28 Bellflower Drive</t>
  </si>
  <si>
    <t>28 Saint George Street Apt. 3</t>
  </si>
  <si>
    <t>280 Brackett Street</t>
  </si>
  <si>
    <t>29 Orchard Street</t>
  </si>
  <si>
    <t>3 Waters Edge Drive</t>
  </si>
  <si>
    <t>300 River Road</t>
  </si>
  <si>
    <t>Avon</t>
  </si>
  <si>
    <t>304 Maine Street</t>
  </si>
  <si>
    <t>305 Commercial St</t>
  </si>
  <si>
    <t>31 Robinson Gardens</t>
  </si>
  <si>
    <t>314 Danforth Street</t>
  </si>
  <si>
    <t>32 Elmwood Avenue Apt. 2</t>
  </si>
  <si>
    <t>33 Whitman Spring Road</t>
  </si>
  <si>
    <t>34 Tyng Street</t>
  </si>
  <si>
    <t>34 White Street</t>
  </si>
  <si>
    <t>340 College Street</t>
  </si>
  <si>
    <t>344 Park Avenue</t>
  </si>
  <si>
    <t>35 College Street</t>
  </si>
  <si>
    <t>35 Locksley Road</t>
  </si>
  <si>
    <t>35 Wood Street Apt. B2</t>
  </si>
  <si>
    <t>361 College Street</t>
  </si>
  <si>
    <t>365 College Street</t>
  </si>
  <si>
    <t>37 Sherri's Way</t>
  </si>
  <si>
    <t>4 Summer Street</t>
  </si>
  <si>
    <t>4 Union Street</t>
  </si>
  <si>
    <t>40 Nottingham Road</t>
  </si>
  <si>
    <t>41 Googin Street</t>
  </si>
  <si>
    <t>41 Page Street</t>
  </si>
  <si>
    <t>42 Elm Street</t>
  </si>
  <si>
    <t>439 College Street</t>
  </si>
  <si>
    <t>445 Christian Ridge Road</t>
  </si>
  <si>
    <t>45 Stapleford Drive</t>
  </si>
  <si>
    <t>450 College Street</t>
  </si>
  <si>
    <t>46 Ashmount Street</t>
  </si>
  <si>
    <t>49 Western Promenade</t>
  </si>
  <si>
    <t>538 Cumberland Avenue</t>
  </si>
  <si>
    <t>597 E Oxford Road</t>
  </si>
  <si>
    <t>6 Peary Drive</t>
  </si>
  <si>
    <t>6 Ridge Road</t>
  </si>
  <si>
    <t>6 White Street</t>
  </si>
  <si>
    <t>608 River Road</t>
  </si>
  <si>
    <t>63 Franklin Street</t>
  </si>
  <si>
    <t>64 Dumont Street</t>
  </si>
  <si>
    <t>65 Sherbrooke Avenue</t>
  </si>
  <si>
    <t>66 Forest Street</t>
  </si>
  <si>
    <t>68 Central Avenue</t>
  </si>
  <si>
    <t>68 Russell Street</t>
  </si>
  <si>
    <t>7 MacMillan Drive</t>
  </si>
  <si>
    <t>70 Leavitt Avenue</t>
  </si>
  <si>
    <t>71 Wellman Street</t>
  </si>
  <si>
    <t>73 Christopher Road</t>
  </si>
  <si>
    <t>75 Franklin Street</t>
  </si>
  <si>
    <t>78 Franklin Street</t>
  </si>
  <si>
    <t>8 Breckan Road</t>
  </si>
  <si>
    <t>8 Emerson Street</t>
  </si>
  <si>
    <t>80 Lafayette Street</t>
  </si>
  <si>
    <t>845 Upper Street</t>
  </si>
  <si>
    <t>85 Pinewoods Road</t>
  </si>
  <si>
    <t>85 Woods Grove Lane</t>
  </si>
  <si>
    <t>89 Walnut Street</t>
  </si>
  <si>
    <t>9 Dow Street Apt. 4</t>
  </si>
  <si>
    <t>9 Stone Ridge Road</t>
  </si>
  <si>
    <t>91 Mast Road</t>
  </si>
  <si>
    <t>93 Bardwell Street</t>
  </si>
  <si>
    <t>933 High Street</t>
  </si>
  <si>
    <t>1290 Beethoven Common Apt. 10</t>
  </si>
  <si>
    <t>Fremont</t>
  </si>
  <si>
    <t>CA</t>
  </si>
  <si>
    <t>94 Beckett Street First Floor</t>
  </si>
  <si>
    <t>96 South Street</t>
  </si>
  <si>
    <t>97 Bardwell Street</t>
  </si>
  <si>
    <t>98 Wilson Road</t>
  </si>
  <si>
    <t>Apartment 1</t>
  </si>
  <si>
    <t>PO Box 262</t>
  </si>
  <si>
    <t>PO Box 44</t>
  </si>
  <si>
    <t>PO Box 545</t>
  </si>
  <si>
    <t>PO Box 633</t>
  </si>
  <si>
    <t>Faculty Half Time</t>
  </si>
  <si>
    <t>126 Nichols Street</t>
  </si>
  <si>
    <t>12F Skolfield Place</t>
  </si>
  <si>
    <t>Harpswell</t>
  </si>
  <si>
    <t>14 Richmond Avenue</t>
  </si>
  <si>
    <t>144 Spring Street Unit A</t>
  </si>
  <si>
    <t>15 Deering Avenue</t>
  </si>
  <si>
    <t>1771 Harpswell Islands Road</t>
  </si>
  <si>
    <t>18 Ludwig Road</t>
  </si>
  <si>
    <t>20 Breckan Road</t>
  </si>
  <si>
    <t>217 South Mountain Road</t>
  </si>
  <si>
    <t>24 Linden Street</t>
  </si>
  <si>
    <t>32 Old Fort Road</t>
  </si>
  <si>
    <t>36 Chestnut Street Apt. 410</t>
  </si>
  <si>
    <t>382 College Street</t>
  </si>
  <si>
    <t>438 Webster Street Apt. 7</t>
  </si>
  <si>
    <t>52 Tempy Lane</t>
  </si>
  <si>
    <t>Wayne</t>
  </si>
  <si>
    <t>65 Summit Street</t>
  </si>
  <si>
    <t>74 Bardwell Street Apt. 2</t>
  </si>
  <si>
    <t>D1 Clairmont Court</t>
  </si>
  <si>
    <t>PO Box 1925</t>
  </si>
  <si>
    <t>Faculty Part Time</t>
  </si>
  <si>
    <t>108 Jackson Hill Road</t>
  </si>
  <si>
    <t>109 Holland Drive</t>
  </si>
  <si>
    <t>15 Forest Avenue Apt. 3</t>
  </si>
  <si>
    <t>2A Macmillan Drive</t>
  </si>
  <si>
    <t>39 Cherry Hill Drive</t>
  </si>
  <si>
    <t>425 Deering Avenue Apt. 1</t>
  </si>
  <si>
    <t>45 Green Street</t>
  </si>
  <si>
    <t>6 Town Landing Road</t>
  </si>
  <si>
    <t>68 Bancroft Street</t>
  </si>
  <si>
    <t>82 Brackett Street Apt. 2</t>
  </si>
  <si>
    <t>90 Apple Barn Lane</t>
  </si>
  <si>
    <t>PO Box 14</t>
  </si>
  <si>
    <t>PO Box 344</t>
  </si>
  <si>
    <t>Blue Hill</t>
  </si>
  <si>
    <t>PO Box 802</t>
  </si>
  <si>
    <t>Denmark</t>
  </si>
  <si>
    <t>Faculty Per Diem (Ex: Applied Music or Dance)</t>
  </si>
  <si>
    <t>10 Sunset Court</t>
  </si>
  <si>
    <t>108 Brentwood Street</t>
  </si>
  <si>
    <t>110 Ledgewood Drive</t>
  </si>
  <si>
    <t>113 Montrose Avenue</t>
  </si>
  <si>
    <t>113 Winter Street</t>
  </si>
  <si>
    <t>119 Brackett Street Apt. 3</t>
  </si>
  <si>
    <t>12 Bennett Street</t>
  </si>
  <si>
    <t>Bridgeton</t>
  </si>
  <si>
    <t>140 Coolidge Road</t>
  </si>
  <si>
    <t>15 Green Street</t>
  </si>
  <si>
    <t>172 Blackstrap Road</t>
  </si>
  <si>
    <t>179 N. Raymond Road</t>
  </si>
  <si>
    <t>22 Candlewyck Road</t>
  </si>
  <si>
    <t>25 Hildreth Road</t>
  </si>
  <si>
    <t>261 South Street</t>
  </si>
  <si>
    <t>28 Railway Avenue</t>
  </si>
  <si>
    <t>321 Hinckley Ridge Road</t>
  </si>
  <si>
    <t>36 Alderbrook Lane</t>
  </si>
  <si>
    <t>38 Fox Street</t>
  </si>
  <si>
    <t>4 Clinton Road Apt. 2</t>
  </si>
  <si>
    <t>43 Starbird Corner Road</t>
  </si>
  <si>
    <t>West Bowdoin</t>
  </si>
  <si>
    <t>7 Meredith Drive</t>
  </si>
  <si>
    <t>73 Central Street</t>
  </si>
  <si>
    <t>82 Wellington Road</t>
  </si>
  <si>
    <t>82 West Gray Road</t>
  </si>
  <si>
    <t>9 Eustis Farm Road</t>
  </si>
  <si>
    <t>9 Woodside Drive</t>
  </si>
  <si>
    <t>99 Silver Street #5-1</t>
  </si>
  <si>
    <t>Waste/Recycling Summary</t>
  </si>
  <si>
    <t>(Tons)</t>
  </si>
  <si>
    <t>tCO2e emissions</t>
  </si>
  <si>
    <t>Year</t>
  </si>
  <si>
    <t>Waste</t>
  </si>
  <si>
    <t>Recycling</t>
  </si>
  <si>
    <t>Recycling Rate</t>
  </si>
  <si>
    <t>Total Diversion Rate</t>
  </si>
  <si>
    <t>Total Emissions</t>
  </si>
  <si>
    <t>GSF</t>
  </si>
  <si>
    <t>Gross Total</t>
  </si>
  <si>
    <t>tCO2e/GSF</t>
  </si>
  <si>
    <t>HDD</t>
  </si>
  <si>
    <t>tCO2e/GSF/HDD</t>
  </si>
  <si>
    <t>Consumption/GSF/HDD</t>
  </si>
  <si>
    <t>COST</t>
  </si>
  <si>
    <t>Fuel Oil</t>
  </si>
  <si>
    <t>TOTAL</t>
  </si>
  <si>
    <t>Total Oil,Natural Gas &amp; RFO</t>
  </si>
  <si>
    <t>Water/Sewer</t>
  </si>
  <si>
    <t>Total Utilities</t>
  </si>
  <si>
    <t>Energy Use Summary    FY19 - FY24</t>
  </si>
  <si>
    <t>$</t>
  </si>
  <si>
    <t>Unit</t>
  </si>
  <si>
    <t>New Science Bldg on-line Nov. 2021</t>
  </si>
  <si>
    <t xml:space="preserve">Conversion factors used: </t>
  </si>
  <si>
    <t>FY19</t>
  </si>
  <si>
    <t>FY20</t>
  </si>
  <si>
    <t>FY21</t>
  </si>
  <si>
    <t>FY22</t>
  </si>
  <si>
    <t>FY23</t>
  </si>
  <si>
    <t>FY24</t>
  </si>
  <si>
    <t xml:space="preserve">1 kWh = </t>
  </si>
  <si>
    <t>MMBtus</t>
  </si>
  <si>
    <t>Electricty (kWh)</t>
  </si>
  <si>
    <t xml:space="preserve">1 ccf natural gas = </t>
  </si>
  <si>
    <t>Natural Gas (CCF)</t>
  </si>
  <si>
    <t xml:space="preserve">1 gallon #2 fuel oil =  </t>
  </si>
  <si>
    <t>RFO (GALLONS)</t>
  </si>
  <si>
    <t xml:space="preserve">1 gallon of RFO = </t>
  </si>
  <si>
    <t>MMBTUs</t>
  </si>
  <si>
    <t>#2 Fuel Oil   (GALLONS)</t>
  </si>
  <si>
    <t>1 therm =</t>
  </si>
  <si>
    <t>btus</t>
  </si>
  <si>
    <t>mmbtu</t>
  </si>
  <si>
    <t>Natural Gas (MMBTUs)</t>
  </si>
  <si>
    <t>Budget</t>
  </si>
  <si>
    <t>difference from budget</t>
  </si>
  <si>
    <t>difference from FY15</t>
  </si>
  <si>
    <t>Gas cost for FY 17 includes $310,693 for Global buyout</t>
  </si>
  <si>
    <t>FY 15 % of total</t>
  </si>
  <si>
    <t>FY14-FY15 Comparison</t>
  </si>
  <si>
    <t xml:space="preserve">Note: </t>
  </si>
  <si>
    <t xml:space="preserve">In FY14, we were able to sell our gas position back to the market at rates 2-3x higher then we paid for the gas.  </t>
  </si>
  <si>
    <t>CONSUMPTION (ccf, gallons, kWhs)</t>
  </si>
  <si>
    <t>DTH of Gas</t>
  </si>
  <si>
    <t>Estimated Reductions for E-upgrades</t>
  </si>
  <si>
    <t>Actual Reductions</t>
  </si>
  <si>
    <t>Gas</t>
  </si>
  <si>
    <t>Electricty</t>
  </si>
  <si>
    <t>DTH Steam Plant (Oil and Gas)</t>
  </si>
  <si>
    <t>per kWh =</t>
  </si>
  <si>
    <t>DTH Steam Plant Natural Gas</t>
  </si>
  <si>
    <t>Steam Plant RFO</t>
  </si>
  <si>
    <t>Total DTH Steam Plant</t>
  </si>
  <si>
    <t>increase over FY16</t>
  </si>
  <si>
    <t>DTH for balance of Campus</t>
  </si>
  <si>
    <t>Total Oil,  Natural Gas, &amp; RFO</t>
  </si>
  <si>
    <t>Total Oil &amp; Natural Gas (MMBTU)</t>
  </si>
  <si>
    <t>Unit $</t>
  </si>
  <si>
    <t>mmbtu increase in gas and oil</t>
  </si>
  <si>
    <t>decrease in electric mmbtus</t>
  </si>
  <si>
    <t>net increase in mmbtu</t>
  </si>
  <si>
    <t>Projected</t>
  </si>
  <si>
    <t>% of total FY15</t>
  </si>
  <si>
    <t>increase</t>
  </si>
  <si>
    <t>decrease</t>
  </si>
  <si>
    <t>Cost per Unit</t>
  </si>
  <si>
    <t>#2 Fuel Oil</t>
  </si>
  <si>
    <t>gal.</t>
  </si>
  <si>
    <t>ccf</t>
  </si>
  <si>
    <t>Cost Difference</t>
  </si>
  <si>
    <t>EUI:   btu/SF/DD</t>
  </si>
  <si>
    <t>Cost per MMBtu</t>
  </si>
  <si>
    <t>FY15-FY14</t>
  </si>
  <si>
    <t>FY13</t>
  </si>
  <si>
    <t>FY14</t>
  </si>
  <si>
    <t>FY15</t>
  </si>
  <si>
    <t>FY16</t>
  </si>
  <si>
    <t>FY17</t>
  </si>
  <si>
    <t>Area</t>
  </si>
  <si>
    <t>DD</t>
  </si>
  <si>
    <t>EUI</t>
  </si>
  <si>
    <t>EUI:     $/SF</t>
  </si>
  <si>
    <t>Annual Cost (excluding water)</t>
  </si>
  <si>
    <t>$/SF</t>
  </si>
  <si>
    <t>FY15-FY19</t>
  </si>
  <si>
    <t>FY15 - FY17</t>
  </si>
  <si>
    <t>Totals</t>
  </si>
  <si>
    <t>total consumption mmbtus</t>
  </si>
  <si>
    <t>mmbtu / gsf</t>
  </si>
  <si>
    <t>BAU</t>
  </si>
  <si>
    <t>Biodiesel/Fuel Oil Blend</t>
  </si>
  <si>
    <t>Renewable Fuel Oil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</si>
</sst>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9">
    <numFmt numFmtId="164" formatCode="0.0"/>
    <numFmt numFmtId="165" formatCode="#,##0.000000"/>
    <numFmt numFmtId="166" formatCode="0.0000"/>
    <numFmt numFmtId="167" formatCode="0.00000"/>
    <numFmt numFmtId="168" formatCode="#,##0.0"/>
    <numFmt numFmtId="169" formatCode="&quot;$&quot;#,##0"/>
    <numFmt numFmtId="170" formatCode="_(&quot;$&quot;* #,##0_);_(&quot;$&quot;* \(#,##0\);_(&quot;$&quot;* &quot;-&quot;??_);_(@_)"/>
    <numFmt numFmtId="171" formatCode="&quot;$&quot;#,##0.00"/>
    <numFmt numFmtId="172" formatCode="0.0000000"/>
    <numFmt numFmtId="173" formatCode="&quot;$&quot;#,##0.000"/>
    <numFmt numFmtId="174" formatCode="_(* #,##0_);_(* \(#,##0\);_(* &quot;-&quot;??_);_(@_)"/>
    <numFmt numFmtId="175" formatCode="_(* #,##0.0000_);_(* \(#,##0.0000\);_(* &quot;-&quot;??_);_(@_)"/>
    <numFmt numFmtId="176" formatCode="&quot;$&quot;#,##0_);[Red]\(&quot;$&quot;#,##0\)"/>
    <numFmt numFmtId="177" formatCode="_(* #,##0.00_);_(* \(#,##0.00\);_(* &quot;-&quot;??_);_(@_)"/>
    <numFmt numFmtId="178" formatCode="0.0%"/>
    <numFmt numFmtId="179" formatCode="_(&quot;$&quot;* #,##0.00_);_(&quot;$&quot;* \(#,##0.00\);_(&quot;$&quot;* &quot;-&quot;??_);_(@_)"/>
    <numFmt numFmtId="180" formatCode="&quot;$&quot;#,##0.0"/>
    <numFmt numFmtId="181" formatCode="_(&quot;$&quot;* #,##0.000_);_(&quot;$&quot;* \(#,##0.000\);_(&quot;$&quot;* &quot;-&quot;??_);_(@_)"/>
    <numFmt numFmtId="182" formatCode="_(* #,##0.0_);_(* \(#,##0.0\);_(* &quot;-&quot;??_);_(@_)"/>
  </numFmts>
  <fonts count="30">
    <font>
      <sz val="10.0"/>
      <color rgb="FF000000"/>
      <name val="Arial"/>
    </font>
    <font>
      <sz val="9.0"/>
      <name val="Calibri"/>
    </font>
    <font/>
    <font>
      <sz val="9.0"/>
      <color rgb="FF000000"/>
      <name val="Calibri"/>
    </font>
    <font>
      <sz val="9.0"/>
    </font>
    <font>
      <color rgb="FF000000"/>
      <name val="Roboto"/>
    </font>
    <font>
      <b/>
      <sz val="11.0"/>
      <color rgb="FF222222"/>
      <name val="Roboto"/>
    </font>
    <font>
      <b/>
      <sz val="18.0"/>
      <color rgb="FFFFFFFF"/>
      <name val="Calibri"/>
    </font>
    <font>
      <sz val="11.0"/>
      <name val="Calibri"/>
    </font>
    <font>
      <sz val="12.0"/>
      <color rgb="FFFFFFFF"/>
      <name val="Calibri"/>
    </font>
    <font>
      <u/>
      <sz val="12.0"/>
      <color rgb="FFFFFFFF"/>
      <name val="Calibri"/>
    </font>
    <font>
      <u/>
      <sz val="11.0"/>
      <color rgb="FF0000FF"/>
      <name val="Calibri"/>
    </font>
    <font>
      <u/>
      <sz val="11.0"/>
      <color rgb="FF1155CC"/>
      <name val="Calibri"/>
    </font>
    <font>
      <b/>
      <sz val="12.0"/>
      <color rgb="FFFFFFFF"/>
      <name val="Calibri"/>
    </font>
    <font>
      <sz val="8.0"/>
      <color rgb="FFFFFFFF"/>
      <name val="Calibri"/>
    </font>
    <font>
      <sz val="12.0"/>
      <name val="Calibri"/>
    </font>
    <font>
      <sz val="8.0"/>
      <name val="Calibri"/>
    </font>
    <font>
      <sz val="11.0"/>
      <color rgb="FFFFFFFF"/>
      <name val="Calibri"/>
    </font>
    <font>
      <color rgb="FF222222"/>
      <name val="Arial"/>
    </font>
    <font>
      <sz val="11.0"/>
      <color rgb="FF000000"/>
      <name val="Calibri"/>
    </font>
    <font>
      <name val="Arial"/>
    </font>
    <font>
      <sz val="11.0"/>
      <color rgb="FF00ABEA"/>
      <name val="Calibri"/>
    </font>
    <font>
      <sz val="11.0"/>
      <color rgb="FF008080"/>
      <name val="Calibri"/>
    </font>
    <font>
      <sz val="11.0"/>
      <color rgb="FFDD0806"/>
      <name val="Calibri"/>
    </font>
    <font>
      <sz val="11.0"/>
      <color rgb="FFFF0000"/>
      <name val="Calibri"/>
    </font>
    <font>
      <b/>
      <sz val="11.0"/>
      <name val="Calibri"/>
    </font>
    <font>
      <sz val="11.0"/>
      <name val="Arial"/>
    </font>
    <font>
      <sz val="9.0"/>
      <name val="Arial"/>
    </font>
    <font>
      <b/>
      <u/>
      <sz val="11.0"/>
      <name val="Calibri"/>
    </font>
    <font>
      <b/>
      <sz val="11.0"/>
      <color rgb="FF00808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9FC5E8"/>
        <bgColor rgb="FF9FC5E8"/>
      </patternFill>
    </fill>
    <fill>
      <patternFill patternType="solid">
        <fgColor rgb="FFD5A6BD"/>
        <bgColor rgb="FFD5A6BD"/>
      </patternFill>
    </fill>
    <fill>
      <patternFill patternType="solid">
        <fgColor rgb="FFF3F3F3"/>
        <bgColor rgb="FFF3F3F3"/>
      </patternFill>
    </fill>
    <fill>
      <patternFill patternType="solid">
        <fgColor rgb="FFEBEFF1"/>
        <bgColor rgb="FFEBEFF1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</fills>
  <borders count="33">
    <border/>
    <border>
      <bottom style="thin">
        <color rgb="FF000000"/>
      </bottom>
    </border>
    <border>
      <right style="thin">
        <color rgb="FFC0C0C0"/>
      </right>
      <bottom style="thin">
        <color rgb="FF000000"/>
      </bottom>
    </border>
    <border>
      <right style="thin">
        <color rgb="FFC0C0C0"/>
      </right>
      <bottom style="thin">
        <color rgb="FFC0C0C0"/>
      </bottom>
    </border>
    <border>
      <right style="thin">
        <color rgb="FFC0C0C0"/>
      </righ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thin">
        <color rgb="FFC0C0C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/>
      <right/>
      <top/>
      <bottom/>
    </border>
    <border>
      <right/>
      <top/>
      <bottom/>
    </border>
    <border>
      <left/>
      <right/>
      <bottom/>
    </border>
    <border>
      <right/>
      <bottom/>
    </border>
    <border>
      <left/>
      <right/>
      <bottom style="thin">
        <color rgb="FF000000"/>
      </bottom>
    </border>
    <border>
      <right/>
      <bottom style="thin">
        <color rgb="FF000000"/>
      </bottom>
    </border>
    <border>
      <left/>
      <right/>
    </border>
    <border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0C0C0"/>
      </left>
    </border>
    <border>
      <left style="thin">
        <color rgb="FFC0C0C0"/>
      </left>
      <bottom style="thin">
        <color rgb="FFC0C0C0"/>
      </bottom>
    </border>
    <border>
      <left style="thin">
        <color rgb="FFC0C0C0"/>
      </left>
      <right style="thin">
        <color rgb="FF000000"/>
      </right>
      <bottom style="thin">
        <color rgb="FFC0C0C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/>
    </border>
    <border>
      <bottom/>
    </border>
    <border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1" fillId="2" fontId="1" numFmtId="0" xfId="0" applyAlignment="1" applyBorder="1" applyFont="1">
      <alignment horizontal="center" shrinkToFit="0" vertical="bottom" wrapText="0"/>
    </xf>
    <xf borderId="1" fillId="3" fontId="1" numFmtId="0" xfId="0" applyAlignment="1" applyBorder="1" applyFill="1" applyFont="1">
      <alignment horizontal="center" vertical="bottom"/>
    </xf>
    <xf borderId="1" fillId="0" fontId="2" numFmtId="0" xfId="0" applyBorder="1" applyFont="1"/>
    <xf borderId="3" fillId="0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right" readingOrder="0" shrinkToFit="0" vertical="bottom" wrapText="0"/>
    </xf>
    <xf borderId="3" fillId="0" fontId="1" numFmtId="0" xfId="0" applyAlignment="1" applyBorder="1" applyFont="1">
      <alignment horizontal="right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horizontal="right" readingOrder="0" vertical="bottom"/>
    </xf>
    <xf borderId="3" fillId="0" fontId="1" numFmtId="3" xfId="0" applyAlignment="1" applyBorder="1" applyFont="1" applyNumberFormat="1">
      <alignment horizontal="right" readingOrder="0" shrinkToFit="0" vertical="bottom" wrapText="0"/>
    </xf>
    <xf borderId="4" fillId="0" fontId="1" numFmtId="3" xfId="0" applyAlignment="1" applyBorder="1" applyFont="1" applyNumberFormat="1">
      <alignment horizontal="right" shrinkToFit="0" vertical="bottom" wrapText="0"/>
    </xf>
    <xf borderId="4" fillId="0" fontId="1" numFmtId="3" xfId="0" applyAlignment="1" applyBorder="1" applyFont="1" applyNumberFormat="1">
      <alignment readingOrder="0" vertical="bottom"/>
    </xf>
    <xf borderId="5" fillId="0" fontId="1" numFmtId="3" xfId="0" applyAlignment="1" applyBorder="1" applyFont="1" applyNumberFormat="1">
      <alignment horizontal="right" vertical="bottom"/>
    </xf>
    <xf borderId="0" fillId="0" fontId="1" numFmtId="3" xfId="0" applyAlignment="1" applyFont="1" applyNumberFormat="1">
      <alignment horizontal="right" vertical="bottom"/>
    </xf>
    <xf borderId="0" fillId="0" fontId="1" numFmtId="3" xfId="0" applyAlignment="1" applyFont="1" applyNumberFormat="1">
      <alignment horizontal="right" shrinkToFit="0" vertical="bottom" wrapText="0"/>
    </xf>
    <xf borderId="0" fillId="0" fontId="1" numFmtId="3" xfId="0" applyAlignment="1" applyFont="1" applyNumberFormat="1">
      <alignment vertical="bottom"/>
    </xf>
    <xf borderId="0" fillId="0" fontId="2" numFmtId="3" xfId="0" applyFont="1" applyNumberFormat="1"/>
    <xf borderId="0" fillId="0" fontId="2" numFmtId="9" xfId="0" applyFont="1" applyNumberFormat="1"/>
    <xf borderId="0" fillId="0" fontId="2" numFmtId="1" xfId="0" applyFont="1" applyNumberFormat="1"/>
    <xf borderId="6" fillId="0" fontId="1" numFmtId="3" xfId="0" applyAlignment="1" applyBorder="1" applyFont="1" applyNumberFormat="1">
      <alignment horizontal="right" readingOrder="0" shrinkToFit="0" vertical="bottom" wrapText="0"/>
    </xf>
    <xf borderId="7" fillId="0" fontId="1" numFmtId="3" xfId="0" applyAlignment="1" applyBorder="1" applyFont="1" applyNumberFormat="1">
      <alignment horizontal="right" vertical="bottom"/>
    </xf>
    <xf borderId="4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4" fillId="0" fontId="1" numFmtId="3" xfId="0" applyAlignment="1" applyBorder="1" applyFont="1" applyNumberFormat="1">
      <alignment horizontal="right" vertical="bottom"/>
    </xf>
    <xf borderId="0" fillId="0" fontId="1" numFmtId="3" xfId="0" applyFont="1" applyNumberFormat="1"/>
    <xf borderId="0" fillId="0" fontId="3" numFmtId="3" xfId="0" applyAlignment="1" applyFont="1" applyNumberFormat="1">
      <alignment horizontal="right" readingOrder="0" vertical="bottom"/>
    </xf>
    <xf borderId="0" fillId="0" fontId="1" numFmtId="3" xfId="0" applyAlignment="1" applyFont="1" applyNumberFormat="1">
      <alignment horizontal="right" readingOrder="0" shrinkToFit="0" vertical="bottom" wrapText="0"/>
    </xf>
    <xf borderId="0" fillId="0" fontId="2" numFmtId="3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0" fontId="1" numFmtId="3" xfId="0" applyAlignment="1" applyFont="1" applyNumberFormat="1">
      <alignment readingOrder="0" vertical="bottom"/>
    </xf>
    <xf borderId="0" fillId="0" fontId="2" numFmtId="2" xfId="0" applyFont="1" applyNumberFormat="1"/>
    <xf borderId="0" fillId="0" fontId="2" numFmtId="2" xfId="0" applyAlignment="1" applyFont="1" applyNumberFormat="1">
      <alignment readingOrder="0"/>
    </xf>
    <xf borderId="0" fillId="0" fontId="4" numFmtId="3" xfId="0" applyFont="1" applyNumberFormat="1"/>
    <xf borderId="0" fillId="0" fontId="4" numFmtId="3" xfId="0" applyAlignment="1" applyFont="1" applyNumberFormat="1">
      <alignment readingOrder="0"/>
    </xf>
    <xf borderId="0" fillId="0" fontId="4" numFmtId="0" xfId="0" applyFont="1"/>
    <xf borderId="0" fillId="0" fontId="3" numFmtId="9" xfId="0" applyAlignment="1" applyFont="1" applyNumberFormat="1">
      <alignment horizontal="right" readingOrder="0" vertical="bottom"/>
    </xf>
    <xf borderId="0" fillId="4" fontId="5" numFmtId="3" xfId="0" applyAlignment="1" applyFill="1" applyFont="1" applyNumberFormat="1">
      <alignment readingOrder="0"/>
    </xf>
    <xf borderId="0" fillId="0" fontId="2" numFmtId="164" xfId="0" applyFont="1" applyNumberFormat="1"/>
    <xf borderId="0" fillId="4" fontId="6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8" fillId="5" fontId="7" numFmtId="0" xfId="0" applyAlignment="1" applyBorder="1" applyFill="1" applyFont="1">
      <alignment shrinkToFit="0" vertical="bottom" wrapText="0"/>
    </xf>
    <xf borderId="9" fillId="5" fontId="8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10" fillId="5" fontId="8" numFmtId="0" xfId="0" applyAlignment="1" applyBorder="1" applyFont="1">
      <alignment vertical="bottom"/>
    </xf>
    <xf borderId="11" fillId="5" fontId="8" numFmtId="0" xfId="0" applyAlignment="1" applyBorder="1" applyFont="1">
      <alignment vertical="bottom"/>
    </xf>
    <xf borderId="10" fillId="5" fontId="9" numFmtId="0" xfId="0" applyAlignment="1" applyBorder="1" applyFont="1">
      <alignment shrinkToFit="0" vertical="bottom" wrapText="0"/>
    </xf>
    <xf borderId="10" fillId="5" fontId="10" numFmtId="0" xfId="0" applyAlignment="1" applyBorder="1" applyFont="1">
      <alignment shrinkToFit="0" vertical="bottom" wrapText="0"/>
    </xf>
    <xf borderId="11" fillId="5" fontId="11" numFmtId="0" xfId="0" applyAlignment="1" applyBorder="1" applyFont="1">
      <alignment readingOrder="0" vertical="bottom"/>
    </xf>
    <xf borderId="12" fillId="5" fontId="12" numFmtId="0" xfId="0" applyAlignment="1" applyBorder="1" applyFont="1">
      <alignment vertical="bottom"/>
    </xf>
    <xf borderId="13" fillId="5" fontId="8" numFmtId="0" xfId="0" applyAlignment="1" applyBorder="1" applyFont="1">
      <alignment vertical="bottom"/>
    </xf>
    <xf borderId="10" fillId="5" fontId="13" numFmtId="0" xfId="0" applyAlignment="1" applyBorder="1" applyFont="1">
      <alignment shrinkToFit="0" vertical="bottom" wrapText="0"/>
    </xf>
    <xf borderId="11" fillId="5" fontId="9" numFmtId="0" xfId="0" applyAlignment="1" applyBorder="1" applyFont="1">
      <alignment shrinkToFit="0" vertical="bottom" wrapText="0"/>
    </xf>
    <xf borderId="11" fillId="5" fontId="14" numFmtId="165" xfId="0" applyAlignment="1" applyBorder="1" applyFont="1" applyNumberFormat="1">
      <alignment horizontal="right" shrinkToFit="0" vertical="bottom" wrapText="0"/>
    </xf>
    <xf borderId="11" fillId="5" fontId="14" numFmtId="166" xfId="0" applyAlignment="1" applyBorder="1" applyFont="1" applyNumberFormat="1">
      <alignment shrinkToFit="0" vertical="bottom" wrapText="0"/>
    </xf>
    <xf borderId="11" fillId="5" fontId="14" numFmtId="0" xfId="0" applyAlignment="1" applyBorder="1" applyFont="1">
      <alignment shrinkToFit="0" vertical="bottom" wrapText="0"/>
    </xf>
    <xf borderId="11" fillId="5" fontId="9" numFmtId="167" xfId="0" applyAlignment="1" applyBorder="1" applyFont="1" applyNumberFormat="1">
      <alignment horizontal="right" shrinkToFit="0" vertical="bottom" wrapText="0"/>
    </xf>
    <xf borderId="11" fillId="5" fontId="14" numFmtId="167" xfId="0" applyAlignment="1" applyBorder="1" applyFont="1" applyNumberFormat="1">
      <alignment horizontal="right" shrinkToFit="0" vertical="bottom" wrapText="0"/>
    </xf>
    <xf borderId="10" fillId="5" fontId="15" numFmtId="0" xfId="0" applyAlignment="1" applyBorder="1" applyFont="1">
      <alignment vertical="bottom"/>
    </xf>
    <xf borderId="11" fillId="5" fontId="16" numFmtId="0" xfId="0" applyAlignment="1" applyBorder="1" applyFont="1">
      <alignment vertical="bottom"/>
    </xf>
    <xf borderId="11" fillId="5" fontId="14" numFmtId="0" xfId="0" applyAlignment="1" applyBorder="1" applyFont="1">
      <alignment horizontal="right" shrinkToFit="0" vertical="bottom" wrapText="0"/>
    </xf>
    <xf borderId="14" fillId="5" fontId="9" numFmtId="0" xfId="0" applyAlignment="1" applyBorder="1" applyFont="1">
      <alignment shrinkToFit="0" vertical="bottom" wrapText="0"/>
    </xf>
    <xf borderId="15" fillId="5" fontId="9" numFmtId="167" xfId="0" applyAlignment="1" applyBorder="1" applyFont="1" applyNumberFormat="1">
      <alignment horizontal="right" shrinkToFit="0" vertical="bottom" wrapText="0"/>
    </xf>
    <xf borderId="15" fillId="5" fontId="14" numFmtId="0" xfId="0" applyAlignment="1" applyBorder="1" applyFont="1">
      <alignment horizontal="right" shrinkToFit="0" vertical="bottom" wrapText="0"/>
    </xf>
    <xf borderId="15" fillId="5" fontId="8" numFmtId="0" xfId="0" applyAlignment="1" applyBorder="1" applyFont="1">
      <alignment vertical="bottom"/>
    </xf>
    <xf borderId="0" fillId="5" fontId="9" numFmtId="0" xfId="0" applyAlignment="1" applyFont="1">
      <alignment horizontal="left" vertical="bottom"/>
    </xf>
    <xf borderId="0" fillId="5" fontId="9" numFmtId="0" xfId="0" applyAlignment="1" applyFont="1">
      <alignment vertical="bottom"/>
    </xf>
    <xf borderId="0" fillId="5" fontId="14" numFmtId="0" xfId="0" applyAlignment="1" applyFont="1">
      <alignment vertical="bottom"/>
    </xf>
    <xf borderId="0" fillId="5" fontId="8" numFmtId="0" xfId="0" applyAlignment="1" applyFont="1">
      <alignment vertical="bottom"/>
    </xf>
    <xf borderId="0" fillId="5" fontId="9" numFmtId="167" xfId="0" applyAlignment="1" applyFont="1" applyNumberFormat="1">
      <alignment horizontal="right" vertical="bottom"/>
    </xf>
    <xf borderId="0" fillId="5" fontId="14" numFmtId="0" xfId="0" applyAlignment="1" applyFont="1">
      <alignment horizontal="right" vertical="bottom"/>
    </xf>
    <xf borderId="0" fillId="5" fontId="17" numFmtId="0" xfId="0" applyAlignment="1" applyFont="1">
      <alignment vertical="bottom"/>
    </xf>
    <xf borderId="0" fillId="4" fontId="18" numFmtId="0" xfId="0" applyAlignment="1" applyFont="1">
      <alignment readingOrder="0"/>
    </xf>
    <xf borderId="0" fillId="5" fontId="17" numFmtId="0" xfId="0" applyAlignment="1" applyFont="1">
      <alignment horizontal="right" vertical="bottom"/>
    </xf>
    <xf borderId="0" fillId="0" fontId="8" numFmtId="0" xfId="0" applyAlignment="1" applyFont="1">
      <alignment readingOrder="0" vertical="bottom"/>
    </xf>
    <xf borderId="0" fillId="5" fontId="16" numFmtId="0" xfId="0" applyAlignment="1" applyFont="1">
      <alignment vertical="bottom"/>
    </xf>
    <xf borderId="0" fillId="5" fontId="17" numFmtId="0" xfId="0" applyAlignment="1" applyFont="1">
      <alignment readingOrder="0" vertical="bottom"/>
    </xf>
    <xf borderId="0" fillId="0" fontId="8" numFmtId="0" xfId="0" applyAlignment="1" applyFont="1">
      <alignment horizontal="right" readingOrder="0" vertical="bottom"/>
    </xf>
    <xf borderId="0" fillId="0" fontId="8" numFmtId="3" xfId="0" applyAlignment="1" applyFont="1" applyNumberFormat="1">
      <alignment readingOrder="0" vertical="bottom"/>
    </xf>
    <xf borderId="1" fillId="5" fontId="8" numFmtId="0" xfId="0" applyAlignment="1" applyBorder="1" applyFont="1">
      <alignment vertical="bottom"/>
    </xf>
    <xf borderId="1" fillId="5" fontId="17" numFmtId="0" xfId="0" applyAlignment="1" applyBorder="1" applyFont="1">
      <alignment horizontal="right" vertical="bottom"/>
    </xf>
    <xf borderId="1" fillId="5" fontId="16" numFmtId="0" xfId="0" applyAlignment="1" applyBorder="1" applyFont="1">
      <alignment vertical="bottom"/>
    </xf>
    <xf borderId="0" fillId="0" fontId="8" numFmtId="168" xfId="0" applyAlignment="1" applyFont="1" applyNumberFormat="1">
      <alignment readingOrder="0" vertical="bottom"/>
    </xf>
    <xf borderId="0" fillId="0" fontId="8" numFmtId="164" xfId="0" applyAlignment="1" applyFont="1" applyNumberFormat="1">
      <alignment vertical="bottom"/>
    </xf>
    <xf borderId="10" fillId="5" fontId="9" numFmtId="0" xfId="0" applyAlignment="1" applyBorder="1" applyFont="1">
      <alignment vertical="bottom"/>
    </xf>
    <xf borderId="0" fillId="0" fontId="8" numFmtId="3" xfId="0" applyAlignment="1" applyFont="1" applyNumberFormat="1">
      <alignment vertical="bottom"/>
    </xf>
    <xf borderId="0" fillId="0" fontId="8" numFmtId="169" xfId="0" applyAlignment="1" applyFont="1" applyNumberFormat="1">
      <alignment vertical="bottom"/>
    </xf>
    <xf borderId="11" fillId="5" fontId="9" numFmtId="167" xfId="0" applyAlignment="1" applyBorder="1" applyFont="1" applyNumberFormat="1">
      <alignment horizontal="right" readingOrder="0" shrinkToFit="0" vertical="bottom" wrapText="0"/>
    </xf>
    <xf borderId="0" fillId="0" fontId="2" numFmtId="170" xfId="0" applyFont="1" applyNumberFormat="1"/>
    <xf borderId="15" fillId="5" fontId="9" numFmtId="167" xfId="0" applyAlignment="1" applyBorder="1" applyFont="1" applyNumberFormat="1">
      <alignment horizontal="right" readingOrder="0" vertical="bottom"/>
    </xf>
    <xf borderId="0" fillId="0" fontId="8" numFmtId="171" xfId="0" applyAlignment="1" applyFont="1" applyNumberFormat="1">
      <alignment readingOrder="0" vertical="bottom"/>
    </xf>
    <xf borderId="12" fillId="5" fontId="8" numFmtId="0" xfId="0" applyAlignment="1" applyBorder="1" applyFont="1">
      <alignment vertical="bottom"/>
    </xf>
    <xf borderId="11" fillId="5" fontId="8" numFmtId="166" xfId="0" applyAlignment="1" applyBorder="1" applyFont="1" applyNumberFormat="1">
      <alignment vertical="bottom"/>
    </xf>
    <xf borderId="11" fillId="5" fontId="8" numFmtId="167" xfId="0" applyAlignment="1" applyBorder="1" applyFont="1" applyNumberFormat="1">
      <alignment vertical="bottom"/>
    </xf>
    <xf borderId="11" fillId="5" fontId="9" numFmtId="0" xfId="0" applyAlignment="1" applyBorder="1" applyFont="1">
      <alignment shrinkToFit="0" vertical="bottom" wrapText="1"/>
    </xf>
    <xf borderId="11" fillId="5" fontId="17" numFmtId="165" xfId="0" applyAlignment="1" applyBorder="1" applyFont="1" applyNumberFormat="1">
      <alignment horizontal="right" shrinkToFit="0" vertical="bottom" wrapText="1"/>
    </xf>
    <xf borderId="11" fillId="5" fontId="17" numFmtId="166" xfId="0" applyAlignment="1" applyBorder="1" applyFont="1" applyNumberFormat="1">
      <alignment shrinkToFit="0" vertical="bottom" wrapText="1"/>
    </xf>
    <xf borderId="11" fillId="5" fontId="17" numFmtId="0" xfId="0" applyAlignment="1" applyBorder="1" applyFont="1">
      <alignment shrinkToFit="0" vertical="bottom" wrapText="1"/>
    </xf>
    <xf borderId="0" fillId="5" fontId="13" numFmtId="0" xfId="0" applyAlignment="1" applyFont="1">
      <alignment vertical="bottom"/>
    </xf>
    <xf borderId="0" fillId="5" fontId="15" numFmtId="0" xfId="0" applyAlignment="1" applyFont="1">
      <alignment vertical="bottom"/>
    </xf>
    <xf borderId="0" fillId="5" fontId="9" numFmtId="0" xfId="0" applyAlignment="1" applyFont="1">
      <alignment horizontal="right" vertical="bottom"/>
    </xf>
    <xf borderId="0" fillId="0" fontId="19" numFmtId="0" xfId="0" applyAlignment="1" applyFont="1">
      <alignment vertical="bottom"/>
    </xf>
    <xf borderId="0" fillId="0" fontId="20" numFmtId="0" xfId="0" applyAlignment="1" applyFont="1">
      <alignment vertical="bottom"/>
    </xf>
    <xf borderId="0" fillId="0" fontId="19" numFmtId="0" xfId="0" applyAlignment="1" applyFont="1">
      <alignment horizontal="right" vertical="bottom"/>
    </xf>
    <xf borderId="16" fillId="0" fontId="19" numFmtId="0" xfId="0" applyAlignment="1" applyBorder="1" applyFont="1">
      <alignment vertical="bottom"/>
    </xf>
    <xf borderId="17" fillId="0" fontId="2" numFmtId="0" xfId="0" applyBorder="1" applyFont="1"/>
    <xf borderId="18" fillId="0" fontId="2" numFmtId="0" xfId="0" applyBorder="1" applyFont="1"/>
    <xf borderId="19" fillId="0" fontId="19" numFmtId="0" xfId="0" applyAlignment="1" applyBorder="1" applyFont="1">
      <alignment vertical="bottom"/>
    </xf>
    <xf borderId="19" fillId="6" fontId="19" numFmtId="0" xfId="0" applyAlignment="1" applyBorder="1" applyFill="1" applyFont="1">
      <alignment vertical="bottom"/>
    </xf>
    <xf borderId="19" fillId="7" fontId="19" numFmtId="0" xfId="0" applyAlignment="1" applyBorder="1" applyFill="1" applyFont="1">
      <alignment vertical="bottom"/>
    </xf>
    <xf borderId="0" fillId="0" fontId="19" numFmtId="9" xfId="0" applyAlignment="1" applyFont="1" applyNumberFormat="1">
      <alignment horizontal="right" vertical="bottom"/>
    </xf>
    <xf borderId="0" fillId="0" fontId="2" numFmtId="166" xfId="0" applyFont="1" applyNumberFormat="1"/>
    <xf borderId="0" fillId="0" fontId="2" numFmtId="172" xfId="0" applyFont="1" applyNumberFormat="1"/>
    <xf borderId="0" fillId="0" fontId="2" numFmtId="166" xfId="0" applyAlignment="1" applyFont="1" applyNumberFormat="1">
      <alignment readingOrder="0"/>
    </xf>
    <xf borderId="20" fillId="0" fontId="8" numFmtId="0" xfId="0" applyAlignment="1" applyBorder="1" applyFont="1">
      <alignment horizontal="right" readingOrder="0" vertical="bottom"/>
    </xf>
    <xf borderId="0" fillId="0" fontId="2" numFmtId="172" xfId="0" applyAlignment="1" applyFont="1" applyNumberFormat="1">
      <alignment readingOrder="0"/>
    </xf>
    <xf borderId="0" fillId="4" fontId="8" numFmtId="3" xfId="0" applyAlignment="1" applyFont="1" applyNumberFormat="1">
      <alignment horizontal="right" vertical="bottom"/>
    </xf>
    <xf borderId="0" fillId="4" fontId="8" numFmtId="166" xfId="0" applyAlignment="1" applyFont="1" applyNumberFormat="1">
      <alignment horizontal="right" vertical="bottom"/>
    </xf>
    <xf borderId="20" fillId="4" fontId="8" numFmtId="0" xfId="0" applyAlignment="1" applyBorder="1" applyFont="1">
      <alignment horizontal="right" vertical="bottom"/>
    </xf>
    <xf borderId="0" fillId="4" fontId="8" numFmtId="172" xfId="0" applyAlignment="1" applyFont="1" applyNumberFormat="1">
      <alignment horizontal="right" vertical="bottom"/>
    </xf>
    <xf borderId="0" fillId="4" fontId="8" numFmtId="0" xfId="0" applyAlignment="1" applyFont="1">
      <alignment horizontal="right" vertical="bottom"/>
    </xf>
    <xf borderId="0" fillId="8" fontId="8" numFmtId="3" xfId="0" applyAlignment="1" applyFill="1" applyFont="1" applyNumberFormat="1">
      <alignment horizontal="right" vertical="bottom"/>
    </xf>
    <xf borderId="20" fillId="9" fontId="8" numFmtId="0" xfId="0" applyAlignment="1" applyBorder="1" applyFill="1" applyFont="1">
      <alignment horizontal="right" vertical="bottom"/>
    </xf>
    <xf borderId="0" fillId="9" fontId="8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6" fillId="0" fontId="8" numFmtId="0" xfId="0" applyAlignment="1" applyBorder="1" applyFont="1">
      <alignment horizontal="right" shrinkToFit="0" vertical="bottom" wrapText="0"/>
    </xf>
    <xf borderId="6" fillId="0" fontId="8" numFmtId="0" xfId="0" applyAlignment="1" applyBorder="1" applyFont="1">
      <alignment vertical="bottom"/>
    </xf>
    <xf borderId="21" fillId="10" fontId="8" numFmtId="0" xfId="0" applyAlignment="1" applyBorder="1" applyFill="1" applyFont="1">
      <alignment shrinkToFit="0" vertical="bottom" wrapText="0"/>
    </xf>
    <xf borderId="6" fillId="0" fontId="2" numFmtId="0" xfId="0" applyBorder="1" applyFont="1"/>
    <xf borderId="3" fillId="0" fontId="2" numFmtId="0" xfId="0" applyBorder="1" applyFont="1"/>
    <xf borderId="1" fillId="0" fontId="8" numFmtId="0" xfId="0" applyAlignment="1" applyBorder="1" applyFont="1">
      <alignment vertical="bottom"/>
    </xf>
    <xf borderId="22" fillId="0" fontId="8" numFmtId="0" xfId="0" applyAlignment="1" applyBorder="1" applyFont="1">
      <alignment horizontal="center" shrinkToFit="0" vertical="bottom" wrapText="0"/>
    </xf>
    <xf borderId="1" fillId="0" fontId="8" numFmtId="0" xfId="0" applyAlignment="1" applyBorder="1" applyFont="1">
      <alignment horizontal="center" shrinkToFit="0" vertical="bottom" wrapText="0"/>
    </xf>
    <xf borderId="23" fillId="0" fontId="2" numFmtId="0" xfId="0" applyBorder="1" applyFont="1"/>
    <xf borderId="3" fillId="11" fontId="8" numFmtId="0" xfId="0" applyAlignment="1" applyBorder="1" applyFill="1" applyFont="1">
      <alignment horizontal="center" shrinkToFit="0" vertical="bottom" wrapText="0"/>
    </xf>
    <xf borderId="0" fillId="0" fontId="8" numFmtId="0" xfId="0" applyAlignment="1" applyFont="1">
      <alignment horizontal="right" shrinkToFit="0" vertical="top" wrapText="1"/>
    </xf>
    <xf borderId="0" fillId="0" fontId="8" numFmtId="0" xfId="0" applyAlignment="1" applyFont="1">
      <alignment horizontal="center" shrinkToFit="0" vertical="bottom" wrapText="1"/>
    </xf>
    <xf borderId="22" fillId="0" fontId="8" numFmtId="0" xfId="0" applyAlignment="1" applyBorder="1" applyFont="1">
      <alignment vertical="bottom"/>
    </xf>
    <xf borderId="23" fillId="0" fontId="8" numFmtId="0" xfId="0" applyAlignment="1" applyBorder="1" applyFont="1">
      <alignment horizontal="center" shrinkToFit="0" vertical="bottom" wrapText="0"/>
    </xf>
    <xf borderId="3" fillId="11" fontId="8" numFmtId="0" xfId="0" applyAlignment="1" applyBorder="1" applyFont="1">
      <alignment vertical="bottom"/>
    </xf>
    <xf borderId="3" fillId="0" fontId="8" numFmtId="169" xfId="0" applyAlignment="1" applyBorder="1" applyFont="1" applyNumberFormat="1">
      <alignment horizontal="right" shrinkToFit="0" vertical="bottom" wrapText="0"/>
    </xf>
    <xf borderId="24" fillId="0" fontId="8" numFmtId="171" xfId="0" applyAlignment="1" applyBorder="1" applyFont="1" applyNumberFormat="1">
      <alignment horizontal="right" shrinkToFit="0" vertical="bottom" wrapText="0"/>
    </xf>
    <xf borderId="0" fillId="0" fontId="8" numFmtId="171" xfId="0" applyAlignment="1" applyFont="1" applyNumberFormat="1">
      <alignment vertical="bottom"/>
    </xf>
    <xf borderId="24" fillId="0" fontId="8" numFmtId="171" xfId="0" applyAlignment="1" applyBorder="1" applyFont="1" applyNumberFormat="1">
      <alignment vertical="bottom"/>
    </xf>
    <xf borderId="24" fillId="0" fontId="8" numFmtId="173" xfId="0" applyAlignment="1" applyBorder="1" applyFont="1" applyNumberFormat="1">
      <alignment horizontal="right" shrinkToFit="0" vertical="bottom" wrapText="0"/>
    </xf>
    <xf borderId="3" fillId="11" fontId="8" numFmtId="169" xfId="0" applyAlignment="1" applyBorder="1" applyFont="1" applyNumberFormat="1">
      <alignment horizontal="right" shrinkToFit="0" vertical="top" wrapText="0"/>
    </xf>
    <xf borderId="0" fillId="0" fontId="8" numFmtId="169" xfId="0" applyAlignment="1" applyFont="1" applyNumberFormat="1">
      <alignment horizontal="right" shrinkToFit="0" vertical="top" wrapText="0"/>
    </xf>
    <xf borderId="0" fillId="0" fontId="8" numFmtId="169" xfId="0" applyAlignment="1" applyFont="1" applyNumberFormat="1">
      <alignment vertical="bottom"/>
    </xf>
    <xf borderId="11" fillId="12" fontId="8" numFmtId="0" xfId="0" applyAlignment="1" applyBorder="1" applyFill="1" applyFont="1">
      <alignment shrinkToFit="0" vertical="bottom" wrapText="0"/>
    </xf>
    <xf borderId="11" fillId="12" fontId="8" numFmtId="0" xfId="0" applyAlignment="1" applyBorder="1" applyFont="1">
      <alignment vertical="bottom"/>
    </xf>
    <xf borderId="11" fillId="12" fontId="8" numFmtId="0" xfId="0" applyAlignment="1" applyBorder="1" applyFont="1">
      <alignment readingOrder="0" shrinkToFit="0" vertical="bottom" wrapText="0"/>
    </xf>
    <xf borderId="0" fillId="4" fontId="5" numFmtId="0" xfId="0" applyAlignment="1" applyFont="1">
      <alignment readingOrder="0"/>
    </xf>
    <xf borderId="0" fillId="0" fontId="8" numFmtId="0" xfId="0" applyAlignment="1" applyFont="1">
      <alignment shrinkToFit="0" vertical="bottom" wrapText="0"/>
    </xf>
    <xf borderId="0" fillId="0" fontId="8" numFmtId="174" xfId="0" applyAlignment="1" applyFont="1" applyNumberFormat="1">
      <alignment horizontal="right" shrinkToFit="0" vertical="bottom" wrapText="0"/>
    </xf>
    <xf borderId="0" fillId="0" fontId="8" numFmtId="175" xfId="0" applyAlignment="1" applyFont="1" applyNumberFormat="1">
      <alignment horizontal="right" shrinkToFit="0" vertical="bottom" wrapText="0"/>
    </xf>
    <xf borderId="3" fillId="13" fontId="8" numFmtId="169" xfId="0" applyAlignment="1" applyBorder="1" applyFill="1" applyFont="1" applyNumberFormat="1">
      <alignment horizontal="right" shrinkToFit="0" vertical="bottom" wrapText="0"/>
    </xf>
    <xf borderId="0" fillId="0" fontId="8" numFmtId="170" xfId="0" applyAlignment="1" applyFont="1" applyNumberFormat="1">
      <alignment vertical="bottom"/>
    </xf>
    <xf borderId="24" fillId="0" fontId="8" numFmtId="0" xfId="0" applyAlignment="1" applyBorder="1" applyFont="1">
      <alignment horizontal="center" shrinkToFit="0" vertical="bottom" wrapText="0"/>
    </xf>
    <xf borderId="11" fillId="13" fontId="21" numFmtId="169" xfId="0" applyAlignment="1" applyBorder="1" applyFont="1" applyNumberFormat="1">
      <alignment horizontal="right" shrinkToFit="0" vertical="bottom" wrapText="0"/>
    </xf>
    <xf borderId="11" fillId="13" fontId="8" numFmtId="169" xfId="0" applyAlignment="1" applyBorder="1" applyFont="1" applyNumberFormat="1">
      <alignment horizontal="right" shrinkToFit="0" vertical="bottom" wrapText="0"/>
    </xf>
    <xf borderId="1" fillId="0" fontId="8" numFmtId="169" xfId="0" applyAlignment="1" applyBorder="1" applyFont="1" applyNumberFormat="1">
      <alignment vertical="bottom"/>
    </xf>
    <xf borderId="24" fillId="0" fontId="8" numFmtId="169" xfId="0" applyAlignment="1" applyBorder="1" applyFont="1" applyNumberFormat="1">
      <alignment horizontal="right" shrinkToFit="0" vertical="top" wrapText="0"/>
    </xf>
    <xf borderId="24" fillId="0" fontId="8" numFmtId="169" xfId="0" applyAlignment="1" applyBorder="1" applyFont="1" applyNumberFormat="1">
      <alignment horizontal="center" shrinkToFit="0" vertical="top" wrapText="0"/>
    </xf>
    <xf borderId="23" fillId="0" fontId="8" numFmtId="169" xfId="0" applyAlignment="1" applyBorder="1" applyFont="1" applyNumberFormat="1">
      <alignment horizontal="right" shrinkToFit="0" vertical="top" wrapText="0"/>
    </xf>
    <xf borderId="23" fillId="0" fontId="8" numFmtId="169" xfId="0" applyAlignment="1" applyBorder="1" applyFont="1" applyNumberFormat="1">
      <alignment horizontal="right" shrinkToFit="0" vertical="bottom" wrapText="0"/>
    </xf>
    <xf borderId="11" fillId="13" fontId="22" numFmtId="169" xfId="0" applyAlignment="1" applyBorder="1" applyFont="1" applyNumberFormat="1">
      <alignment horizontal="right" shrinkToFit="0" vertical="bottom" wrapText="0"/>
    </xf>
    <xf borderId="24" fillId="0" fontId="22" numFmtId="171" xfId="0" applyAlignment="1" applyBorder="1" applyFont="1" applyNumberFormat="1">
      <alignment horizontal="right" shrinkToFit="0" vertical="bottom" wrapText="0"/>
    </xf>
    <xf borderId="0" fillId="0" fontId="22" numFmtId="171" xfId="0" applyAlignment="1" applyFont="1" applyNumberFormat="1">
      <alignment horizontal="right" shrinkToFit="0" vertical="bottom" wrapText="0"/>
    </xf>
    <xf borderId="24" fillId="0" fontId="22" numFmtId="173" xfId="0" applyAlignment="1" applyBorder="1" applyFont="1" applyNumberFormat="1">
      <alignment horizontal="right" shrinkToFit="0" vertical="bottom" wrapText="0"/>
    </xf>
    <xf borderId="3" fillId="11" fontId="22" numFmtId="169" xfId="0" applyAlignment="1" applyBorder="1" applyFont="1" applyNumberFormat="1">
      <alignment horizontal="right" shrinkToFit="0" vertical="top" wrapText="0"/>
    </xf>
    <xf borderId="0" fillId="0" fontId="22" numFmtId="169" xfId="0" applyAlignment="1" applyFont="1" applyNumberFormat="1">
      <alignment horizontal="right" shrinkToFit="0" vertical="top" wrapText="0"/>
    </xf>
    <xf borderId="0" fillId="0" fontId="23" numFmtId="0" xfId="0" applyAlignment="1" applyFont="1">
      <alignment shrinkToFit="0" vertical="bottom" wrapText="0"/>
    </xf>
    <xf borderId="24" fillId="0" fontId="8" numFmtId="0" xfId="0" applyAlignment="1" applyBorder="1" applyFont="1">
      <alignment vertical="bottom"/>
    </xf>
    <xf borderId="11" fillId="13" fontId="8" numFmtId="169" xfId="0" applyAlignment="1" applyBorder="1" applyFont="1" applyNumberFormat="1">
      <alignment vertical="bottom"/>
    </xf>
    <xf borderId="24" fillId="0" fontId="8" numFmtId="173" xfId="0" applyAlignment="1" applyBorder="1" applyFont="1" applyNumberFormat="1">
      <alignment vertical="bottom"/>
    </xf>
    <xf borderId="11" fillId="11" fontId="8" numFmtId="169" xfId="0" applyAlignment="1" applyBorder="1" applyFont="1" applyNumberFormat="1">
      <alignment vertical="bottom"/>
    </xf>
    <xf borderId="23" fillId="0" fontId="8" numFmtId="0" xfId="0" applyAlignment="1" applyBorder="1" applyFont="1">
      <alignment vertical="bottom"/>
    </xf>
    <xf borderId="13" fillId="13" fontId="8" numFmtId="169" xfId="0" applyAlignment="1" applyBorder="1" applyFont="1" applyNumberFormat="1">
      <alignment vertical="bottom"/>
    </xf>
    <xf borderId="13" fillId="11" fontId="8" numFmtId="169" xfId="0" applyAlignment="1" applyBorder="1" applyFont="1" applyNumberFormat="1">
      <alignment vertical="bottom"/>
    </xf>
    <xf borderId="25" fillId="0" fontId="8" numFmtId="0" xfId="0" applyAlignment="1" applyBorder="1" applyFont="1">
      <alignment horizontal="center" shrinkToFit="0" vertical="bottom" wrapText="0"/>
    </xf>
    <xf borderId="13" fillId="13" fontId="8" numFmtId="9" xfId="0" applyAlignment="1" applyBorder="1" applyFont="1" applyNumberFormat="1">
      <alignment horizontal="right" shrinkToFit="0" vertical="bottom" wrapText="0"/>
    </xf>
    <xf borderId="23" fillId="13" fontId="8" numFmtId="9" xfId="0" applyAlignment="1" applyBorder="1" applyFont="1" applyNumberFormat="1">
      <alignment horizontal="right" shrinkToFit="0" vertical="bottom" wrapText="0"/>
    </xf>
    <xf borderId="26" fillId="0" fontId="8" numFmtId="0" xfId="0" applyAlignment="1" applyBorder="1" applyFont="1">
      <alignment horizontal="left" shrinkToFit="0" vertical="bottom" wrapText="0"/>
    </xf>
    <xf borderId="15" fillId="0" fontId="8" numFmtId="0" xfId="0" applyAlignment="1" applyBorder="1" applyFont="1">
      <alignment vertical="bottom"/>
    </xf>
    <xf borderId="0" fillId="0" fontId="8" numFmtId="174" xfId="0" applyAlignment="1" applyFont="1" applyNumberFormat="1">
      <alignment vertical="bottom"/>
    </xf>
    <xf borderId="27" fillId="0" fontId="8" numFmtId="0" xfId="0" applyAlignment="1" applyBorder="1" applyFont="1">
      <alignment vertical="bottom"/>
    </xf>
    <xf borderId="1" fillId="0" fontId="24" numFmtId="176" xfId="0" applyAlignment="1" applyBorder="1" applyFont="1" applyNumberFormat="1">
      <alignment horizontal="right" shrinkToFit="0" vertical="bottom" wrapText="0"/>
    </xf>
    <xf borderId="1" fillId="0" fontId="8" numFmtId="176" xfId="0" applyAlignment="1" applyBorder="1" applyFont="1" applyNumberFormat="1">
      <alignment horizontal="right" shrinkToFit="0" vertical="bottom" wrapText="0"/>
    </xf>
    <xf borderId="23" fillId="0" fontId="24" numFmtId="176" xfId="0" applyAlignment="1" applyBorder="1" applyFont="1" applyNumberFormat="1">
      <alignment horizontal="right" shrinkToFit="0" vertical="bottom" wrapText="0"/>
    </xf>
    <xf borderId="0" fillId="0" fontId="8" numFmtId="176" xfId="0" applyAlignment="1" applyFont="1" applyNumberFormat="1">
      <alignment vertical="bottom"/>
    </xf>
    <xf borderId="0" fillId="0" fontId="8" numFmtId="177" xfId="0" applyAlignment="1" applyFont="1" applyNumberFormat="1">
      <alignment vertical="bottom"/>
    </xf>
    <xf borderId="0" fillId="0" fontId="21" numFmtId="4" xfId="0" applyAlignment="1" applyFont="1" applyNumberFormat="1">
      <alignment horizontal="right" shrinkToFit="0" vertical="top" wrapText="0"/>
    </xf>
    <xf borderId="0" fillId="0" fontId="21" numFmtId="0" xfId="0" applyAlignment="1" applyFont="1">
      <alignment shrinkToFit="0" vertical="bottom" wrapText="0"/>
    </xf>
    <xf borderId="7" fillId="0" fontId="25" numFmtId="0" xfId="0" applyAlignment="1" applyBorder="1" applyFont="1">
      <alignment horizontal="center" shrinkToFit="0" vertical="bottom" wrapText="0"/>
    </xf>
    <xf borderId="3" fillId="0" fontId="25" numFmtId="0" xfId="0" applyAlignment="1" applyBorder="1" applyFont="1">
      <alignment horizontal="center" shrinkToFit="0" vertical="bottom" wrapText="0"/>
    </xf>
    <xf borderId="4" fillId="0" fontId="25" numFmtId="0" xfId="0" applyAlignment="1" applyBorder="1" applyFont="1">
      <alignment horizontal="center" shrinkToFit="0" vertical="bottom" wrapText="0"/>
    </xf>
    <xf borderId="7" fillId="0" fontId="8" numFmtId="0" xfId="0" applyAlignment="1" applyBorder="1" applyFont="1">
      <alignment horizontal="center" shrinkToFit="0" vertical="bottom" wrapText="0"/>
    </xf>
    <xf borderId="3" fillId="0" fontId="8" numFmtId="3" xfId="0" applyAlignment="1" applyBorder="1" applyFont="1" applyNumberFormat="1">
      <alignment horizontal="right" shrinkToFit="0" vertical="bottom" wrapText="0"/>
    </xf>
    <xf borderId="4" fillId="0" fontId="8" numFmtId="0" xfId="0" applyAlignment="1" applyBorder="1" applyFont="1">
      <alignment vertical="bottom"/>
    </xf>
    <xf borderId="0" fillId="0" fontId="8" numFmtId="4" xfId="0" applyAlignment="1" applyFont="1" applyNumberFormat="1">
      <alignment vertical="bottom"/>
    </xf>
    <xf borderId="0" fillId="0" fontId="8" numFmtId="178" xfId="0" applyAlignment="1" applyFont="1" applyNumberFormat="1">
      <alignment vertical="bottom"/>
    </xf>
    <xf borderId="0" fillId="0" fontId="8" numFmtId="179" xfId="0" applyAlignment="1" applyFont="1" applyNumberFormat="1">
      <alignment shrinkToFit="0" vertical="bottom" wrapText="0"/>
    </xf>
    <xf borderId="0" fillId="0" fontId="8" numFmtId="9" xfId="0" applyAlignment="1" applyFont="1" applyNumberFormat="1">
      <alignment vertical="bottom"/>
    </xf>
    <xf borderId="3" fillId="13" fontId="8" numFmtId="3" xfId="0" applyAlignment="1" applyBorder="1" applyFont="1" applyNumberFormat="1">
      <alignment horizontal="right" shrinkToFit="0" vertical="bottom" wrapText="0"/>
    </xf>
    <xf borderId="1" fillId="0" fontId="8" numFmtId="4" xfId="0" applyAlignment="1" applyBorder="1" applyFont="1" applyNumberFormat="1">
      <alignment vertical="bottom"/>
    </xf>
    <xf borderId="1" fillId="0" fontId="8" numFmtId="178" xfId="0" applyAlignment="1" applyBorder="1" applyFont="1" applyNumberFormat="1">
      <alignment vertical="bottom"/>
    </xf>
    <xf borderId="15" fillId="0" fontId="8" numFmtId="0" xfId="0" applyAlignment="1" applyBorder="1" applyFont="1">
      <alignment horizontal="center" shrinkToFit="0" vertical="bottom" wrapText="0"/>
    </xf>
    <xf borderId="11" fillId="13" fontId="8" numFmtId="3" xfId="0" applyAlignment="1" applyBorder="1" applyFont="1" applyNumberFormat="1">
      <alignment horizontal="right" shrinkToFit="0" vertical="bottom" wrapText="0"/>
    </xf>
    <xf borderId="28" fillId="13" fontId="8" numFmtId="3" xfId="0" applyAlignment="1" applyBorder="1" applyFont="1" applyNumberFormat="1">
      <alignment horizontal="right" shrinkToFit="0" vertical="bottom" wrapText="0"/>
    </xf>
    <xf borderId="0" fillId="0" fontId="8" numFmtId="180" xfId="0" applyAlignment="1" applyFont="1" applyNumberFormat="1">
      <alignment shrinkToFit="0" vertical="bottom" wrapText="0"/>
    </xf>
    <xf borderId="0" fillId="0" fontId="25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8" numFmtId="3" xfId="0" applyAlignment="1" applyFont="1" applyNumberFormat="1">
      <alignment horizontal="right" shrinkToFit="0" vertical="bottom" wrapText="0"/>
    </xf>
    <xf borderId="24" fillId="0" fontId="8" numFmtId="3" xfId="0" applyAlignment="1" applyBorder="1" applyFont="1" applyNumberFormat="1">
      <alignment horizontal="right" shrinkToFit="0" vertical="bottom" wrapText="0"/>
    </xf>
    <xf borderId="0" fillId="0" fontId="8" numFmtId="4" xfId="0" applyAlignment="1" applyFont="1" applyNumberFormat="1">
      <alignment horizontal="center" shrinkToFit="0" vertical="top" wrapText="0"/>
    </xf>
    <xf borderId="0" fillId="0" fontId="8" numFmtId="3" xfId="0" applyAlignment="1" applyFont="1" applyNumberFormat="1">
      <alignment horizontal="center" shrinkToFit="0" vertical="bottom" wrapText="0"/>
    </xf>
    <xf borderId="0" fillId="0" fontId="8" numFmtId="178" xfId="0" applyAlignment="1" applyFont="1" applyNumberFormat="1">
      <alignment horizontal="right" shrinkToFit="0" vertical="bottom" wrapText="0"/>
    </xf>
    <xf borderId="24" fillId="0" fontId="8" numFmtId="178" xfId="0" applyAlignment="1" applyBorder="1" applyFont="1" applyNumberFormat="1">
      <alignment horizontal="right" shrinkToFit="0" vertical="bottom" wrapText="0"/>
    </xf>
    <xf borderId="0" fillId="0" fontId="22" numFmtId="3" xfId="0" applyAlignment="1" applyFont="1" applyNumberFormat="1">
      <alignment horizontal="right" shrinkToFit="0" vertical="bottom" wrapText="0"/>
    </xf>
    <xf borderId="0" fillId="0" fontId="22" numFmtId="174" xfId="0" applyAlignment="1" applyFont="1" applyNumberFormat="1">
      <alignment horizontal="right" shrinkToFit="0" vertical="bottom" wrapText="0"/>
    </xf>
    <xf borderId="24" fillId="0" fontId="22" numFmtId="3" xfId="0" applyAlignment="1" applyBorder="1" applyFont="1" applyNumberFormat="1">
      <alignment horizontal="right" shrinkToFit="0" vertical="bottom" wrapText="0"/>
    </xf>
    <xf borderId="0" fillId="0" fontId="22" numFmtId="178" xfId="0" applyAlignment="1" applyFont="1" applyNumberFormat="1">
      <alignment horizontal="right" shrinkToFit="0" vertical="top" wrapText="0"/>
    </xf>
    <xf borderId="0" fillId="0" fontId="22" numFmtId="178" xfId="0" applyAlignment="1" applyFont="1" applyNumberFormat="1">
      <alignment horizontal="right" shrinkToFit="0" vertical="bottom" wrapText="0"/>
    </xf>
    <xf borderId="24" fillId="0" fontId="22" numFmtId="178" xfId="0" applyAlignment="1" applyBorder="1" applyFont="1" applyNumberFormat="1">
      <alignment horizontal="right" shrinkToFit="0" vertical="bottom" wrapText="0"/>
    </xf>
    <xf borderId="0" fillId="0" fontId="8" numFmtId="181" xfId="0" applyAlignment="1" applyFont="1" applyNumberFormat="1">
      <alignment horizontal="right" shrinkToFit="0" vertical="bottom" wrapText="0"/>
    </xf>
    <xf borderId="0" fillId="0" fontId="8" numFmtId="179" xfId="0" applyAlignment="1" applyFont="1" applyNumberFormat="1">
      <alignment horizontal="right" shrinkToFit="0" vertical="bottom" wrapText="0"/>
    </xf>
    <xf borderId="0" fillId="0" fontId="26" numFmtId="9" xfId="0" applyAlignment="1" applyFont="1" applyNumberFormat="1">
      <alignment horizontal="right" shrinkToFit="0" vertical="bottom" wrapText="0"/>
    </xf>
    <xf borderId="0" fillId="0" fontId="27" numFmtId="0" xfId="0" applyAlignment="1" applyFont="1">
      <alignment shrinkToFit="0" vertical="bottom" wrapText="0"/>
    </xf>
    <xf borderId="24" fillId="0" fontId="8" numFmtId="9" xfId="0" applyAlignment="1" applyBorder="1" applyFont="1" applyNumberFormat="1">
      <alignment vertical="bottom"/>
    </xf>
    <xf borderId="1" fillId="0" fontId="22" numFmtId="178" xfId="0" applyAlignment="1" applyBorder="1" applyFont="1" applyNumberFormat="1">
      <alignment horizontal="right" shrinkToFit="0" vertical="top" wrapText="0"/>
    </xf>
    <xf borderId="1" fillId="0" fontId="22" numFmtId="178" xfId="0" applyAlignment="1" applyBorder="1" applyFont="1" applyNumberFormat="1">
      <alignment horizontal="right" shrinkToFit="0" vertical="bottom" wrapText="0"/>
    </xf>
    <xf borderId="23" fillId="0" fontId="22" numFmtId="178" xfId="0" applyAlignment="1" applyBorder="1" applyFont="1" applyNumberFormat="1">
      <alignment horizontal="right" shrinkToFit="0" vertical="bottom" wrapText="0"/>
    </xf>
    <xf borderId="3" fillId="11" fontId="25" numFmtId="0" xfId="0" applyAlignment="1" applyBorder="1" applyFont="1">
      <alignment horizontal="center" shrinkToFit="0" vertical="bottom" wrapText="0"/>
    </xf>
    <xf borderId="3" fillId="0" fontId="8" numFmtId="0" xfId="0" applyAlignment="1" applyBorder="1" applyFont="1">
      <alignment horizontal="center" shrinkToFit="0" vertical="bottom" wrapText="0"/>
    </xf>
    <xf borderId="3" fillId="11" fontId="8" numFmtId="3" xfId="0" applyAlignment="1" applyBorder="1" applyFont="1" applyNumberFormat="1">
      <alignment horizontal="right" shrinkToFit="0" vertical="top" wrapText="0"/>
    </xf>
    <xf borderId="0" fillId="0" fontId="8" numFmtId="3" xfId="0" applyAlignment="1" applyFont="1" applyNumberFormat="1">
      <alignment horizontal="right" shrinkToFit="0" vertical="top" wrapText="0"/>
    </xf>
    <xf borderId="29" fillId="0" fontId="8" numFmtId="0" xfId="0" applyAlignment="1" applyBorder="1" applyFont="1">
      <alignment vertical="bottom"/>
    </xf>
    <xf borderId="0" fillId="0" fontId="8" numFmtId="170" xfId="0" applyAlignment="1" applyFont="1" applyNumberFormat="1">
      <alignment horizontal="right" shrinkToFit="0" vertical="bottom" wrapText="0"/>
    </xf>
    <xf borderId="4" fillId="0" fontId="8" numFmtId="0" xfId="0" applyAlignment="1" applyBorder="1" applyFont="1">
      <alignment horizontal="center" shrinkToFit="0" vertical="bottom" wrapText="0"/>
    </xf>
    <xf borderId="3" fillId="13" fontId="22" numFmtId="3" xfId="0" applyAlignment="1" applyBorder="1" applyFont="1" applyNumberFormat="1">
      <alignment horizontal="right" shrinkToFit="0" vertical="bottom" wrapText="0"/>
    </xf>
    <xf borderId="4" fillId="0" fontId="22" numFmtId="174" xfId="0" applyAlignment="1" applyBorder="1" applyFont="1" applyNumberFormat="1">
      <alignment horizontal="right" shrinkToFit="0" vertical="bottom" wrapText="0"/>
    </xf>
    <xf borderId="3" fillId="11" fontId="22" numFmtId="3" xfId="0" applyAlignment="1" applyBorder="1" applyFont="1" applyNumberFormat="1">
      <alignment horizontal="right" shrinkToFit="0" vertical="top" wrapText="0"/>
    </xf>
    <xf borderId="0" fillId="0" fontId="22" numFmtId="3" xfId="0" applyAlignment="1" applyFont="1" applyNumberFormat="1">
      <alignment horizontal="right" shrinkToFit="0" vertical="top" wrapText="0"/>
    </xf>
    <xf borderId="0" fillId="0" fontId="22" numFmtId="3" xfId="0" applyAlignment="1" applyFont="1" applyNumberFormat="1">
      <alignment shrinkToFit="0" vertical="bottom" wrapText="0"/>
    </xf>
    <xf borderId="11" fillId="13" fontId="8" numFmtId="3" xfId="0" applyAlignment="1" applyBorder="1" applyFont="1" applyNumberFormat="1">
      <alignment vertical="bottom"/>
    </xf>
    <xf borderId="11" fillId="0" fontId="8" numFmtId="0" xfId="0" applyAlignment="1" applyBorder="1" applyFont="1">
      <alignment vertical="bottom"/>
    </xf>
    <xf borderId="11" fillId="11" fontId="8" numFmtId="3" xfId="0" applyAlignment="1" applyBorder="1" applyFont="1" applyNumberFormat="1">
      <alignment vertical="bottom"/>
    </xf>
    <xf borderId="29" fillId="0" fontId="8" numFmtId="3" xfId="0" applyAlignment="1" applyBorder="1" applyFont="1" applyNumberFormat="1">
      <alignment vertical="bottom"/>
    </xf>
    <xf borderId="13" fillId="0" fontId="8" numFmtId="0" xfId="0" applyAlignment="1" applyBorder="1" applyFont="1">
      <alignment shrinkToFit="0" vertical="bottom" wrapText="0"/>
    </xf>
    <xf borderId="13" fillId="11" fontId="8" numFmtId="3" xfId="0" applyAlignment="1" applyBorder="1" applyFont="1" applyNumberFormat="1">
      <alignment vertical="bottom"/>
    </xf>
    <xf borderId="0" fillId="0" fontId="8" numFmtId="10" xfId="0" applyAlignment="1" applyFont="1" applyNumberFormat="1">
      <alignment horizontal="right" shrinkToFit="0" vertical="bottom" wrapText="0"/>
    </xf>
    <xf borderId="24" fillId="0" fontId="8" numFmtId="169" xfId="0" applyAlignment="1" applyBorder="1" applyFont="1" applyNumberFormat="1">
      <alignment vertical="bottom"/>
    </xf>
    <xf borderId="1" fillId="0" fontId="8" numFmtId="38" xfId="0" applyAlignment="1" applyBorder="1" applyFont="1" applyNumberFormat="1">
      <alignment horizontal="right" shrinkToFit="0" vertical="bottom" wrapText="0"/>
    </xf>
    <xf borderId="1" fillId="0" fontId="24" numFmtId="38" xfId="0" applyAlignment="1" applyBorder="1" applyFont="1" applyNumberFormat="1">
      <alignment horizontal="right" shrinkToFit="0" vertical="bottom" wrapText="0"/>
    </xf>
    <xf borderId="1" fillId="0" fontId="8" numFmtId="38" xfId="0" applyAlignment="1" applyBorder="1" applyFont="1" applyNumberFormat="1">
      <alignment vertical="bottom"/>
    </xf>
    <xf borderId="23" fillId="0" fontId="24" numFmtId="38" xfId="0" applyAlignment="1" applyBorder="1" applyFont="1" applyNumberFormat="1">
      <alignment horizontal="right" shrinkToFit="0" vertical="bottom" wrapText="0"/>
    </xf>
    <xf borderId="0" fillId="0" fontId="25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right" shrinkToFit="0" vertical="bottom" wrapText="0"/>
    </xf>
    <xf borderId="0" fillId="0" fontId="8" numFmtId="171" xfId="0" applyAlignment="1" applyFont="1" applyNumberFormat="1">
      <alignment horizontal="center" shrinkToFit="0" vertical="bottom" wrapText="0"/>
    </xf>
    <xf borderId="0" fillId="0" fontId="8" numFmtId="173" xfId="0" applyAlignment="1" applyFont="1" applyNumberFormat="1">
      <alignment horizontal="center" shrinkToFit="0" vertical="bottom" wrapText="0"/>
    </xf>
    <xf borderId="0" fillId="0" fontId="8" numFmtId="9" xfId="0" applyAlignment="1" applyFont="1" applyNumberForma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30" fillId="0" fontId="8" numFmtId="0" xfId="0" applyAlignment="1" applyBorder="1" applyFont="1">
      <alignment vertical="bottom"/>
    </xf>
    <xf borderId="31" fillId="0" fontId="8" numFmtId="0" xfId="0" applyAlignment="1" applyBorder="1" applyFont="1">
      <alignment vertical="bottom"/>
    </xf>
    <xf borderId="0" fillId="0" fontId="28" numFmtId="0" xfId="0" applyAlignment="1" applyFont="1">
      <alignment shrinkToFit="0" vertical="bottom" wrapText="0"/>
    </xf>
    <xf borderId="31" fillId="0" fontId="25" numFmtId="0" xfId="0" applyAlignment="1" applyBorder="1" applyFont="1">
      <alignment horizontal="center" shrinkToFit="0" vertical="bottom" wrapText="0"/>
    </xf>
    <xf borderId="0" fillId="0" fontId="8" numFmtId="171" xfId="0" applyAlignment="1" applyFont="1" applyNumberFormat="1">
      <alignment horizontal="right" shrinkToFit="0" vertical="bottom" wrapText="0"/>
    </xf>
    <xf borderId="31" fillId="0" fontId="8" numFmtId="9" xfId="0" applyAlignment="1" applyBorder="1" applyFont="1" applyNumberFormat="1">
      <alignment horizontal="right" shrinkToFit="0" vertical="bottom" wrapText="0"/>
    </xf>
    <xf borderId="0" fillId="0" fontId="25" numFmtId="175" xfId="0" applyAlignment="1" applyFont="1" applyNumberFormat="1">
      <alignment horizontal="center" shrinkToFit="0" vertical="bottom" wrapText="0"/>
    </xf>
    <xf borderId="0" fillId="0" fontId="8" numFmtId="174" xfId="0" applyAlignment="1" applyFont="1" applyNumberFormat="1">
      <alignment horizontal="center" shrinkToFit="0" vertical="bottom" wrapText="0"/>
    </xf>
    <xf borderId="31" fillId="0" fontId="8" numFmtId="174" xfId="0" applyAlignment="1" applyBorder="1" applyFont="1" applyNumberFormat="1">
      <alignment horizontal="right" shrinkToFit="0" vertical="bottom" wrapText="0"/>
    </xf>
    <xf borderId="0" fillId="0" fontId="8" numFmtId="175" xfId="0" applyAlignment="1" applyFont="1" applyNumberFormat="1">
      <alignment vertical="bottom"/>
    </xf>
    <xf borderId="0" fillId="0" fontId="25" numFmtId="171" xfId="0" applyAlignment="1" applyFont="1" applyNumberFormat="1">
      <alignment horizontal="center" shrinkToFit="0" vertical="bottom" wrapText="0"/>
    </xf>
    <xf borderId="31" fillId="0" fontId="22" numFmtId="174" xfId="0" applyAlignment="1" applyBorder="1" applyFont="1" applyNumberFormat="1">
      <alignment horizontal="right" shrinkToFit="0" vertical="bottom" wrapText="0"/>
    </xf>
    <xf borderId="0" fillId="0" fontId="25" numFmtId="182" xfId="0" applyAlignment="1" applyFont="1" applyNumberFormat="1">
      <alignment horizontal="right" shrinkToFit="0" vertical="bottom" wrapText="0"/>
    </xf>
    <xf borderId="31" fillId="0" fontId="29" numFmtId="182" xfId="0" applyAlignment="1" applyBorder="1" applyFont="1" applyNumberFormat="1">
      <alignment horizontal="right" shrinkToFit="0" vertical="bottom" wrapText="0"/>
    </xf>
    <xf borderId="0" fillId="0" fontId="8" numFmtId="182" xfId="0" applyAlignment="1" applyFont="1" applyNumberFormat="1">
      <alignment vertical="bottom"/>
    </xf>
    <xf borderId="31" fillId="0" fontId="8" numFmtId="9" xfId="0" applyAlignment="1" applyBorder="1" applyFont="1" applyNumberFormat="1">
      <alignment vertical="bottom"/>
    </xf>
    <xf borderId="0" fillId="0" fontId="25" numFmtId="171" xfId="0" applyAlignment="1" applyFont="1" applyNumberFormat="1">
      <alignment horizontal="center" shrinkToFit="0" vertical="bottom" wrapText="1"/>
    </xf>
    <xf borderId="31" fillId="0" fontId="22" numFmtId="170" xfId="0" applyAlignment="1" applyBorder="1" applyFont="1" applyNumberFormat="1">
      <alignment horizontal="right" shrinkToFit="0" vertical="bottom" wrapText="0"/>
    </xf>
    <xf borderId="30" fillId="0" fontId="25" numFmtId="171" xfId="0" applyAlignment="1" applyBorder="1" applyFont="1" applyNumberFormat="1">
      <alignment horizontal="center" shrinkToFit="0" vertical="bottom" wrapText="0"/>
    </xf>
    <xf borderId="30" fillId="0" fontId="8" numFmtId="179" xfId="0" applyAlignment="1" applyBorder="1" applyFont="1" applyNumberFormat="1">
      <alignment horizontal="right" shrinkToFit="0" vertical="bottom" wrapText="0"/>
    </xf>
    <xf borderId="32" fillId="0" fontId="22" numFmtId="179" xfId="0" applyAlignment="1" applyBorder="1" applyFont="1" applyNumberFormat="1">
      <alignment horizontal="right" shrinkToFit="0" vertical="bottom" wrapText="0"/>
    </xf>
    <xf borderId="0" fillId="0" fontId="8" numFmtId="179" xfId="0" applyAlignment="1" applyFont="1" applyNumberFormat="1">
      <alignment vertical="bottom"/>
    </xf>
    <xf borderId="0" fillId="0" fontId="8" numFmtId="10" xfId="0" applyAlignment="1" applyFont="1" applyNumberFormat="1">
      <alignment vertical="bottom"/>
    </xf>
    <xf borderId="0" fillId="0" fontId="8" numFmtId="9" xfId="0" applyAlignment="1" applyFont="1" applyNumberFormat="1">
      <alignment horizontal="right" shrinkToFit="0" vertical="bottom" wrapText="0"/>
    </xf>
    <xf borderId="0" fillId="0" fontId="2" numFmtId="0" xfId="0" applyFont="1"/>
    <xf borderId="0" fillId="0" fontId="25" numFmtId="0" xfId="0" applyAlignment="1" applyFont="1">
      <alignment readingOrder="0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0" fontId="8" numFmtId="4" xfId="0" applyAlignment="1" applyFont="1" applyNumberFormat="1">
      <alignment readingOrder="0" vertical="bottom"/>
    </xf>
    <xf borderId="0" fillId="0" fontId="2" numFmtId="0" xfId="0" applyAlignment="1" applyFont="1">
      <alignment readingOrder="0" shrinkToFit="0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2" pivot="0" name="GSFHDD-style">
      <tableStyleElement dxfId="1" type="firstRowStripe"/>
      <tableStyleElement dxfId="2" type="secondRowStripe"/>
    </tableStyle>
    <tableStyle count="2" pivot="0" name="Scratch Pad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Natural Gas, Fuel Oil/B20, RFO and Electricity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Overview!$H$1:$H$2</c:f>
            </c:strRef>
          </c:tx>
          <c:marker>
            <c:symbol val="none"/>
          </c:marker>
          <c:cat>
            <c:strRef>
              <c:f>Overview!$A$3:$A$22</c:f>
            </c:strRef>
          </c:cat>
          <c:val>
            <c:numRef>
              <c:f>Overview!$H$3:$H$22</c:f>
              <c:numCache/>
            </c:numRef>
          </c:val>
          <c:smooth val="0"/>
        </c:ser>
        <c:ser>
          <c:idx val="1"/>
          <c:order val="1"/>
          <c:tx>
            <c:strRef>
              <c:f>Overview!$I$1:$I$2</c:f>
            </c:strRef>
          </c:tx>
          <c:marker>
            <c:symbol val="none"/>
          </c:marker>
          <c:cat>
            <c:strRef>
              <c:f>Overview!$A$3:$A$22</c:f>
            </c:strRef>
          </c:cat>
          <c:val>
            <c:numRef>
              <c:f>Overview!$I$3:$I$22</c:f>
              <c:numCache/>
            </c:numRef>
          </c:val>
          <c:smooth val="0"/>
        </c:ser>
        <c:ser>
          <c:idx val="2"/>
          <c:order val="2"/>
          <c:tx>
            <c:strRef>
              <c:f>Overview!$J$1:$J$2</c:f>
            </c:strRef>
          </c:tx>
          <c:marker>
            <c:symbol val="none"/>
          </c:marker>
          <c:cat>
            <c:strRef>
              <c:f>Overview!$A$3:$A$22</c:f>
            </c:strRef>
          </c:cat>
          <c:val>
            <c:numRef>
              <c:f>Overview!$J$3:$J$22</c:f>
              <c:numCache/>
            </c:numRef>
          </c:val>
          <c:smooth val="0"/>
        </c:ser>
        <c:ser>
          <c:idx val="3"/>
          <c:order val="3"/>
          <c:tx>
            <c:strRef>
              <c:f>Overview!$K$1:$K$2</c:f>
            </c:strRef>
          </c:tx>
          <c:marker>
            <c:symbol val="none"/>
          </c:marker>
          <c:cat>
            <c:strRef>
              <c:f>Overview!$A$3:$A$22</c:f>
            </c:strRef>
          </c:cat>
          <c:val>
            <c:numRef>
              <c:f>Overview!$K$3:$K$22</c:f>
              <c:numCache/>
            </c:numRef>
          </c:val>
          <c:smooth val="0"/>
        </c:ser>
        <c:axId val="1797877411"/>
        <c:axId val="1053497641"/>
      </c:lineChart>
      <c:catAx>
        <c:axId val="17978774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FY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53497641"/>
      </c:catAx>
      <c:valAx>
        <c:axId val="1053497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978774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Bates Greenhouse Gas Emissions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Overview!$Q$34</c:f>
            </c:strRef>
          </c:tx>
          <c:spPr>
            <a:solidFill>
              <a:srgbClr val="4285F4"/>
            </a:solidFill>
          </c:spPr>
          <c:cat>
            <c:strRef>
              <c:f>Overview!$P$35:$P$54</c:f>
            </c:strRef>
          </c:cat>
          <c:val>
            <c:numRef>
              <c:f>Overview!$Q$35:$Q$54</c:f>
              <c:numCache/>
            </c:numRef>
          </c:val>
        </c:ser>
        <c:overlap val="100"/>
        <c:axId val="64409547"/>
        <c:axId val="864474412"/>
      </c:barChart>
      <c:catAx>
        <c:axId val="644095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64474412"/>
      </c:catAx>
      <c:valAx>
        <c:axId val="8644744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Metric Tonnes of CO2e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440954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GSFHDD!$F$2</c:f>
            </c:strRef>
          </c:tx>
          <c:marker>
            <c:symbol val="none"/>
          </c:marker>
          <c:val>
            <c:numRef>
              <c:f>GSFHDD!$F$3:$F$18</c:f>
              <c:numCache/>
            </c:numRef>
          </c:val>
          <c:smooth val="0"/>
        </c:ser>
        <c:axId val="799660821"/>
        <c:axId val="139039284"/>
      </c:lineChart>
      <c:catAx>
        <c:axId val="7996608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9039284"/>
      </c:catAx>
      <c:valAx>
        <c:axId val="1390392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9966082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Consumption/GSF/HDD vs. FY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GSFHDD!$G$2</c:f>
            </c:strRef>
          </c:tx>
          <c:marker>
            <c:symbol val="none"/>
          </c:marker>
          <c:cat>
            <c:strRef>
              <c:f>GSFHDD!$A$3:$A$18</c:f>
            </c:strRef>
          </c:cat>
          <c:val>
            <c:numRef>
              <c:f>GSFHDD!$G$3:$G$18</c:f>
              <c:numCache/>
            </c:numRef>
          </c:val>
          <c:smooth val="0"/>
        </c:ser>
        <c:axId val="468116530"/>
        <c:axId val="1122299567"/>
      </c:lineChart>
      <c:catAx>
        <c:axId val="4681165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757575"/>
                    </a:solidFill>
                    <a:latin typeface="Roboto"/>
                  </a:defRPr>
                </a:pPr>
                <a:r>
                  <a:rPr b="0" i="0">
                    <a:solidFill>
                      <a:srgbClr val="757575"/>
                    </a:solidFill>
                    <a:latin typeface="Roboto"/>
                  </a:rPr>
                  <a:t>FY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22299567"/>
      </c:catAx>
      <c:valAx>
        <c:axId val="11222995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757575"/>
                    </a:solidFill>
                    <a:latin typeface="Roboto"/>
                  </a:defRPr>
                </a:pPr>
                <a:r>
                  <a:rPr b="0" i="0">
                    <a:solidFill>
                      <a:srgbClr val="757575"/>
                    </a:solidFill>
                    <a:latin typeface="Roboto"/>
                  </a:rPr>
                  <a:t>Consumption/GSF/HDD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68116530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'Scratch Pad'!$J$37:$J$40</c:f>
            </c:strRef>
          </c:cat>
          <c:val>
            <c:numRef>
              <c:f>'Scratch Pad'!$K$37:$K$40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457200</xdr:colOff>
      <xdr:row>28</xdr:row>
      <xdr:rowOff>19050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714375</xdr:colOff>
      <xdr:row>28</xdr:row>
      <xdr:rowOff>19050</xdr:rowOff>
    </xdr:from>
    <xdr:ext cx="8543925" cy="52673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428625</xdr:colOff>
      <xdr:row>1</xdr:row>
      <xdr:rowOff>114300</xdr:rowOff>
    </xdr:from>
    <xdr:ext cx="6362700" cy="39338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981075</xdr:colOff>
      <xdr:row>20</xdr:row>
      <xdr:rowOff>161925</xdr:rowOff>
    </xdr:from>
    <xdr:ext cx="7162800" cy="38100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809625</xdr:colOff>
      <xdr:row>29</xdr:row>
      <xdr:rowOff>1276350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headerRowCount="0" ref="B3:G22" displayName="Table_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GSFHDD-style" showColumnStripes="0" showFirstColumn="1" showLastColumn="1" showRowStripes="1"/>
</table>
</file>

<file path=xl/tables/table2.xml><?xml version="1.0" encoding="utf-8"?>
<table xmlns="http://schemas.openxmlformats.org/spreadsheetml/2006/main" headerRowCount="0" ref="A29:A48" displayName="Table_2" id="2">
  <tableColumns count="1">
    <tableColumn name="Column1" id="1"/>
  </tableColumns>
  <tableStyleInfo name="Scratch Pad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afdc.energy.gov/vehicles/diesels_emissions.html" TargetMode="External"/><Relationship Id="rId2" Type="http://schemas.openxmlformats.org/officeDocument/2006/relationships/hyperlink" Target="https://www.eia.gov/environment/emissions/co2_vol_mass.php" TargetMode="External"/><Relationship Id="rId3" Type="http://schemas.openxmlformats.org/officeDocument/2006/relationships/hyperlink" Target="https://www.epa.gov/climateleadership/center-corporate-climate-leadership-ghg-emission-factors-hub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2" max="2" width="15.71"/>
    <col customWidth="1" min="4" max="4" width="16.71"/>
    <col customWidth="1" min="7" max="7" width="16.71"/>
    <col customWidth="1" min="19" max="19" width="21.29"/>
  </cols>
  <sheetData>
    <row r="1">
      <c r="A1" s="1"/>
      <c r="B1" s="1"/>
      <c r="C1" s="2"/>
      <c r="D1" s="3"/>
      <c r="E1" s="3" t="s">
        <v>0</v>
      </c>
      <c r="F1" s="1"/>
      <c r="G1" s="1"/>
      <c r="H1" s="4" t="s">
        <v>1</v>
      </c>
      <c r="I1" s="5"/>
      <c r="J1" s="5"/>
      <c r="K1" s="5"/>
      <c r="L1" s="5"/>
      <c r="M1" s="5"/>
      <c r="N1" s="5"/>
      <c r="O1" s="5"/>
      <c r="P1" s="5"/>
    </row>
    <row r="2">
      <c r="A2" s="6" t="s">
        <v>2</v>
      </c>
      <c r="B2" s="7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7" t="s">
        <v>10</v>
      </c>
      <c r="J2" s="9" t="s">
        <v>11</v>
      </c>
      <c r="K2" s="8" t="s">
        <v>12</v>
      </c>
      <c r="L2" s="9" t="s">
        <v>13</v>
      </c>
      <c r="M2" s="10" t="s">
        <v>14</v>
      </c>
      <c r="N2" s="10" t="s">
        <v>15</v>
      </c>
      <c r="O2" s="10" t="s">
        <v>16</v>
      </c>
      <c r="P2" s="10" t="s">
        <v>17</v>
      </c>
    </row>
    <row r="3">
      <c r="A3" s="6">
        <v>2001.0</v>
      </c>
      <c r="B3" s="11">
        <v>40860.0</v>
      </c>
      <c r="C3" s="12">
        <v>590347.0</v>
      </c>
      <c r="D3" s="13">
        <v>0.0</v>
      </c>
      <c r="E3" s="14">
        <v>1.3551443E7</v>
      </c>
      <c r="F3" s="15">
        <f>L3/'Emissions Factors'!$B$38</f>
        <v>14521.64009</v>
      </c>
      <c r="G3" s="16">
        <v>0.0</v>
      </c>
      <c r="H3" s="15">
        <f>B3*'Emissions Factors'!$B$18</f>
        <v>2170.270728</v>
      </c>
      <c r="I3" s="15">
        <f>C3*'Emissions Factors'!$B$10</f>
        <v>6047.567799</v>
      </c>
      <c r="J3" s="15">
        <v>0.0</v>
      </c>
      <c r="K3" s="15">
        <f>(E3+G3)*'Emissions Factors'!$B$32</f>
        <v>5149.54834</v>
      </c>
      <c r="L3" s="16">
        <v>127.5</v>
      </c>
      <c r="M3" s="15">
        <f t="shared" ref="M3:M26" si="1">SUM(H3:L3)</f>
        <v>13494.88687</v>
      </c>
      <c r="N3" s="15">
        <f t="shared" ref="N3:N26" si="2">H3+I3+J3</f>
        <v>8217.838527</v>
      </c>
      <c r="O3" s="15">
        <f t="shared" ref="O3:O7" si="3">M3</f>
        <v>13494.88687</v>
      </c>
      <c r="P3" s="17">
        <f t="shared" ref="P3:P26" si="4">O3+2000</f>
        <v>15494.88687</v>
      </c>
      <c r="R3" s="18"/>
      <c r="S3" s="19"/>
      <c r="T3" s="18"/>
      <c r="U3" s="20"/>
    </row>
    <row r="4">
      <c r="A4" s="6">
        <v>2002.0</v>
      </c>
      <c r="B4" s="21">
        <v>34035.0</v>
      </c>
      <c r="C4" s="16">
        <v>606643.0</v>
      </c>
      <c r="D4" s="13">
        <v>0.0</v>
      </c>
      <c r="E4" s="22">
        <v>1.4012623E7</v>
      </c>
      <c r="F4" s="15">
        <f>L4/'Emissions Factors'!$B$38</f>
        <v>20341.68565</v>
      </c>
      <c r="G4" s="16">
        <v>0.0</v>
      </c>
      <c r="H4" s="15">
        <f>B4*'Emissions Factors'!$B$18</f>
        <v>1807.762218</v>
      </c>
      <c r="I4" s="15">
        <f>C4*'Emissions Factors'!$B$10</f>
        <v>6214.50549</v>
      </c>
      <c r="J4" s="15">
        <v>0.0</v>
      </c>
      <c r="K4" s="15">
        <f>(E4+G4)*'Emissions Factors'!$B$32</f>
        <v>5324.79674</v>
      </c>
      <c r="L4" s="16">
        <v>178.6</v>
      </c>
      <c r="M4" s="15">
        <f t="shared" si="1"/>
        <v>13525.66445</v>
      </c>
      <c r="N4" s="15">
        <f t="shared" si="2"/>
        <v>8022.267708</v>
      </c>
      <c r="O4" s="15">
        <f t="shared" si="3"/>
        <v>13525.66445</v>
      </c>
      <c r="P4" s="17">
        <f t="shared" si="4"/>
        <v>15525.66445</v>
      </c>
      <c r="R4" s="18"/>
      <c r="S4" s="19"/>
      <c r="T4" s="18"/>
      <c r="U4" s="20"/>
    </row>
    <row r="5">
      <c r="A5" s="6">
        <v>2003.0</v>
      </c>
      <c r="B5" s="21">
        <v>47770.0</v>
      </c>
      <c r="C5" s="16">
        <v>686534.0</v>
      </c>
      <c r="D5" s="13">
        <v>0.0</v>
      </c>
      <c r="E5" s="22">
        <v>1.3931256E7</v>
      </c>
      <c r="F5" s="15">
        <f>L5/'Emissions Factors'!$B$38</f>
        <v>26879.27107</v>
      </c>
      <c r="G5" s="16">
        <v>0.0</v>
      </c>
      <c r="H5" s="15">
        <f>B5*'Emissions Factors'!$B$18</f>
        <v>2537.293996</v>
      </c>
      <c r="I5" s="15">
        <f>C5*'Emissions Factors'!$B$10</f>
        <v>7032.916084</v>
      </c>
      <c r="J5" s="15">
        <v>0.0</v>
      </c>
      <c r="K5" s="15">
        <f>(E5+G5)*'Emissions Factors'!$B$32</f>
        <v>5293.87728</v>
      </c>
      <c r="L5" s="16">
        <v>236.0</v>
      </c>
      <c r="M5" s="15">
        <f t="shared" si="1"/>
        <v>15100.08736</v>
      </c>
      <c r="N5" s="15">
        <f t="shared" si="2"/>
        <v>9570.21008</v>
      </c>
      <c r="O5" s="15">
        <f t="shared" si="3"/>
        <v>15100.08736</v>
      </c>
      <c r="P5" s="17">
        <f t="shared" si="4"/>
        <v>17100.08736</v>
      </c>
      <c r="R5" s="18"/>
      <c r="S5" s="19"/>
      <c r="T5" s="18"/>
      <c r="U5" s="20"/>
    </row>
    <row r="6">
      <c r="A6" s="6">
        <v>2004.0</v>
      </c>
      <c r="B6" s="21">
        <v>4231.0</v>
      </c>
      <c r="C6" s="16">
        <v>908174.0</v>
      </c>
      <c r="D6" s="13">
        <v>0.0</v>
      </c>
      <c r="E6" s="22">
        <v>1.3476592E7</v>
      </c>
      <c r="F6" s="15">
        <f>L6/'Emissions Factors'!$B$38</f>
        <v>29157.1754</v>
      </c>
      <c r="G6" s="16">
        <v>0.0</v>
      </c>
      <c r="H6" s="15">
        <f>B6*'Emissions Factors'!$B$18</f>
        <v>224.7287188</v>
      </c>
      <c r="I6" s="15">
        <f>C6*'Emissions Factors'!$B$10</f>
        <v>9303.416192</v>
      </c>
      <c r="J6" s="15">
        <v>0.0</v>
      </c>
      <c r="K6" s="15">
        <f>(E6+G6)*'Emissions Factors'!$B$32</f>
        <v>5121.10496</v>
      </c>
      <c r="L6" s="16">
        <v>256.0</v>
      </c>
      <c r="M6" s="15">
        <f t="shared" si="1"/>
        <v>14905.24987</v>
      </c>
      <c r="N6" s="15">
        <f t="shared" si="2"/>
        <v>9528.14491</v>
      </c>
      <c r="O6" s="15">
        <f t="shared" si="3"/>
        <v>14905.24987</v>
      </c>
      <c r="P6" s="17">
        <f t="shared" si="4"/>
        <v>16905.24987</v>
      </c>
      <c r="R6" s="18"/>
      <c r="S6" s="19"/>
      <c r="T6" s="18"/>
      <c r="U6" s="20"/>
    </row>
    <row r="7">
      <c r="A7" s="6">
        <v>2005.0</v>
      </c>
      <c r="B7" s="21">
        <v>36379.0</v>
      </c>
      <c r="C7" s="16">
        <v>639410.0</v>
      </c>
      <c r="D7" s="13">
        <v>0.0</v>
      </c>
      <c r="E7" s="22">
        <v>1.3775877E7</v>
      </c>
      <c r="F7" s="15">
        <f>L7/'Emissions Factors'!$B$38</f>
        <v>29157.1754</v>
      </c>
      <c r="G7" s="16">
        <v>0.0</v>
      </c>
      <c r="H7" s="15">
        <f>B7*'Emissions Factors'!$B$18</f>
        <v>1932.263309</v>
      </c>
      <c r="I7" s="15">
        <f>C7*'Emissions Factors'!$B$10</f>
        <v>6550.173587</v>
      </c>
      <c r="J7" s="15">
        <v>0.0</v>
      </c>
      <c r="K7" s="15">
        <f>(E7+G7)*'Emissions Factors'!$B$32</f>
        <v>5234.83326</v>
      </c>
      <c r="L7" s="16">
        <v>256.0</v>
      </c>
      <c r="M7" s="15">
        <f t="shared" si="1"/>
        <v>13973.27016</v>
      </c>
      <c r="N7" s="15">
        <f t="shared" si="2"/>
        <v>8482.436896</v>
      </c>
      <c r="O7" s="15">
        <f t="shared" si="3"/>
        <v>13973.27016</v>
      </c>
      <c r="P7" s="17">
        <f t="shared" si="4"/>
        <v>15973.27016</v>
      </c>
      <c r="R7" s="18"/>
      <c r="S7" s="19"/>
      <c r="T7" s="18"/>
      <c r="U7" s="20"/>
    </row>
    <row r="8">
      <c r="A8" s="6">
        <v>2006.0</v>
      </c>
      <c r="B8" s="21">
        <v>21471.0</v>
      </c>
      <c r="C8" s="16">
        <v>579986.0</v>
      </c>
      <c r="D8" s="13">
        <v>0.0</v>
      </c>
      <c r="E8" s="22">
        <v>1.3811482E7</v>
      </c>
      <c r="F8" s="15">
        <f>L8/'Emissions Factors'!$B$38</f>
        <v>31207.28929</v>
      </c>
      <c r="G8" s="16">
        <v>0.0</v>
      </c>
      <c r="H8" s="15">
        <f>B8*'Emissions Factors'!$B$18</f>
        <v>1140.427871</v>
      </c>
      <c r="I8" s="15">
        <f>C8*'Emissions Factors'!$B$10</f>
        <v>5941.428783</v>
      </c>
      <c r="J8" s="15">
        <v>0.0</v>
      </c>
      <c r="K8" s="15">
        <f>(E8+G8)*'Emissions Factors'!$B$32</f>
        <v>5248.36316</v>
      </c>
      <c r="L8" s="16">
        <v>274.0</v>
      </c>
      <c r="M8" s="15">
        <f t="shared" si="1"/>
        <v>12604.21981</v>
      </c>
      <c r="N8" s="15">
        <f t="shared" si="2"/>
        <v>7081.856654</v>
      </c>
      <c r="O8" s="15">
        <f t="shared" ref="O8:O26" si="5">M8-K8</f>
        <v>7355.856654</v>
      </c>
      <c r="P8" s="17">
        <f t="shared" si="4"/>
        <v>9355.856654</v>
      </c>
      <c r="R8" s="18"/>
      <c r="S8" s="19"/>
      <c r="T8" s="18"/>
      <c r="U8" s="20"/>
    </row>
    <row r="9">
      <c r="A9" s="6">
        <v>2007.0</v>
      </c>
      <c r="B9" s="21">
        <v>100966.0</v>
      </c>
      <c r="C9" s="16">
        <v>133062.0</v>
      </c>
      <c r="D9" s="13">
        <v>0.0</v>
      </c>
      <c r="E9" s="22">
        <v>1.29E7</v>
      </c>
      <c r="F9" s="15">
        <f>L9/'Emissions Factors'!$B$38</f>
        <v>28929.38497</v>
      </c>
      <c r="G9" s="16">
        <v>0.0</v>
      </c>
      <c r="H9" s="15">
        <f>B9*'Emissions Factors'!$B$18</f>
        <v>5362.788897</v>
      </c>
      <c r="I9" s="15">
        <f>C9*'Emissions Factors'!$B$10</f>
        <v>1363.099104</v>
      </c>
      <c r="J9" s="15">
        <v>0.0</v>
      </c>
      <c r="K9" s="15">
        <f>(E9+G9)*'Emissions Factors'!$B$32</f>
        <v>4902</v>
      </c>
      <c r="L9" s="16">
        <v>254.0</v>
      </c>
      <c r="M9" s="15">
        <f t="shared" si="1"/>
        <v>11881.888</v>
      </c>
      <c r="N9" s="15">
        <f t="shared" si="2"/>
        <v>6725.888</v>
      </c>
      <c r="O9" s="15">
        <f t="shared" si="5"/>
        <v>6979.888</v>
      </c>
      <c r="P9" s="17">
        <f t="shared" si="4"/>
        <v>8979.888</v>
      </c>
      <c r="R9" s="18"/>
      <c r="S9" s="19"/>
      <c r="T9" s="18"/>
      <c r="U9" s="20"/>
    </row>
    <row r="10">
      <c r="A10" s="6">
        <v>2008.0</v>
      </c>
      <c r="B10" s="21">
        <v>128224.0</v>
      </c>
      <c r="C10" s="16">
        <v>145083.0</v>
      </c>
      <c r="D10" s="13">
        <v>0.0</v>
      </c>
      <c r="E10" s="22">
        <v>1.3052254E7</v>
      </c>
      <c r="F10" s="15">
        <f>L10/'Emissions Factors'!$B$38</f>
        <v>13895.2164</v>
      </c>
      <c r="G10" s="16">
        <v>0.0</v>
      </c>
      <c r="H10" s="15">
        <f>B10*'Emissions Factors'!$B$18</f>
        <v>6810.592115</v>
      </c>
      <c r="I10" s="15">
        <f>C10*'Emissions Factors'!$B$10</f>
        <v>1486.243309</v>
      </c>
      <c r="J10" s="15">
        <v>0.0</v>
      </c>
      <c r="K10" s="15">
        <f>(E10+G10)*'Emissions Factors'!$B$32</f>
        <v>4959.85652</v>
      </c>
      <c r="L10" s="16">
        <v>122.0</v>
      </c>
      <c r="M10" s="15">
        <f t="shared" si="1"/>
        <v>13378.69194</v>
      </c>
      <c r="N10" s="15">
        <f t="shared" si="2"/>
        <v>8296.835425</v>
      </c>
      <c r="O10" s="15">
        <f t="shared" si="5"/>
        <v>8418.835425</v>
      </c>
      <c r="P10" s="17">
        <f t="shared" si="4"/>
        <v>10418.83542</v>
      </c>
      <c r="R10" s="18"/>
      <c r="S10" s="19"/>
      <c r="T10" s="18"/>
      <c r="U10" s="20"/>
    </row>
    <row r="11">
      <c r="A11" s="6">
        <v>2009.0</v>
      </c>
      <c r="B11" s="21">
        <v>107690.0</v>
      </c>
      <c r="C11" s="16">
        <v>155988.0</v>
      </c>
      <c r="D11" s="13">
        <v>0.0</v>
      </c>
      <c r="E11" s="22">
        <v>1.3948156E7</v>
      </c>
      <c r="F11" s="15">
        <f>L11/'Emissions Factors'!$B$38</f>
        <v>14806.37813</v>
      </c>
      <c r="G11" s="16">
        <v>0.0</v>
      </c>
      <c r="H11" s="15">
        <f>B11*'Emissions Factors'!$B$18</f>
        <v>5719.932812</v>
      </c>
      <c r="I11" s="15">
        <f>C11*'Emissions Factors'!$B$10</f>
        <v>1597.955111</v>
      </c>
      <c r="J11" s="15">
        <v>0.0</v>
      </c>
      <c r="K11" s="15">
        <f>(E11+G11)*'Emissions Factors'!$B$32</f>
        <v>5300.29928</v>
      </c>
      <c r="L11" s="16">
        <v>130.0</v>
      </c>
      <c r="M11" s="15">
        <f t="shared" si="1"/>
        <v>12748.1872</v>
      </c>
      <c r="N11" s="15">
        <f t="shared" si="2"/>
        <v>7317.887923</v>
      </c>
      <c r="O11" s="15">
        <f t="shared" si="5"/>
        <v>7447.887923</v>
      </c>
      <c r="P11" s="17">
        <f t="shared" si="4"/>
        <v>9447.887923</v>
      </c>
      <c r="R11" s="18"/>
      <c r="S11" s="19"/>
      <c r="T11" s="18"/>
      <c r="U11" s="20"/>
    </row>
    <row r="12">
      <c r="A12" s="6">
        <v>2010.0</v>
      </c>
      <c r="B12" s="21">
        <v>85371.0</v>
      </c>
      <c r="C12" s="16">
        <v>110528.0</v>
      </c>
      <c r="D12" s="13">
        <v>0.0</v>
      </c>
      <c r="E12" s="22">
        <v>1.4622643E7</v>
      </c>
      <c r="F12" s="15">
        <f>L12/'Emissions Factors'!$B$38</f>
        <v>14464.69248</v>
      </c>
      <c r="G12" s="16">
        <v>0.0</v>
      </c>
      <c r="H12" s="15">
        <f>B12*'Emissions Factors'!$B$18</f>
        <v>4534.463591</v>
      </c>
      <c r="I12" s="15">
        <f>C12*'Emissions Factors'!$B$10</f>
        <v>1132.25878</v>
      </c>
      <c r="J12" s="15">
        <v>0.0</v>
      </c>
      <c r="K12" s="15">
        <f>(E12+G12)*'Emissions Factors'!$B$32</f>
        <v>5556.60434</v>
      </c>
      <c r="L12" s="16">
        <v>127.0</v>
      </c>
      <c r="M12" s="15">
        <f t="shared" si="1"/>
        <v>11350.32671</v>
      </c>
      <c r="N12" s="15">
        <f t="shared" si="2"/>
        <v>5666.72237</v>
      </c>
      <c r="O12" s="15">
        <f t="shared" si="5"/>
        <v>5793.72237</v>
      </c>
      <c r="P12" s="17">
        <f t="shared" si="4"/>
        <v>7793.72237</v>
      </c>
      <c r="R12" s="18"/>
      <c r="S12" s="19"/>
      <c r="T12" s="18"/>
      <c r="U12" s="20"/>
    </row>
    <row r="13">
      <c r="A13" s="6">
        <v>2011.0</v>
      </c>
      <c r="B13" s="21">
        <v>111866.0</v>
      </c>
      <c r="C13" s="16">
        <v>101987.0</v>
      </c>
      <c r="D13" s="13">
        <v>0.0</v>
      </c>
      <c r="E13" s="22">
        <v>1.43547E7</v>
      </c>
      <c r="F13" s="15">
        <f>L13/'Emissions Factors'!$B$38</f>
        <v>14464.69248</v>
      </c>
      <c r="G13" s="16">
        <v>0.0</v>
      </c>
      <c r="H13" s="15">
        <f>B13*'Emissions Factors'!$B$18</f>
        <v>5941.740217</v>
      </c>
      <c r="I13" s="15">
        <f>C13*'Emissions Factors'!$B$10</f>
        <v>1044.764007</v>
      </c>
      <c r="J13" s="15">
        <v>0.0</v>
      </c>
      <c r="K13" s="15">
        <f>(E13+G13)*'Emissions Factors'!$B$32</f>
        <v>5454.786</v>
      </c>
      <c r="L13" s="16">
        <v>127.0</v>
      </c>
      <c r="M13" s="15">
        <f t="shared" si="1"/>
        <v>12568.29022</v>
      </c>
      <c r="N13" s="15">
        <f t="shared" si="2"/>
        <v>6986.504224</v>
      </c>
      <c r="O13" s="15">
        <f t="shared" si="5"/>
        <v>7113.504224</v>
      </c>
      <c r="P13" s="17">
        <f t="shared" si="4"/>
        <v>9113.504224</v>
      </c>
      <c r="R13" s="18"/>
      <c r="S13" s="19"/>
      <c r="T13" s="18"/>
      <c r="U13" s="20"/>
    </row>
    <row r="14">
      <c r="A14" s="23">
        <v>2012.0</v>
      </c>
      <c r="B14" s="21">
        <v>98696.0</v>
      </c>
      <c r="C14" s="16">
        <v>94365.0</v>
      </c>
      <c r="D14" s="13">
        <v>0.0</v>
      </c>
      <c r="E14" s="22">
        <v>1.4581014E7</v>
      </c>
      <c r="F14" s="15">
        <f>L14/'Emissions Factors'!$B$38</f>
        <v>14464.69248</v>
      </c>
      <c r="G14" s="16">
        <v>0.0</v>
      </c>
      <c r="H14" s="15">
        <f>B14*'Emissions Factors'!$B$18</f>
        <v>5242.218301</v>
      </c>
      <c r="I14" s="15">
        <f>C14*'Emissions Factors'!$B$10</f>
        <v>966.6835529</v>
      </c>
      <c r="J14" s="15">
        <v>0.0</v>
      </c>
      <c r="K14" s="15">
        <f>(E14+G14)*'Emissions Factors'!$B$32</f>
        <v>5540.78532</v>
      </c>
      <c r="L14" s="16">
        <v>127.0</v>
      </c>
      <c r="M14" s="15">
        <f t="shared" si="1"/>
        <v>11876.68717</v>
      </c>
      <c r="N14" s="15">
        <f t="shared" si="2"/>
        <v>6208.901854</v>
      </c>
      <c r="O14" s="15">
        <f t="shared" si="5"/>
        <v>6335.901854</v>
      </c>
      <c r="P14" s="17">
        <f t="shared" si="4"/>
        <v>8335.901854</v>
      </c>
      <c r="R14" s="18"/>
      <c r="S14" s="19"/>
      <c r="T14" s="18"/>
      <c r="U14" s="20"/>
    </row>
    <row r="15">
      <c r="A15" s="24">
        <v>2013.0</v>
      </c>
      <c r="B15" s="21">
        <v>105516.0</v>
      </c>
      <c r="C15" s="16">
        <v>105883.0</v>
      </c>
      <c r="D15" s="13">
        <v>0.0</v>
      </c>
      <c r="E15" s="22">
        <v>1.3348516E7</v>
      </c>
      <c r="F15" s="15">
        <f>L15/'Emissions Factors'!$B$38</f>
        <v>14464.69248</v>
      </c>
      <c r="G15" s="16">
        <v>0.0</v>
      </c>
      <c r="H15" s="15">
        <f>B15*'Emissions Factors'!$B$18</f>
        <v>5604.461237</v>
      </c>
      <c r="I15" s="15">
        <f>C15*'Emissions Factors'!$B$10</f>
        <v>1084.674981</v>
      </c>
      <c r="J15" s="15">
        <v>0.0</v>
      </c>
      <c r="K15" s="15">
        <f>(E15+G15)*'Emissions Factors'!$B$32</f>
        <v>5072.43608</v>
      </c>
      <c r="L15" s="16">
        <v>127.0</v>
      </c>
      <c r="M15" s="15">
        <f t="shared" si="1"/>
        <v>11888.5723</v>
      </c>
      <c r="N15" s="15">
        <f t="shared" si="2"/>
        <v>6689.136218</v>
      </c>
      <c r="O15" s="15">
        <f t="shared" si="5"/>
        <v>6816.136218</v>
      </c>
      <c r="P15" s="17">
        <f t="shared" si="4"/>
        <v>8816.136218</v>
      </c>
      <c r="R15" s="18"/>
      <c r="S15" s="19"/>
      <c r="T15" s="18"/>
      <c r="U15" s="20"/>
    </row>
    <row r="16">
      <c r="A16" s="24">
        <v>2014.0</v>
      </c>
      <c r="B16" s="21">
        <v>99560.0</v>
      </c>
      <c r="C16" s="16">
        <v>195675.0</v>
      </c>
      <c r="D16" s="13">
        <v>0.0</v>
      </c>
      <c r="E16" s="25">
        <v>1.335335923E7</v>
      </c>
      <c r="F16" s="15">
        <f>L16/'Emissions Factors'!$B$38</f>
        <v>14464.69248</v>
      </c>
      <c r="G16" s="16">
        <v>0.0</v>
      </c>
      <c r="H16" s="15">
        <f>B16*'Emissions Factors'!$B$18</f>
        <v>5288.109488</v>
      </c>
      <c r="I16" s="15">
        <f>C16*'Emissions Factors'!$B$10</f>
        <v>2004.512311</v>
      </c>
      <c r="J16" s="15">
        <v>0.0</v>
      </c>
      <c r="K16" s="15">
        <f>(E16+G16)*'Emissions Factors'!$B$31</f>
        <v>4406.608546</v>
      </c>
      <c r="L16" s="16">
        <v>127.0</v>
      </c>
      <c r="M16" s="15">
        <f t="shared" si="1"/>
        <v>11826.23034</v>
      </c>
      <c r="N16" s="15">
        <f t="shared" si="2"/>
        <v>7292.621799</v>
      </c>
      <c r="O16" s="15">
        <f t="shared" si="5"/>
        <v>7419.621799</v>
      </c>
      <c r="P16" s="17">
        <f t="shared" si="4"/>
        <v>9419.621799</v>
      </c>
      <c r="R16" s="18"/>
      <c r="S16" s="19"/>
      <c r="T16" s="18"/>
      <c r="U16" s="20"/>
    </row>
    <row r="17">
      <c r="A17" s="24">
        <v>2015.0</v>
      </c>
      <c r="B17" s="21">
        <v>99588.0</v>
      </c>
      <c r="C17" s="16">
        <v>122837.0</v>
      </c>
      <c r="D17" s="13">
        <v>0.0</v>
      </c>
      <c r="E17" s="25">
        <v>1.326668896E7</v>
      </c>
      <c r="F17" s="16">
        <v>10385.0</v>
      </c>
      <c r="G17" s="16">
        <v>0.0</v>
      </c>
      <c r="H17" s="15">
        <f>B17*'Emissions Factors'!$B$18</f>
        <v>5289.596702</v>
      </c>
      <c r="I17" s="15">
        <f>C17*'Emissions Factors'!$B$10</f>
        <v>1258.353283</v>
      </c>
      <c r="J17" s="15">
        <v>0.0</v>
      </c>
      <c r="K17" s="15">
        <f>(E17+G17)*'Emissions Factors'!$B$30</f>
        <v>3847.339798</v>
      </c>
      <c r="L17" s="15">
        <f>F17*'Emissions Factors'!$B$38</f>
        <v>91.1803</v>
      </c>
      <c r="M17" s="15">
        <f t="shared" si="1"/>
        <v>10486.47008</v>
      </c>
      <c r="N17" s="15">
        <f t="shared" si="2"/>
        <v>6547.949986</v>
      </c>
      <c r="O17" s="15">
        <f t="shared" si="5"/>
        <v>6639.130286</v>
      </c>
      <c r="P17" s="17">
        <f t="shared" si="4"/>
        <v>8639.130286</v>
      </c>
      <c r="R17" s="18"/>
      <c r="S17" s="19"/>
      <c r="T17" s="18"/>
      <c r="U17" s="20"/>
    </row>
    <row r="18">
      <c r="A18" s="24">
        <v>2016.0</v>
      </c>
      <c r="B18" s="21">
        <v>83163.0</v>
      </c>
      <c r="C18" s="16">
        <v>96000.0</v>
      </c>
      <c r="D18" s="13">
        <v>0.0</v>
      </c>
      <c r="E18" s="25">
        <v>1.271056743E7</v>
      </c>
      <c r="F18" s="16">
        <v>10011.0</v>
      </c>
      <c r="G18" s="16">
        <v>0.0</v>
      </c>
      <c r="H18" s="15">
        <f>B18*'Emissions Factors'!$B$18</f>
        <v>4417.186112</v>
      </c>
      <c r="I18" s="15">
        <f>C18*'Emissions Factors'!$B$10</f>
        <v>983.43264</v>
      </c>
      <c r="J18" s="15">
        <v>0.0</v>
      </c>
      <c r="K18" s="15">
        <f>(E18+G18)*'Emissions Factors'!$B$30</f>
        <v>3686.064555</v>
      </c>
      <c r="L18" s="15">
        <f>F18*'Emissions Factors'!$B$38</f>
        <v>87.89658</v>
      </c>
      <c r="M18" s="15">
        <f t="shared" si="1"/>
        <v>9174.579887</v>
      </c>
      <c r="N18" s="15">
        <f t="shared" si="2"/>
        <v>5400.618752</v>
      </c>
      <c r="O18" s="15">
        <f t="shared" si="5"/>
        <v>5488.515332</v>
      </c>
      <c r="P18" s="17">
        <f t="shared" si="4"/>
        <v>7488.515332</v>
      </c>
      <c r="R18" s="18"/>
      <c r="S18" s="19"/>
      <c r="T18" s="18"/>
      <c r="U18" s="20"/>
    </row>
    <row r="19">
      <c r="A19" s="24">
        <v>2017.0</v>
      </c>
      <c r="B19" s="21">
        <v>54752.0</v>
      </c>
      <c r="C19" s="16">
        <v>75000.0</v>
      </c>
      <c r="D19" s="16">
        <v>34500.0</v>
      </c>
      <c r="E19" s="25">
        <v>1.316933539E7</v>
      </c>
      <c r="F19" s="15">
        <v>9877.0</v>
      </c>
      <c r="G19" s="16">
        <v>0.0</v>
      </c>
      <c r="H19" s="15">
        <f>B19*'Emissions Factors'!$B$18</f>
        <v>2908.14153</v>
      </c>
      <c r="I19" s="15">
        <f>C19*'Emissions Factors'!$B$10</f>
        <v>768.30675</v>
      </c>
      <c r="J19" s="15">
        <f>D19*'Emissions Factors'!$B$25</f>
        <v>316.40088</v>
      </c>
      <c r="K19" s="15">
        <f>(E19+G19)*'Emissions Factors'!$B$30</f>
        <v>3819.107263</v>
      </c>
      <c r="L19" s="15">
        <f>F19*'Emissions Factors'!$B$38</f>
        <v>86.72006</v>
      </c>
      <c r="M19" s="15">
        <f t="shared" si="1"/>
        <v>7898.676483</v>
      </c>
      <c r="N19" s="15">
        <f t="shared" si="2"/>
        <v>3992.84916</v>
      </c>
      <c r="O19" s="15">
        <f t="shared" si="5"/>
        <v>4079.56922</v>
      </c>
      <c r="P19" s="17">
        <f t="shared" si="4"/>
        <v>6079.56922</v>
      </c>
      <c r="R19" s="18"/>
      <c r="S19" s="19"/>
      <c r="T19" s="18"/>
      <c r="U19" s="20"/>
    </row>
    <row r="20">
      <c r="A20" s="24">
        <v>2018.0</v>
      </c>
      <c r="B20" s="26">
        <f>D20+B29</f>
        <v>66167</v>
      </c>
      <c r="C20" s="27">
        <v>74158.0</v>
      </c>
      <c r="D20" s="28">
        <v>66167.0</v>
      </c>
      <c r="E20" s="27">
        <v>1.2874691E7</v>
      </c>
      <c r="F20" s="15">
        <v>9877.0</v>
      </c>
      <c r="G20" s="16">
        <v>0.0</v>
      </c>
      <c r="H20" s="15">
        <f>B20*'Emissions Factors'!$B$18</f>
        <v>3514.446972</v>
      </c>
      <c r="I20" s="15">
        <f>(50000*'Emissions Factors'!$B$10)+(25000*'Emissions Factors'!$B$21)</f>
        <v>729.6775</v>
      </c>
      <c r="J20" s="15">
        <f>D20*'Emissions Factors'!$B$25</f>
        <v>606.8202037</v>
      </c>
      <c r="K20" s="15">
        <f>(E20+G20)*'Emissions Factors'!$B$30</f>
        <v>3733.66039</v>
      </c>
      <c r="L20" s="15">
        <f>F20*'Emissions Factors'!$B$38</f>
        <v>86.72006</v>
      </c>
      <c r="M20" s="15">
        <f t="shared" si="1"/>
        <v>8671.325125</v>
      </c>
      <c r="N20" s="15">
        <f t="shared" si="2"/>
        <v>4850.944675</v>
      </c>
      <c r="O20" s="15">
        <f t="shared" si="5"/>
        <v>4937.664735</v>
      </c>
      <c r="P20" s="17">
        <f t="shared" si="4"/>
        <v>6937.664735</v>
      </c>
      <c r="R20" s="29"/>
      <c r="S20" s="19"/>
      <c r="T20" s="18"/>
      <c r="U20" s="20"/>
    </row>
    <row r="21">
      <c r="A21" s="24">
        <v>2019.0</v>
      </c>
      <c r="B21" s="30">
        <v>22874.0753</v>
      </c>
      <c r="C21" s="31">
        <v>73838.0</v>
      </c>
      <c r="D21" s="28">
        <v>82374.0</v>
      </c>
      <c r="E21" s="30">
        <v>1.271997E7</v>
      </c>
      <c r="F21" s="15">
        <v>9877.0</v>
      </c>
      <c r="G21" s="28">
        <v>0.0</v>
      </c>
      <c r="H21" s="15">
        <f>B21*'Emissions Factors'!$B$18</f>
        <v>1214.951935</v>
      </c>
      <c r="I21" s="15">
        <f>(50000*'Emissions Factors'!$B$10)+(25000*'Emissions Factors'!$B$21)</f>
        <v>729.6775</v>
      </c>
      <c r="J21" s="15">
        <f>D21*'Emissions Factors'!$B$25</f>
        <v>755.455249</v>
      </c>
      <c r="K21" s="15">
        <f>(E21+G21)*'Emissions Factors'!$B$30</f>
        <v>3688.7913</v>
      </c>
      <c r="L21" s="15">
        <f>F21*'Emissions Factors'!$B$38</f>
        <v>86.72006</v>
      </c>
      <c r="M21" s="15">
        <f t="shared" si="1"/>
        <v>6475.596044</v>
      </c>
      <c r="N21" s="15">
        <f t="shared" si="2"/>
        <v>2700.084684</v>
      </c>
      <c r="O21" s="15">
        <f t="shared" si="5"/>
        <v>2786.804744</v>
      </c>
      <c r="P21" s="17">
        <f t="shared" si="4"/>
        <v>4786.804744</v>
      </c>
      <c r="Q21" s="32"/>
      <c r="R21" s="32"/>
      <c r="S21" s="19"/>
      <c r="T21" s="18"/>
      <c r="U21" s="20"/>
    </row>
    <row r="22">
      <c r="A22" s="24">
        <v>2020.0</v>
      </c>
      <c r="B22" s="30">
        <v>22565.0846</v>
      </c>
      <c r="C22" s="31">
        <v>72923.0</v>
      </c>
      <c r="D22" s="28">
        <v>68000.0</v>
      </c>
      <c r="E22" s="30">
        <v>1.211997E7</v>
      </c>
      <c r="F22" s="15">
        <v>9877.0</v>
      </c>
      <c r="G22" s="28">
        <v>0.0</v>
      </c>
      <c r="H22" s="15">
        <f>B22*'Emissions Factors'!$B$18</f>
        <v>1198.539956</v>
      </c>
      <c r="I22" s="15">
        <f>C22*'Emissions Factors'!$B$21</f>
        <v>634.3513432</v>
      </c>
      <c r="J22" s="15">
        <f>D22*'Emissions Factors'!$B$25</f>
        <v>623.63072</v>
      </c>
      <c r="K22" s="15">
        <f>(E22+G22)*'Emissions Factors'!$B$30</f>
        <v>3514.7913</v>
      </c>
      <c r="L22" s="15">
        <f>F22*'Emissions Factors'!$B$38</f>
        <v>86.72006</v>
      </c>
      <c r="M22" s="15">
        <f t="shared" si="1"/>
        <v>6058.033379</v>
      </c>
      <c r="N22" s="15">
        <f t="shared" si="2"/>
        <v>2456.522019</v>
      </c>
      <c r="O22" s="15">
        <f t="shared" si="5"/>
        <v>2543.242079</v>
      </c>
      <c r="P22" s="17">
        <f t="shared" si="4"/>
        <v>4543.242079</v>
      </c>
      <c r="Q22" s="33"/>
      <c r="R22" s="33"/>
      <c r="S22" s="19"/>
      <c r="T22" s="18"/>
      <c r="U22" s="20"/>
    </row>
    <row r="23">
      <c r="A23" s="24">
        <v>2021.0</v>
      </c>
      <c r="B23" s="30">
        <v>27639.4604</v>
      </c>
      <c r="C23" s="31">
        <v>72009.0</v>
      </c>
      <c r="D23" s="28">
        <v>68000.0</v>
      </c>
      <c r="E23" s="30">
        <v>1.267997E7</v>
      </c>
      <c r="F23" s="15">
        <v>9877.0</v>
      </c>
      <c r="G23" s="28">
        <v>0.0</v>
      </c>
      <c r="H23" s="15">
        <f>B23*'Emissions Factors'!$B$18</f>
        <v>1468.064411</v>
      </c>
      <c r="I23" s="15">
        <f>C23*'Emissions Factors'!$B$21</f>
        <v>626.4005303</v>
      </c>
      <c r="J23" s="15">
        <f>D23*'Emissions Factors'!$B$25</f>
        <v>623.63072</v>
      </c>
      <c r="K23" s="15">
        <f>(E23+G23)*'Emissions Factors'!$B$30</f>
        <v>3677.1913</v>
      </c>
      <c r="L23" s="15">
        <f>F23*'Emissions Factors'!$B$38</f>
        <v>86.72006</v>
      </c>
      <c r="M23" s="15">
        <f t="shared" si="1"/>
        <v>6482.007022</v>
      </c>
      <c r="N23" s="15">
        <f t="shared" si="2"/>
        <v>2718.095662</v>
      </c>
      <c r="O23" s="15">
        <f t="shared" si="5"/>
        <v>2804.815722</v>
      </c>
      <c r="P23" s="17">
        <f t="shared" si="4"/>
        <v>4804.815722</v>
      </c>
      <c r="Q23" s="33"/>
      <c r="R23" s="32"/>
    </row>
    <row r="24">
      <c r="A24" s="24">
        <v>2022.0</v>
      </c>
      <c r="B24" s="30">
        <v>36754.3252</v>
      </c>
      <c r="C24" s="31">
        <v>72009.0</v>
      </c>
      <c r="D24" s="28">
        <v>68000.0</v>
      </c>
      <c r="E24" s="30">
        <v>1.407997E7</v>
      </c>
      <c r="F24" s="15">
        <v>9877.0</v>
      </c>
      <c r="G24" s="28">
        <v>8900000.0</v>
      </c>
      <c r="H24" s="15">
        <f>B24*'Emissions Factors'!$B$18</f>
        <v>1952.198632</v>
      </c>
      <c r="I24" s="15">
        <f>C24*'Emissions Factors'!$B$21</f>
        <v>626.4005303</v>
      </c>
      <c r="J24" s="15">
        <f>D24*'Emissions Factors'!$B$25</f>
        <v>623.63072</v>
      </c>
      <c r="K24" s="15">
        <f>(E24+G24)*'Emissions Factors'!$B$30</f>
        <v>6664.1913</v>
      </c>
      <c r="L24" s="15">
        <f>F24*'Emissions Factors'!$B$38</f>
        <v>86.72006</v>
      </c>
      <c r="M24" s="15">
        <f t="shared" si="1"/>
        <v>9953.141242</v>
      </c>
      <c r="N24" s="15">
        <f t="shared" si="2"/>
        <v>3202.229882</v>
      </c>
      <c r="O24" s="15">
        <f t="shared" si="5"/>
        <v>3288.949942</v>
      </c>
      <c r="P24" s="17">
        <f t="shared" si="4"/>
        <v>5288.949942</v>
      </c>
      <c r="Q24" s="33" t="s">
        <v>18</v>
      </c>
      <c r="R24" s="32"/>
    </row>
    <row r="25">
      <c r="A25" s="24">
        <v>2023.0</v>
      </c>
      <c r="B25" s="30">
        <v>36754.3252</v>
      </c>
      <c r="C25" s="31">
        <v>72009.0</v>
      </c>
      <c r="D25" s="28">
        <v>68000.0</v>
      </c>
      <c r="E25" s="30">
        <v>1.407997E7</v>
      </c>
      <c r="F25" s="15">
        <v>9877.0</v>
      </c>
      <c r="G25" s="28">
        <v>8900000.0</v>
      </c>
      <c r="H25" s="15">
        <f>B25*'Emissions Factors'!$B$18</f>
        <v>1952.198632</v>
      </c>
      <c r="I25" s="15">
        <f>C25*'Emissions Factors'!$B$21</f>
        <v>626.4005303</v>
      </c>
      <c r="J25" s="15">
        <f>D25*'Emissions Factors'!$B$25</f>
        <v>623.63072</v>
      </c>
      <c r="K25" s="15">
        <f>(E25+G25)*'Emissions Factors'!$B$30</f>
        <v>6664.1913</v>
      </c>
      <c r="L25" s="15">
        <f>F25*'Emissions Factors'!$B$38</f>
        <v>86.72006</v>
      </c>
      <c r="M25" s="15">
        <f t="shared" si="1"/>
        <v>9953.141242</v>
      </c>
      <c r="N25" s="15">
        <f t="shared" si="2"/>
        <v>3202.229882</v>
      </c>
      <c r="O25" s="15">
        <f t="shared" si="5"/>
        <v>3288.949942</v>
      </c>
      <c r="P25" s="17">
        <f t="shared" si="4"/>
        <v>5288.949942</v>
      </c>
      <c r="Q25" s="33" t="s">
        <v>18</v>
      </c>
      <c r="R25" s="32"/>
    </row>
    <row r="26">
      <c r="A26" s="24">
        <v>2024.0</v>
      </c>
      <c r="B26" s="30">
        <v>36754.3252</v>
      </c>
      <c r="C26" s="31">
        <v>72009.0</v>
      </c>
      <c r="D26" s="28">
        <v>68000.0</v>
      </c>
      <c r="E26" s="30">
        <v>1.407997E7</v>
      </c>
      <c r="F26" s="15">
        <v>9877.0</v>
      </c>
      <c r="G26" s="28">
        <v>8900000.0</v>
      </c>
      <c r="H26" s="15">
        <f>B26*'Emissions Factors'!$B$18</f>
        <v>1952.198632</v>
      </c>
      <c r="I26" s="15">
        <f>C26*'Emissions Factors'!$B$21</f>
        <v>626.4005303</v>
      </c>
      <c r="J26" s="15">
        <f>D26*'Emissions Factors'!$B$25</f>
        <v>623.63072</v>
      </c>
      <c r="K26" s="15">
        <f>(E26+G26)*'Emissions Factors'!$B$30</f>
        <v>6664.1913</v>
      </c>
      <c r="L26" s="15">
        <f>F26*'Emissions Factors'!$B$38</f>
        <v>86.72006</v>
      </c>
      <c r="M26" s="15">
        <f t="shared" si="1"/>
        <v>9953.141242</v>
      </c>
      <c r="N26" s="15">
        <f t="shared" si="2"/>
        <v>3202.229882</v>
      </c>
      <c r="O26" s="15">
        <f t="shared" si="5"/>
        <v>3288.949942</v>
      </c>
      <c r="P26" s="17">
        <f t="shared" si="4"/>
        <v>5288.949942</v>
      </c>
      <c r="Q26" s="33" t="s">
        <v>18</v>
      </c>
    </row>
    <row r="27">
      <c r="B27" s="34"/>
      <c r="C27" s="34"/>
      <c r="D27" s="34"/>
      <c r="E27" s="35"/>
      <c r="F27" s="34"/>
      <c r="G27" s="34"/>
      <c r="H27" s="34"/>
      <c r="I27" s="34"/>
      <c r="J27" s="34"/>
      <c r="K27" s="15"/>
      <c r="L27" s="36"/>
      <c r="Q27" s="18"/>
    </row>
    <row r="28">
      <c r="F28" s="18"/>
    </row>
    <row r="29">
      <c r="B29" s="37"/>
      <c r="C29" s="37"/>
      <c r="D29" s="37"/>
      <c r="E29" s="29"/>
      <c r="F29" s="29"/>
      <c r="G29" s="29"/>
      <c r="H29" s="29"/>
      <c r="I29" s="29"/>
      <c r="J29" s="29"/>
    </row>
    <row r="30">
      <c r="E30" s="38">
        <f>B21+D21</f>
        <v>105248.0753</v>
      </c>
      <c r="F30" s="39"/>
      <c r="G30" s="40">
        <v>139000.0</v>
      </c>
      <c r="I30">
        <f>C21*G30</f>
        <v>10263482000</v>
      </c>
      <c r="L30" s="41" t="s">
        <v>19</v>
      </c>
      <c r="M30" s="41" t="s">
        <v>20</v>
      </c>
      <c r="N30" s="41"/>
      <c r="O30" s="41" t="s">
        <v>11</v>
      </c>
    </row>
    <row r="31">
      <c r="I31">
        <f>I30/1000000</f>
        <v>10263.482</v>
      </c>
      <c r="J31" s="18">
        <f>E30+I31</f>
        <v>115511.5573</v>
      </c>
      <c r="L31" s="18">
        <f>B21</f>
        <v>22874.0753</v>
      </c>
      <c r="M31" s="18">
        <f>I31</f>
        <v>10263.482</v>
      </c>
      <c r="O31" s="18">
        <f>D21</f>
        <v>82374</v>
      </c>
    </row>
    <row r="32">
      <c r="I32">
        <f>I31*0.05</f>
        <v>513.1741</v>
      </c>
    </row>
    <row r="33">
      <c r="L33" s="19">
        <f t="shared" ref="L33:M33" si="6">L31/($L$31+$M$31+$O$31)</f>
        <v>0.1980241271</v>
      </c>
      <c r="M33" s="19">
        <f t="shared" si="6"/>
        <v>0.08885242516</v>
      </c>
      <c r="N33" s="19"/>
      <c r="O33" s="19">
        <f>O31/($L$31+$M$31+$O$31)</f>
        <v>0.7131234478</v>
      </c>
    </row>
    <row r="34">
      <c r="P34" s="6" t="s">
        <v>2</v>
      </c>
      <c r="Q34" s="42" t="s">
        <v>21</v>
      </c>
    </row>
    <row r="35">
      <c r="P35" s="6">
        <v>2001.0</v>
      </c>
      <c r="Q35">
        <v>11650.886867230001</v>
      </c>
    </row>
    <row r="36">
      <c r="P36" s="6">
        <v>2002.0</v>
      </c>
      <c r="Q36">
        <v>11681.66444787</v>
      </c>
    </row>
    <row r="37">
      <c r="P37" s="6">
        <v>2003.0</v>
      </c>
      <c r="Q37">
        <v>13256.08736006</v>
      </c>
    </row>
    <row r="38">
      <c r="P38" s="6">
        <v>2004.0</v>
      </c>
      <c r="Q38">
        <v>13061.24987046</v>
      </c>
    </row>
    <row r="39">
      <c r="P39" s="6">
        <v>2005.0</v>
      </c>
      <c r="Q39">
        <v>12129.2701561</v>
      </c>
    </row>
    <row r="40">
      <c r="P40" s="6">
        <v>2006.0</v>
      </c>
      <c r="Q40">
        <v>5511.85665354</v>
      </c>
    </row>
    <row r="41">
      <c r="P41" s="6">
        <v>2007.0</v>
      </c>
      <c r="Q41">
        <v>5135.88800038</v>
      </c>
    </row>
    <row r="42">
      <c r="P42" s="6">
        <v>2008.0</v>
      </c>
      <c r="Q42">
        <v>6574.83542467</v>
      </c>
    </row>
    <row r="43">
      <c r="P43" s="6">
        <v>2009.0</v>
      </c>
      <c r="Q43">
        <v>5603.88792292</v>
      </c>
    </row>
    <row r="44">
      <c r="P44" s="6">
        <v>2010.0</v>
      </c>
      <c r="Q44">
        <v>3949.7223703199998</v>
      </c>
    </row>
    <row r="45">
      <c r="P45" s="6">
        <v>2011.0</v>
      </c>
      <c r="Q45">
        <v>5269.50422363</v>
      </c>
    </row>
    <row r="46">
      <c r="P46" s="23">
        <v>2012.0</v>
      </c>
      <c r="Q46">
        <v>4491.90185365</v>
      </c>
    </row>
    <row r="47">
      <c r="P47" s="24">
        <v>2013.0</v>
      </c>
      <c r="Q47">
        <v>4972.13621827</v>
      </c>
    </row>
    <row r="48">
      <c r="P48" s="24">
        <v>2014.0</v>
      </c>
      <c r="Q48">
        <v>5575.62179875</v>
      </c>
    </row>
    <row r="49">
      <c r="P49" s="24">
        <v>2015.0</v>
      </c>
      <c r="Q49">
        <v>4795.13028573</v>
      </c>
    </row>
    <row r="50">
      <c r="P50" s="24">
        <v>2016.0</v>
      </c>
      <c r="Q50">
        <v>3644.5153324000003</v>
      </c>
    </row>
    <row r="51">
      <c r="P51" s="24">
        <v>2017.0</v>
      </c>
      <c r="Q51">
        <v>2235.5692196000005</v>
      </c>
    </row>
    <row r="52">
      <c r="P52" s="24">
        <v>2018.0</v>
      </c>
      <c r="Q52">
        <v>1337.6894472800004</v>
      </c>
    </row>
    <row r="53">
      <c r="P53" s="24">
        <v>2019.0</v>
      </c>
      <c r="Q53">
        <v>829.3222947444401</v>
      </c>
    </row>
    <row r="54">
      <c r="P54" s="24">
        <v>2020.0</v>
      </c>
      <c r="Q54" s="41">
        <v>50.0</v>
      </c>
    </row>
  </sheetData>
  <mergeCells count="1">
    <mergeCell ref="H1:P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sheetData>
    <row r="1">
      <c r="A1" s="43" t="s">
        <v>22</v>
      </c>
      <c r="B1" s="44"/>
      <c r="C1" s="44"/>
      <c r="D1" s="44"/>
      <c r="E1" s="44"/>
      <c r="F1" s="44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>
      <c r="A2" s="46"/>
      <c r="B2" s="47"/>
      <c r="C2" s="47"/>
      <c r="D2" s="47"/>
      <c r="E2" s="47"/>
      <c r="F2" s="47"/>
      <c r="G2" s="47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>
      <c r="A3" s="48" t="s">
        <v>23</v>
      </c>
      <c r="B3" s="47"/>
      <c r="C3" s="47"/>
      <c r="D3" s="47"/>
      <c r="E3" s="47"/>
      <c r="F3" s="47"/>
      <c r="G3" s="47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>
      <c r="A4" s="49" t="s">
        <v>24</v>
      </c>
      <c r="B4" s="47"/>
      <c r="C4" s="47"/>
      <c r="D4" s="47"/>
      <c r="E4" s="50" t="s">
        <v>25</v>
      </c>
      <c r="F4" s="47"/>
      <c r="G4" s="47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>
      <c r="A5" s="51" t="s">
        <v>26</v>
      </c>
      <c r="B5" s="52"/>
      <c r="C5" s="52"/>
      <c r="D5" s="52"/>
      <c r="E5" s="52"/>
      <c r="F5" s="52"/>
      <c r="G5" s="52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>
      <c r="A6" s="46"/>
      <c r="B6" s="47"/>
      <c r="C6" s="47"/>
      <c r="D6" s="47"/>
      <c r="E6" s="47"/>
      <c r="F6" s="47"/>
      <c r="G6" s="47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>
      <c r="A7" s="53" t="s">
        <v>27</v>
      </c>
      <c r="B7" s="47"/>
      <c r="C7" s="47"/>
      <c r="D7" s="47"/>
      <c r="E7" s="47"/>
      <c r="F7" s="47"/>
      <c r="G7" s="47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46"/>
      <c r="B8" s="47"/>
      <c r="C8" s="47"/>
      <c r="D8" s="47"/>
      <c r="E8" s="47"/>
      <c r="F8" s="47"/>
      <c r="G8" s="47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48" t="s">
        <v>28</v>
      </c>
      <c r="B9" s="54" t="s">
        <v>29</v>
      </c>
      <c r="C9" s="55" t="s">
        <v>30</v>
      </c>
      <c r="D9" s="56" t="s">
        <v>31</v>
      </c>
      <c r="E9" s="57" t="s">
        <v>32</v>
      </c>
      <c r="F9" s="47"/>
      <c r="G9" s="47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48" t="s">
        <v>33</v>
      </c>
      <c r="B10" s="58">
        <f>(C10+25*(D10)+298*(E10))/1000</f>
        <v>0.01024409</v>
      </c>
      <c r="C10" s="59">
        <v>10.21</v>
      </c>
      <c r="D10" s="59">
        <f>0.41/1000</f>
        <v>0.00041</v>
      </c>
      <c r="E10" s="59">
        <f>0.08/1000</f>
        <v>0.00008</v>
      </c>
      <c r="F10" s="47"/>
      <c r="G10" s="47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>
      <c r="A11" s="60"/>
      <c r="B11" s="58" t="s">
        <v>34</v>
      </c>
      <c r="C11" s="61"/>
      <c r="D11" s="61"/>
      <c r="E11" s="61"/>
      <c r="F11" s="47"/>
      <c r="G11" s="47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60"/>
      <c r="B12" s="58">
        <v>0.07396</v>
      </c>
      <c r="C12" s="61"/>
      <c r="D12" s="61"/>
      <c r="E12" s="61"/>
      <c r="F12" s="47"/>
      <c r="G12" s="4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>
      <c r="A13" s="48" t="s">
        <v>35</v>
      </c>
      <c r="B13" s="58">
        <f t="shared" ref="B13:B14" si="1">(C13+25*(D13)+298*(E13))/1000</f>
        <v>0.00574165</v>
      </c>
      <c r="C13" s="62">
        <v>5.72</v>
      </c>
      <c r="D13" s="62">
        <f>0.27/1000</f>
        <v>0.00027</v>
      </c>
      <c r="E13" s="62">
        <f>0.05/1000</f>
        <v>0.00005</v>
      </c>
      <c r="F13" s="47"/>
      <c r="G13" s="47"/>
      <c r="H13" s="45"/>
      <c r="I13" s="45"/>
      <c r="J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>
      <c r="A14" s="63" t="s">
        <v>36</v>
      </c>
      <c r="B14" s="64">
        <f t="shared" si="1"/>
        <v>0.01018409</v>
      </c>
      <c r="C14" s="65">
        <v>10.15</v>
      </c>
      <c r="D14" s="65">
        <f>0.41/1000</f>
        <v>0.00041</v>
      </c>
      <c r="E14" s="65">
        <f>0.08/1000</f>
        <v>0.00008</v>
      </c>
      <c r="F14" s="66"/>
      <c r="G14" s="66"/>
      <c r="H14" s="45"/>
      <c r="I14" s="45"/>
      <c r="J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>
      <c r="A15" s="67" t="s">
        <v>9</v>
      </c>
      <c r="B15" s="68" t="s">
        <v>37</v>
      </c>
      <c r="C15" s="69" t="s">
        <v>38</v>
      </c>
      <c r="D15" s="69" t="s">
        <v>39</v>
      </c>
      <c r="E15" s="69" t="s">
        <v>40</v>
      </c>
      <c r="F15" s="70"/>
      <c r="G15" s="70"/>
      <c r="H15" s="45"/>
      <c r="I15" s="45"/>
      <c r="J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>
      <c r="A16" s="70"/>
      <c r="B16" s="71">
        <f>(5.44+(D16*25)+(E16*298))/1000</f>
        <v>0.005445555</v>
      </c>
      <c r="C16" s="72">
        <v>5.444</v>
      </c>
      <c r="D16" s="72">
        <v>1.03E-4</v>
      </c>
      <c r="E16" s="72">
        <v>1.0E-5</v>
      </c>
      <c r="F16" s="70"/>
      <c r="G16" s="70"/>
      <c r="H16" s="45"/>
      <c r="I16" s="45"/>
      <c r="J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>
      <c r="A17" s="70"/>
      <c r="B17" s="73" t="s">
        <v>34</v>
      </c>
      <c r="C17" s="69" t="s">
        <v>41</v>
      </c>
      <c r="D17" s="69" t="s">
        <v>42</v>
      </c>
      <c r="E17" s="69" t="s">
        <v>43</v>
      </c>
      <c r="F17" s="70"/>
      <c r="G17" s="70"/>
      <c r="H17" s="45"/>
      <c r="I17" s="45"/>
      <c r="J17" s="45"/>
      <c r="Q17" s="45"/>
      <c r="R17" s="45"/>
      <c r="S17" s="74"/>
      <c r="T17" s="30">
        <v>1.211997E7</v>
      </c>
      <c r="U17" s="45">
        <f>B30*T17*3.15</f>
        <v>11071.5926</v>
      </c>
      <c r="V17" s="45">
        <f>U17*1.45</f>
        <v>16053.80926</v>
      </c>
      <c r="W17" s="45"/>
      <c r="X17" s="45"/>
      <c r="Y17" s="45"/>
      <c r="Z17" s="45"/>
    </row>
    <row r="18">
      <c r="A18" s="70"/>
      <c r="B18" s="75">
        <f>C18+(D18*25)+(E18*298)</f>
        <v>0.0531148</v>
      </c>
      <c r="C18" s="72">
        <v>0.05306</v>
      </c>
      <c r="D18" s="72">
        <v>1.0E-6</v>
      </c>
      <c r="E18" s="72">
        <v>1.0E-7</v>
      </c>
      <c r="F18" s="70"/>
      <c r="G18" s="70"/>
      <c r="H18" s="45"/>
      <c r="I18" s="76"/>
      <c r="J18" s="45"/>
      <c r="Q18" s="45"/>
      <c r="R18" s="45"/>
      <c r="S18" s="74"/>
      <c r="T18" s="45"/>
      <c r="U18" s="45"/>
      <c r="V18" s="45"/>
      <c r="W18" s="45"/>
      <c r="X18" s="45"/>
      <c r="Y18" s="45"/>
      <c r="Z18" s="45"/>
    </row>
    <row r="19">
      <c r="A19" s="73" t="s">
        <v>44</v>
      </c>
      <c r="B19" s="54" t="s">
        <v>29</v>
      </c>
      <c r="C19" s="77"/>
      <c r="D19" s="77"/>
      <c r="E19" s="77"/>
      <c r="F19" s="70"/>
      <c r="G19" s="70"/>
      <c r="H19" s="45"/>
      <c r="I19" s="76"/>
      <c r="J19" s="45"/>
      <c r="Q19" s="45"/>
      <c r="R19" s="45"/>
      <c r="S19" s="74"/>
      <c r="T19" s="45"/>
      <c r="U19" s="45"/>
      <c r="V19" s="45"/>
      <c r="W19" s="45"/>
      <c r="X19" s="45"/>
      <c r="Y19" s="45"/>
      <c r="Z19" s="45"/>
    </row>
    <row r="20">
      <c r="A20" s="70"/>
      <c r="B20" s="75">
        <f>$B$39*0.26</f>
        <v>0.0026546</v>
      </c>
      <c r="C20" s="77"/>
      <c r="D20" s="77"/>
      <c r="E20" s="77"/>
      <c r="F20" s="70"/>
      <c r="G20" s="70"/>
      <c r="H20" s="45"/>
      <c r="I20" s="45"/>
      <c r="J20" s="45"/>
      <c r="Q20" s="45"/>
      <c r="R20" s="45"/>
      <c r="S20" s="74"/>
      <c r="T20" s="45"/>
      <c r="U20" s="45"/>
      <c r="V20" s="45"/>
      <c r="W20" s="45"/>
      <c r="X20" s="45"/>
      <c r="Y20" s="45"/>
      <c r="Z20" s="45"/>
    </row>
    <row r="21">
      <c r="A21" s="73" t="s">
        <v>45</v>
      </c>
      <c r="B21" s="75">
        <f>$B$39*0.852</f>
        <v>0.00869892</v>
      </c>
      <c r="C21" s="77"/>
      <c r="D21" s="77"/>
      <c r="E21" s="77"/>
      <c r="F21" s="70"/>
      <c r="G21" s="70"/>
      <c r="H21" s="45"/>
      <c r="I21" s="45"/>
      <c r="J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>
      <c r="A22" s="78"/>
      <c r="B22" s="73"/>
      <c r="C22" s="77"/>
      <c r="D22" s="77"/>
      <c r="E22" s="77"/>
      <c r="F22" s="70"/>
      <c r="G22" s="70"/>
      <c r="H22" s="45"/>
      <c r="I22" s="45"/>
      <c r="J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>
      <c r="A23" s="73"/>
      <c r="B23" s="73"/>
      <c r="C23" s="77"/>
      <c r="D23" s="77"/>
      <c r="E23" s="77"/>
      <c r="F23" s="70"/>
      <c r="G23" s="70"/>
      <c r="H23" s="45"/>
      <c r="I23" s="45"/>
      <c r="J23" s="45"/>
      <c r="Q23" s="45"/>
      <c r="R23" s="45"/>
      <c r="S23" s="79" t="s">
        <v>46</v>
      </c>
      <c r="U23" s="45"/>
      <c r="V23" s="45"/>
      <c r="W23" s="45"/>
      <c r="X23" s="45"/>
      <c r="Y23" s="45"/>
      <c r="Z23" s="45"/>
    </row>
    <row r="24">
      <c r="A24" s="73" t="s">
        <v>11</v>
      </c>
      <c r="B24" s="73" t="s">
        <v>34</v>
      </c>
      <c r="C24" s="77"/>
      <c r="D24" s="77"/>
      <c r="E24" s="77"/>
      <c r="F24" s="66"/>
      <c r="G24" s="66"/>
      <c r="H24" s="45"/>
      <c r="I24" s="45"/>
      <c r="J24" s="45"/>
      <c r="Q24" s="45"/>
      <c r="R24" s="45"/>
      <c r="S24" s="45"/>
      <c r="T24" s="80">
        <v>1681558.0</v>
      </c>
      <c r="U24" s="76" t="s">
        <v>47</v>
      </c>
      <c r="V24" s="45"/>
      <c r="W24" s="45"/>
      <c r="X24" s="45"/>
      <c r="Y24" s="45"/>
      <c r="Z24" s="45"/>
    </row>
    <row r="25">
      <c r="A25" s="81"/>
      <c r="B25" s="82">
        <f>$B$12*0.124</f>
        <v>0.00917104</v>
      </c>
      <c r="C25" s="83"/>
      <c r="D25" s="83"/>
      <c r="E25" s="83"/>
      <c r="F25" s="52"/>
      <c r="G25" s="52"/>
      <c r="H25" s="45"/>
      <c r="I25" s="45"/>
      <c r="J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>
      <c r="A26" s="46"/>
      <c r="B26" s="47"/>
      <c r="C26" s="47"/>
      <c r="D26" s="47"/>
      <c r="E26" s="47"/>
      <c r="F26" s="47"/>
      <c r="G26" s="47"/>
      <c r="H26" s="45"/>
      <c r="I26" s="45"/>
      <c r="J26" s="45"/>
      <c r="Q26" s="45"/>
      <c r="R26" s="45"/>
      <c r="S26" s="45"/>
      <c r="T26" s="80">
        <v>43589.0</v>
      </c>
      <c r="U26" s="76" t="s">
        <v>48</v>
      </c>
      <c r="V26" s="45"/>
      <c r="X26" s="45"/>
      <c r="Y26" s="45"/>
      <c r="Z26" s="45"/>
    </row>
    <row r="27">
      <c r="A27" s="53" t="s">
        <v>49</v>
      </c>
      <c r="B27" s="47"/>
      <c r="C27" s="47"/>
      <c r="D27" s="47"/>
      <c r="E27" s="47"/>
      <c r="F27" s="47"/>
      <c r="G27" s="47"/>
      <c r="H27" s="45"/>
      <c r="I27" s="45"/>
      <c r="J27" s="45"/>
      <c r="Q27" s="45"/>
      <c r="R27" s="45"/>
      <c r="S27" s="45"/>
      <c r="T27" s="84">
        <v>4358.9</v>
      </c>
      <c r="U27" s="76" t="s">
        <v>50</v>
      </c>
      <c r="V27" s="85">
        <f>T27*B18</f>
        <v>231.5221017</v>
      </c>
      <c r="W27" s="76" t="s">
        <v>1</v>
      </c>
      <c r="X27" s="76" t="s">
        <v>51</v>
      </c>
      <c r="Y27" s="45"/>
      <c r="Z27" s="45"/>
    </row>
    <row r="28">
      <c r="A28" s="46"/>
      <c r="B28" s="54" t="s">
        <v>52</v>
      </c>
      <c r="C28" s="47"/>
      <c r="D28" s="47"/>
      <c r="E28" s="47"/>
      <c r="F28" s="47"/>
      <c r="G28" s="47"/>
      <c r="H28" s="45"/>
      <c r="I28" s="45"/>
      <c r="J28" s="45"/>
      <c r="Q28" s="45"/>
      <c r="R28" s="45"/>
      <c r="S28" s="45"/>
      <c r="T28" s="45"/>
      <c r="U28" s="45"/>
      <c r="V28" s="85">
        <f>T27*B25</f>
        <v>39.97564626</v>
      </c>
      <c r="W28" s="76" t="s">
        <v>1</v>
      </c>
      <c r="X28" s="76" t="s">
        <v>11</v>
      </c>
      <c r="Y28" s="45"/>
      <c r="Z28" s="45"/>
    </row>
    <row r="29">
      <c r="A29" s="86" t="s">
        <v>53</v>
      </c>
      <c r="B29" s="54" t="s">
        <v>54</v>
      </c>
      <c r="C29" s="55" t="s">
        <v>55</v>
      </c>
      <c r="D29" s="56" t="s">
        <v>56</v>
      </c>
      <c r="E29" s="57" t="s">
        <v>57</v>
      </c>
      <c r="F29" s="47"/>
      <c r="G29" s="47"/>
      <c r="H29" s="45"/>
      <c r="I29" s="45"/>
      <c r="J29" s="45"/>
      <c r="Q29" s="45"/>
      <c r="R29" s="45"/>
      <c r="S29" s="76" t="s">
        <v>58</v>
      </c>
      <c r="T29" s="87">
        <f>Overview!P22</f>
        <v>4543.242079</v>
      </c>
      <c r="U29" s="76" t="s">
        <v>59</v>
      </c>
      <c r="V29" s="88">
        <f>V27*X31</f>
        <v>428.3158882</v>
      </c>
      <c r="W29" s="45"/>
      <c r="X29" s="45"/>
      <c r="Y29" s="45"/>
      <c r="Z29" s="45"/>
    </row>
    <row r="30">
      <c r="A30" s="48" t="s">
        <v>60</v>
      </c>
      <c r="B30" s="89">
        <v>2.9E-4</v>
      </c>
      <c r="C30" s="59">
        <v>0.32753</v>
      </c>
      <c r="D30" s="59">
        <f>0.03255/1000</f>
        <v>0.00003255</v>
      </c>
      <c r="E30" s="59">
        <f>0.0058876/1000</f>
        <v>0.0000058876</v>
      </c>
      <c r="F30" s="47"/>
      <c r="G30" s="4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T30" s="90">
        <f>T29*X31</f>
        <v>8404.997846</v>
      </c>
      <c r="U30" s="45"/>
      <c r="V30" s="45"/>
      <c r="W30" s="45"/>
      <c r="X30" s="76" t="s">
        <v>61</v>
      </c>
      <c r="Y30" s="45"/>
      <c r="Z30" s="45"/>
    </row>
    <row r="31">
      <c r="A31" s="48" t="s">
        <v>62</v>
      </c>
      <c r="B31" s="91">
        <v>3.3E-4</v>
      </c>
      <c r="C31" s="66"/>
      <c r="D31" s="66"/>
      <c r="E31" s="66"/>
      <c r="F31" s="66"/>
      <c r="G31" s="47"/>
      <c r="H31" s="45"/>
      <c r="I31" s="45"/>
      <c r="J31" s="45"/>
      <c r="K31" s="76"/>
      <c r="L31" s="88"/>
      <c r="M31" s="45"/>
      <c r="N31" s="45"/>
      <c r="O31" s="45"/>
      <c r="P31" s="45"/>
      <c r="Q31" s="45"/>
      <c r="R31" s="45"/>
      <c r="S31" s="79" t="s">
        <v>63</v>
      </c>
      <c r="T31" s="80">
        <f>Overview!P18</f>
        <v>7488.515332</v>
      </c>
      <c r="U31" s="76" t="s">
        <v>64</v>
      </c>
      <c r="V31" s="45"/>
      <c r="W31" s="45"/>
      <c r="X31" s="92">
        <v>1.85</v>
      </c>
      <c r="Y31" s="45"/>
      <c r="Z31" s="45"/>
    </row>
    <row r="32">
      <c r="A32" s="48" t="s">
        <v>65</v>
      </c>
      <c r="B32" s="91">
        <v>3.8E-4</v>
      </c>
      <c r="C32" s="66"/>
      <c r="D32" s="66"/>
      <c r="E32" s="66"/>
      <c r="F32" s="66"/>
      <c r="G32" s="47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88">
        <f>T31*X31</f>
        <v>13853.75336</v>
      </c>
      <c r="U32" s="45"/>
      <c r="V32" s="45"/>
      <c r="W32" s="45"/>
      <c r="X32" s="45"/>
      <c r="Y32" s="45"/>
      <c r="Z32" s="45"/>
    </row>
    <row r="33">
      <c r="A33" s="93"/>
      <c r="B33" s="52"/>
      <c r="C33" s="52"/>
      <c r="D33" s="52"/>
      <c r="E33" s="52"/>
      <c r="F33" s="52"/>
      <c r="G33" s="47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>
      <c r="A34" s="46"/>
      <c r="B34" s="47"/>
      <c r="C34" s="47"/>
      <c r="D34" s="47"/>
      <c r="E34" s="47"/>
      <c r="F34" s="47"/>
      <c r="G34" s="47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>
      <c r="A35" s="53" t="s">
        <v>66</v>
      </c>
      <c r="B35" s="47"/>
      <c r="C35" s="47"/>
      <c r="D35" s="47"/>
      <c r="E35" s="47"/>
      <c r="F35" s="47"/>
      <c r="G35" s="47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>
      <c r="A36" s="46"/>
      <c r="B36" s="47"/>
      <c r="C36" s="47"/>
      <c r="D36" s="47"/>
      <c r="E36" s="47"/>
      <c r="F36" s="47"/>
      <c r="G36" s="47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>
      <c r="A37" s="48" t="s">
        <v>28</v>
      </c>
      <c r="B37" s="54" t="s">
        <v>29</v>
      </c>
      <c r="C37" s="55" t="s">
        <v>30</v>
      </c>
      <c r="D37" s="94"/>
      <c r="E37" s="47"/>
      <c r="F37" s="47"/>
      <c r="G37" s="47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>
      <c r="A38" s="48" t="s">
        <v>67</v>
      </c>
      <c r="B38" s="58">
        <f t="shared" ref="B38:B39" si="2">C38/1000</f>
        <v>0.00878</v>
      </c>
      <c r="C38" s="59">
        <v>8.78</v>
      </c>
      <c r="D38" s="95"/>
      <c r="E38" s="95"/>
      <c r="F38" s="47"/>
      <c r="G38" s="47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>
      <c r="A39" s="48" t="s">
        <v>68</v>
      </c>
      <c r="B39" s="58">
        <f t="shared" si="2"/>
        <v>0.01021</v>
      </c>
      <c r="C39" s="59">
        <v>10.21</v>
      </c>
      <c r="D39" s="95"/>
      <c r="E39" s="95"/>
      <c r="F39" s="47"/>
      <c r="G39" s="47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>
      <c r="A40" s="93"/>
      <c r="B40" s="52"/>
      <c r="C40" s="52"/>
      <c r="D40" s="52"/>
      <c r="E40" s="52"/>
      <c r="F40" s="52"/>
      <c r="G40" s="47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>
      <c r="A41" s="46"/>
      <c r="B41" s="47"/>
      <c r="C41" s="47"/>
      <c r="D41" s="47"/>
      <c r="E41" s="47"/>
      <c r="F41" s="47"/>
      <c r="G41" s="47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>
      <c r="A42" s="53" t="s">
        <v>69</v>
      </c>
      <c r="B42" s="47"/>
      <c r="C42" s="47"/>
      <c r="D42" s="47"/>
      <c r="E42" s="47"/>
      <c r="F42" s="47"/>
      <c r="G42" s="47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>
      <c r="A43" s="46"/>
      <c r="B43" s="47"/>
      <c r="C43" s="47"/>
      <c r="D43" s="47"/>
      <c r="E43" s="47"/>
      <c r="F43" s="47"/>
      <c r="G43" s="47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>
      <c r="A44" s="48" t="s">
        <v>70</v>
      </c>
      <c r="B44" s="96" t="s">
        <v>71</v>
      </c>
      <c r="C44" s="97" t="s">
        <v>72</v>
      </c>
      <c r="D44" s="98" t="s">
        <v>73</v>
      </c>
      <c r="E44" s="99" t="s">
        <v>74</v>
      </c>
      <c r="F44" s="47"/>
      <c r="G44" s="47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>
      <c r="A45" s="48" t="s">
        <v>75</v>
      </c>
      <c r="B45" s="58">
        <f t="shared" ref="B45:B52" si="3">(C45+25*(D45)+298*(E45))/1000</f>
        <v>0.0013101</v>
      </c>
      <c r="C45" s="59">
        <v>0.144</v>
      </c>
      <c r="D45" s="59">
        <v>0.0085</v>
      </c>
      <c r="E45" s="59">
        <v>0.0032</v>
      </c>
      <c r="F45" s="47"/>
      <c r="G45" s="47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>
      <c r="A46" s="48" t="s">
        <v>76</v>
      </c>
      <c r="B46" s="58">
        <f t="shared" si="3"/>
        <v>0.001427</v>
      </c>
      <c r="C46" s="59">
        <v>0.174</v>
      </c>
      <c r="D46" s="59">
        <v>0.0084</v>
      </c>
      <c r="E46" s="59">
        <v>0.0035</v>
      </c>
      <c r="F46" s="47"/>
      <c r="G46" s="47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>
      <c r="A47" s="48" t="s">
        <v>77</v>
      </c>
      <c r="B47" s="58">
        <f t="shared" si="3"/>
        <v>0.000794</v>
      </c>
      <c r="C47" s="62">
        <v>0.133</v>
      </c>
      <c r="D47" s="62">
        <v>0.0026</v>
      </c>
      <c r="E47" s="62">
        <v>0.002</v>
      </c>
      <c r="F47" s="47"/>
      <c r="G47" s="47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>
      <c r="A48" s="48" t="s">
        <v>78</v>
      </c>
      <c r="B48" s="58">
        <f t="shared" si="3"/>
        <v>0.0001947</v>
      </c>
      <c r="C48" s="62">
        <v>0.058</v>
      </c>
      <c r="D48" s="62">
        <v>7.0E-4</v>
      </c>
      <c r="E48" s="62">
        <v>4.0E-4</v>
      </c>
      <c r="F48" s="47"/>
      <c r="G48" s="4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>
      <c r="A49" s="48" t="s">
        <v>79</v>
      </c>
      <c r="B49" s="58">
        <f t="shared" si="3"/>
        <v>0.0030951</v>
      </c>
      <c r="C49" s="62">
        <v>0.275</v>
      </c>
      <c r="D49" s="62">
        <v>0.0091</v>
      </c>
      <c r="E49" s="62">
        <v>0.0087</v>
      </c>
      <c r="F49" s="47"/>
      <c r="G49" s="47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>
      <c r="A50" s="48" t="s">
        <v>80</v>
      </c>
      <c r="B50" s="58">
        <f t="shared" si="3"/>
        <v>0.0017316</v>
      </c>
      <c r="C50" s="62">
        <v>0.162</v>
      </c>
      <c r="D50" s="62">
        <v>8.0E-4</v>
      </c>
      <c r="E50" s="62">
        <v>0.0052</v>
      </c>
      <c r="F50" s="47"/>
      <c r="G50" s="47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>
      <c r="A51" s="48" t="s">
        <v>81</v>
      </c>
      <c r="B51" s="58">
        <f t="shared" si="3"/>
        <v>0.001999</v>
      </c>
      <c r="C51" s="62">
        <v>0.191</v>
      </c>
      <c r="D51" s="62">
        <v>8.0E-4</v>
      </c>
      <c r="E51" s="62">
        <v>0.006</v>
      </c>
      <c r="F51" s="47"/>
      <c r="G51" s="47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>
      <c r="A52" s="48" t="s">
        <v>82</v>
      </c>
      <c r="B52" s="58">
        <f t="shared" si="3"/>
        <v>0.004692</v>
      </c>
      <c r="C52" s="62">
        <v>0.368</v>
      </c>
      <c r="D52" s="62">
        <v>0.018</v>
      </c>
      <c r="E52" s="62">
        <v>0.013</v>
      </c>
      <c r="F52" s="47"/>
      <c r="G52" s="47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>
      <c r="A53" s="93"/>
      <c r="B53" s="52"/>
      <c r="C53" s="52"/>
      <c r="D53" s="52"/>
      <c r="E53" s="52"/>
      <c r="F53" s="52"/>
      <c r="G53" s="47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>
      <c r="A54" s="70"/>
      <c r="B54" s="70"/>
      <c r="C54" s="70"/>
      <c r="D54" s="70"/>
      <c r="E54" s="70"/>
      <c r="F54" s="70"/>
      <c r="G54" s="70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>
      <c r="A55" s="100" t="s">
        <v>83</v>
      </c>
      <c r="B55" s="70"/>
      <c r="C55" s="70"/>
      <c r="D55" s="70"/>
      <c r="E55" s="70"/>
      <c r="F55" s="70"/>
      <c r="G55" s="70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>
      <c r="A56" s="70"/>
      <c r="B56" s="70"/>
      <c r="C56" s="70"/>
      <c r="D56" s="70"/>
      <c r="E56" s="70"/>
      <c r="F56" s="70"/>
      <c r="G56" s="70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>
      <c r="A57" s="68" t="s">
        <v>84</v>
      </c>
      <c r="B57" s="68" t="s">
        <v>85</v>
      </c>
      <c r="C57" s="70"/>
      <c r="D57" s="70"/>
      <c r="E57" s="70"/>
      <c r="F57" s="70"/>
      <c r="G57" s="70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>
      <c r="A58" s="101"/>
      <c r="B58" s="102">
        <v>0.3</v>
      </c>
      <c r="C58" s="70"/>
      <c r="D58" s="70"/>
      <c r="E58" s="70"/>
      <c r="F58" s="70"/>
      <c r="G58" s="70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>
      <c r="A59" s="68" t="s">
        <v>86</v>
      </c>
      <c r="B59" s="101"/>
      <c r="C59" s="70"/>
      <c r="D59" s="70"/>
      <c r="E59" s="70"/>
      <c r="F59" s="70"/>
      <c r="G59" s="70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>
      <c r="A60" s="101"/>
      <c r="B60" s="102">
        <v>0.01</v>
      </c>
      <c r="C60" s="70"/>
      <c r="D60" s="70"/>
      <c r="E60" s="70"/>
      <c r="F60" s="70"/>
      <c r="G60" s="70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>
      <c r="A61" s="68" t="s">
        <v>87</v>
      </c>
      <c r="B61" s="101"/>
      <c r="C61" s="70"/>
      <c r="D61" s="70"/>
      <c r="E61" s="70"/>
      <c r="F61" s="70"/>
      <c r="G61" s="70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>
      <c r="A62" s="101"/>
      <c r="B62" s="102">
        <v>0.03</v>
      </c>
      <c r="C62" s="70"/>
      <c r="D62" s="70"/>
      <c r="E62" s="70"/>
      <c r="F62" s="70"/>
      <c r="G62" s="70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>
      <c r="A63" s="70"/>
      <c r="B63" s="70"/>
      <c r="C63" s="70"/>
      <c r="D63" s="70"/>
      <c r="E63" s="70"/>
      <c r="F63" s="70"/>
      <c r="G63" s="70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>
      <c r="A64" s="70"/>
      <c r="B64" s="70"/>
      <c r="C64" s="70"/>
      <c r="D64" s="70"/>
      <c r="E64" s="70"/>
      <c r="F64" s="70"/>
      <c r="G64" s="70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>
      <c r="A65" s="70"/>
      <c r="B65" s="70"/>
      <c r="C65" s="70"/>
      <c r="D65" s="70"/>
      <c r="E65" s="70"/>
      <c r="F65" s="70"/>
      <c r="G65" s="70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>
      <c r="A66" s="70"/>
      <c r="B66" s="70"/>
      <c r="C66" s="70"/>
      <c r="D66" s="70"/>
      <c r="E66" s="70"/>
      <c r="F66" s="70"/>
      <c r="G66" s="70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  <row r="1001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</row>
    <row r="1002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</row>
    <row r="1003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</row>
    <row r="1004">
      <c r="A1004" s="45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</row>
    <row r="1005">
      <c r="A1005" s="45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</row>
    <row r="1006">
      <c r="A1006" s="45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</row>
    <row r="1007">
      <c r="A1007" s="45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</row>
    <row r="1008">
      <c r="A1008" s="45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</row>
    <row r="1009">
      <c r="A1009" s="45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</row>
    <row r="1010">
      <c r="A1010" s="45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</row>
    <row r="1011">
      <c r="A1011" s="45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</row>
    <row r="1012">
      <c r="A1012" s="45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</row>
  </sheetData>
  <hyperlinks>
    <hyperlink r:id="rId1" ref="A4"/>
    <hyperlink r:id="rId2" ref="E4"/>
    <hyperlink r:id="rId3" ref="A5"/>
  </hyperlin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1" t="s">
        <v>88</v>
      </c>
      <c r="B1" s="41" t="s">
        <v>89</v>
      </c>
      <c r="C1" s="41" t="s">
        <v>90</v>
      </c>
      <c r="D1" s="41" t="s">
        <v>91</v>
      </c>
      <c r="E1" s="41" t="s">
        <v>92</v>
      </c>
      <c r="F1" s="41" t="s">
        <v>93</v>
      </c>
      <c r="G1" s="41" t="s">
        <v>94</v>
      </c>
      <c r="H1" s="41" t="s">
        <v>95</v>
      </c>
      <c r="I1" s="41" t="s">
        <v>96</v>
      </c>
      <c r="J1" s="41" t="s">
        <v>97</v>
      </c>
      <c r="K1" s="41" t="s">
        <v>98</v>
      </c>
      <c r="L1" s="41" t="s">
        <v>99</v>
      </c>
      <c r="M1" s="41" t="s">
        <v>100</v>
      </c>
    </row>
    <row r="2">
      <c r="A2" s="41">
        <v>0.0</v>
      </c>
      <c r="B2" s="41" t="s">
        <v>101</v>
      </c>
      <c r="C2" s="41" t="s">
        <v>102</v>
      </c>
      <c r="D2" s="41" t="s">
        <v>103</v>
      </c>
      <c r="E2" s="41" t="s">
        <v>104</v>
      </c>
      <c r="F2" s="41" t="s">
        <v>105</v>
      </c>
      <c r="G2" s="41">
        <v>4032.0</v>
      </c>
      <c r="H2" s="41">
        <v>43.8589</v>
      </c>
      <c r="I2" s="41">
        <v>-70.092</v>
      </c>
      <c r="J2" s="41">
        <v>28850.9</v>
      </c>
      <c r="K2" s="41">
        <v>17.92</v>
      </c>
      <c r="L2" s="41">
        <v>35.8328</v>
      </c>
      <c r="M2" s="41">
        <v>7704.06</v>
      </c>
    </row>
    <row r="3">
      <c r="A3" s="41">
        <v>1.0</v>
      </c>
      <c r="B3" s="41" t="s">
        <v>101</v>
      </c>
      <c r="C3" s="41" t="s">
        <v>102</v>
      </c>
      <c r="D3" s="41" t="s">
        <v>106</v>
      </c>
      <c r="E3" s="41" t="s">
        <v>107</v>
      </c>
      <c r="F3" s="41" t="s">
        <v>105</v>
      </c>
      <c r="G3" s="41">
        <v>4105.0</v>
      </c>
      <c r="H3" s="41">
        <v>43.7308</v>
      </c>
      <c r="I3" s="41">
        <v>-70.306</v>
      </c>
      <c r="J3" s="41">
        <v>42460.8</v>
      </c>
      <c r="K3" s="41">
        <v>26.37</v>
      </c>
      <c r="L3" s="41">
        <v>52.7363</v>
      </c>
      <c r="M3" s="41">
        <v>11338.3</v>
      </c>
    </row>
    <row r="4">
      <c r="A4" s="41">
        <v>2.0</v>
      </c>
      <c r="B4" s="41" t="s">
        <v>101</v>
      </c>
      <c r="C4" s="41" t="s">
        <v>102</v>
      </c>
      <c r="D4" s="41" t="s">
        <v>108</v>
      </c>
      <c r="E4" s="41" t="s">
        <v>109</v>
      </c>
      <c r="F4" s="41" t="s">
        <v>105</v>
      </c>
      <c r="G4" s="41">
        <v>4287.0</v>
      </c>
      <c r="H4" s="41">
        <v>44.0372</v>
      </c>
      <c r="I4" s="41">
        <v>-69.966</v>
      </c>
      <c r="J4" s="41">
        <v>20441.5</v>
      </c>
      <c r="K4" s="41">
        <v>12.69</v>
      </c>
      <c r="L4" s="41">
        <v>25.3884</v>
      </c>
      <c r="M4" s="41">
        <v>5458.5</v>
      </c>
    </row>
    <row r="5">
      <c r="A5" s="41">
        <v>3.0</v>
      </c>
      <c r="B5" s="41" t="s">
        <v>101</v>
      </c>
      <c r="C5" s="41" t="s">
        <v>102</v>
      </c>
      <c r="D5" s="41" t="s">
        <v>110</v>
      </c>
      <c r="E5" s="41" t="s">
        <v>111</v>
      </c>
      <c r="F5" s="41" t="s">
        <v>105</v>
      </c>
      <c r="G5" s="41">
        <v>4238.0</v>
      </c>
      <c r="H5" s="41">
        <v>44.2133</v>
      </c>
      <c r="I5" s="41">
        <v>-70.379</v>
      </c>
      <c r="J5" s="41">
        <v>18455.0</v>
      </c>
      <c r="K5" s="41">
        <v>11.46</v>
      </c>
      <c r="L5" s="41">
        <v>22.9212</v>
      </c>
      <c r="M5" s="41">
        <v>4928.05</v>
      </c>
    </row>
    <row r="6">
      <c r="A6" s="41">
        <v>4.0</v>
      </c>
      <c r="B6" s="41" t="s">
        <v>101</v>
      </c>
      <c r="C6" s="41" t="s">
        <v>102</v>
      </c>
      <c r="D6" s="41" t="s">
        <v>112</v>
      </c>
      <c r="E6" s="41" t="s">
        <v>113</v>
      </c>
      <c r="F6" s="41" t="s">
        <v>105</v>
      </c>
      <c r="G6" s="41">
        <v>4349.0</v>
      </c>
      <c r="H6" s="41">
        <v>44.4771</v>
      </c>
      <c r="I6" s="41">
        <v>-70.061</v>
      </c>
      <c r="J6" s="41">
        <v>42771.6</v>
      </c>
      <c r="K6" s="41">
        <v>26.56</v>
      </c>
      <c r="L6" s="41">
        <v>53.1224</v>
      </c>
      <c r="M6" s="41">
        <v>11421.3</v>
      </c>
    </row>
    <row r="7">
      <c r="A7" s="41">
        <v>5.0</v>
      </c>
      <c r="B7" s="41" t="s">
        <v>101</v>
      </c>
      <c r="C7" s="41" t="s">
        <v>102</v>
      </c>
      <c r="D7" s="41" t="s">
        <v>114</v>
      </c>
      <c r="E7" s="41" t="s">
        <v>115</v>
      </c>
      <c r="F7" s="41" t="s">
        <v>105</v>
      </c>
      <c r="G7" s="41">
        <v>4240.0</v>
      </c>
      <c r="H7" s="41">
        <v>44.1061</v>
      </c>
      <c r="I7" s="41">
        <v>-70.209</v>
      </c>
      <c r="J7" s="41">
        <v>490.44</v>
      </c>
      <c r="K7" s="41">
        <v>0.3</v>
      </c>
      <c r="L7" s="41">
        <v>0.60912</v>
      </c>
      <c r="M7" s="41">
        <v>130.961</v>
      </c>
    </row>
    <row r="8">
      <c r="A8" s="41">
        <v>6.0</v>
      </c>
      <c r="B8" s="41" t="s">
        <v>101</v>
      </c>
      <c r="C8" s="41" t="s">
        <v>102</v>
      </c>
      <c r="D8" s="41" t="s">
        <v>116</v>
      </c>
      <c r="E8" s="41" t="s">
        <v>117</v>
      </c>
      <c r="F8" s="41" t="s">
        <v>105</v>
      </c>
      <c r="G8" s="41">
        <v>4210.0</v>
      </c>
      <c r="H8" s="41">
        <v>44.0931</v>
      </c>
      <c r="I8" s="41">
        <v>-70.242</v>
      </c>
      <c r="J8" s="41">
        <v>3441.01</v>
      </c>
      <c r="K8" s="41">
        <v>2.14</v>
      </c>
      <c r="L8" s="41">
        <v>4.27373</v>
      </c>
      <c r="M8" s="41">
        <v>918.852</v>
      </c>
    </row>
    <row r="9">
      <c r="A9" s="41">
        <v>7.0</v>
      </c>
      <c r="B9" s="41" t="s">
        <v>101</v>
      </c>
      <c r="C9" s="41" t="s">
        <v>102</v>
      </c>
      <c r="D9" s="41" t="s">
        <v>118</v>
      </c>
      <c r="E9" s="41" t="s">
        <v>119</v>
      </c>
      <c r="F9" s="41" t="s">
        <v>105</v>
      </c>
      <c r="G9" s="41">
        <v>4102.0</v>
      </c>
      <c r="H9" s="41">
        <v>43.6523</v>
      </c>
      <c r="I9" s="41">
        <v>-70.272</v>
      </c>
      <c r="J9" s="41">
        <v>50680.5</v>
      </c>
      <c r="K9" s="41">
        <v>31.47</v>
      </c>
      <c r="L9" s="41">
        <v>62.9452</v>
      </c>
      <c r="M9" s="41">
        <v>13533.2</v>
      </c>
    </row>
    <row r="10">
      <c r="A10" s="41">
        <v>8.0</v>
      </c>
      <c r="B10" s="41" t="s">
        <v>101</v>
      </c>
      <c r="C10" s="41" t="s">
        <v>102</v>
      </c>
      <c r="D10" s="41" t="s">
        <v>120</v>
      </c>
      <c r="E10" s="41" t="s">
        <v>115</v>
      </c>
      <c r="F10" s="41" t="s">
        <v>105</v>
      </c>
      <c r="G10" s="41">
        <v>4240.0</v>
      </c>
      <c r="H10" s="41">
        <v>44.1098</v>
      </c>
      <c r="I10" s="41">
        <v>-70.183</v>
      </c>
      <c r="J10" s="41">
        <v>1673.84</v>
      </c>
      <c r="K10" s="41">
        <v>1.04</v>
      </c>
      <c r="L10" s="41">
        <v>2.07891</v>
      </c>
      <c r="M10" s="41">
        <v>446.967</v>
      </c>
    </row>
    <row r="11">
      <c r="A11" s="41">
        <v>9.0</v>
      </c>
      <c r="B11" s="41" t="s">
        <v>101</v>
      </c>
      <c r="C11" s="41" t="s">
        <v>102</v>
      </c>
      <c r="D11" s="41" t="s">
        <v>121</v>
      </c>
      <c r="E11" s="41" t="s">
        <v>115</v>
      </c>
      <c r="F11" s="41" t="s">
        <v>105</v>
      </c>
      <c r="G11" s="41">
        <v>4240.0</v>
      </c>
      <c r="H11" s="41">
        <v>44.0991</v>
      </c>
      <c r="I11" s="41">
        <v>-70.198</v>
      </c>
      <c r="J11" s="41">
        <v>846.71</v>
      </c>
      <c r="K11" s="41">
        <v>0.53</v>
      </c>
      <c r="L11" s="41">
        <v>1.05161</v>
      </c>
      <c r="M11" s="41">
        <v>226.097</v>
      </c>
    </row>
    <row r="12">
      <c r="A12" s="41">
        <v>10.0</v>
      </c>
      <c r="B12" s="41" t="s">
        <v>101</v>
      </c>
      <c r="C12" s="41" t="s">
        <v>102</v>
      </c>
      <c r="D12" s="41" t="s">
        <v>122</v>
      </c>
      <c r="E12" s="41" t="s">
        <v>115</v>
      </c>
      <c r="F12" s="41" t="s">
        <v>105</v>
      </c>
      <c r="G12" s="41">
        <v>4240.0</v>
      </c>
      <c r="H12" s="41">
        <v>44.1354</v>
      </c>
      <c r="I12" s="41">
        <v>-70.181</v>
      </c>
      <c r="J12" s="41">
        <v>3728.47</v>
      </c>
      <c r="K12" s="41">
        <v>2.32</v>
      </c>
      <c r="L12" s="41">
        <v>4.63076</v>
      </c>
      <c r="M12" s="41">
        <v>995.613</v>
      </c>
    </row>
    <row r="13">
      <c r="A13" s="41">
        <v>11.0</v>
      </c>
      <c r="B13" s="41" t="s">
        <v>101</v>
      </c>
      <c r="C13" s="41" t="s">
        <v>102</v>
      </c>
      <c r="D13" s="41" t="s">
        <v>123</v>
      </c>
      <c r="E13" s="41" t="s">
        <v>117</v>
      </c>
      <c r="F13" s="41" t="s">
        <v>105</v>
      </c>
      <c r="G13" s="41">
        <v>4210.0</v>
      </c>
      <c r="H13" s="41">
        <v>44.1712</v>
      </c>
      <c r="I13" s="41">
        <v>-70.283</v>
      </c>
      <c r="J13" s="41">
        <v>9686.48</v>
      </c>
      <c r="K13" s="41">
        <v>6.02</v>
      </c>
      <c r="L13" s="41">
        <v>12.0306</v>
      </c>
      <c r="M13" s="41">
        <v>2586.58</v>
      </c>
    </row>
    <row r="14">
      <c r="A14" s="41">
        <v>12.0</v>
      </c>
      <c r="B14" s="41" t="s">
        <v>101</v>
      </c>
      <c r="C14" s="41" t="s">
        <v>102</v>
      </c>
      <c r="D14" s="41" t="s">
        <v>124</v>
      </c>
      <c r="E14" s="41" t="s">
        <v>125</v>
      </c>
      <c r="F14" s="41" t="s">
        <v>105</v>
      </c>
      <c r="G14" s="41">
        <v>4350.0</v>
      </c>
      <c r="H14" s="41">
        <v>44.1728</v>
      </c>
      <c r="I14" s="41">
        <v>-69.967</v>
      </c>
      <c r="J14" s="41">
        <v>20333.7</v>
      </c>
      <c r="K14" s="41">
        <v>12.63</v>
      </c>
      <c r="L14" s="41">
        <v>25.2544</v>
      </c>
      <c r="M14" s="41">
        <v>5429.71</v>
      </c>
    </row>
    <row r="15">
      <c r="A15" s="41">
        <v>13.0</v>
      </c>
      <c r="B15" s="41" t="s">
        <v>101</v>
      </c>
      <c r="C15" s="41" t="s">
        <v>102</v>
      </c>
      <c r="D15" s="41" t="s">
        <v>126</v>
      </c>
      <c r="E15" s="41" t="s">
        <v>125</v>
      </c>
      <c r="F15" s="41" t="s">
        <v>105</v>
      </c>
      <c r="G15" s="41">
        <v>4350.0</v>
      </c>
      <c r="H15" s="41">
        <v>44.1612</v>
      </c>
      <c r="I15" s="41">
        <v>-69.93</v>
      </c>
      <c r="J15" s="41">
        <v>22741.8</v>
      </c>
      <c r="K15" s="41">
        <v>14.12</v>
      </c>
      <c r="L15" s="41">
        <v>28.2453</v>
      </c>
      <c r="M15" s="41">
        <v>6072.73</v>
      </c>
    </row>
    <row r="16">
      <c r="A16" s="41">
        <v>14.0</v>
      </c>
      <c r="B16" s="41" t="s">
        <v>101</v>
      </c>
      <c r="C16" s="41" t="s">
        <v>102</v>
      </c>
      <c r="D16" s="41" t="s">
        <v>127</v>
      </c>
      <c r="E16" s="41" t="s">
        <v>119</v>
      </c>
      <c r="F16" s="41" t="s">
        <v>105</v>
      </c>
      <c r="G16" s="41">
        <v>4101.0</v>
      </c>
      <c r="H16" s="41">
        <v>43.6565</v>
      </c>
      <c r="I16" s="41">
        <v>-70.253</v>
      </c>
      <c r="J16" s="41">
        <v>50075.3</v>
      </c>
      <c r="K16" s="41">
        <v>31.1</v>
      </c>
      <c r="L16" s="41">
        <v>62.1936</v>
      </c>
      <c r="M16" s="41">
        <v>13371.6</v>
      </c>
    </row>
    <row r="17">
      <c r="A17" s="41">
        <v>15.0</v>
      </c>
      <c r="B17" s="41" t="s">
        <v>101</v>
      </c>
      <c r="C17" s="41" t="s">
        <v>102</v>
      </c>
      <c r="D17" s="41" t="s">
        <v>128</v>
      </c>
      <c r="E17" s="41" t="s">
        <v>129</v>
      </c>
      <c r="F17" s="41" t="s">
        <v>105</v>
      </c>
      <c r="G17" s="41">
        <v>4106.0</v>
      </c>
      <c r="H17" s="41">
        <v>43.6175</v>
      </c>
      <c r="I17" s="41">
        <v>-70.309</v>
      </c>
      <c r="J17" s="41">
        <v>54908.8</v>
      </c>
      <c r="K17" s="41">
        <v>34.1</v>
      </c>
      <c r="L17" s="41">
        <v>68.1968</v>
      </c>
      <c r="M17" s="41">
        <v>14662.3</v>
      </c>
    </row>
    <row r="18">
      <c r="A18" s="41">
        <v>16.0</v>
      </c>
      <c r="B18" s="41" t="s">
        <v>101</v>
      </c>
      <c r="C18" s="41" t="s">
        <v>102</v>
      </c>
      <c r="D18" s="41" t="s">
        <v>130</v>
      </c>
      <c r="E18" s="41" t="s">
        <v>104</v>
      </c>
      <c r="F18" s="41" t="s">
        <v>105</v>
      </c>
      <c r="G18" s="41">
        <v>4032.0</v>
      </c>
      <c r="H18" s="41">
        <v>43.8783</v>
      </c>
      <c r="I18" s="41">
        <v>-70.11</v>
      </c>
      <c r="J18" s="41">
        <v>26350.1</v>
      </c>
      <c r="K18" s="41">
        <v>16.36</v>
      </c>
      <c r="L18" s="41">
        <v>32.7268</v>
      </c>
      <c r="M18" s="41">
        <v>7036.27</v>
      </c>
    </row>
    <row r="19">
      <c r="A19" s="41">
        <v>17.0</v>
      </c>
      <c r="B19" s="41" t="s">
        <v>101</v>
      </c>
      <c r="C19" s="41" t="s">
        <v>102</v>
      </c>
      <c r="D19" s="41" t="s">
        <v>131</v>
      </c>
      <c r="E19" s="41" t="s">
        <v>109</v>
      </c>
      <c r="F19" s="41" t="s">
        <v>105</v>
      </c>
      <c r="G19" s="41">
        <v>4287.0</v>
      </c>
      <c r="H19" s="41">
        <v>43.9999</v>
      </c>
      <c r="I19" s="41">
        <v>-69.943</v>
      </c>
      <c r="J19" s="41">
        <v>23929.3</v>
      </c>
      <c r="K19" s="41">
        <v>14.86</v>
      </c>
      <c r="L19" s="41">
        <v>29.7201</v>
      </c>
      <c r="M19" s="41">
        <v>6389.83</v>
      </c>
    </row>
    <row r="20">
      <c r="A20" s="41">
        <v>18.0</v>
      </c>
      <c r="B20" s="41" t="s">
        <v>101</v>
      </c>
      <c r="C20" s="41" t="s">
        <v>132</v>
      </c>
      <c r="D20" s="41" t="s">
        <v>133</v>
      </c>
      <c r="E20" s="41" t="s">
        <v>134</v>
      </c>
      <c r="F20" s="41" t="s">
        <v>105</v>
      </c>
      <c r="G20" s="41">
        <v>4072.0</v>
      </c>
      <c r="H20" s="41">
        <v>43.501</v>
      </c>
      <c r="I20" s="41">
        <v>-70.45</v>
      </c>
      <c r="J20" s="41">
        <v>70050.4</v>
      </c>
      <c r="K20" s="41">
        <v>43.5</v>
      </c>
      <c r="L20" s="41">
        <v>87.0026</v>
      </c>
      <c r="M20" s="41">
        <v>14029.2</v>
      </c>
    </row>
    <row r="21">
      <c r="A21" s="41">
        <v>19.0</v>
      </c>
      <c r="B21" s="41" t="s">
        <v>101</v>
      </c>
      <c r="C21" s="41" t="s">
        <v>132</v>
      </c>
      <c r="D21" s="41" t="s">
        <v>135</v>
      </c>
      <c r="E21" s="41" t="s">
        <v>117</v>
      </c>
      <c r="F21" s="41" t="s">
        <v>105</v>
      </c>
      <c r="G21" s="41">
        <v>4210.0</v>
      </c>
      <c r="H21" s="41">
        <v>44.1028</v>
      </c>
      <c r="I21" s="41">
        <v>-70.236</v>
      </c>
      <c r="J21" s="41">
        <v>2626.52</v>
      </c>
      <c r="K21" s="41">
        <v>1.63</v>
      </c>
      <c r="L21" s="41">
        <v>3.26214</v>
      </c>
      <c r="M21" s="41">
        <v>526.02</v>
      </c>
    </row>
    <row r="22">
      <c r="A22" s="41">
        <v>20.0</v>
      </c>
      <c r="B22" s="41" t="s">
        <v>101</v>
      </c>
      <c r="C22" s="41" t="s">
        <v>132</v>
      </c>
      <c r="D22" s="41" t="s">
        <v>136</v>
      </c>
      <c r="E22" s="41" t="s">
        <v>137</v>
      </c>
      <c r="F22" s="41" t="s">
        <v>105</v>
      </c>
      <c r="G22" s="41">
        <v>4274.0</v>
      </c>
      <c r="H22" s="41">
        <v>44.0183</v>
      </c>
      <c r="I22" s="41">
        <v>-70.389</v>
      </c>
      <c r="J22" s="41">
        <v>17807.9</v>
      </c>
      <c r="K22" s="41">
        <v>11.06</v>
      </c>
      <c r="L22" s="41">
        <v>22.1174</v>
      </c>
      <c r="M22" s="41">
        <v>3566.43</v>
      </c>
    </row>
    <row r="23">
      <c r="A23" s="41">
        <v>21.0</v>
      </c>
      <c r="B23" s="41" t="s">
        <v>101</v>
      </c>
      <c r="C23" s="41" t="s">
        <v>132</v>
      </c>
      <c r="D23" s="41" t="s">
        <v>138</v>
      </c>
      <c r="E23" s="41" t="s">
        <v>139</v>
      </c>
      <c r="F23" s="41" t="s">
        <v>105</v>
      </c>
      <c r="G23" s="41">
        <v>4252.0</v>
      </c>
      <c r="H23" s="41">
        <v>44.0011</v>
      </c>
      <c r="I23" s="41">
        <v>-70.056</v>
      </c>
      <c r="J23" s="41">
        <v>16548.8</v>
      </c>
      <c r="K23" s="41">
        <v>10.28</v>
      </c>
      <c r="L23" s="41">
        <v>20.5536</v>
      </c>
      <c r="M23" s="41">
        <v>3314.28</v>
      </c>
    </row>
    <row r="24">
      <c r="A24" s="41">
        <v>22.0</v>
      </c>
      <c r="B24" s="41" t="s">
        <v>101</v>
      </c>
      <c r="C24" s="41" t="s">
        <v>140</v>
      </c>
      <c r="D24" s="41" t="s">
        <v>141</v>
      </c>
      <c r="E24" s="41" t="s">
        <v>115</v>
      </c>
      <c r="F24" s="41" t="s">
        <v>105</v>
      </c>
      <c r="G24" s="41">
        <v>4240.0</v>
      </c>
      <c r="H24" s="41">
        <v>44.1033</v>
      </c>
      <c r="I24" s="41">
        <v>-70.207</v>
      </c>
      <c r="J24" s="41">
        <v>402.45</v>
      </c>
      <c r="K24" s="41">
        <v>0.25</v>
      </c>
      <c r="L24" s="41">
        <v>0.49984</v>
      </c>
      <c r="M24" s="41">
        <v>127.459</v>
      </c>
    </row>
    <row r="25">
      <c r="A25" s="41">
        <v>23.0</v>
      </c>
      <c r="B25" s="41" t="s">
        <v>101</v>
      </c>
      <c r="C25" s="41" t="s">
        <v>140</v>
      </c>
      <c r="D25" s="41" t="s">
        <v>142</v>
      </c>
      <c r="E25" s="41" t="s">
        <v>115</v>
      </c>
      <c r="F25" s="41" t="s">
        <v>105</v>
      </c>
      <c r="G25" s="41">
        <v>4240.0</v>
      </c>
      <c r="H25" s="41">
        <v>44.1033</v>
      </c>
      <c r="I25" s="41">
        <v>-70.207</v>
      </c>
      <c r="J25" s="41">
        <v>402.45</v>
      </c>
      <c r="K25" s="41">
        <v>0.25</v>
      </c>
      <c r="L25" s="41">
        <v>0.49984</v>
      </c>
      <c r="M25" s="41">
        <v>127.459</v>
      </c>
    </row>
    <row r="26">
      <c r="A26" s="41">
        <v>24.0</v>
      </c>
      <c r="B26" s="41" t="s">
        <v>101</v>
      </c>
      <c r="C26" s="41" t="s">
        <v>140</v>
      </c>
      <c r="D26" s="41" t="s">
        <v>143</v>
      </c>
      <c r="E26" s="41" t="s">
        <v>119</v>
      </c>
      <c r="F26" s="41" t="s">
        <v>105</v>
      </c>
      <c r="G26" s="41">
        <v>4103.0</v>
      </c>
      <c r="H26" s="41">
        <v>43.6677</v>
      </c>
      <c r="I26" s="41">
        <v>-70.285</v>
      </c>
      <c r="J26" s="41">
        <v>49112.7</v>
      </c>
      <c r="K26" s="41">
        <v>30.5</v>
      </c>
      <c r="L26" s="41">
        <v>60.998</v>
      </c>
      <c r="M26" s="41">
        <v>15554.5</v>
      </c>
    </row>
    <row r="27">
      <c r="A27" s="41">
        <v>25.0</v>
      </c>
      <c r="B27" s="41" t="s">
        <v>101</v>
      </c>
      <c r="C27" s="41" t="s">
        <v>140</v>
      </c>
      <c r="D27" s="41" t="s">
        <v>144</v>
      </c>
      <c r="E27" s="41" t="s">
        <v>145</v>
      </c>
      <c r="F27" s="41" t="s">
        <v>105</v>
      </c>
      <c r="G27" s="41">
        <v>4268.0</v>
      </c>
      <c r="H27" s="41">
        <v>44.1635</v>
      </c>
      <c r="I27" s="41">
        <v>-70.578</v>
      </c>
      <c r="J27" s="41">
        <v>30682.2</v>
      </c>
      <c r="K27" s="41">
        <v>19.05</v>
      </c>
      <c r="L27" s="41">
        <v>38.1073</v>
      </c>
      <c r="M27" s="41">
        <v>9717.36</v>
      </c>
    </row>
    <row r="28">
      <c r="A28" s="41">
        <v>26.0</v>
      </c>
      <c r="B28" s="41" t="s">
        <v>101</v>
      </c>
      <c r="C28" s="41" t="s">
        <v>140</v>
      </c>
      <c r="D28" s="41" t="s">
        <v>146</v>
      </c>
      <c r="E28" s="41" t="s">
        <v>115</v>
      </c>
      <c r="F28" s="41" t="s">
        <v>105</v>
      </c>
      <c r="G28" s="41">
        <v>4240.0</v>
      </c>
      <c r="H28" s="41">
        <v>44.1036</v>
      </c>
      <c r="I28" s="41">
        <v>-70.207</v>
      </c>
      <c r="J28" s="41">
        <v>366.31</v>
      </c>
      <c r="K28" s="41">
        <v>0.23</v>
      </c>
      <c r="L28" s="41">
        <v>0.45495</v>
      </c>
      <c r="M28" s="41">
        <v>116.013</v>
      </c>
    </row>
    <row r="29">
      <c r="A29" s="41">
        <v>27.0</v>
      </c>
      <c r="B29" s="41" t="s">
        <v>101</v>
      </c>
      <c r="C29" s="41" t="s">
        <v>140</v>
      </c>
      <c r="D29" s="41" t="s">
        <v>147</v>
      </c>
      <c r="E29" s="41" t="s">
        <v>115</v>
      </c>
      <c r="F29" s="41" t="s">
        <v>105</v>
      </c>
      <c r="G29" s="41">
        <v>4240.0</v>
      </c>
      <c r="H29" s="41">
        <v>44.1036</v>
      </c>
      <c r="I29" s="41">
        <v>-70.207</v>
      </c>
      <c r="J29" s="41">
        <v>366.31</v>
      </c>
      <c r="K29" s="41">
        <v>0.23</v>
      </c>
      <c r="L29" s="41">
        <v>0.45495</v>
      </c>
      <c r="M29" s="41">
        <v>116.013</v>
      </c>
    </row>
    <row r="30">
      <c r="A30" s="41">
        <v>28.0</v>
      </c>
      <c r="B30" s="41" t="s">
        <v>101</v>
      </c>
      <c r="C30" s="41" t="s">
        <v>140</v>
      </c>
      <c r="D30" s="41" t="s">
        <v>148</v>
      </c>
      <c r="E30" s="41" t="s">
        <v>115</v>
      </c>
      <c r="F30" s="41" t="s">
        <v>105</v>
      </c>
      <c r="G30" s="41">
        <v>4240.0</v>
      </c>
      <c r="H30" s="41">
        <v>44.0824</v>
      </c>
      <c r="I30" s="41">
        <v>-70.202</v>
      </c>
      <c r="J30" s="41">
        <v>2608.99</v>
      </c>
      <c r="K30" s="41">
        <v>1.62</v>
      </c>
      <c r="L30" s="41">
        <v>3.24037</v>
      </c>
      <c r="M30" s="41">
        <v>826.293</v>
      </c>
    </row>
    <row r="31">
      <c r="A31" s="41">
        <v>29.0</v>
      </c>
      <c r="B31" s="41" t="s">
        <v>101</v>
      </c>
      <c r="C31" s="41" t="s">
        <v>140</v>
      </c>
      <c r="D31" s="41" t="s">
        <v>149</v>
      </c>
      <c r="E31" s="41" t="s">
        <v>115</v>
      </c>
      <c r="F31" s="41" t="s">
        <v>105</v>
      </c>
      <c r="G31" s="41">
        <v>4240.0</v>
      </c>
      <c r="H31" s="41">
        <v>44.1087</v>
      </c>
      <c r="I31" s="41">
        <v>-70.206</v>
      </c>
      <c r="J31" s="41">
        <v>385.2</v>
      </c>
      <c r="K31" s="41">
        <v>0.24</v>
      </c>
      <c r="L31" s="41">
        <v>0.47842</v>
      </c>
      <c r="M31" s="41">
        <v>121.997</v>
      </c>
    </row>
    <row r="32">
      <c r="A32" s="41">
        <v>30.0</v>
      </c>
      <c r="B32" s="41" t="s">
        <v>101</v>
      </c>
      <c r="C32" s="41" t="s">
        <v>140</v>
      </c>
      <c r="D32" s="41" t="s">
        <v>150</v>
      </c>
      <c r="E32" s="41" t="s">
        <v>151</v>
      </c>
      <c r="F32" s="41" t="s">
        <v>105</v>
      </c>
      <c r="G32" s="41">
        <v>4236.0</v>
      </c>
      <c r="H32" s="41">
        <v>44.1955</v>
      </c>
      <c r="I32" s="41">
        <v>-70.186</v>
      </c>
      <c r="J32" s="41">
        <v>10062.1</v>
      </c>
      <c r="K32" s="41">
        <v>6.25</v>
      </c>
      <c r="L32" s="41">
        <v>12.4971</v>
      </c>
      <c r="M32" s="41">
        <v>3186.77</v>
      </c>
    </row>
    <row r="33">
      <c r="A33" s="41">
        <v>31.0</v>
      </c>
      <c r="B33" s="41" t="s">
        <v>101</v>
      </c>
      <c r="C33" s="41" t="s">
        <v>140</v>
      </c>
      <c r="D33" s="41" t="s">
        <v>152</v>
      </c>
      <c r="E33" s="41" t="s">
        <v>153</v>
      </c>
      <c r="F33" s="41" t="s">
        <v>105</v>
      </c>
      <c r="G33" s="41">
        <v>4021.0</v>
      </c>
      <c r="H33" s="41">
        <v>43.8025</v>
      </c>
      <c r="I33" s="41">
        <v>-70.25</v>
      </c>
      <c r="J33" s="41">
        <v>33902.6</v>
      </c>
      <c r="K33" s="41">
        <v>21.05</v>
      </c>
      <c r="L33" s="41">
        <v>42.1071</v>
      </c>
      <c r="M33" s="41">
        <v>10737.3</v>
      </c>
    </row>
    <row r="34">
      <c r="A34" s="41">
        <v>32.0</v>
      </c>
      <c r="B34" s="41" t="s">
        <v>101</v>
      </c>
      <c r="C34" s="41" t="s">
        <v>140</v>
      </c>
      <c r="D34" s="41" t="s">
        <v>154</v>
      </c>
      <c r="E34" s="41" t="s">
        <v>115</v>
      </c>
      <c r="F34" s="41" t="s">
        <v>105</v>
      </c>
      <c r="G34" s="41">
        <v>4240.0</v>
      </c>
      <c r="H34" s="41">
        <v>44.0811</v>
      </c>
      <c r="I34" s="41">
        <v>-70.2</v>
      </c>
      <c r="J34" s="41">
        <v>2755.31</v>
      </c>
      <c r="K34" s="41">
        <v>1.71</v>
      </c>
      <c r="L34" s="41">
        <v>3.42209</v>
      </c>
      <c r="M34" s="41">
        <v>872.633</v>
      </c>
    </row>
    <row r="35">
      <c r="A35" s="41">
        <v>33.0</v>
      </c>
      <c r="B35" s="41" t="s">
        <v>101</v>
      </c>
      <c r="C35" s="41" t="s">
        <v>140</v>
      </c>
      <c r="D35" s="41" t="s">
        <v>155</v>
      </c>
      <c r="E35" s="41" t="s">
        <v>117</v>
      </c>
      <c r="F35" s="41" t="s">
        <v>105</v>
      </c>
      <c r="G35" s="41">
        <v>4210.0</v>
      </c>
      <c r="H35" s="41">
        <v>44.0927</v>
      </c>
      <c r="I35" s="41">
        <v>-70.264</v>
      </c>
      <c r="J35" s="41">
        <v>5070.98</v>
      </c>
      <c r="K35" s="41">
        <v>3.15</v>
      </c>
      <c r="L35" s="41">
        <v>6.29815</v>
      </c>
      <c r="M35" s="41">
        <v>1606.03</v>
      </c>
    </row>
    <row r="36">
      <c r="A36" s="41">
        <v>34.0</v>
      </c>
      <c r="B36" s="41" t="s">
        <v>101</v>
      </c>
      <c r="C36" s="41" t="s">
        <v>140</v>
      </c>
      <c r="D36" s="41" t="s">
        <v>156</v>
      </c>
      <c r="E36" s="41" t="s">
        <v>157</v>
      </c>
      <c r="F36" s="41" t="s">
        <v>105</v>
      </c>
      <c r="G36" s="41">
        <v>4092.0</v>
      </c>
      <c r="H36" s="41">
        <v>43.7494</v>
      </c>
      <c r="I36" s="41">
        <v>-70.348</v>
      </c>
      <c r="J36" s="41">
        <v>41253.2</v>
      </c>
      <c r="K36" s="41">
        <v>25.62</v>
      </c>
      <c r="L36" s="41">
        <v>51.2365</v>
      </c>
      <c r="M36" s="41">
        <v>13065.3</v>
      </c>
    </row>
    <row r="37">
      <c r="A37" s="41">
        <v>35.0</v>
      </c>
      <c r="B37" s="41" t="s">
        <v>101</v>
      </c>
      <c r="C37" s="41" t="s">
        <v>140</v>
      </c>
      <c r="D37" s="41" t="s">
        <v>158</v>
      </c>
      <c r="E37" s="41" t="s">
        <v>115</v>
      </c>
      <c r="F37" s="41" t="s">
        <v>105</v>
      </c>
      <c r="G37" s="41">
        <v>4240.0</v>
      </c>
      <c r="H37" s="41">
        <v>44.1123</v>
      </c>
      <c r="I37" s="41">
        <v>-70.197</v>
      </c>
      <c r="J37" s="41">
        <v>892.53</v>
      </c>
      <c r="K37" s="41">
        <v>0.55</v>
      </c>
      <c r="L37" s="41">
        <v>1.10852</v>
      </c>
      <c r="M37" s="41">
        <v>282.674</v>
      </c>
    </row>
    <row r="38">
      <c r="A38" s="41">
        <v>36.0</v>
      </c>
      <c r="B38" s="41" t="s">
        <v>101</v>
      </c>
      <c r="C38" s="41" t="s">
        <v>140</v>
      </c>
      <c r="D38" s="41" t="s">
        <v>159</v>
      </c>
      <c r="E38" s="41" t="s">
        <v>160</v>
      </c>
      <c r="F38" s="41" t="s">
        <v>105</v>
      </c>
      <c r="G38" s="41">
        <v>4258.0</v>
      </c>
      <c r="H38" s="41">
        <v>44.1631</v>
      </c>
      <c r="I38" s="41">
        <v>-70.343</v>
      </c>
      <c r="J38" s="41">
        <v>12868.8</v>
      </c>
      <c r="K38" s="41">
        <v>7.99</v>
      </c>
      <c r="L38" s="41">
        <v>15.9831</v>
      </c>
      <c r="M38" s="41">
        <v>4075.69</v>
      </c>
    </row>
    <row r="39">
      <c r="A39" s="41">
        <v>37.0</v>
      </c>
      <c r="B39" s="41" t="s">
        <v>101</v>
      </c>
      <c r="C39" s="41" t="s">
        <v>140</v>
      </c>
      <c r="D39" s="41" t="s">
        <v>161</v>
      </c>
      <c r="E39" s="41" t="s">
        <v>115</v>
      </c>
      <c r="F39" s="41" t="s">
        <v>105</v>
      </c>
      <c r="G39" s="41">
        <v>4240.0</v>
      </c>
      <c r="H39" s="41">
        <v>44.115</v>
      </c>
      <c r="I39" s="41">
        <v>-70.206</v>
      </c>
      <c r="J39" s="41">
        <v>1040.74</v>
      </c>
      <c r="K39" s="41">
        <v>0.65</v>
      </c>
      <c r="L39" s="41">
        <v>1.2926</v>
      </c>
      <c r="M39" s="41">
        <v>329.613</v>
      </c>
    </row>
    <row r="40">
      <c r="A40" s="41">
        <v>38.0</v>
      </c>
      <c r="B40" s="41" t="s">
        <v>101</v>
      </c>
      <c r="C40" s="41" t="s">
        <v>140</v>
      </c>
      <c r="D40" s="41" t="s">
        <v>162</v>
      </c>
      <c r="E40" s="41" t="s">
        <v>107</v>
      </c>
      <c r="F40" s="41" t="s">
        <v>105</v>
      </c>
      <c r="G40" s="41">
        <v>4105.0</v>
      </c>
      <c r="H40" s="41">
        <v>43.736</v>
      </c>
      <c r="I40" s="41">
        <v>-70.205</v>
      </c>
      <c r="J40" s="41">
        <v>41079.0</v>
      </c>
      <c r="K40" s="41">
        <v>25.51</v>
      </c>
      <c r="L40" s="41">
        <v>51.0202</v>
      </c>
      <c r="M40" s="41">
        <v>13010.1</v>
      </c>
    </row>
    <row r="41">
      <c r="A41" s="41">
        <v>39.0</v>
      </c>
      <c r="B41" s="41" t="s">
        <v>101</v>
      </c>
      <c r="C41" s="41" t="s">
        <v>140</v>
      </c>
      <c r="D41" s="41" t="s">
        <v>163</v>
      </c>
      <c r="E41" s="41" t="s">
        <v>119</v>
      </c>
      <c r="F41" s="41" t="s">
        <v>105</v>
      </c>
      <c r="G41" s="41">
        <v>4102.0</v>
      </c>
      <c r="H41" s="41">
        <v>43.6672</v>
      </c>
      <c r="I41" s="41">
        <v>-70.298</v>
      </c>
      <c r="J41" s="41">
        <v>49312.1</v>
      </c>
      <c r="K41" s="41">
        <v>30.62</v>
      </c>
      <c r="L41" s="41">
        <v>61.2456</v>
      </c>
      <c r="M41" s="41">
        <v>15617.6</v>
      </c>
    </row>
    <row r="42">
      <c r="A42" s="41">
        <v>40.0</v>
      </c>
      <c r="B42" s="41" t="s">
        <v>101</v>
      </c>
      <c r="C42" s="41" t="s">
        <v>140</v>
      </c>
      <c r="D42" s="41" t="s">
        <v>164</v>
      </c>
      <c r="E42" s="41" t="s">
        <v>119</v>
      </c>
      <c r="F42" s="41" t="s">
        <v>105</v>
      </c>
      <c r="G42" s="41">
        <v>4103.0</v>
      </c>
      <c r="H42" s="41">
        <v>43.7029</v>
      </c>
      <c r="I42" s="41">
        <v>-70.305</v>
      </c>
      <c r="J42" s="41">
        <v>45493.2</v>
      </c>
      <c r="K42" s="41">
        <v>28.25</v>
      </c>
      <c r="L42" s="41">
        <v>56.5025</v>
      </c>
      <c r="M42" s="41">
        <v>14408.1</v>
      </c>
    </row>
    <row r="43">
      <c r="A43" s="41">
        <v>41.0</v>
      </c>
      <c r="B43" s="41" t="s">
        <v>101</v>
      </c>
      <c r="C43" s="41" t="s">
        <v>140</v>
      </c>
      <c r="D43" s="41" t="s">
        <v>165</v>
      </c>
      <c r="E43" s="41" t="s">
        <v>166</v>
      </c>
      <c r="F43" s="41" t="s">
        <v>105</v>
      </c>
      <c r="G43" s="41">
        <v>4008.0</v>
      </c>
      <c r="H43" s="41">
        <v>44.0885</v>
      </c>
      <c r="I43" s="41">
        <v>-69.869</v>
      </c>
      <c r="J43" s="41">
        <v>26840.7</v>
      </c>
      <c r="K43" s="41">
        <v>16.67</v>
      </c>
      <c r="L43" s="41">
        <v>33.3361</v>
      </c>
      <c r="M43" s="41">
        <v>8500.72</v>
      </c>
    </row>
    <row r="44">
      <c r="A44" s="41">
        <v>42.0</v>
      </c>
      <c r="B44" s="41" t="s">
        <v>101</v>
      </c>
      <c r="C44" s="41" t="s">
        <v>140</v>
      </c>
      <c r="D44" s="41" t="s">
        <v>167</v>
      </c>
      <c r="E44" s="41" t="s">
        <v>115</v>
      </c>
      <c r="F44" s="41" t="s">
        <v>105</v>
      </c>
      <c r="G44" s="41">
        <v>4240.0</v>
      </c>
      <c r="H44" s="41">
        <v>44.1037</v>
      </c>
      <c r="I44" s="41">
        <v>-70.206</v>
      </c>
      <c r="J44" s="41">
        <v>312.39</v>
      </c>
      <c r="K44" s="41">
        <v>0.19</v>
      </c>
      <c r="L44" s="41">
        <v>0.38799</v>
      </c>
      <c r="M44" s="41">
        <v>98.9377</v>
      </c>
    </row>
    <row r="45">
      <c r="A45" s="41">
        <v>43.0</v>
      </c>
      <c r="B45" s="41" t="s">
        <v>101</v>
      </c>
      <c r="C45" s="41" t="s">
        <v>140</v>
      </c>
      <c r="D45" s="41" t="s">
        <v>168</v>
      </c>
      <c r="E45" s="41" t="s">
        <v>117</v>
      </c>
      <c r="F45" s="41" t="s">
        <v>105</v>
      </c>
      <c r="G45" s="41">
        <v>4210.0</v>
      </c>
      <c r="H45" s="41">
        <v>44.1591</v>
      </c>
      <c r="I45" s="41">
        <v>-70.286</v>
      </c>
      <c r="J45" s="41">
        <v>8887.06</v>
      </c>
      <c r="K45" s="41">
        <v>5.52</v>
      </c>
      <c r="L45" s="41">
        <v>11.0377</v>
      </c>
      <c r="M45" s="41">
        <v>2814.62</v>
      </c>
    </row>
    <row r="46">
      <c r="A46" s="41">
        <v>44.0</v>
      </c>
      <c r="B46" s="41" t="s">
        <v>101</v>
      </c>
      <c r="C46" s="41" t="s">
        <v>140</v>
      </c>
      <c r="D46" s="41" t="s">
        <v>169</v>
      </c>
      <c r="E46" s="41" t="s">
        <v>170</v>
      </c>
      <c r="F46" s="41" t="s">
        <v>105</v>
      </c>
      <c r="G46" s="41">
        <v>4040.0</v>
      </c>
      <c r="H46" s="41">
        <v>44.0313</v>
      </c>
      <c r="I46" s="41">
        <v>-70.627</v>
      </c>
      <c r="J46" s="41">
        <v>34919.7</v>
      </c>
      <c r="K46" s="41">
        <v>21.69</v>
      </c>
      <c r="L46" s="41">
        <v>43.3703</v>
      </c>
      <c r="M46" s="41">
        <v>11059.4</v>
      </c>
    </row>
    <row r="47">
      <c r="A47" s="41">
        <v>45.0</v>
      </c>
      <c r="B47" s="41" t="s">
        <v>101</v>
      </c>
      <c r="C47" s="41" t="s">
        <v>140</v>
      </c>
      <c r="D47" s="41" t="s">
        <v>171</v>
      </c>
      <c r="E47" s="41" t="s">
        <v>172</v>
      </c>
      <c r="F47" s="41" t="s">
        <v>105</v>
      </c>
      <c r="G47" s="41">
        <v>4011.0</v>
      </c>
      <c r="H47" s="41">
        <v>43.902</v>
      </c>
      <c r="I47" s="41">
        <v>-69.97</v>
      </c>
      <c r="J47" s="41">
        <v>29379.0</v>
      </c>
      <c r="K47" s="41">
        <v>18.24</v>
      </c>
      <c r="L47" s="41">
        <v>36.4887</v>
      </c>
      <c r="M47" s="41">
        <v>9304.62</v>
      </c>
    </row>
    <row r="48">
      <c r="A48" s="41">
        <v>46.0</v>
      </c>
      <c r="B48" s="41" t="s">
        <v>101</v>
      </c>
      <c r="C48" s="41" t="s">
        <v>140</v>
      </c>
      <c r="D48" s="41" t="s">
        <v>173</v>
      </c>
      <c r="E48" s="41" t="s">
        <v>174</v>
      </c>
      <c r="F48" s="41" t="s">
        <v>105</v>
      </c>
      <c r="G48" s="41">
        <v>4256.0</v>
      </c>
      <c r="H48" s="41">
        <v>44.1035</v>
      </c>
      <c r="I48" s="41">
        <v>-70.41</v>
      </c>
      <c r="J48" s="41">
        <v>16573.6</v>
      </c>
      <c r="K48" s="41">
        <v>10.29</v>
      </c>
      <c r="L48" s="41">
        <v>20.5844</v>
      </c>
      <c r="M48" s="41">
        <v>5249.03</v>
      </c>
    </row>
    <row r="49">
      <c r="A49" s="41">
        <v>47.0</v>
      </c>
      <c r="B49" s="41" t="s">
        <v>101</v>
      </c>
      <c r="C49" s="41" t="s">
        <v>140</v>
      </c>
      <c r="D49" s="41" t="s">
        <v>175</v>
      </c>
      <c r="E49" s="41" t="s">
        <v>176</v>
      </c>
      <c r="F49" s="41" t="s">
        <v>105</v>
      </c>
      <c r="G49" s="41">
        <v>4021.0</v>
      </c>
      <c r="H49" s="41">
        <v>43.8015</v>
      </c>
      <c r="I49" s="41">
        <v>-70.25</v>
      </c>
      <c r="J49" s="41">
        <v>34017.3</v>
      </c>
      <c r="K49" s="41">
        <v>21.12</v>
      </c>
      <c r="L49" s="41">
        <v>42.2495</v>
      </c>
      <c r="M49" s="41">
        <v>10773.6</v>
      </c>
    </row>
    <row r="50">
      <c r="A50" s="41">
        <v>48.0</v>
      </c>
      <c r="B50" s="41" t="s">
        <v>101</v>
      </c>
      <c r="C50" s="41" t="s">
        <v>140</v>
      </c>
      <c r="D50" s="41" t="s">
        <v>177</v>
      </c>
      <c r="E50" s="41" t="s">
        <v>178</v>
      </c>
      <c r="F50" s="41" t="s">
        <v>105</v>
      </c>
      <c r="G50" s="41">
        <v>4250.0</v>
      </c>
      <c r="H50" s="41">
        <v>44.0365</v>
      </c>
      <c r="I50" s="41">
        <v>-70.119</v>
      </c>
      <c r="J50" s="41">
        <v>10231.4</v>
      </c>
      <c r="K50" s="41">
        <v>6.35</v>
      </c>
      <c r="L50" s="41">
        <v>12.7074</v>
      </c>
      <c r="M50" s="41">
        <v>3240.39</v>
      </c>
    </row>
    <row r="51">
      <c r="A51" s="41">
        <v>49.0</v>
      </c>
      <c r="B51" s="41" t="s">
        <v>101</v>
      </c>
      <c r="C51" s="41" t="s">
        <v>140</v>
      </c>
      <c r="D51" s="41" t="s">
        <v>179</v>
      </c>
      <c r="E51" s="41" t="s">
        <v>115</v>
      </c>
      <c r="F51" s="41" t="s">
        <v>105</v>
      </c>
      <c r="G51" s="41">
        <v>4240.0</v>
      </c>
      <c r="H51" s="41">
        <v>44.1036</v>
      </c>
      <c r="I51" s="41">
        <v>-70.203</v>
      </c>
      <c r="J51" s="41">
        <v>253.82</v>
      </c>
      <c r="K51" s="41">
        <v>0.16</v>
      </c>
      <c r="L51" s="41">
        <v>0.31524</v>
      </c>
      <c r="M51" s="41">
        <v>80.3865</v>
      </c>
    </row>
    <row r="52">
      <c r="A52" s="41">
        <v>50.0</v>
      </c>
      <c r="B52" s="41" t="s">
        <v>101</v>
      </c>
      <c r="C52" s="41" t="s">
        <v>140</v>
      </c>
      <c r="D52" s="41" t="s">
        <v>180</v>
      </c>
      <c r="E52" s="41" t="s">
        <v>104</v>
      </c>
      <c r="F52" s="41" t="s">
        <v>105</v>
      </c>
      <c r="G52" s="41">
        <v>4032.0</v>
      </c>
      <c r="H52" s="41">
        <v>43.8755</v>
      </c>
      <c r="I52" s="41">
        <v>-70.086</v>
      </c>
      <c r="J52" s="41">
        <v>27258.1</v>
      </c>
      <c r="K52" s="41">
        <v>16.93</v>
      </c>
      <c r="L52" s="41">
        <v>33.8545</v>
      </c>
      <c r="M52" s="41">
        <v>8632.91</v>
      </c>
    </row>
    <row r="53">
      <c r="A53" s="41">
        <v>51.0</v>
      </c>
      <c r="B53" s="41" t="s">
        <v>101</v>
      </c>
      <c r="C53" s="41" t="s">
        <v>140</v>
      </c>
      <c r="D53" s="41" t="s">
        <v>181</v>
      </c>
      <c r="E53" s="41" t="s">
        <v>109</v>
      </c>
      <c r="F53" s="41" t="s">
        <v>105</v>
      </c>
      <c r="G53" s="41">
        <v>4287.0</v>
      </c>
      <c r="H53" s="41">
        <v>44.1055</v>
      </c>
      <c r="I53" s="41">
        <v>-69.992</v>
      </c>
      <c r="J53" s="41">
        <v>16917.0</v>
      </c>
      <c r="K53" s="41">
        <v>10.51</v>
      </c>
      <c r="L53" s="41">
        <v>21.011</v>
      </c>
      <c r="M53" s="41">
        <v>5357.79</v>
      </c>
    </row>
    <row r="54">
      <c r="A54" s="41">
        <v>52.0</v>
      </c>
      <c r="B54" s="41" t="s">
        <v>101</v>
      </c>
      <c r="C54" s="41" t="s">
        <v>140</v>
      </c>
      <c r="D54" s="41" t="s">
        <v>182</v>
      </c>
      <c r="E54" s="41" t="s">
        <v>115</v>
      </c>
      <c r="F54" s="41" t="s">
        <v>105</v>
      </c>
      <c r="G54" s="41">
        <v>4240.0</v>
      </c>
      <c r="H54" s="41">
        <v>44.1042</v>
      </c>
      <c r="I54" s="41">
        <v>-70.206</v>
      </c>
      <c r="J54" s="41">
        <v>283.34</v>
      </c>
      <c r="K54" s="41">
        <v>0.18</v>
      </c>
      <c r="L54" s="41">
        <v>0.3519</v>
      </c>
      <c r="M54" s="41">
        <v>89.7356</v>
      </c>
    </row>
    <row r="55">
      <c r="A55" s="41">
        <v>53.0</v>
      </c>
      <c r="B55" s="41" t="s">
        <v>101</v>
      </c>
      <c r="C55" s="41" t="s">
        <v>140</v>
      </c>
      <c r="D55" s="41" t="s">
        <v>183</v>
      </c>
      <c r="E55" s="41" t="s">
        <v>115</v>
      </c>
      <c r="F55" s="41" t="s">
        <v>105</v>
      </c>
      <c r="G55" s="41">
        <v>4240.0</v>
      </c>
      <c r="H55" s="41">
        <v>44.1043</v>
      </c>
      <c r="I55" s="41">
        <v>-70.206</v>
      </c>
      <c r="J55" s="41">
        <v>268.75</v>
      </c>
      <c r="K55" s="41">
        <v>0.17</v>
      </c>
      <c r="L55" s="41">
        <v>0.33378</v>
      </c>
      <c r="M55" s="41">
        <v>85.1147</v>
      </c>
    </row>
    <row r="56">
      <c r="A56" s="41">
        <v>54.0</v>
      </c>
      <c r="B56" s="41" t="s">
        <v>101</v>
      </c>
      <c r="C56" s="41" t="s">
        <v>140</v>
      </c>
      <c r="D56" s="41" t="s">
        <v>184</v>
      </c>
      <c r="E56" s="41" t="s">
        <v>185</v>
      </c>
      <c r="F56" s="41" t="s">
        <v>105</v>
      </c>
      <c r="G56" s="41">
        <v>4039.0</v>
      </c>
      <c r="H56" s="41">
        <v>43.8728</v>
      </c>
      <c r="I56" s="41">
        <v>-70.397</v>
      </c>
      <c r="J56" s="41">
        <v>30192.9</v>
      </c>
      <c r="K56" s="41">
        <v>18.75</v>
      </c>
      <c r="L56" s="41">
        <v>37.4996</v>
      </c>
      <c r="M56" s="41">
        <v>9562.4</v>
      </c>
    </row>
    <row r="57">
      <c r="A57" s="41">
        <v>55.0</v>
      </c>
      <c r="B57" s="41" t="s">
        <v>101</v>
      </c>
      <c r="C57" s="41" t="s">
        <v>140</v>
      </c>
      <c r="D57" s="41" t="s">
        <v>186</v>
      </c>
      <c r="E57" s="41" t="s">
        <v>117</v>
      </c>
      <c r="F57" s="41" t="s">
        <v>105</v>
      </c>
      <c r="G57" s="41">
        <v>4210.0</v>
      </c>
      <c r="H57" s="41">
        <v>44.1021</v>
      </c>
      <c r="I57" s="41">
        <v>-70.242</v>
      </c>
      <c r="J57" s="41">
        <v>3126.37</v>
      </c>
      <c r="K57" s="41">
        <v>1.94</v>
      </c>
      <c r="L57" s="41">
        <v>3.88295</v>
      </c>
      <c r="M57" s="41">
        <v>990.151</v>
      </c>
    </row>
    <row r="58">
      <c r="A58" s="41">
        <v>56.0</v>
      </c>
      <c r="B58" s="41" t="s">
        <v>101</v>
      </c>
      <c r="C58" s="41" t="s">
        <v>140</v>
      </c>
      <c r="D58" s="41" t="s">
        <v>187</v>
      </c>
      <c r="E58" s="41" t="s">
        <v>115</v>
      </c>
      <c r="F58" s="41" t="s">
        <v>105</v>
      </c>
      <c r="G58" s="41">
        <v>4240.0</v>
      </c>
      <c r="H58" s="41">
        <v>44.1044</v>
      </c>
      <c r="I58" s="41">
        <v>-70.206</v>
      </c>
      <c r="J58" s="41">
        <v>253.94</v>
      </c>
      <c r="K58" s="41">
        <v>0.16</v>
      </c>
      <c r="L58" s="41">
        <v>0.3154</v>
      </c>
      <c r="M58" s="41">
        <v>80.4265</v>
      </c>
    </row>
    <row r="59">
      <c r="A59" s="41">
        <v>57.0</v>
      </c>
      <c r="B59" s="41" t="s">
        <v>101</v>
      </c>
      <c r="C59" s="41" t="s">
        <v>140</v>
      </c>
      <c r="D59" s="41" t="s">
        <v>188</v>
      </c>
      <c r="E59" s="41" t="s">
        <v>115</v>
      </c>
      <c r="F59" s="41" t="s">
        <v>105</v>
      </c>
      <c r="G59" s="41">
        <v>4240.0</v>
      </c>
      <c r="H59" s="41">
        <v>44.0776</v>
      </c>
      <c r="I59" s="41">
        <v>-70.186</v>
      </c>
      <c r="J59" s="41">
        <v>3415.69</v>
      </c>
      <c r="K59" s="41">
        <v>2.12</v>
      </c>
      <c r="L59" s="41">
        <v>4.24229</v>
      </c>
      <c r="M59" s="41">
        <v>1081.78</v>
      </c>
    </row>
    <row r="60">
      <c r="A60" s="41">
        <v>58.0</v>
      </c>
      <c r="B60" s="41" t="s">
        <v>101</v>
      </c>
      <c r="C60" s="41" t="s">
        <v>140</v>
      </c>
      <c r="D60" s="41" t="s">
        <v>189</v>
      </c>
      <c r="E60" s="41" t="s">
        <v>190</v>
      </c>
      <c r="F60" s="41" t="s">
        <v>105</v>
      </c>
      <c r="G60" s="41">
        <v>4280.0</v>
      </c>
      <c r="H60" s="41">
        <v>44.1121</v>
      </c>
      <c r="I60" s="41">
        <v>-70.1</v>
      </c>
      <c r="J60" s="41">
        <v>8265.65</v>
      </c>
      <c r="K60" s="41">
        <v>5.13</v>
      </c>
      <c r="L60" s="41">
        <v>10.2659</v>
      </c>
      <c r="M60" s="41">
        <v>2617.81</v>
      </c>
    </row>
    <row r="61">
      <c r="A61" s="41">
        <v>59.0</v>
      </c>
      <c r="B61" s="41" t="s">
        <v>101</v>
      </c>
      <c r="C61" s="41" t="s">
        <v>140</v>
      </c>
      <c r="D61" s="41" t="s">
        <v>191</v>
      </c>
      <c r="E61" s="41" t="s">
        <v>160</v>
      </c>
      <c r="F61" s="41" t="s">
        <v>105</v>
      </c>
      <c r="G61" s="41">
        <v>4258.0</v>
      </c>
      <c r="H61" s="41">
        <v>44.1308</v>
      </c>
      <c r="I61" s="41">
        <v>-70.305</v>
      </c>
      <c r="J61" s="41">
        <v>8602.66</v>
      </c>
      <c r="K61" s="41">
        <v>5.34</v>
      </c>
      <c r="L61" s="41">
        <v>10.6845</v>
      </c>
      <c r="M61" s="41">
        <v>2724.55</v>
      </c>
    </row>
    <row r="62">
      <c r="A62" s="41">
        <v>60.0</v>
      </c>
      <c r="B62" s="41" t="s">
        <v>101</v>
      </c>
      <c r="C62" s="41" t="s">
        <v>140</v>
      </c>
      <c r="D62" s="41" t="s">
        <v>192</v>
      </c>
      <c r="E62" s="41" t="s">
        <v>117</v>
      </c>
      <c r="F62" s="41" t="s">
        <v>105</v>
      </c>
      <c r="G62" s="41">
        <v>4210.0</v>
      </c>
      <c r="H62" s="41">
        <v>44.102</v>
      </c>
      <c r="I62" s="41">
        <v>-70.243</v>
      </c>
      <c r="J62" s="41">
        <v>3191.24</v>
      </c>
      <c r="K62" s="41">
        <v>1.98</v>
      </c>
      <c r="L62" s="41">
        <v>3.96353</v>
      </c>
      <c r="M62" s="41">
        <v>1010.7</v>
      </c>
    </row>
    <row r="63">
      <c r="A63" s="41">
        <v>61.0</v>
      </c>
      <c r="B63" s="41" t="s">
        <v>101</v>
      </c>
      <c r="C63" s="41" t="s">
        <v>140</v>
      </c>
      <c r="D63" s="41" t="s">
        <v>193</v>
      </c>
      <c r="E63" s="41" t="s">
        <v>115</v>
      </c>
      <c r="F63" s="41" t="s">
        <v>105</v>
      </c>
      <c r="G63" s="41">
        <v>4240.0</v>
      </c>
      <c r="H63" s="41">
        <v>44.0953</v>
      </c>
      <c r="I63" s="41">
        <v>-70.21</v>
      </c>
      <c r="J63" s="41">
        <v>1286.95</v>
      </c>
      <c r="K63" s="41">
        <v>0.8</v>
      </c>
      <c r="L63" s="41">
        <v>1.59839</v>
      </c>
      <c r="M63" s="41">
        <v>407.589</v>
      </c>
    </row>
    <row r="64">
      <c r="A64" s="41">
        <v>62.0</v>
      </c>
      <c r="B64" s="41" t="s">
        <v>101</v>
      </c>
      <c r="C64" s="41" t="s">
        <v>140</v>
      </c>
      <c r="D64" s="41" t="s">
        <v>194</v>
      </c>
      <c r="E64" s="41" t="s">
        <v>117</v>
      </c>
      <c r="F64" s="41" t="s">
        <v>105</v>
      </c>
      <c r="G64" s="41">
        <v>4210.0</v>
      </c>
      <c r="H64" s="41">
        <v>44.0858</v>
      </c>
      <c r="I64" s="41">
        <v>-70.236</v>
      </c>
      <c r="J64" s="41">
        <v>3441.27</v>
      </c>
      <c r="K64" s="41">
        <v>2.14</v>
      </c>
      <c r="L64" s="41">
        <v>4.27406</v>
      </c>
      <c r="M64" s="41">
        <v>1089.89</v>
      </c>
    </row>
    <row r="65">
      <c r="A65" s="41">
        <v>63.0</v>
      </c>
      <c r="B65" s="41" t="s">
        <v>101</v>
      </c>
      <c r="C65" s="41" t="s">
        <v>140</v>
      </c>
      <c r="D65" s="41" t="s">
        <v>195</v>
      </c>
      <c r="E65" s="41" t="s">
        <v>115</v>
      </c>
      <c r="F65" s="41" t="s">
        <v>105</v>
      </c>
      <c r="G65" s="41">
        <v>4240.0</v>
      </c>
      <c r="H65" s="41">
        <v>44.1158</v>
      </c>
      <c r="I65" s="41">
        <v>-70.204</v>
      </c>
      <c r="J65" s="41">
        <v>1104.92</v>
      </c>
      <c r="K65" s="41">
        <v>0.69</v>
      </c>
      <c r="L65" s="41">
        <v>1.37231</v>
      </c>
      <c r="M65" s="41">
        <v>349.94</v>
      </c>
    </row>
    <row r="66">
      <c r="A66" s="41">
        <v>64.0</v>
      </c>
      <c r="B66" s="41" t="s">
        <v>101</v>
      </c>
      <c r="C66" s="41" t="s">
        <v>140</v>
      </c>
      <c r="D66" s="41" t="s">
        <v>196</v>
      </c>
      <c r="E66" s="41" t="s">
        <v>107</v>
      </c>
      <c r="F66" s="41" t="s">
        <v>105</v>
      </c>
      <c r="G66" s="41">
        <v>4105.0</v>
      </c>
      <c r="H66" s="41">
        <v>43.7076</v>
      </c>
      <c r="I66" s="41">
        <v>-70.271</v>
      </c>
      <c r="J66" s="41">
        <v>44564.8</v>
      </c>
      <c r="K66" s="41">
        <v>27.67</v>
      </c>
      <c r="L66" s="41">
        <v>55.3494</v>
      </c>
      <c r="M66" s="41">
        <v>14114.1</v>
      </c>
    </row>
    <row r="67">
      <c r="A67" s="41">
        <v>65.0</v>
      </c>
      <c r="B67" s="41" t="s">
        <v>101</v>
      </c>
      <c r="C67" s="41" t="s">
        <v>140</v>
      </c>
      <c r="D67" s="41" t="s">
        <v>197</v>
      </c>
      <c r="E67" s="41" t="s">
        <v>172</v>
      </c>
      <c r="F67" s="41" t="s">
        <v>105</v>
      </c>
      <c r="G67" s="41">
        <v>4011.0</v>
      </c>
      <c r="H67" s="41">
        <v>43.8942</v>
      </c>
      <c r="I67" s="41">
        <v>-69.908</v>
      </c>
      <c r="J67" s="41">
        <v>33357.3</v>
      </c>
      <c r="K67" s="41">
        <v>20.71</v>
      </c>
      <c r="L67" s="41">
        <v>41.4298</v>
      </c>
      <c r="M67" s="41">
        <v>10564.6</v>
      </c>
    </row>
    <row r="68">
      <c r="A68" s="41">
        <v>66.0</v>
      </c>
      <c r="B68" s="41" t="s">
        <v>101</v>
      </c>
      <c r="C68" s="41" t="s">
        <v>140</v>
      </c>
      <c r="D68" s="41" t="s">
        <v>198</v>
      </c>
      <c r="E68" s="41" t="s">
        <v>199</v>
      </c>
      <c r="F68" s="41" t="s">
        <v>105</v>
      </c>
      <c r="G68" s="41">
        <v>4062.0</v>
      </c>
      <c r="H68" s="41">
        <v>43.795</v>
      </c>
      <c r="I68" s="41">
        <v>-70.424</v>
      </c>
      <c r="J68" s="41">
        <v>38828.2</v>
      </c>
      <c r="K68" s="41">
        <v>24.11</v>
      </c>
      <c r="L68" s="41">
        <v>48.2246</v>
      </c>
      <c r="M68" s="41">
        <v>12297.3</v>
      </c>
    </row>
    <row r="69">
      <c r="A69" s="41">
        <v>67.0</v>
      </c>
      <c r="B69" s="41" t="s">
        <v>101</v>
      </c>
      <c r="C69" s="41" t="s">
        <v>140</v>
      </c>
      <c r="D69" s="41" t="s">
        <v>200</v>
      </c>
      <c r="E69" s="41" t="s">
        <v>119</v>
      </c>
      <c r="F69" s="41" t="s">
        <v>105</v>
      </c>
      <c r="G69" s="41">
        <v>4101.0</v>
      </c>
      <c r="H69" s="41">
        <v>43.6653</v>
      </c>
      <c r="I69" s="41">
        <v>-70.243</v>
      </c>
      <c r="J69" s="41">
        <v>49032.2</v>
      </c>
      <c r="K69" s="41">
        <v>30.45</v>
      </c>
      <c r="L69" s="41">
        <v>60.898</v>
      </c>
      <c r="M69" s="41">
        <v>15529.0</v>
      </c>
    </row>
    <row r="70">
      <c r="A70" s="41">
        <v>68.0</v>
      </c>
      <c r="B70" s="41" t="s">
        <v>101</v>
      </c>
      <c r="C70" s="41" t="s">
        <v>140</v>
      </c>
      <c r="D70" s="41" t="s">
        <v>201</v>
      </c>
      <c r="E70" s="41" t="s">
        <v>202</v>
      </c>
      <c r="F70" s="41" t="s">
        <v>105</v>
      </c>
      <c r="G70" s="41">
        <v>4086.0</v>
      </c>
      <c r="H70" s="41">
        <v>43.925</v>
      </c>
      <c r="I70" s="41">
        <v>-69.977</v>
      </c>
      <c r="J70" s="41">
        <v>27078.8</v>
      </c>
      <c r="K70" s="41">
        <v>16.82</v>
      </c>
      <c r="L70" s="41">
        <v>33.6318</v>
      </c>
      <c r="M70" s="41">
        <v>8576.11</v>
      </c>
    </row>
    <row r="71">
      <c r="A71" s="41">
        <v>69.0</v>
      </c>
      <c r="B71" s="41" t="s">
        <v>101</v>
      </c>
      <c r="C71" s="41" t="s">
        <v>140</v>
      </c>
      <c r="D71" s="41" t="s">
        <v>203</v>
      </c>
      <c r="E71" s="41" t="s">
        <v>115</v>
      </c>
      <c r="F71" s="41" t="s">
        <v>105</v>
      </c>
      <c r="G71" s="41">
        <v>4240.0</v>
      </c>
      <c r="H71" s="41">
        <v>44.1094</v>
      </c>
      <c r="I71" s="41">
        <v>-70.208</v>
      </c>
      <c r="J71" s="41">
        <v>549.73</v>
      </c>
      <c r="K71" s="41">
        <v>0.34</v>
      </c>
      <c r="L71" s="41">
        <v>0.68276</v>
      </c>
      <c r="M71" s="41">
        <v>174.104</v>
      </c>
    </row>
    <row r="72">
      <c r="A72" s="41">
        <v>70.0</v>
      </c>
      <c r="B72" s="41" t="s">
        <v>101</v>
      </c>
      <c r="C72" s="41" t="s">
        <v>140</v>
      </c>
      <c r="D72" s="41" t="s">
        <v>204</v>
      </c>
      <c r="E72" s="41" t="s">
        <v>202</v>
      </c>
      <c r="F72" s="41" t="s">
        <v>105</v>
      </c>
      <c r="G72" s="41">
        <v>4086.0</v>
      </c>
      <c r="H72" s="41">
        <v>43.9287</v>
      </c>
      <c r="I72" s="41">
        <v>-69.966</v>
      </c>
      <c r="J72" s="41">
        <v>27355.0</v>
      </c>
      <c r="K72" s="41">
        <v>16.99</v>
      </c>
      <c r="L72" s="41">
        <v>33.9749</v>
      </c>
      <c r="M72" s="41">
        <v>8663.6</v>
      </c>
    </row>
    <row r="73">
      <c r="A73" s="41">
        <v>71.0</v>
      </c>
      <c r="B73" s="41" t="s">
        <v>101</v>
      </c>
      <c r="C73" s="41" t="s">
        <v>140</v>
      </c>
      <c r="D73" s="41" t="s">
        <v>205</v>
      </c>
      <c r="E73" s="41" t="s">
        <v>109</v>
      </c>
      <c r="F73" s="41" t="s">
        <v>105</v>
      </c>
      <c r="G73" s="41">
        <v>4287.0</v>
      </c>
      <c r="H73" s="41">
        <v>44.0432</v>
      </c>
      <c r="I73" s="41">
        <v>-69.94</v>
      </c>
      <c r="J73" s="41">
        <v>22176.7</v>
      </c>
      <c r="K73" s="41">
        <v>13.77</v>
      </c>
      <c r="L73" s="41">
        <v>27.5435</v>
      </c>
      <c r="M73" s="41">
        <v>7023.58</v>
      </c>
    </row>
    <row r="74">
      <c r="A74" s="41">
        <v>72.0</v>
      </c>
      <c r="B74" s="41" t="s">
        <v>101</v>
      </c>
      <c r="C74" s="41" t="s">
        <v>140</v>
      </c>
      <c r="D74" s="41" t="s">
        <v>206</v>
      </c>
      <c r="E74" s="41" t="s">
        <v>115</v>
      </c>
      <c r="F74" s="41" t="s">
        <v>105</v>
      </c>
      <c r="G74" s="41">
        <v>4240.0</v>
      </c>
      <c r="H74" s="41">
        <v>44.1076</v>
      </c>
      <c r="I74" s="41">
        <v>-70.198</v>
      </c>
      <c r="J74" s="41">
        <v>455.73</v>
      </c>
      <c r="K74" s="41">
        <v>0.28</v>
      </c>
      <c r="L74" s="41">
        <v>0.56601</v>
      </c>
      <c r="M74" s="41">
        <v>144.333</v>
      </c>
    </row>
    <row r="75">
      <c r="A75" s="41">
        <v>73.0</v>
      </c>
      <c r="B75" s="41" t="s">
        <v>101</v>
      </c>
      <c r="C75" s="41" t="s">
        <v>140</v>
      </c>
      <c r="D75" s="41" t="s">
        <v>207</v>
      </c>
      <c r="E75" s="41" t="s">
        <v>117</v>
      </c>
      <c r="F75" s="41" t="s">
        <v>105</v>
      </c>
      <c r="G75" s="41">
        <v>4210.0</v>
      </c>
      <c r="H75" s="41">
        <v>44.0842</v>
      </c>
      <c r="I75" s="41">
        <v>-70.233</v>
      </c>
      <c r="J75" s="41">
        <v>3380.39</v>
      </c>
      <c r="K75" s="41">
        <v>2.1</v>
      </c>
      <c r="L75" s="41">
        <v>4.19844</v>
      </c>
      <c r="M75" s="41">
        <v>1070.6</v>
      </c>
    </row>
    <row r="76">
      <c r="A76" s="41">
        <v>74.0</v>
      </c>
      <c r="B76" s="41" t="s">
        <v>101</v>
      </c>
      <c r="C76" s="41" t="s">
        <v>140</v>
      </c>
      <c r="D76" s="41" t="s">
        <v>208</v>
      </c>
      <c r="E76" s="41" t="s">
        <v>115</v>
      </c>
      <c r="F76" s="41" t="s">
        <v>105</v>
      </c>
      <c r="G76" s="41">
        <v>4240.0</v>
      </c>
      <c r="H76" s="41">
        <v>44.084</v>
      </c>
      <c r="I76" s="41">
        <v>-70.194</v>
      </c>
      <c r="J76" s="41">
        <v>2526.71</v>
      </c>
      <c r="K76" s="41">
        <v>1.57</v>
      </c>
      <c r="L76" s="41">
        <v>3.13818</v>
      </c>
      <c r="M76" s="41">
        <v>800.235</v>
      </c>
    </row>
    <row r="77">
      <c r="A77" s="41">
        <v>75.0</v>
      </c>
      <c r="B77" s="41" t="s">
        <v>101</v>
      </c>
      <c r="C77" s="41" t="s">
        <v>140</v>
      </c>
      <c r="D77" s="41" t="s">
        <v>209</v>
      </c>
      <c r="E77" s="41" t="s">
        <v>119</v>
      </c>
      <c r="F77" s="41" t="s">
        <v>105</v>
      </c>
      <c r="G77" s="41">
        <v>4102.0</v>
      </c>
      <c r="H77" s="41">
        <v>43.6495</v>
      </c>
      <c r="I77" s="41">
        <v>-70.268</v>
      </c>
      <c r="J77" s="41">
        <v>50952.4</v>
      </c>
      <c r="K77" s="41">
        <v>31.64</v>
      </c>
      <c r="L77" s="41">
        <v>63.2829</v>
      </c>
      <c r="M77" s="41">
        <v>16137.1</v>
      </c>
    </row>
    <row r="78">
      <c r="A78" s="41">
        <v>76.0</v>
      </c>
      <c r="B78" s="41" t="s">
        <v>101</v>
      </c>
      <c r="C78" s="41" t="s">
        <v>140</v>
      </c>
      <c r="D78" s="41" t="s">
        <v>210</v>
      </c>
      <c r="E78" s="41" t="s">
        <v>117</v>
      </c>
      <c r="F78" s="41" t="s">
        <v>105</v>
      </c>
      <c r="G78" s="41">
        <v>4210.0</v>
      </c>
      <c r="H78" s="41">
        <v>44.1057</v>
      </c>
      <c r="I78" s="41">
        <v>-70.238</v>
      </c>
      <c r="J78" s="41">
        <v>2793.7</v>
      </c>
      <c r="K78" s="41">
        <v>1.73</v>
      </c>
      <c r="L78" s="41">
        <v>3.46977</v>
      </c>
      <c r="M78" s="41">
        <v>884.791</v>
      </c>
    </row>
    <row r="79">
      <c r="A79" s="41">
        <v>77.0</v>
      </c>
      <c r="B79" s="41" t="s">
        <v>101</v>
      </c>
      <c r="C79" s="41" t="s">
        <v>140</v>
      </c>
      <c r="D79" s="41" t="s">
        <v>211</v>
      </c>
      <c r="E79" s="41" t="s">
        <v>212</v>
      </c>
      <c r="F79" s="41" t="s">
        <v>105</v>
      </c>
      <c r="G79" s="41">
        <v>4260.0</v>
      </c>
      <c r="H79" s="41">
        <v>43.9339</v>
      </c>
      <c r="I79" s="41">
        <v>-70.309</v>
      </c>
      <c r="J79" s="41">
        <v>20898.4</v>
      </c>
      <c r="K79" s="41">
        <v>12.98</v>
      </c>
      <c r="L79" s="41">
        <v>25.9558</v>
      </c>
      <c r="M79" s="41">
        <v>6618.74</v>
      </c>
    </row>
    <row r="80">
      <c r="A80" s="41">
        <v>78.0</v>
      </c>
      <c r="B80" s="41" t="s">
        <v>101</v>
      </c>
      <c r="C80" s="41" t="s">
        <v>140</v>
      </c>
      <c r="D80" s="41" t="s">
        <v>213</v>
      </c>
      <c r="E80" s="41" t="s">
        <v>119</v>
      </c>
      <c r="F80" s="41" t="s">
        <v>105</v>
      </c>
      <c r="G80" s="41">
        <v>4103.0</v>
      </c>
      <c r="H80" s="41">
        <v>43.686</v>
      </c>
      <c r="I80" s="41">
        <v>-70.276</v>
      </c>
      <c r="J80" s="41">
        <v>47005.6</v>
      </c>
      <c r="K80" s="41">
        <v>29.19</v>
      </c>
      <c r="L80" s="41">
        <v>58.381</v>
      </c>
      <c r="M80" s="41">
        <v>14887.1</v>
      </c>
    </row>
    <row r="81">
      <c r="A81" s="41">
        <v>79.0</v>
      </c>
      <c r="B81" s="41" t="s">
        <v>101</v>
      </c>
      <c r="C81" s="41" t="s">
        <v>140</v>
      </c>
      <c r="D81" s="41" t="s">
        <v>214</v>
      </c>
      <c r="E81" s="41" t="s">
        <v>115</v>
      </c>
      <c r="F81" s="41" t="s">
        <v>105</v>
      </c>
      <c r="G81" s="41">
        <v>4240.0</v>
      </c>
      <c r="H81" s="41">
        <v>44.0977</v>
      </c>
      <c r="I81" s="41">
        <v>-70.204</v>
      </c>
      <c r="J81" s="41">
        <v>908.42</v>
      </c>
      <c r="K81" s="41">
        <v>0.56</v>
      </c>
      <c r="L81" s="41">
        <v>1.12825</v>
      </c>
      <c r="M81" s="41">
        <v>287.705</v>
      </c>
    </row>
    <row r="82">
      <c r="A82" s="41">
        <v>80.0</v>
      </c>
      <c r="B82" s="41" t="s">
        <v>101</v>
      </c>
      <c r="C82" s="41" t="s">
        <v>140</v>
      </c>
      <c r="D82" s="41" t="s">
        <v>215</v>
      </c>
      <c r="E82" s="41" t="s">
        <v>115</v>
      </c>
      <c r="F82" s="41" t="s">
        <v>105</v>
      </c>
      <c r="G82" s="41">
        <v>4240.0</v>
      </c>
      <c r="H82" s="41">
        <v>44.0977</v>
      </c>
      <c r="I82" s="41">
        <v>-70.204</v>
      </c>
      <c r="J82" s="41">
        <v>908.42</v>
      </c>
      <c r="K82" s="41">
        <v>0.56</v>
      </c>
      <c r="L82" s="41">
        <v>1.12825</v>
      </c>
      <c r="M82" s="41">
        <v>287.705</v>
      </c>
    </row>
    <row r="83">
      <c r="A83" s="41">
        <v>81.0</v>
      </c>
      <c r="B83" s="41" t="s">
        <v>101</v>
      </c>
      <c r="C83" s="41" t="s">
        <v>140</v>
      </c>
      <c r="D83" s="41" t="s">
        <v>216</v>
      </c>
      <c r="E83" s="41" t="s">
        <v>119</v>
      </c>
      <c r="F83" s="41" t="s">
        <v>105</v>
      </c>
      <c r="G83" s="41">
        <v>4101.0</v>
      </c>
      <c r="H83" s="41">
        <v>43.6557</v>
      </c>
      <c r="I83" s="41">
        <v>-70.274</v>
      </c>
      <c r="J83" s="41">
        <v>50317.4</v>
      </c>
      <c r="K83" s="41">
        <v>31.25</v>
      </c>
      <c r="L83" s="41">
        <v>62.4943</v>
      </c>
      <c r="M83" s="41">
        <v>15936.0</v>
      </c>
    </row>
    <row r="84">
      <c r="A84" s="41">
        <v>82.0</v>
      </c>
      <c r="B84" s="41" t="s">
        <v>101</v>
      </c>
      <c r="C84" s="41" t="s">
        <v>140</v>
      </c>
      <c r="D84" s="41" t="s">
        <v>217</v>
      </c>
      <c r="E84" s="41" t="s">
        <v>115</v>
      </c>
      <c r="F84" s="41" t="s">
        <v>105</v>
      </c>
      <c r="G84" s="41">
        <v>4240.0</v>
      </c>
      <c r="H84" s="41">
        <v>44.1571</v>
      </c>
      <c r="I84" s="41">
        <v>-70.185</v>
      </c>
      <c r="J84" s="41">
        <v>5886.03</v>
      </c>
      <c r="K84" s="41">
        <v>3.66</v>
      </c>
      <c r="L84" s="41">
        <v>7.31045</v>
      </c>
      <c r="M84" s="41">
        <v>1864.17</v>
      </c>
    </row>
    <row r="85">
      <c r="A85" s="41">
        <v>83.0</v>
      </c>
      <c r="B85" s="41" t="s">
        <v>101</v>
      </c>
      <c r="C85" s="41" t="s">
        <v>140</v>
      </c>
      <c r="D85" s="41" t="s">
        <v>218</v>
      </c>
      <c r="E85" s="41" t="s">
        <v>219</v>
      </c>
      <c r="F85" s="41" t="s">
        <v>105</v>
      </c>
      <c r="G85" s="41">
        <v>4097.0</v>
      </c>
      <c r="H85" s="41">
        <v>43.882</v>
      </c>
      <c r="I85" s="41">
        <v>-70.231</v>
      </c>
      <c r="J85" s="41">
        <v>24957.5</v>
      </c>
      <c r="K85" s="41">
        <v>15.5</v>
      </c>
      <c r="L85" s="41">
        <v>30.9972</v>
      </c>
      <c r="M85" s="41">
        <v>7904.28</v>
      </c>
    </row>
    <row r="86">
      <c r="A86" s="41">
        <v>84.0</v>
      </c>
      <c r="B86" s="41" t="s">
        <v>101</v>
      </c>
      <c r="C86" s="41" t="s">
        <v>140</v>
      </c>
      <c r="D86" s="41" t="s">
        <v>220</v>
      </c>
      <c r="E86" s="41" t="s">
        <v>202</v>
      </c>
      <c r="F86" s="41" t="s">
        <v>105</v>
      </c>
      <c r="G86" s="41">
        <v>4086.0</v>
      </c>
      <c r="H86" s="41">
        <v>43.9539</v>
      </c>
      <c r="I86" s="41">
        <v>-69.979</v>
      </c>
      <c r="J86" s="41">
        <v>24659.1</v>
      </c>
      <c r="K86" s="41">
        <v>15.31</v>
      </c>
      <c r="L86" s="41">
        <v>30.6265</v>
      </c>
      <c r="M86" s="41">
        <v>7809.77</v>
      </c>
    </row>
    <row r="87">
      <c r="A87" s="41">
        <v>85.0</v>
      </c>
      <c r="B87" s="41" t="s">
        <v>101</v>
      </c>
      <c r="C87" s="41" t="s">
        <v>140</v>
      </c>
      <c r="D87" s="41" t="s">
        <v>221</v>
      </c>
      <c r="E87" s="41" t="s">
        <v>222</v>
      </c>
      <c r="F87" s="41" t="s">
        <v>105</v>
      </c>
      <c r="G87" s="41">
        <v>4015.0</v>
      </c>
      <c r="H87" s="41">
        <v>44.0227</v>
      </c>
      <c r="I87" s="41">
        <v>-70.481</v>
      </c>
      <c r="J87" s="41">
        <v>24085.8</v>
      </c>
      <c r="K87" s="41">
        <v>14.96</v>
      </c>
      <c r="L87" s="41">
        <v>29.9145</v>
      </c>
      <c r="M87" s="41">
        <v>7628.21</v>
      </c>
    </row>
    <row r="88">
      <c r="A88" s="41">
        <v>86.0</v>
      </c>
      <c r="B88" s="41" t="s">
        <v>101</v>
      </c>
      <c r="C88" s="41" t="s">
        <v>140</v>
      </c>
      <c r="D88" s="41" t="s">
        <v>223</v>
      </c>
      <c r="E88" s="41" t="s">
        <v>139</v>
      </c>
      <c r="F88" s="41" t="s">
        <v>105</v>
      </c>
      <c r="G88" s="41">
        <v>4252.0</v>
      </c>
      <c r="H88" s="41">
        <v>44.0014</v>
      </c>
      <c r="I88" s="41">
        <v>-70.063</v>
      </c>
      <c r="J88" s="41">
        <v>16119.7</v>
      </c>
      <c r="K88" s="41">
        <v>10.01</v>
      </c>
      <c r="L88" s="41">
        <v>20.0206</v>
      </c>
      <c r="M88" s="41">
        <v>5105.26</v>
      </c>
    </row>
    <row r="89">
      <c r="A89" s="41">
        <v>87.0</v>
      </c>
      <c r="B89" s="41" t="s">
        <v>101</v>
      </c>
      <c r="C89" s="41" t="s">
        <v>140</v>
      </c>
      <c r="D89" s="41" t="s">
        <v>224</v>
      </c>
      <c r="E89" s="41" t="s">
        <v>115</v>
      </c>
      <c r="F89" s="41" t="s">
        <v>105</v>
      </c>
      <c r="G89" s="41">
        <v>4240.0</v>
      </c>
      <c r="H89" s="41">
        <v>44.1074</v>
      </c>
      <c r="I89" s="41">
        <v>-70.211</v>
      </c>
      <c r="J89" s="41">
        <v>671.39</v>
      </c>
      <c r="K89" s="41">
        <v>0.42</v>
      </c>
      <c r="L89" s="41">
        <v>0.83387</v>
      </c>
      <c r="M89" s="41">
        <v>212.636</v>
      </c>
    </row>
    <row r="90">
      <c r="A90" s="41">
        <v>88.0</v>
      </c>
      <c r="B90" s="41" t="s">
        <v>101</v>
      </c>
      <c r="C90" s="41" t="s">
        <v>140</v>
      </c>
      <c r="D90" s="41" t="s">
        <v>225</v>
      </c>
      <c r="E90" s="41" t="s">
        <v>119</v>
      </c>
      <c r="F90" s="41" t="s">
        <v>105</v>
      </c>
      <c r="G90" s="41">
        <v>4103.0</v>
      </c>
      <c r="H90" s="41">
        <v>43.6989</v>
      </c>
      <c r="I90" s="41">
        <v>-70.312</v>
      </c>
      <c r="J90" s="41">
        <v>46034.0</v>
      </c>
      <c r="K90" s="41">
        <v>28.59</v>
      </c>
      <c r="L90" s="41">
        <v>57.1742</v>
      </c>
      <c r="M90" s="41">
        <v>14579.4</v>
      </c>
    </row>
    <row r="91">
      <c r="A91" s="41">
        <v>89.0</v>
      </c>
      <c r="B91" s="41" t="s">
        <v>101</v>
      </c>
      <c r="C91" s="41" t="s">
        <v>140</v>
      </c>
      <c r="D91" s="41" t="s">
        <v>226</v>
      </c>
      <c r="E91" s="41" t="s">
        <v>119</v>
      </c>
      <c r="F91" s="41" t="s">
        <v>105</v>
      </c>
      <c r="G91" s="41">
        <v>4102.0</v>
      </c>
      <c r="H91" s="41">
        <v>43.6501</v>
      </c>
      <c r="I91" s="41">
        <v>-70.268</v>
      </c>
      <c r="J91" s="41">
        <v>50886.6</v>
      </c>
      <c r="K91" s="41">
        <v>31.6</v>
      </c>
      <c r="L91" s="41">
        <v>63.2011</v>
      </c>
      <c r="M91" s="41">
        <v>16116.3</v>
      </c>
    </row>
    <row r="92">
      <c r="A92" s="41">
        <v>90.0</v>
      </c>
      <c r="B92" s="41" t="s">
        <v>101</v>
      </c>
      <c r="C92" s="41" t="s">
        <v>140</v>
      </c>
      <c r="D92" s="41" t="s">
        <v>227</v>
      </c>
      <c r="E92" s="41" t="s">
        <v>151</v>
      </c>
      <c r="F92" s="41" t="s">
        <v>105</v>
      </c>
      <c r="G92" s="41">
        <v>4236.0</v>
      </c>
      <c r="H92" s="41">
        <v>44.1904</v>
      </c>
      <c r="I92" s="41">
        <v>-70.145</v>
      </c>
      <c r="J92" s="41">
        <v>10497.9</v>
      </c>
      <c r="K92" s="41">
        <v>6.52</v>
      </c>
      <c r="L92" s="41">
        <v>13.0384</v>
      </c>
      <c r="M92" s="41">
        <v>3324.79</v>
      </c>
    </row>
    <row r="93">
      <c r="A93" s="41">
        <v>91.0</v>
      </c>
      <c r="B93" s="41" t="s">
        <v>101</v>
      </c>
      <c r="C93" s="41" t="s">
        <v>140</v>
      </c>
      <c r="D93" s="41" t="s">
        <v>228</v>
      </c>
      <c r="E93" s="41" t="s">
        <v>115</v>
      </c>
      <c r="F93" s="41" t="s">
        <v>105</v>
      </c>
      <c r="G93" s="41">
        <v>4240.0</v>
      </c>
      <c r="H93" s="41">
        <v>44.1063</v>
      </c>
      <c r="I93" s="41">
        <v>-70.209</v>
      </c>
      <c r="J93" s="41">
        <v>452.08</v>
      </c>
      <c r="K93" s="41">
        <v>0.28</v>
      </c>
      <c r="L93" s="41">
        <v>0.56148</v>
      </c>
      <c r="M93" s="41">
        <v>143.177</v>
      </c>
    </row>
    <row r="94">
      <c r="A94" s="41">
        <v>92.0</v>
      </c>
      <c r="B94" s="41" t="s">
        <v>101</v>
      </c>
      <c r="C94" s="41" t="s">
        <v>140</v>
      </c>
      <c r="D94" s="41" t="s">
        <v>229</v>
      </c>
      <c r="E94" s="41" t="s">
        <v>119</v>
      </c>
      <c r="F94" s="41" t="s">
        <v>105</v>
      </c>
      <c r="G94" s="41">
        <v>4102.0</v>
      </c>
      <c r="H94" s="41">
        <v>43.6671</v>
      </c>
      <c r="I94" s="41">
        <v>-70.299</v>
      </c>
      <c r="J94" s="41">
        <v>49336.9</v>
      </c>
      <c r="K94" s="41">
        <v>30.64</v>
      </c>
      <c r="L94" s="41">
        <v>61.2764</v>
      </c>
      <c r="M94" s="41">
        <v>15625.5</v>
      </c>
    </row>
    <row r="95">
      <c r="A95" s="41">
        <v>93.0</v>
      </c>
      <c r="B95" s="41" t="s">
        <v>101</v>
      </c>
      <c r="C95" s="41" t="s">
        <v>140</v>
      </c>
      <c r="D95" s="41" t="s">
        <v>230</v>
      </c>
      <c r="E95" s="41" t="s">
        <v>117</v>
      </c>
      <c r="F95" s="41" t="s">
        <v>105</v>
      </c>
      <c r="G95" s="41">
        <v>4210.0</v>
      </c>
      <c r="H95" s="41">
        <v>44.0895</v>
      </c>
      <c r="I95" s="41">
        <v>-70.275</v>
      </c>
      <c r="J95" s="41">
        <v>6040.63</v>
      </c>
      <c r="K95" s="41">
        <v>3.75</v>
      </c>
      <c r="L95" s="41">
        <v>7.50247</v>
      </c>
      <c r="M95" s="41">
        <v>1913.13</v>
      </c>
    </row>
    <row r="96">
      <c r="A96" s="41">
        <v>94.0</v>
      </c>
      <c r="B96" s="41" t="s">
        <v>101</v>
      </c>
      <c r="C96" s="41" t="s">
        <v>140</v>
      </c>
      <c r="D96" s="41" t="s">
        <v>231</v>
      </c>
      <c r="E96" s="41" t="s">
        <v>119</v>
      </c>
      <c r="F96" s="41" t="s">
        <v>105</v>
      </c>
      <c r="G96" s="41">
        <v>4103.0</v>
      </c>
      <c r="H96" s="41">
        <v>43.6783</v>
      </c>
      <c r="I96" s="41">
        <v>-70.299</v>
      </c>
      <c r="J96" s="41">
        <v>48109.3</v>
      </c>
      <c r="K96" s="41">
        <v>29.88</v>
      </c>
      <c r="L96" s="41">
        <v>59.7517</v>
      </c>
      <c r="M96" s="41">
        <v>15236.7</v>
      </c>
    </row>
    <row r="97">
      <c r="A97" s="41">
        <v>95.0</v>
      </c>
      <c r="B97" s="41" t="s">
        <v>101</v>
      </c>
      <c r="C97" s="41" t="s">
        <v>140</v>
      </c>
      <c r="D97" s="41" t="s">
        <v>232</v>
      </c>
      <c r="E97" s="41" t="s">
        <v>115</v>
      </c>
      <c r="F97" s="41" t="s">
        <v>105</v>
      </c>
      <c r="G97" s="41">
        <v>4240.0</v>
      </c>
      <c r="H97" s="41">
        <v>44.1269</v>
      </c>
      <c r="I97" s="41">
        <v>-70.157</v>
      </c>
      <c r="J97" s="41">
        <v>4400.93</v>
      </c>
      <c r="K97" s="41">
        <v>2.73</v>
      </c>
      <c r="L97" s="41">
        <v>5.46596</v>
      </c>
      <c r="M97" s="41">
        <v>1393.82</v>
      </c>
    </row>
    <row r="98">
      <c r="A98" s="41">
        <v>96.0</v>
      </c>
      <c r="B98" s="41" t="s">
        <v>101</v>
      </c>
      <c r="C98" s="41" t="s">
        <v>140</v>
      </c>
      <c r="D98" s="41" t="s">
        <v>233</v>
      </c>
      <c r="E98" s="41" t="s">
        <v>234</v>
      </c>
      <c r="F98" s="41" t="s">
        <v>105</v>
      </c>
      <c r="G98" s="41">
        <v>4074.0</v>
      </c>
      <c r="H98" s="41">
        <v>43.5719</v>
      </c>
      <c r="I98" s="41">
        <v>-70.341</v>
      </c>
      <c r="J98" s="41">
        <v>60335.6</v>
      </c>
      <c r="K98" s="41">
        <v>37.47</v>
      </c>
      <c r="L98" s="41">
        <v>74.9369</v>
      </c>
      <c r="M98" s="41">
        <v>19108.9</v>
      </c>
    </row>
    <row r="99">
      <c r="A99" s="41">
        <v>97.0</v>
      </c>
      <c r="B99" s="41" t="s">
        <v>101</v>
      </c>
      <c r="C99" s="41" t="s">
        <v>140</v>
      </c>
      <c r="D99" s="41" t="s">
        <v>235</v>
      </c>
      <c r="E99" s="41" t="s">
        <v>178</v>
      </c>
      <c r="F99" s="41" t="s">
        <v>105</v>
      </c>
      <c r="G99" s="41">
        <v>4250.0</v>
      </c>
      <c r="H99" s="41">
        <v>44.0115</v>
      </c>
      <c r="I99" s="41">
        <v>-70.11</v>
      </c>
      <c r="J99" s="41">
        <v>12859.2</v>
      </c>
      <c r="K99" s="41">
        <v>7.99</v>
      </c>
      <c r="L99" s="41">
        <v>15.9711</v>
      </c>
      <c r="M99" s="41">
        <v>4072.63</v>
      </c>
    </row>
    <row r="100">
      <c r="A100" s="41">
        <v>98.0</v>
      </c>
      <c r="B100" s="41" t="s">
        <v>101</v>
      </c>
      <c r="C100" s="41" t="s">
        <v>140</v>
      </c>
      <c r="D100" s="41" t="s">
        <v>236</v>
      </c>
      <c r="E100" s="41" t="s">
        <v>237</v>
      </c>
      <c r="F100" s="41" t="s">
        <v>105</v>
      </c>
      <c r="G100" s="41">
        <v>4282.0</v>
      </c>
      <c r="H100" s="41">
        <v>44.2602</v>
      </c>
      <c r="I100" s="41">
        <v>-70.264</v>
      </c>
      <c r="J100" s="41">
        <v>17828.7</v>
      </c>
      <c r="K100" s="41">
        <v>11.07</v>
      </c>
      <c r="L100" s="41">
        <v>22.1432</v>
      </c>
      <c r="M100" s="41">
        <v>5646.52</v>
      </c>
    </row>
    <row r="101">
      <c r="A101" s="41">
        <v>99.0</v>
      </c>
      <c r="B101" s="41" t="s">
        <v>101</v>
      </c>
      <c r="C101" s="41" t="s">
        <v>140</v>
      </c>
      <c r="D101" s="41" t="s">
        <v>238</v>
      </c>
      <c r="E101" s="41" t="s">
        <v>239</v>
      </c>
      <c r="F101" s="41" t="s">
        <v>105</v>
      </c>
      <c r="G101" s="41">
        <v>4330.0</v>
      </c>
      <c r="H101" s="41">
        <v>44.3206</v>
      </c>
      <c r="I101" s="41">
        <v>-69.81</v>
      </c>
      <c r="J101" s="41">
        <v>39446.0</v>
      </c>
      <c r="K101" s="41">
        <v>24.5</v>
      </c>
      <c r="L101" s="41">
        <v>48.9919</v>
      </c>
      <c r="M101" s="41">
        <v>12492.9</v>
      </c>
    </row>
    <row r="102">
      <c r="A102" s="41">
        <v>100.0</v>
      </c>
      <c r="B102" s="41" t="s">
        <v>101</v>
      </c>
      <c r="C102" s="41" t="s">
        <v>140</v>
      </c>
      <c r="D102" s="41" t="s">
        <v>240</v>
      </c>
      <c r="E102" s="41" t="s">
        <v>241</v>
      </c>
      <c r="F102" s="41" t="s">
        <v>105</v>
      </c>
      <c r="G102" s="41">
        <v>4270.0</v>
      </c>
      <c r="H102" s="41">
        <v>44.119</v>
      </c>
      <c r="I102" s="41">
        <v>-70.446</v>
      </c>
      <c r="J102" s="41">
        <v>19453.7</v>
      </c>
      <c r="K102" s="41">
        <v>12.08</v>
      </c>
      <c r="L102" s="41">
        <v>24.1615</v>
      </c>
      <c r="M102" s="41">
        <v>6161.18</v>
      </c>
    </row>
    <row r="103">
      <c r="A103" s="41">
        <v>101.0</v>
      </c>
      <c r="B103" s="41" t="s">
        <v>101</v>
      </c>
      <c r="C103" s="41" t="s">
        <v>140</v>
      </c>
      <c r="D103" s="41" t="s">
        <v>242</v>
      </c>
      <c r="E103" s="41" t="s">
        <v>243</v>
      </c>
      <c r="F103" s="41" t="s">
        <v>105</v>
      </c>
      <c r="G103" s="41">
        <v>4901.0</v>
      </c>
      <c r="H103" s="41">
        <v>44.5451</v>
      </c>
      <c r="I103" s="41">
        <v>-69.649</v>
      </c>
      <c r="J103" s="41">
        <v>65843.4</v>
      </c>
      <c r="K103" s="41">
        <v>40.89</v>
      </c>
      <c r="L103" s="41">
        <v>81.7775</v>
      </c>
      <c r="M103" s="41">
        <v>20853.3</v>
      </c>
    </row>
    <row r="104">
      <c r="A104" s="41">
        <v>102.0</v>
      </c>
      <c r="B104" s="41" t="s">
        <v>101</v>
      </c>
      <c r="C104" s="41" t="s">
        <v>140</v>
      </c>
      <c r="D104" s="41" t="s">
        <v>244</v>
      </c>
      <c r="E104" s="41" t="s">
        <v>115</v>
      </c>
      <c r="F104" s="41" t="s">
        <v>105</v>
      </c>
      <c r="G104" s="41">
        <v>4240.0</v>
      </c>
      <c r="H104" s="41">
        <v>44.0913</v>
      </c>
      <c r="I104" s="41">
        <v>-70.145</v>
      </c>
      <c r="J104" s="41">
        <v>4946.12</v>
      </c>
      <c r="K104" s="41">
        <v>3.07</v>
      </c>
      <c r="L104" s="41">
        <v>6.14308</v>
      </c>
      <c r="M104" s="41">
        <v>1566.49</v>
      </c>
    </row>
    <row r="105">
      <c r="A105" s="41">
        <v>103.0</v>
      </c>
      <c r="B105" s="41" t="s">
        <v>101</v>
      </c>
      <c r="C105" s="41" t="s">
        <v>140</v>
      </c>
      <c r="D105" s="41" t="s">
        <v>245</v>
      </c>
      <c r="E105" s="41" t="s">
        <v>134</v>
      </c>
      <c r="F105" s="41" t="s">
        <v>105</v>
      </c>
      <c r="G105" s="41">
        <v>4072.0</v>
      </c>
      <c r="H105" s="41">
        <v>43.4944</v>
      </c>
      <c r="I105" s="41">
        <v>-70.388</v>
      </c>
      <c r="J105" s="41">
        <v>69520.3</v>
      </c>
      <c r="K105" s="41">
        <v>43.17</v>
      </c>
      <c r="L105" s="41">
        <v>86.3442</v>
      </c>
      <c r="M105" s="41">
        <v>22017.8</v>
      </c>
    </row>
    <row r="106">
      <c r="A106" s="41">
        <v>104.0</v>
      </c>
      <c r="B106" s="41" t="s">
        <v>101</v>
      </c>
      <c r="C106" s="41" t="s">
        <v>140</v>
      </c>
      <c r="D106" s="41" t="s">
        <v>246</v>
      </c>
      <c r="E106" s="41" t="s">
        <v>115</v>
      </c>
      <c r="F106" s="41" t="s">
        <v>105</v>
      </c>
      <c r="G106" s="41">
        <v>4240.0</v>
      </c>
      <c r="H106" s="41">
        <v>44.1041</v>
      </c>
      <c r="I106" s="41">
        <v>-70.189</v>
      </c>
      <c r="J106" s="41">
        <v>1116.08</v>
      </c>
      <c r="K106" s="41">
        <v>0.69</v>
      </c>
      <c r="L106" s="41">
        <v>1.38617</v>
      </c>
      <c r="M106" s="41">
        <v>353.472</v>
      </c>
    </row>
    <row r="107">
      <c r="A107" s="41">
        <v>105.0</v>
      </c>
      <c r="B107" s="41" t="s">
        <v>101</v>
      </c>
      <c r="C107" s="41" t="s">
        <v>140</v>
      </c>
      <c r="D107" s="41" t="s">
        <v>247</v>
      </c>
      <c r="E107" s="41" t="s">
        <v>115</v>
      </c>
      <c r="F107" s="41" t="s">
        <v>105</v>
      </c>
      <c r="G107" s="41">
        <v>4240.0</v>
      </c>
      <c r="H107" s="41">
        <v>44.1042</v>
      </c>
      <c r="I107" s="41">
        <v>-70.208</v>
      </c>
      <c r="J107" s="41">
        <v>413.17</v>
      </c>
      <c r="K107" s="41">
        <v>0.26</v>
      </c>
      <c r="L107" s="41">
        <v>0.51316</v>
      </c>
      <c r="M107" s="41">
        <v>130.856</v>
      </c>
    </row>
    <row r="108">
      <c r="A108" s="41">
        <v>106.0</v>
      </c>
      <c r="B108" s="41" t="s">
        <v>101</v>
      </c>
      <c r="C108" s="41" t="s">
        <v>140</v>
      </c>
      <c r="D108" s="41" t="s">
        <v>248</v>
      </c>
      <c r="E108" s="41" t="s">
        <v>157</v>
      </c>
      <c r="F108" s="41" t="s">
        <v>105</v>
      </c>
      <c r="G108" s="41">
        <v>4092.0</v>
      </c>
      <c r="H108" s="41">
        <v>43.6768</v>
      </c>
      <c r="I108" s="41">
        <v>-70.346</v>
      </c>
      <c r="J108" s="41">
        <v>49017.0</v>
      </c>
      <c r="K108" s="41">
        <v>30.44</v>
      </c>
      <c r="L108" s="41">
        <v>60.8791</v>
      </c>
      <c r="M108" s="41">
        <v>15524.2</v>
      </c>
    </row>
    <row r="109">
      <c r="A109" s="41">
        <v>107.0</v>
      </c>
      <c r="B109" s="41" t="s">
        <v>101</v>
      </c>
      <c r="C109" s="41" t="s">
        <v>140</v>
      </c>
      <c r="D109" s="41" t="s">
        <v>249</v>
      </c>
      <c r="E109" s="41" t="s">
        <v>115</v>
      </c>
      <c r="F109" s="41" t="s">
        <v>105</v>
      </c>
      <c r="G109" s="41">
        <v>4240.0</v>
      </c>
      <c r="H109" s="41">
        <v>44.1041</v>
      </c>
      <c r="I109" s="41">
        <v>-70.208</v>
      </c>
      <c r="J109" s="41">
        <v>444.24</v>
      </c>
      <c r="K109" s="41">
        <v>0.28</v>
      </c>
      <c r="L109" s="41">
        <v>0.55175</v>
      </c>
      <c r="M109" s="41">
        <v>140.695</v>
      </c>
    </row>
    <row r="110">
      <c r="A110" s="41">
        <v>108.0</v>
      </c>
      <c r="B110" s="41" t="s">
        <v>101</v>
      </c>
      <c r="C110" s="41" t="s">
        <v>140</v>
      </c>
      <c r="D110" s="41" t="s">
        <v>250</v>
      </c>
      <c r="E110" s="41" t="s">
        <v>117</v>
      </c>
      <c r="F110" s="41" t="s">
        <v>105</v>
      </c>
      <c r="G110" s="41">
        <v>4210.0</v>
      </c>
      <c r="H110" s="41">
        <v>44.1477</v>
      </c>
      <c r="I110" s="41">
        <v>-70.226</v>
      </c>
      <c r="J110" s="41">
        <v>4984.29</v>
      </c>
      <c r="K110" s="41">
        <v>3.1</v>
      </c>
      <c r="L110" s="41">
        <v>6.19048</v>
      </c>
      <c r="M110" s="41">
        <v>1578.57</v>
      </c>
    </row>
    <row r="111">
      <c r="A111" s="41">
        <v>109.0</v>
      </c>
      <c r="B111" s="41" t="s">
        <v>101</v>
      </c>
      <c r="C111" s="41" t="s">
        <v>140</v>
      </c>
      <c r="D111" s="41" t="s">
        <v>251</v>
      </c>
      <c r="E111" s="41" t="s">
        <v>115</v>
      </c>
      <c r="F111" s="41" t="s">
        <v>105</v>
      </c>
      <c r="G111" s="41">
        <v>4240.0</v>
      </c>
      <c r="H111" s="41">
        <v>44.0951</v>
      </c>
      <c r="I111" s="41">
        <v>-70.177</v>
      </c>
      <c r="J111" s="41">
        <v>2423.68</v>
      </c>
      <c r="K111" s="41">
        <v>1.51</v>
      </c>
      <c r="L111" s="41">
        <v>3.0102</v>
      </c>
      <c r="M111" s="41">
        <v>767.602</v>
      </c>
    </row>
    <row r="112">
      <c r="A112" s="41">
        <v>110.0</v>
      </c>
      <c r="B112" s="41" t="s">
        <v>101</v>
      </c>
      <c r="C112" s="41" t="s">
        <v>140</v>
      </c>
      <c r="D112" s="41" t="s">
        <v>252</v>
      </c>
      <c r="E112" s="41" t="s">
        <v>117</v>
      </c>
      <c r="F112" s="41" t="s">
        <v>105</v>
      </c>
      <c r="G112" s="41">
        <v>4210.0</v>
      </c>
      <c r="H112" s="41">
        <v>44.0983</v>
      </c>
      <c r="I112" s="41">
        <v>-70.24</v>
      </c>
      <c r="J112" s="41">
        <v>3096.1</v>
      </c>
      <c r="K112" s="41">
        <v>1.92</v>
      </c>
      <c r="L112" s="41">
        <v>3.84536</v>
      </c>
      <c r="M112" s="41">
        <v>980.567</v>
      </c>
    </row>
    <row r="113">
      <c r="A113" s="41">
        <v>111.0</v>
      </c>
      <c r="B113" s="41" t="s">
        <v>101</v>
      </c>
      <c r="C113" s="41" t="s">
        <v>140</v>
      </c>
      <c r="D113" s="41" t="s">
        <v>253</v>
      </c>
      <c r="E113" s="41" t="s">
        <v>119</v>
      </c>
      <c r="F113" s="41" t="s">
        <v>105</v>
      </c>
      <c r="G113" s="41">
        <v>4102.0</v>
      </c>
      <c r="H113" s="41">
        <v>43.6512</v>
      </c>
      <c r="I113" s="41">
        <v>-70.272</v>
      </c>
      <c r="J113" s="41">
        <v>50806.9</v>
      </c>
      <c r="K113" s="41">
        <v>31.55</v>
      </c>
      <c r="L113" s="41">
        <v>63.1022</v>
      </c>
      <c r="M113" s="41">
        <v>16091.1</v>
      </c>
    </row>
    <row r="114">
      <c r="A114" s="41">
        <v>112.0</v>
      </c>
      <c r="B114" s="41" t="s">
        <v>101</v>
      </c>
      <c r="C114" s="41" t="s">
        <v>140</v>
      </c>
      <c r="D114" s="41" t="s">
        <v>254</v>
      </c>
      <c r="E114" s="41" t="s">
        <v>199</v>
      </c>
      <c r="F114" s="41" t="s">
        <v>105</v>
      </c>
      <c r="G114" s="41">
        <v>4062.0</v>
      </c>
      <c r="H114" s="41">
        <v>43.8395</v>
      </c>
      <c r="I114" s="41">
        <v>-70.415</v>
      </c>
      <c r="J114" s="41">
        <v>34127.6</v>
      </c>
      <c r="K114" s="41">
        <v>21.19</v>
      </c>
      <c r="L114" s="41">
        <v>42.3865</v>
      </c>
      <c r="M114" s="41">
        <v>10808.5</v>
      </c>
    </row>
    <row r="115">
      <c r="A115" s="41">
        <v>113.0</v>
      </c>
      <c r="B115" s="41" t="s">
        <v>101</v>
      </c>
      <c r="C115" s="41" t="s">
        <v>140</v>
      </c>
      <c r="D115" s="41" t="s">
        <v>255</v>
      </c>
      <c r="E115" s="41" t="s">
        <v>256</v>
      </c>
      <c r="F115" s="41" t="s">
        <v>105</v>
      </c>
      <c r="G115" s="41">
        <v>4330.0</v>
      </c>
      <c r="H115" s="41">
        <v>44.3982</v>
      </c>
      <c r="I115" s="41">
        <v>-69.805</v>
      </c>
      <c r="J115" s="41">
        <v>45429.9</v>
      </c>
      <c r="K115" s="41">
        <v>28.21</v>
      </c>
      <c r="L115" s="41">
        <v>56.424</v>
      </c>
      <c r="M115" s="41">
        <v>14388.1</v>
      </c>
    </row>
    <row r="116">
      <c r="A116" s="41">
        <v>114.0</v>
      </c>
      <c r="B116" s="41" t="s">
        <v>101</v>
      </c>
      <c r="C116" s="41" t="s">
        <v>140</v>
      </c>
      <c r="D116" s="41" t="s">
        <v>257</v>
      </c>
      <c r="E116" s="41" t="s">
        <v>178</v>
      </c>
      <c r="F116" s="41" t="s">
        <v>105</v>
      </c>
      <c r="G116" s="41">
        <v>4250.0</v>
      </c>
      <c r="H116" s="41">
        <v>43.9955</v>
      </c>
      <c r="I116" s="41">
        <v>-70.132</v>
      </c>
      <c r="J116" s="41">
        <v>13520.7</v>
      </c>
      <c r="K116" s="41">
        <v>8.4</v>
      </c>
      <c r="L116" s="41">
        <v>16.7927</v>
      </c>
      <c r="M116" s="41">
        <v>4282.13</v>
      </c>
    </row>
    <row r="117">
      <c r="A117" s="41">
        <v>115.0</v>
      </c>
      <c r="B117" s="41" t="s">
        <v>101</v>
      </c>
      <c r="C117" s="41" t="s">
        <v>140</v>
      </c>
      <c r="D117" s="41" t="s">
        <v>258</v>
      </c>
      <c r="E117" s="41" t="s">
        <v>125</v>
      </c>
      <c r="F117" s="41" t="s">
        <v>105</v>
      </c>
      <c r="G117" s="41">
        <v>4350.0</v>
      </c>
      <c r="H117" s="41">
        <v>44.1752</v>
      </c>
      <c r="I117" s="41">
        <v>-69.941</v>
      </c>
      <c r="J117" s="41">
        <v>22333.2</v>
      </c>
      <c r="K117" s="41">
        <v>13.87</v>
      </c>
      <c r="L117" s="41">
        <v>27.7379</v>
      </c>
      <c r="M117" s="41">
        <v>7073.16</v>
      </c>
    </row>
    <row r="118">
      <c r="A118" s="41">
        <v>116.0</v>
      </c>
      <c r="B118" s="41" t="s">
        <v>101</v>
      </c>
      <c r="C118" s="41" t="s">
        <v>140</v>
      </c>
      <c r="D118" s="41" t="s">
        <v>259</v>
      </c>
      <c r="E118" s="41" t="s">
        <v>212</v>
      </c>
      <c r="F118" s="41" t="s">
        <v>105</v>
      </c>
      <c r="G118" s="41">
        <v>4260.0</v>
      </c>
      <c r="H118" s="41">
        <v>43.9648</v>
      </c>
      <c r="I118" s="41">
        <v>-70.281</v>
      </c>
      <c r="J118" s="41">
        <v>16851.0</v>
      </c>
      <c r="K118" s="41">
        <v>10.46</v>
      </c>
      <c r="L118" s="41">
        <v>20.9289</v>
      </c>
      <c r="M118" s="41">
        <v>5336.87</v>
      </c>
    </row>
    <row r="119">
      <c r="A119" s="41">
        <v>117.0</v>
      </c>
      <c r="B119" s="41" t="s">
        <v>101</v>
      </c>
      <c r="C119" s="41" t="s">
        <v>140</v>
      </c>
      <c r="D119" s="41" t="s">
        <v>260</v>
      </c>
      <c r="E119" s="41" t="s">
        <v>107</v>
      </c>
      <c r="F119" s="41" t="s">
        <v>105</v>
      </c>
      <c r="G119" s="41">
        <v>4105.0</v>
      </c>
      <c r="H119" s="41">
        <v>43.7431</v>
      </c>
      <c r="I119" s="41">
        <v>-70.258</v>
      </c>
      <c r="J119" s="41">
        <v>40530.5</v>
      </c>
      <c r="K119" s="41">
        <v>25.17</v>
      </c>
      <c r="L119" s="41">
        <v>50.3389</v>
      </c>
      <c r="M119" s="41">
        <v>12836.4</v>
      </c>
    </row>
    <row r="120">
      <c r="A120" s="41">
        <v>118.0</v>
      </c>
      <c r="B120" s="41" t="s">
        <v>101</v>
      </c>
      <c r="C120" s="41" t="s">
        <v>140</v>
      </c>
      <c r="D120" s="41" t="s">
        <v>261</v>
      </c>
      <c r="E120" s="41" t="s">
        <v>117</v>
      </c>
      <c r="F120" s="41" t="s">
        <v>105</v>
      </c>
      <c r="G120" s="41">
        <v>4210.0</v>
      </c>
      <c r="H120" s="41">
        <v>44.138</v>
      </c>
      <c r="I120" s="41">
        <v>-70.271</v>
      </c>
      <c r="J120" s="41">
        <v>6521.48</v>
      </c>
      <c r="K120" s="41">
        <v>4.05</v>
      </c>
      <c r="L120" s="41">
        <v>8.09968</v>
      </c>
      <c r="M120" s="41">
        <v>2065.42</v>
      </c>
    </row>
    <row r="121">
      <c r="A121" s="41">
        <v>119.0</v>
      </c>
      <c r="B121" s="41" t="s">
        <v>101</v>
      </c>
      <c r="C121" s="41" t="s">
        <v>140</v>
      </c>
      <c r="D121" s="41" t="s">
        <v>262</v>
      </c>
      <c r="E121" s="41" t="s">
        <v>256</v>
      </c>
      <c r="F121" s="41" t="s">
        <v>105</v>
      </c>
      <c r="G121" s="41">
        <v>4330.0</v>
      </c>
      <c r="H121" s="41">
        <v>44.3973</v>
      </c>
      <c r="I121" s="41">
        <v>-69.732</v>
      </c>
      <c r="J121" s="41">
        <v>49624.6</v>
      </c>
      <c r="K121" s="41">
        <v>30.82</v>
      </c>
      <c r="L121" s="41">
        <v>61.6338</v>
      </c>
      <c r="M121" s="41">
        <v>15716.6</v>
      </c>
    </row>
    <row r="122">
      <c r="A122" s="41">
        <v>120.0</v>
      </c>
      <c r="B122" s="41" t="s">
        <v>101</v>
      </c>
      <c r="C122" s="41" t="s">
        <v>140</v>
      </c>
      <c r="D122" s="41" t="s">
        <v>263</v>
      </c>
      <c r="E122" s="41" t="s">
        <v>104</v>
      </c>
      <c r="F122" s="41" t="s">
        <v>105</v>
      </c>
      <c r="G122" s="41">
        <v>4032.0</v>
      </c>
      <c r="H122" s="41">
        <v>43.8545</v>
      </c>
      <c r="I122" s="41">
        <v>-70.075</v>
      </c>
      <c r="J122" s="41">
        <v>29749.3</v>
      </c>
      <c r="K122" s="41">
        <v>18.47</v>
      </c>
      <c r="L122" s="41">
        <v>36.9486</v>
      </c>
      <c r="M122" s="41">
        <v>9421.9</v>
      </c>
    </row>
    <row r="123">
      <c r="A123" s="41">
        <v>121.0</v>
      </c>
      <c r="B123" s="41" t="s">
        <v>101</v>
      </c>
      <c r="C123" s="41" t="s">
        <v>140</v>
      </c>
      <c r="D123" s="41" t="s">
        <v>264</v>
      </c>
      <c r="E123" s="41" t="s">
        <v>115</v>
      </c>
      <c r="F123" s="41" t="s">
        <v>105</v>
      </c>
      <c r="G123" s="41">
        <v>4240.0</v>
      </c>
      <c r="H123" s="41">
        <v>44.077</v>
      </c>
      <c r="I123" s="41">
        <v>-70.184</v>
      </c>
      <c r="J123" s="41">
        <v>3553.67</v>
      </c>
      <c r="K123" s="41">
        <v>2.21</v>
      </c>
      <c r="L123" s="41">
        <v>4.41366</v>
      </c>
      <c r="M123" s="41">
        <v>1125.48</v>
      </c>
    </row>
    <row r="124">
      <c r="A124" s="41">
        <v>122.0</v>
      </c>
      <c r="B124" s="41" t="s">
        <v>101</v>
      </c>
      <c r="C124" s="41" t="s">
        <v>140</v>
      </c>
      <c r="D124" s="41" t="s">
        <v>265</v>
      </c>
      <c r="E124" s="41" t="s">
        <v>237</v>
      </c>
      <c r="F124" s="41" t="s">
        <v>105</v>
      </c>
      <c r="G124" s="41">
        <v>4282.0</v>
      </c>
      <c r="H124" s="41">
        <v>44.279</v>
      </c>
      <c r="I124" s="41">
        <v>-70.208</v>
      </c>
      <c r="J124" s="41">
        <v>19235.9</v>
      </c>
      <c r="K124" s="41">
        <v>11.95</v>
      </c>
      <c r="L124" s="41">
        <v>23.891</v>
      </c>
      <c r="M124" s="41">
        <v>6092.21</v>
      </c>
    </row>
    <row r="125">
      <c r="A125" s="41">
        <v>123.0</v>
      </c>
      <c r="B125" s="41" t="s">
        <v>101</v>
      </c>
      <c r="C125" s="41" t="s">
        <v>140</v>
      </c>
      <c r="D125" s="41" t="s">
        <v>266</v>
      </c>
      <c r="E125" s="41" t="s">
        <v>115</v>
      </c>
      <c r="F125" s="41" t="s">
        <v>105</v>
      </c>
      <c r="G125" s="41">
        <v>4240.0</v>
      </c>
      <c r="H125" s="41">
        <v>44.1127</v>
      </c>
      <c r="I125" s="41">
        <v>-70.188</v>
      </c>
      <c r="J125" s="41">
        <v>1463.03</v>
      </c>
      <c r="K125" s="41">
        <v>0.91</v>
      </c>
      <c r="L125" s="41">
        <v>1.81709</v>
      </c>
      <c r="M125" s="41">
        <v>463.357</v>
      </c>
    </row>
    <row r="126">
      <c r="A126" s="41">
        <v>124.0</v>
      </c>
      <c r="B126" s="41" t="s">
        <v>101</v>
      </c>
      <c r="C126" s="41" t="s">
        <v>140</v>
      </c>
      <c r="D126" s="41" t="s">
        <v>267</v>
      </c>
      <c r="E126" s="41" t="s">
        <v>115</v>
      </c>
      <c r="F126" s="41" t="s">
        <v>105</v>
      </c>
      <c r="G126" s="41">
        <v>4240.0</v>
      </c>
      <c r="H126" s="41">
        <v>44.0878</v>
      </c>
      <c r="I126" s="41">
        <v>-70.206</v>
      </c>
      <c r="J126" s="41">
        <v>2016.06</v>
      </c>
      <c r="K126" s="41">
        <v>1.25</v>
      </c>
      <c r="L126" s="41">
        <v>2.50395</v>
      </c>
      <c r="M126" s="41">
        <v>638.507</v>
      </c>
    </row>
    <row r="127">
      <c r="A127" s="41">
        <v>125.0</v>
      </c>
      <c r="B127" s="41" t="s">
        <v>101</v>
      </c>
      <c r="C127" s="41" t="s">
        <v>140</v>
      </c>
      <c r="D127" s="41" t="s">
        <v>268</v>
      </c>
      <c r="E127" s="41" t="s">
        <v>107</v>
      </c>
      <c r="F127" s="41" t="s">
        <v>105</v>
      </c>
      <c r="G127" s="41">
        <v>4105.0</v>
      </c>
      <c r="H127" s="41">
        <v>43.729</v>
      </c>
      <c r="I127" s="41">
        <v>-70.246</v>
      </c>
      <c r="J127" s="41">
        <v>42002.7</v>
      </c>
      <c r="K127" s="41">
        <v>26.08</v>
      </c>
      <c r="L127" s="41">
        <v>52.1673</v>
      </c>
      <c r="M127" s="41">
        <v>13302.7</v>
      </c>
    </row>
    <row r="128">
      <c r="A128" s="41">
        <v>126.0</v>
      </c>
      <c r="B128" s="41" t="s">
        <v>101</v>
      </c>
      <c r="C128" s="41" t="s">
        <v>140</v>
      </c>
      <c r="D128" s="41" t="s">
        <v>269</v>
      </c>
      <c r="E128" s="41" t="s">
        <v>190</v>
      </c>
      <c r="F128" s="41" t="s">
        <v>105</v>
      </c>
      <c r="G128" s="41">
        <v>4280.0</v>
      </c>
      <c r="H128" s="41">
        <v>44.1233</v>
      </c>
      <c r="I128" s="41">
        <v>-70.018</v>
      </c>
      <c r="J128" s="41">
        <v>14954.4</v>
      </c>
      <c r="K128" s="41">
        <v>9.29</v>
      </c>
      <c r="L128" s="41">
        <v>18.5733</v>
      </c>
      <c r="M128" s="41">
        <v>4736.2</v>
      </c>
    </row>
    <row r="129">
      <c r="A129" s="41">
        <v>127.0</v>
      </c>
      <c r="B129" s="41" t="s">
        <v>101</v>
      </c>
      <c r="C129" s="41" t="s">
        <v>140</v>
      </c>
      <c r="D129" s="41" t="s">
        <v>270</v>
      </c>
      <c r="E129" s="41" t="s">
        <v>115</v>
      </c>
      <c r="F129" s="41" t="s">
        <v>105</v>
      </c>
      <c r="G129" s="41">
        <v>4240.0</v>
      </c>
      <c r="H129" s="41">
        <v>44.1058</v>
      </c>
      <c r="I129" s="41">
        <v>-70.207</v>
      </c>
      <c r="J129" s="41">
        <v>320.23</v>
      </c>
      <c r="K129" s="41">
        <v>0.2</v>
      </c>
      <c r="L129" s="41">
        <v>0.39773</v>
      </c>
      <c r="M129" s="41">
        <v>101.421</v>
      </c>
    </row>
    <row r="130">
      <c r="A130" s="41">
        <v>128.0</v>
      </c>
      <c r="B130" s="41" t="s">
        <v>101</v>
      </c>
      <c r="C130" s="41" t="s">
        <v>140</v>
      </c>
      <c r="D130" s="41" t="s">
        <v>271</v>
      </c>
      <c r="E130" s="41" t="s">
        <v>199</v>
      </c>
      <c r="F130" s="41" t="s">
        <v>105</v>
      </c>
      <c r="G130" s="41">
        <v>4062.0</v>
      </c>
      <c r="H130" s="41">
        <v>43.877</v>
      </c>
      <c r="I130" s="41">
        <v>-70.457</v>
      </c>
      <c r="J130" s="41">
        <v>32543.2</v>
      </c>
      <c r="K130" s="41">
        <v>20.21</v>
      </c>
      <c r="L130" s="41">
        <v>40.4186</v>
      </c>
      <c r="M130" s="41">
        <v>10306.7</v>
      </c>
    </row>
    <row r="131">
      <c r="A131" s="41">
        <v>129.0</v>
      </c>
      <c r="B131" s="41" t="s">
        <v>101</v>
      </c>
      <c r="C131" s="41" t="s">
        <v>140</v>
      </c>
      <c r="D131" s="41" t="s">
        <v>272</v>
      </c>
      <c r="E131" s="41" t="s">
        <v>273</v>
      </c>
      <c r="F131" s="41" t="s">
        <v>105</v>
      </c>
      <c r="G131" s="41">
        <v>4265.0</v>
      </c>
      <c r="H131" s="41">
        <v>44.2753</v>
      </c>
      <c r="I131" s="41">
        <v>-70.035</v>
      </c>
      <c r="J131" s="41">
        <v>23125.2</v>
      </c>
      <c r="K131" s="41">
        <v>14.36</v>
      </c>
      <c r="L131" s="41">
        <v>28.7214</v>
      </c>
      <c r="M131" s="41">
        <v>7323.97</v>
      </c>
    </row>
    <row r="132">
      <c r="A132" s="41">
        <v>130.0</v>
      </c>
      <c r="B132" s="41" t="s">
        <v>101</v>
      </c>
      <c r="C132" s="41" t="s">
        <v>140</v>
      </c>
      <c r="D132" s="41" t="s">
        <v>274</v>
      </c>
      <c r="E132" s="41" t="s">
        <v>239</v>
      </c>
      <c r="F132" s="41" t="s">
        <v>105</v>
      </c>
      <c r="G132" s="41">
        <v>4330.0</v>
      </c>
      <c r="H132" s="41">
        <v>44.2975</v>
      </c>
      <c r="I132" s="41">
        <v>-69.719</v>
      </c>
      <c r="J132" s="41">
        <v>44134.5</v>
      </c>
      <c r="K132" s="41">
        <v>27.41</v>
      </c>
      <c r="L132" s="41">
        <v>54.815</v>
      </c>
      <c r="M132" s="41">
        <v>13977.8</v>
      </c>
    </row>
    <row r="133">
      <c r="A133" s="41">
        <v>131.0</v>
      </c>
      <c r="B133" s="41" t="s">
        <v>101</v>
      </c>
      <c r="C133" s="41" t="s">
        <v>140</v>
      </c>
      <c r="D133" s="41" t="s">
        <v>275</v>
      </c>
      <c r="E133" s="41" t="s">
        <v>115</v>
      </c>
      <c r="F133" s="41" t="s">
        <v>105</v>
      </c>
      <c r="G133" s="41">
        <v>4240.0</v>
      </c>
      <c r="H133" s="41">
        <v>44.1029</v>
      </c>
      <c r="I133" s="41">
        <v>-70.195</v>
      </c>
      <c r="J133" s="41">
        <v>717.44</v>
      </c>
      <c r="K133" s="41">
        <v>0.45</v>
      </c>
      <c r="L133" s="41">
        <v>0.89106</v>
      </c>
      <c r="M133" s="41">
        <v>227.221</v>
      </c>
    </row>
    <row r="134">
      <c r="A134" s="41">
        <v>132.0</v>
      </c>
      <c r="B134" s="41" t="s">
        <v>101</v>
      </c>
      <c r="C134" s="41" t="s">
        <v>140</v>
      </c>
      <c r="D134" s="41" t="s">
        <v>276</v>
      </c>
      <c r="E134" s="41" t="s">
        <v>117</v>
      </c>
      <c r="F134" s="41" t="s">
        <v>105</v>
      </c>
      <c r="G134" s="41">
        <v>4210.0</v>
      </c>
      <c r="H134" s="41">
        <v>44.0874</v>
      </c>
      <c r="I134" s="41">
        <v>-70.276</v>
      </c>
      <c r="J134" s="41">
        <v>6207.42</v>
      </c>
      <c r="K134" s="41">
        <v>3.85</v>
      </c>
      <c r="L134" s="41">
        <v>7.70961</v>
      </c>
      <c r="M134" s="41">
        <v>1965.95</v>
      </c>
    </row>
    <row r="135">
      <c r="A135" s="41">
        <v>133.0</v>
      </c>
      <c r="B135" s="41" t="s">
        <v>101</v>
      </c>
      <c r="C135" s="41" t="s">
        <v>140</v>
      </c>
      <c r="D135" s="41" t="s">
        <v>277</v>
      </c>
      <c r="E135" s="41" t="s">
        <v>278</v>
      </c>
      <c r="F135" s="41" t="s">
        <v>105</v>
      </c>
      <c r="G135" s="41">
        <v>4096.0</v>
      </c>
      <c r="H135" s="41">
        <v>43.7931</v>
      </c>
      <c r="I135" s="41">
        <v>-70.176</v>
      </c>
      <c r="J135" s="41">
        <v>34812.8</v>
      </c>
      <c r="K135" s="41">
        <v>21.62</v>
      </c>
      <c r="L135" s="41">
        <v>43.2375</v>
      </c>
      <c r="M135" s="41">
        <v>11025.6</v>
      </c>
    </row>
    <row r="136">
      <c r="A136" s="41">
        <v>134.0</v>
      </c>
      <c r="B136" s="41" t="s">
        <v>101</v>
      </c>
      <c r="C136" s="41" t="s">
        <v>140</v>
      </c>
      <c r="D136" s="41" t="s">
        <v>279</v>
      </c>
      <c r="E136" s="41" t="s">
        <v>115</v>
      </c>
      <c r="F136" s="41" t="s">
        <v>105</v>
      </c>
      <c r="G136" s="41">
        <v>4240.0</v>
      </c>
      <c r="H136" s="41">
        <v>44.0915</v>
      </c>
      <c r="I136" s="41">
        <v>-70.21</v>
      </c>
      <c r="J136" s="41">
        <v>1678.45</v>
      </c>
      <c r="K136" s="41">
        <v>1.04</v>
      </c>
      <c r="L136" s="41">
        <v>2.08464</v>
      </c>
      <c r="M136" s="41">
        <v>531.582</v>
      </c>
    </row>
    <row r="137">
      <c r="A137" s="41">
        <v>135.0</v>
      </c>
      <c r="B137" s="41" t="s">
        <v>101</v>
      </c>
      <c r="C137" s="41" t="s">
        <v>140</v>
      </c>
      <c r="D137" s="41" t="s">
        <v>280</v>
      </c>
      <c r="E137" s="41" t="s">
        <v>174</v>
      </c>
      <c r="F137" s="41" t="s">
        <v>105</v>
      </c>
      <c r="G137" s="41">
        <v>4256.0</v>
      </c>
      <c r="H137" s="41">
        <v>44.1059</v>
      </c>
      <c r="I137" s="41">
        <v>-70.39</v>
      </c>
      <c r="J137" s="41">
        <v>14912.1</v>
      </c>
      <c r="K137" s="41">
        <v>9.26</v>
      </c>
      <c r="L137" s="41">
        <v>18.5208</v>
      </c>
      <c r="M137" s="41">
        <v>4722.82</v>
      </c>
    </row>
    <row r="138">
      <c r="A138" s="41">
        <v>136.0</v>
      </c>
      <c r="B138" s="41" t="s">
        <v>101</v>
      </c>
      <c r="C138" s="41" t="s">
        <v>140</v>
      </c>
      <c r="D138" s="41" t="s">
        <v>120</v>
      </c>
      <c r="E138" s="41" t="s">
        <v>115</v>
      </c>
      <c r="F138" s="41" t="s">
        <v>105</v>
      </c>
      <c r="G138" s="41">
        <v>4240.0</v>
      </c>
      <c r="H138" s="41">
        <v>44.1098</v>
      </c>
      <c r="I138" s="41">
        <v>-70.183</v>
      </c>
      <c r="J138" s="41">
        <v>1673.84</v>
      </c>
      <c r="K138" s="41">
        <v>1.04</v>
      </c>
      <c r="L138" s="41">
        <v>2.07891</v>
      </c>
      <c r="M138" s="41">
        <v>530.123</v>
      </c>
    </row>
    <row r="139">
      <c r="A139" s="41">
        <v>137.0</v>
      </c>
      <c r="B139" s="41" t="s">
        <v>101</v>
      </c>
      <c r="C139" s="41" t="s">
        <v>140</v>
      </c>
      <c r="D139" s="41" t="s">
        <v>281</v>
      </c>
      <c r="E139" s="41" t="s">
        <v>119</v>
      </c>
      <c r="F139" s="41" t="s">
        <v>105</v>
      </c>
      <c r="G139" s="41">
        <v>4102.0</v>
      </c>
      <c r="H139" s="41">
        <v>43.6479</v>
      </c>
      <c r="I139" s="41">
        <v>-70.268</v>
      </c>
      <c r="J139" s="41">
        <v>51131.4</v>
      </c>
      <c r="K139" s="41">
        <v>31.75</v>
      </c>
      <c r="L139" s="41">
        <v>63.5052</v>
      </c>
      <c r="M139" s="41">
        <v>16193.8</v>
      </c>
    </row>
    <row r="140">
      <c r="A140" s="41">
        <v>138.0</v>
      </c>
      <c r="B140" s="41" t="s">
        <v>101</v>
      </c>
      <c r="C140" s="41" t="s">
        <v>140</v>
      </c>
      <c r="D140" s="41" t="s">
        <v>282</v>
      </c>
      <c r="E140" s="41" t="s">
        <v>117</v>
      </c>
      <c r="F140" s="41" t="s">
        <v>105</v>
      </c>
      <c r="G140" s="41">
        <v>4210.0</v>
      </c>
      <c r="H140" s="41">
        <v>44.057</v>
      </c>
      <c r="I140" s="41">
        <v>-70.26</v>
      </c>
      <c r="J140" s="41">
        <v>7098.31</v>
      </c>
      <c r="K140" s="41">
        <v>4.41</v>
      </c>
      <c r="L140" s="41">
        <v>8.8161</v>
      </c>
      <c r="M140" s="41">
        <v>2248.11</v>
      </c>
    </row>
    <row r="141">
      <c r="A141" s="41">
        <v>139.0</v>
      </c>
      <c r="B141" s="41" t="s">
        <v>101</v>
      </c>
      <c r="C141" s="41" t="s">
        <v>140</v>
      </c>
      <c r="D141" s="41" t="s">
        <v>283</v>
      </c>
      <c r="E141" s="41" t="s">
        <v>284</v>
      </c>
      <c r="F141" s="41" t="s">
        <v>105</v>
      </c>
      <c r="G141" s="41">
        <v>4263.0</v>
      </c>
      <c r="H141" s="41">
        <v>44.2609</v>
      </c>
      <c r="I141" s="41">
        <v>-70.131</v>
      </c>
      <c r="J141" s="41">
        <v>18163.0</v>
      </c>
      <c r="K141" s="41">
        <v>11.28</v>
      </c>
      <c r="L141" s="41">
        <v>22.5584</v>
      </c>
      <c r="M141" s="41">
        <v>5752.39</v>
      </c>
    </row>
    <row r="142">
      <c r="A142" s="41">
        <v>140.0</v>
      </c>
      <c r="B142" s="41" t="s">
        <v>101</v>
      </c>
      <c r="C142" s="41" t="s">
        <v>140</v>
      </c>
      <c r="D142" s="41" t="s">
        <v>285</v>
      </c>
      <c r="E142" s="41" t="s">
        <v>107</v>
      </c>
      <c r="F142" s="41" t="s">
        <v>105</v>
      </c>
      <c r="G142" s="41">
        <v>4105.0</v>
      </c>
      <c r="H142" s="41">
        <v>43.7316</v>
      </c>
      <c r="I142" s="41">
        <v>-70.321</v>
      </c>
      <c r="J142" s="41">
        <v>42633.4</v>
      </c>
      <c r="K142" s="41">
        <v>26.48</v>
      </c>
      <c r="L142" s="41">
        <v>52.9507</v>
      </c>
      <c r="M142" s="41">
        <v>13502.4</v>
      </c>
    </row>
    <row r="143">
      <c r="A143" s="41">
        <v>141.0</v>
      </c>
      <c r="B143" s="41" t="s">
        <v>101</v>
      </c>
      <c r="C143" s="41" t="s">
        <v>140</v>
      </c>
      <c r="D143" s="41" t="s">
        <v>286</v>
      </c>
      <c r="E143" s="41" t="s">
        <v>117</v>
      </c>
      <c r="F143" s="41" t="s">
        <v>105</v>
      </c>
      <c r="G143" s="41">
        <v>4210.0</v>
      </c>
      <c r="H143" s="41">
        <v>44.1064</v>
      </c>
      <c r="I143" s="41">
        <v>-70.25</v>
      </c>
      <c r="J143" s="41">
        <v>3776.49</v>
      </c>
      <c r="K143" s="41">
        <v>2.35</v>
      </c>
      <c r="L143" s="41">
        <v>4.6904</v>
      </c>
      <c r="M143" s="41">
        <v>1196.05</v>
      </c>
    </row>
    <row r="144">
      <c r="A144" s="41">
        <v>142.0</v>
      </c>
      <c r="B144" s="41" t="s">
        <v>101</v>
      </c>
      <c r="C144" s="41" t="s">
        <v>140</v>
      </c>
      <c r="D144" s="41" t="s">
        <v>287</v>
      </c>
      <c r="E144" s="41" t="s">
        <v>288</v>
      </c>
      <c r="F144" s="41" t="s">
        <v>105</v>
      </c>
      <c r="G144" s="41">
        <v>4856.0</v>
      </c>
      <c r="H144" s="41">
        <v>44.195</v>
      </c>
      <c r="I144" s="41">
        <v>-69.126</v>
      </c>
      <c r="J144" s="41">
        <v>86737.5</v>
      </c>
      <c r="K144" s="41">
        <v>53.86</v>
      </c>
      <c r="L144" s="41">
        <v>107.728</v>
      </c>
      <c r="M144" s="41">
        <v>27470.6</v>
      </c>
    </row>
    <row r="145">
      <c r="A145" s="41">
        <v>143.0</v>
      </c>
      <c r="B145" s="41" t="s">
        <v>101</v>
      </c>
      <c r="C145" s="41" t="s">
        <v>140</v>
      </c>
      <c r="D145" s="41" t="s">
        <v>289</v>
      </c>
      <c r="E145" s="41" t="s">
        <v>134</v>
      </c>
      <c r="F145" s="41" t="s">
        <v>105</v>
      </c>
      <c r="G145" s="41">
        <v>4072.0</v>
      </c>
      <c r="H145" s="41">
        <v>43.5107</v>
      </c>
      <c r="I145" s="41">
        <v>-70.456</v>
      </c>
      <c r="J145" s="41">
        <v>69158.8</v>
      </c>
      <c r="K145" s="41">
        <v>42.95</v>
      </c>
      <c r="L145" s="41">
        <v>85.8952</v>
      </c>
      <c r="M145" s="41">
        <v>21903.3</v>
      </c>
    </row>
    <row r="146">
      <c r="A146" s="41">
        <v>144.0</v>
      </c>
      <c r="B146" s="41" t="s">
        <v>101</v>
      </c>
      <c r="C146" s="41" t="s">
        <v>140</v>
      </c>
      <c r="D146" s="41" t="s">
        <v>290</v>
      </c>
      <c r="E146" s="41" t="s">
        <v>115</v>
      </c>
      <c r="F146" s="41" t="s">
        <v>105</v>
      </c>
      <c r="G146" s="41">
        <v>4240.0</v>
      </c>
      <c r="H146" s="41">
        <v>44.088</v>
      </c>
      <c r="I146" s="41">
        <v>-70.156</v>
      </c>
      <c r="J146" s="41">
        <v>4269.79</v>
      </c>
      <c r="K146" s="41">
        <v>2.65</v>
      </c>
      <c r="L146" s="41">
        <v>5.30308</v>
      </c>
      <c r="M146" s="41">
        <v>1352.29</v>
      </c>
    </row>
    <row r="147">
      <c r="A147" s="41">
        <v>145.0</v>
      </c>
      <c r="B147" s="41" t="s">
        <v>101</v>
      </c>
      <c r="C147" s="41" t="s">
        <v>140</v>
      </c>
      <c r="D147" s="41" t="s">
        <v>291</v>
      </c>
      <c r="E147" s="41" t="s">
        <v>115</v>
      </c>
      <c r="F147" s="41" t="s">
        <v>105</v>
      </c>
      <c r="G147" s="41">
        <v>4240.0</v>
      </c>
      <c r="H147" s="41">
        <v>44.1189</v>
      </c>
      <c r="I147" s="41">
        <v>-70.158</v>
      </c>
      <c r="J147" s="41">
        <v>3877.0</v>
      </c>
      <c r="K147" s="41">
        <v>2.41</v>
      </c>
      <c r="L147" s="41">
        <v>4.81523</v>
      </c>
      <c r="M147" s="41">
        <v>1227.88</v>
      </c>
    </row>
    <row r="148">
      <c r="A148" s="41">
        <v>146.0</v>
      </c>
      <c r="B148" s="41" t="s">
        <v>101</v>
      </c>
      <c r="C148" s="41" t="s">
        <v>140</v>
      </c>
      <c r="D148" s="41" t="s">
        <v>292</v>
      </c>
      <c r="E148" s="41" t="s">
        <v>172</v>
      </c>
      <c r="F148" s="41" t="s">
        <v>105</v>
      </c>
      <c r="G148" s="41">
        <v>4011.0</v>
      </c>
      <c r="H148" s="41">
        <v>43.8925</v>
      </c>
      <c r="I148" s="41">
        <v>-70.008</v>
      </c>
      <c r="J148" s="41">
        <v>28386.1</v>
      </c>
      <c r="K148" s="41">
        <v>17.63</v>
      </c>
      <c r="L148" s="41">
        <v>35.2555</v>
      </c>
      <c r="M148" s="41">
        <v>8990.15</v>
      </c>
    </row>
    <row r="149">
      <c r="A149" s="41">
        <v>147.0</v>
      </c>
      <c r="B149" s="41" t="s">
        <v>101</v>
      </c>
      <c r="C149" s="41" t="s">
        <v>140</v>
      </c>
      <c r="D149" s="41" t="s">
        <v>293</v>
      </c>
      <c r="E149" s="41" t="s">
        <v>202</v>
      </c>
      <c r="F149" s="41" t="s">
        <v>105</v>
      </c>
      <c r="G149" s="41">
        <v>4086.0</v>
      </c>
      <c r="H149" s="41">
        <v>43.9399</v>
      </c>
      <c r="I149" s="41">
        <v>-69.999</v>
      </c>
      <c r="J149" s="41">
        <v>24649.6</v>
      </c>
      <c r="K149" s="41">
        <v>15.31</v>
      </c>
      <c r="L149" s="41">
        <v>30.6148</v>
      </c>
      <c r="M149" s="41">
        <v>7806.77</v>
      </c>
    </row>
    <row r="150">
      <c r="A150" s="41">
        <v>148.0</v>
      </c>
      <c r="B150" s="41" t="s">
        <v>101</v>
      </c>
      <c r="C150" s="41" t="s">
        <v>140</v>
      </c>
      <c r="D150" s="41" t="s">
        <v>294</v>
      </c>
      <c r="E150" s="41" t="s">
        <v>115</v>
      </c>
      <c r="F150" s="41" t="s">
        <v>105</v>
      </c>
      <c r="G150" s="41">
        <v>4240.0</v>
      </c>
      <c r="H150" s="41">
        <v>44.0981</v>
      </c>
      <c r="I150" s="41">
        <v>-70.196</v>
      </c>
      <c r="J150" s="41">
        <v>1045.45</v>
      </c>
      <c r="K150" s="41">
        <v>0.65</v>
      </c>
      <c r="L150" s="41">
        <v>1.29845</v>
      </c>
      <c r="M150" s="41">
        <v>331.105</v>
      </c>
    </row>
    <row r="151">
      <c r="A151" s="41">
        <v>149.0</v>
      </c>
      <c r="B151" s="41" t="s">
        <v>101</v>
      </c>
      <c r="C151" s="41" t="s">
        <v>140</v>
      </c>
      <c r="D151" s="41" t="s">
        <v>295</v>
      </c>
      <c r="E151" s="41" t="s">
        <v>172</v>
      </c>
      <c r="F151" s="41" t="s">
        <v>105</v>
      </c>
      <c r="G151" s="41">
        <v>4011.0</v>
      </c>
      <c r="H151" s="41">
        <v>43.9044</v>
      </c>
      <c r="I151" s="41">
        <v>-69.961</v>
      </c>
      <c r="J151" s="41">
        <v>29638.5</v>
      </c>
      <c r="K151" s="41">
        <v>18.41</v>
      </c>
      <c r="L151" s="41">
        <v>36.811</v>
      </c>
      <c r="M151" s="41">
        <v>9386.8</v>
      </c>
    </row>
    <row r="152">
      <c r="A152" s="41">
        <v>150.0</v>
      </c>
      <c r="B152" s="41" t="s">
        <v>101</v>
      </c>
      <c r="C152" s="41" t="s">
        <v>140</v>
      </c>
      <c r="D152" s="41" t="s">
        <v>296</v>
      </c>
      <c r="E152" s="41" t="s">
        <v>119</v>
      </c>
      <c r="F152" s="41" t="s">
        <v>105</v>
      </c>
      <c r="G152" s="41">
        <v>4101.0</v>
      </c>
      <c r="H152" s="41">
        <v>43.666</v>
      </c>
      <c r="I152" s="41">
        <v>-70.243</v>
      </c>
      <c r="J152" s="41">
        <v>48961.7</v>
      </c>
      <c r="K152" s="41">
        <v>30.41</v>
      </c>
      <c r="L152" s="41">
        <v>60.8105</v>
      </c>
      <c r="M152" s="41">
        <v>15506.7</v>
      </c>
    </row>
    <row r="153">
      <c r="A153" s="41">
        <v>151.0</v>
      </c>
      <c r="B153" s="41" t="s">
        <v>101</v>
      </c>
      <c r="C153" s="41" t="s">
        <v>140</v>
      </c>
      <c r="D153" s="41" t="s">
        <v>297</v>
      </c>
      <c r="E153" s="41" t="s">
        <v>119</v>
      </c>
      <c r="F153" s="41" t="s">
        <v>105</v>
      </c>
      <c r="G153" s="41">
        <v>4101.0</v>
      </c>
      <c r="H153" s="41">
        <v>43.6535</v>
      </c>
      <c r="I153" s="41">
        <v>-70.256</v>
      </c>
      <c r="J153" s="41">
        <v>50425.1</v>
      </c>
      <c r="K153" s="41">
        <v>31.31</v>
      </c>
      <c r="L153" s="41">
        <v>62.6279</v>
      </c>
      <c r="M153" s="41">
        <v>15970.1</v>
      </c>
    </row>
    <row r="154">
      <c r="A154" s="41">
        <v>152.0</v>
      </c>
      <c r="B154" s="41" t="s">
        <v>101</v>
      </c>
      <c r="C154" s="41" t="s">
        <v>140</v>
      </c>
      <c r="D154" s="41" t="s">
        <v>298</v>
      </c>
      <c r="E154" s="41" t="s">
        <v>115</v>
      </c>
      <c r="F154" s="41" t="s">
        <v>105</v>
      </c>
      <c r="G154" s="41">
        <v>4240.0</v>
      </c>
      <c r="H154" s="41">
        <v>44.1096</v>
      </c>
      <c r="I154" s="41">
        <v>-70.192</v>
      </c>
      <c r="J154" s="41">
        <v>969.7</v>
      </c>
      <c r="K154" s="41">
        <v>0.6</v>
      </c>
      <c r="L154" s="41">
        <v>1.20437</v>
      </c>
      <c r="M154" s="41">
        <v>307.115</v>
      </c>
    </row>
    <row r="155">
      <c r="A155" s="41">
        <v>153.0</v>
      </c>
      <c r="B155" s="41" t="s">
        <v>101</v>
      </c>
      <c r="C155" s="41" t="s">
        <v>140</v>
      </c>
      <c r="D155" s="41" t="s">
        <v>299</v>
      </c>
      <c r="E155" s="41" t="s">
        <v>219</v>
      </c>
      <c r="F155" s="41" t="s">
        <v>105</v>
      </c>
      <c r="G155" s="41">
        <v>4097.0</v>
      </c>
      <c r="H155" s="41">
        <v>43.845</v>
      </c>
      <c r="I155" s="41">
        <v>-70.236</v>
      </c>
      <c r="J155" s="41">
        <v>29085.5</v>
      </c>
      <c r="K155" s="41">
        <v>18.06</v>
      </c>
      <c r="L155" s="41">
        <v>36.1241</v>
      </c>
      <c r="M155" s="41">
        <v>9211.66</v>
      </c>
    </row>
    <row r="156">
      <c r="A156" s="41">
        <v>154.0</v>
      </c>
      <c r="B156" s="41" t="s">
        <v>101</v>
      </c>
      <c r="C156" s="41" t="s">
        <v>140</v>
      </c>
      <c r="D156" s="41" t="s">
        <v>300</v>
      </c>
      <c r="E156" s="41" t="s">
        <v>115</v>
      </c>
      <c r="F156" s="41" t="s">
        <v>105</v>
      </c>
      <c r="G156" s="41">
        <v>4240.0</v>
      </c>
      <c r="H156" s="41">
        <v>44.0996</v>
      </c>
      <c r="I156" s="41">
        <v>-70.2</v>
      </c>
      <c r="J156" s="41">
        <v>750.27</v>
      </c>
      <c r="K156" s="41">
        <v>0.47</v>
      </c>
      <c r="L156" s="41">
        <v>0.93184</v>
      </c>
      <c r="M156" s="41">
        <v>237.619</v>
      </c>
    </row>
    <row r="157">
      <c r="A157" s="41">
        <v>155.0</v>
      </c>
      <c r="B157" s="41" t="s">
        <v>101</v>
      </c>
      <c r="C157" s="41" t="s">
        <v>140</v>
      </c>
      <c r="D157" s="41" t="s">
        <v>301</v>
      </c>
      <c r="E157" s="41" t="s">
        <v>302</v>
      </c>
      <c r="F157" s="41" t="s">
        <v>105</v>
      </c>
      <c r="G157" s="41">
        <v>4064.0</v>
      </c>
      <c r="H157" s="41">
        <v>43.5103</v>
      </c>
      <c r="I157" s="41">
        <v>-70.415</v>
      </c>
      <c r="J157" s="41">
        <v>68308.3</v>
      </c>
      <c r="K157" s="41">
        <v>42.42</v>
      </c>
      <c r="L157" s="41">
        <v>84.8389</v>
      </c>
      <c r="M157" s="41">
        <v>21633.9</v>
      </c>
    </row>
    <row r="158">
      <c r="A158" s="41">
        <v>156.0</v>
      </c>
      <c r="B158" s="41" t="s">
        <v>101</v>
      </c>
      <c r="C158" s="41" t="s">
        <v>140</v>
      </c>
      <c r="D158" s="41" t="s">
        <v>303</v>
      </c>
      <c r="E158" s="41" t="s">
        <v>115</v>
      </c>
      <c r="F158" s="41" t="s">
        <v>105</v>
      </c>
      <c r="G158" s="41">
        <v>4240.0</v>
      </c>
      <c r="H158" s="41">
        <v>44.1079</v>
      </c>
      <c r="I158" s="41">
        <v>-70.207</v>
      </c>
      <c r="J158" s="41">
        <v>362.43</v>
      </c>
      <c r="K158" s="41">
        <v>0.23</v>
      </c>
      <c r="L158" s="41">
        <v>0.45014</v>
      </c>
      <c r="M158" s="41">
        <v>114.787</v>
      </c>
    </row>
    <row r="159">
      <c r="A159" s="41">
        <v>157.0</v>
      </c>
      <c r="B159" s="41" t="s">
        <v>101</v>
      </c>
      <c r="C159" s="41" t="s">
        <v>140</v>
      </c>
      <c r="D159" s="41" t="s">
        <v>304</v>
      </c>
      <c r="E159" s="41" t="s">
        <v>115</v>
      </c>
      <c r="F159" s="41" t="s">
        <v>105</v>
      </c>
      <c r="G159" s="41">
        <v>4240.0</v>
      </c>
      <c r="H159" s="41">
        <v>44.1094</v>
      </c>
      <c r="I159" s="41">
        <v>-70.206</v>
      </c>
      <c r="J159" s="41">
        <v>467.16</v>
      </c>
      <c r="K159" s="41">
        <v>0.29</v>
      </c>
      <c r="L159" s="41">
        <v>0.58021</v>
      </c>
      <c r="M159" s="41">
        <v>147.955</v>
      </c>
    </row>
    <row r="160">
      <c r="A160" s="41">
        <v>158.0</v>
      </c>
      <c r="B160" s="41" t="s">
        <v>101</v>
      </c>
      <c r="C160" s="41" t="s">
        <v>140</v>
      </c>
      <c r="D160" s="41" t="s">
        <v>305</v>
      </c>
      <c r="E160" s="41" t="s">
        <v>176</v>
      </c>
      <c r="F160" s="41" t="s">
        <v>105</v>
      </c>
      <c r="G160" s="41">
        <v>4021.0</v>
      </c>
      <c r="H160" s="41">
        <v>43.8008</v>
      </c>
      <c r="I160" s="41">
        <v>-70.246</v>
      </c>
      <c r="J160" s="41">
        <v>34055.9</v>
      </c>
      <c r="K160" s="41">
        <v>21.15</v>
      </c>
      <c r="L160" s="41">
        <v>42.2974</v>
      </c>
      <c r="M160" s="41">
        <v>10785.8</v>
      </c>
    </row>
    <row r="161">
      <c r="A161" s="41">
        <v>159.0</v>
      </c>
      <c r="B161" s="41" t="s">
        <v>101</v>
      </c>
      <c r="C161" s="41" t="s">
        <v>140</v>
      </c>
      <c r="D161" s="41" t="s">
        <v>306</v>
      </c>
      <c r="E161" s="41" t="s">
        <v>219</v>
      </c>
      <c r="F161" s="41" t="s">
        <v>105</v>
      </c>
      <c r="G161" s="41">
        <v>4097.0</v>
      </c>
      <c r="H161" s="41">
        <v>43.845</v>
      </c>
      <c r="I161" s="41">
        <v>-70.236</v>
      </c>
      <c r="J161" s="41">
        <v>29085.5</v>
      </c>
      <c r="K161" s="41">
        <v>18.06</v>
      </c>
      <c r="L161" s="41">
        <v>36.1241</v>
      </c>
      <c r="M161" s="41">
        <v>9211.66</v>
      </c>
    </row>
    <row r="162">
      <c r="A162" s="41">
        <v>160.0</v>
      </c>
      <c r="B162" s="41" t="s">
        <v>101</v>
      </c>
      <c r="C162" s="41" t="s">
        <v>140</v>
      </c>
      <c r="D162" s="41" t="s">
        <v>307</v>
      </c>
      <c r="E162" s="41" t="s">
        <v>202</v>
      </c>
      <c r="F162" s="41" t="s">
        <v>105</v>
      </c>
      <c r="G162" s="41">
        <v>4086.0</v>
      </c>
      <c r="H162" s="41">
        <v>43.9204</v>
      </c>
      <c r="I162" s="41">
        <v>-69.973</v>
      </c>
      <c r="J162" s="41">
        <v>27632.4</v>
      </c>
      <c r="K162" s="41">
        <v>17.16</v>
      </c>
      <c r="L162" s="41">
        <v>34.3194</v>
      </c>
      <c r="M162" s="41">
        <v>8751.44</v>
      </c>
    </row>
    <row r="163">
      <c r="A163" s="41">
        <v>161.0</v>
      </c>
      <c r="B163" s="41" t="s">
        <v>101</v>
      </c>
      <c r="C163" s="41" t="s">
        <v>140</v>
      </c>
      <c r="D163" s="41" t="s">
        <v>308</v>
      </c>
      <c r="E163" s="41" t="s">
        <v>115</v>
      </c>
      <c r="F163" s="41" t="s">
        <v>105</v>
      </c>
      <c r="G163" s="41">
        <v>4240.0</v>
      </c>
      <c r="H163" s="41">
        <v>44.0989</v>
      </c>
      <c r="I163" s="41">
        <v>-70.193</v>
      </c>
      <c r="J163" s="41">
        <v>1130.62</v>
      </c>
      <c r="K163" s="41">
        <v>0.7</v>
      </c>
      <c r="L163" s="41">
        <v>1.40423</v>
      </c>
      <c r="M163" s="41">
        <v>358.079</v>
      </c>
    </row>
    <row r="164">
      <c r="A164" s="41">
        <v>162.0</v>
      </c>
      <c r="B164" s="41" t="s">
        <v>101</v>
      </c>
      <c r="C164" s="41" t="s">
        <v>140</v>
      </c>
      <c r="D164" s="41" t="s">
        <v>309</v>
      </c>
      <c r="E164" s="41" t="s">
        <v>115</v>
      </c>
      <c r="F164" s="41" t="s">
        <v>105</v>
      </c>
      <c r="G164" s="41">
        <v>4240.0</v>
      </c>
      <c r="H164" s="41">
        <v>44.108</v>
      </c>
      <c r="I164" s="41">
        <v>-70.205</v>
      </c>
      <c r="J164" s="41">
        <v>287.97</v>
      </c>
      <c r="K164" s="41">
        <v>0.18</v>
      </c>
      <c r="L164" s="41">
        <v>0.35766</v>
      </c>
      <c r="M164" s="41">
        <v>91.2026</v>
      </c>
    </row>
    <row r="165">
      <c r="A165" s="41">
        <v>163.0</v>
      </c>
      <c r="B165" s="41" t="s">
        <v>101</v>
      </c>
      <c r="C165" s="41" t="s">
        <v>140</v>
      </c>
      <c r="D165" s="41" t="s">
        <v>310</v>
      </c>
      <c r="E165" s="41" t="s">
        <v>117</v>
      </c>
      <c r="F165" s="41" t="s">
        <v>105</v>
      </c>
      <c r="G165" s="41">
        <v>4210.0</v>
      </c>
      <c r="H165" s="41">
        <v>44.0877</v>
      </c>
      <c r="I165" s="41">
        <v>-70.222</v>
      </c>
      <c r="J165" s="41">
        <v>2535.27</v>
      </c>
      <c r="K165" s="41">
        <v>1.57</v>
      </c>
      <c r="L165" s="41">
        <v>3.1488</v>
      </c>
      <c r="M165" s="41">
        <v>802.944</v>
      </c>
    </row>
    <row r="166">
      <c r="A166" s="41">
        <v>164.0</v>
      </c>
      <c r="B166" s="41" t="s">
        <v>101</v>
      </c>
      <c r="C166" s="41" t="s">
        <v>140</v>
      </c>
      <c r="D166" s="41" t="s">
        <v>311</v>
      </c>
      <c r="E166" s="41" t="s">
        <v>176</v>
      </c>
      <c r="F166" s="41" t="s">
        <v>105</v>
      </c>
      <c r="G166" s="41">
        <v>4021.0</v>
      </c>
      <c r="H166" s="41">
        <v>43.8025</v>
      </c>
      <c r="I166" s="41">
        <v>-70.254</v>
      </c>
      <c r="J166" s="41">
        <v>33939.3</v>
      </c>
      <c r="K166" s="41">
        <v>21.08</v>
      </c>
      <c r="L166" s="41">
        <v>42.1526</v>
      </c>
      <c r="M166" s="41">
        <v>10748.9</v>
      </c>
    </row>
    <row r="167">
      <c r="A167" s="41">
        <v>165.0</v>
      </c>
      <c r="B167" s="41" t="s">
        <v>101</v>
      </c>
      <c r="C167" s="41" t="s">
        <v>140</v>
      </c>
      <c r="D167" s="41" t="s">
        <v>312</v>
      </c>
      <c r="E167" s="41" t="s">
        <v>202</v>
      </c>
      <c r="F167" s="41" t="s">
        <v>105</v>
      </c>
      <c r="G167" s="41">
        <v>4086.0</v>
      </c>
      <c r="H167" s="41">
        <v>43.9795</v>
      </c>
      <c r="I167" s="41">
        <v>-69.997</v>
      </c>
      <c r="J167" s="41">
        <v>21703.0</v>
      </c>
      <c r="K167" s="41">
        <v>13.48</v>
      </c>
      <c r="L167" s="41">
        <v>26.9552</v>
      </c>
      <c r="M167" s="41">
        <v>6873.56</v>
      </c>
    </row>
    <row r="168">
      <c r="A168" s="41">
        <v>166.0</v>
      </c>
      <c r="B168" s="41" t="s">
        <v>101</v>
      </c>
      <c r="C168" s="41" t="s">
        <v>140</v>
      </c>
      <c r="D168" s="41" t="s">
        <v>313</v>
      </c>
      <c r="E168" s="41" t="s">
        <v>278</v>
      </c>
      <c r="F168" s="41" t="s">
        <v>105</v>
      </c>
      <c r="G168" s="41">
        <v>4096.0</v>
      </c>
      <c r="H168" s="41">
        <v>43.8021</v>
      </c>
      <c r="I168" s="41">
        <v>-70.163</v>
      </c>
      <c r="J168" s="41">
        <v>33891.4</v>
      </c>
      <c r="K168" s="41">
        <v>21.05</v>
      </c>
      <c r="L168" s="41">
        <v>42.0931</v>
      </c>
      <c r="M168" s="41">
        <v>10733.7</v>
      </c>
    </row>
    <row r="169">
      <c r="A169" s="41">
        <v>167.0</v>
      </c>
      <c r="B169" s="41" t="s">
        <v>101</v>
      </c>
      <c r="C169" s="41" t="s">
        <v>140</v>
      </c>
      <c r="D169" s="41" t="s">
        <v>314</v>
      </c>
      <c r="E169" s="41" t="s">
        <v>115</v>
      </c>
      <c r="F169" s="41" t="s">
        <v>105</v>
      </c>
      <c r="G169" s="41">
        <v>4240.0</v>
      </c>
      <c r="H169" s="41">
        <v>44.1089</v>
      </c>
      <c r="I169" s="41">
        <v>-70.207</v>
      </c>
      <c r="J169" s="41">
        <v>428.55</v>
      </c>
      <c r="K169" s="41">
        <v>0.27</v>
      </c>
      <c r="L169" s="41">
        <v>0.53226</v>
      </c>
      <c r="M169" s="41">
        <v>135.725</v>
      </c>
    </row>
    <row r="170">
      <c r="A170" s="41">
        <v>168.0</v>
      </c>
      <c r="B170" s="41" t="s">
        <v>101</v>
      </c>
      <c r="C170" s="41" t="s">
        <v>140</v>
      </c>
      <c r="D170" s="41" t="s">
        <v>315</v>
      </c>
      <c r="E170" s="41" t="s">
        <v>115</v>
      </c>
      <c r="F170" s="41" t="s">
        <v>105</v>
      </c>
      <c r="G170" s="41">
        <v>4240.0</v>
      </c>
      <c r="H170" s="41">
        <v>44.1048</v>
      </c>
      <c r="I170" s="41">
        <v>-70.209</v>
      </c>
      <c r="J170" s="41">
        <v>485.63</v>
      </c>
      <c r="K170" s="41">
        <v>0.3</v>
      </c>
      <c r="L170" s="41">
        <v>0.60315</v>
      </c>
      <c r="M170" s="41">
        <v>153.804</v>
      </c>
    </row>
    <row r="171">
      <c r="A171" s="41">
        <v>169.0</v>
      </c>
      <c r="B171" s="41" t="s">
        <v>101</v>
      </c>
      <c r="C171" s="41" t="s">
        <v>140</v>
      </c>
      <c r="D171" s="41" t="s">
        <v>316</v>
      </c>
      <c r="E171" s="41" t="s">
        <v>115</v>
      </c>
      <c r="F171" s="41" t="s">
        <v>105</v>
      </c>
      <c r="G171" s="41">
        <v>4240.0</v>
      </c>
      <c r="H171" s="41">
        <v>44.1011</v>
      </c>
      <c r="I171" s="41">
        <v>-70.21</v>
      </c>
      <c r="J171" s="41">
        <v>748.11</v>
      </c>
      <c r="K171" s="41">
        <v>0.46</v>
      </c>
      <c r="L171" s="41">
        <v>0.92915</v>
      </c>
      <c r="M171" s="41">
        <v>236.933</v>
      </c>
    </row>
    <row r="172">
      <c r="A172" s="41">
        <v>170.0</v>
      </c>
      <c r="B172" s="41" t="s">
        <v>101</v>
      </c>
      <c r="C172" s="41" t="s">
        <v>140</v>
      </c>
      <c r="D172" s="41" t="s">
        <v>317</v>
      </c>
      <c r="E172" s="41" t="s">
        <v>115</v>
      </c>
      <c r="F172" s="41" t="s">
        <v>105</v>
      </c>
      <c r="G172" s="41">
        <v>4240.0</v>
      </c>
      <c r="H172" s="41">
        <v>44.1011</v>
      </c>
      <c r="I172" s="41">
        <v>-70.21</v>
      </c>
      <c r="J172" s="41">
        <v>748.11</v>
      </c>
      <c r="K172" s="41">
        <v>0.46</v>
      </c>
      <c r="L172" s="41">
        <v>0.92915</v>
      </c>
      <c r="M172" s="41">
        <v>236.933</v>
      </c>
    </row>
    <row r="173">
      <c r="A173" s="41">
        <v>171.0</v>
      </c>
      <c r="B173" s="41" t="s">
        <v>101</v>
      </c>
      <c r="C173" s="41" t="s">
        <v>140</v>
      </c>
      <c r="D173" s="41" t="s">
        <v>318</v>
      </c>
      <c r="E173" s="41" t="s">
        <v>115</v>
      </c>
      <c r="F173" s="41" t="s">
        <v>105</v>
      </c>
      <c r="G173" s="41">
        <v>4240.0</v>
      </c>
      <c r="H173" s="41">
        <v>44.1011</v>
      </c>
      <c r="I173" s="41">
        <v>-70.21</v>
      </c>
      <c r="J173" s="41">
        <v>748.11</v>
      </c>
      <c r="K173" s="41">
        <v>0.46</v>
      </c>
      <c r="L173" s="41">
        <v>0.92915</v>
      </c>
      <c r="M173" s="41">
        <v>236.933</v>
      </c>
    </row>
    <row r="174">
      <c r="A174" s="41">
        <v>172.0</v>
      </c>
      <c r="B174" s="41" t="s">
        <v>101</v>
      </c>
      <c r="C174" s="41" t="s">
        <v>140</v>
      </c>
      <c r="D174" s="41" t="s">
        <v>319</v>
      </c>
      <c r="E174" s="41" t="s">
        <v>115</v>
      </c>
      <c r="F174" s="41" t="s">
        <v>105</v>
      </c>
      <c r="G174" s="41">
        <v>4240.0</v>
      </c>
      <c r="H174" s="41">
        <v>44.1079</v>
      </c>
      <c r="I174" s="41">
        <v>-70.206</v>
      </c>
      <c r="J174" s="41">
        <v>333.94</v>
      </c>
      <c r="K174" s="41">
        <v>0.21</v>
      </c>
      <c r="L174" s="41">
        <v>0.41475</v>
      </c>
      <c r="M174" s="41">
        <v>105.761</v>
      </c>
    </row>
    <row r="175">
      <c r="A175" s="41">
        <v>173.0</v>
      </c>
      <c r="B175" s="41" t="s">
        <v>101</v>
      </c>
      <c r="C175" s="41" t="s">
        <v>140</v>
      </c>
      <c r="D175" s="41" t="s">
        <v>320</v>
      </c>
      <c r="E175" s="41" t="s">
        <v>115</v>
      </c>
      <c r="F175" s="41" t="s">
        <v>105</v>
      </c>
      <c r="G175" s="41">
        <v>4240.0</v>
      </c>
      <c r="H175" s="41">
        <v>44.103</v>
      </c>
      <c r="I175" s="41">
        <v>-70.212</v>
      </c>
      <c r="J175" s="41">
        <v>796.35</v>
      </c>
      <c r="K175" s="41">
        <v>0.49</v>
      </c>
      <c r="L175" s="41">
        <v>0.98907</v>
      </c>
      <c r="M175" s="41">
        <v>252.213</v>
      </c>
    </row>
    <row r="176">
      <c r="A176" s="41">
        <v>174.0</v>
      </c>
      <c r="B176" s="41" t="s">
        <v>101</v>
      </c>
      <c r="C176" s="41" t="s">
        <v>140</v>
      </c>
      <c r="D176" s="41" t="s">
        <v>321</v>
      </c>
      <c r="E176" s="41" t="s">
        <v>117</v>
      </c>
      <c r="F176" s="41" t="s">
        <v>105</v>
      </c>
      <c r="G176" s="41">
        <v>4210.0</v>
      </c>
      <c r="H176" s="41">
        <v>44.1092</v>
      </c>
      <c r="I176" s="41">
        <v>-70.273</v>
      </c>
      <c r="J176" s="41">
        <v>5623.15</v>
      </c>
      <c r="K176" s="41">
        <v>3.49</v>
      </c>
      <c r="L176" s="41">
        <v>6.98396</v>
      </c>
      <c r="M176" s="41">
        <v>1780.91</v>
      </c>
    </row>
    <row r="177">
      <c r="A177" s="41">
        <v>175.0</v>
      </c>
      <c r="B177" s="41" t="s">
        <v>101</v>
      </c>
      <c r="C177" s="41" t="s">
        <v>140</v>
      </c>
      <c r="D177" s="41" t="s">
        <v>322</v>
      </c>
      <c r="E177" s="41" t="s">
        <v>115</v>
      </c>
      <c r="F177" s="41" t="s">
        <v>105</v>
      </c>
      <c r="G177" s="41">
        <v>4240.0</v>
      </c>
      <c r="H177" s="41">
        <v>44.0972</v>
      </c>
      <c r="I177" s="41">
        <v>-70.201</v>
      </c>
      <c r="J177" s="41">
        <v>972.44</v>
      </c>
      <c r="K177" s="41">
        <v>0.6</v>
      </c>
      <c r="L177" s="41">
        <v>1.20777</v>
      </c>
      <c r="M177" s="41">
        <v>307.98</v>
      </c>
    </row>
    <row r="178">
      <c r="A178" s="41">
        <v>176.0</v>
      </c>
      <c r="B178" s="41" t="s">
        <v>101</v>
      </c>
      <c r="C178" s="41" t="s">
        <v>140</v>
      </c>
      <c r="D178" s="41" t="s">
        <v>323</v>
      </c>
      <c r="E178" s="41" t="s">
        <v>117</v>
      </c>
      <c r="F178" s="41" t="s">
        <v>105</v>
      </c>
      <c r="G178" s="41">
        <v>4210.0</v>
      </c>
      <c r="H178" s="41">
        <v>44.1049</v>
      </c>
      <c r="I178" s="41">
        <v>-70.259</v>
      </c>
      <c r="J178" s="41">
        <v>4470.76</v>
      </c>
      <c r="K178" s="41">
        <v>2.78</v>
      </c>
      <c r="L178" s="41">
        <v>5.55268</v>
      </c>
      <c r="M178" s="41">
        <v>1415.93</v>
      </c>
    </row>
    <row r="179">
      <c r="A179" s="41">
        <v>177.0</v>
      </c>
      <c r="B179" s="41" t="s">
        <v>101</v>
      </c>
      <c r="C179" s="41" t="s">
        <v>140</v>
      </c>
      <c r="D179" s="41" t="s">
        <v>324</v>
      </c>
      <c r="E179" s="41" t="s">
        <v>119</v>
      </c>
      <c r="F179" s="41" t="s">
        <v>105</v>
      </c>
      <c r="G179" s="41">
        <v>4101.0</v>
      </c>
      <c r="H179" s="41">
        <v>43.6625</v>
      </c>
      <c r="I179" s="41">
        <v>-70.261</v>
      </c>
      <c r="J179" s="41">
        <v>49469.2</v>
      </c>
      <c r="K179" s="41">
        <v>30.72</v>
      </c>
      <c r="L179" s="41">
        <v>61.4407</v>
      </c>
      <c r="M179" s="41">
        <v>15667.4</v>
      </c>
    </row>
    <row r="180">
      <c r="A180" s="41">
        <v>178.0</v>
      </c>
      <c r="B180" s="41" t="s">
        <v>101</v>
      </c>
      <c r="C180" s="41" t="s">
        <v>140</v>
      </c>
      <c r="D180" s="41" t="s">
        <v>325</v>
      </c>
      <c r="E180" s="41" t="s">
        <v>115</v>
      </c>
      <c r="F180" s="41" t="s">
        <v>105</v>
      </c>
      <c r="G180" s="41">
        <v>4240.0</v>
      </c>
      <c r="H180" s="41">
        <v>44.1108</v>
      </c>
      <c r="I180" s="41">
        <v>-70.201</v>
      </c>
      <c r="J180" s="41">
        <v>569.96</v>
      </c>
      <c r="K180" s="41">
        <v>0.35</v>
      </c>
      <c r="L180" s="41">
        <v>0.70789</v>
      </c>
      <c r="M180" s="41">
        <v>180.511</v>
      </c>
    </row>
    <row r="181">
      <c r="A181" s="41">
        <v>179.0</v>
      </c>
      <c r="B181" s="41" t="s">
        <v>101</v>
      </c>
      <c r="C181" s="41" t="s">
        <v>140</v>
      </c>
      <c r="D181" s="41" t="s">
        <v>326</v>
      </c>
      <c r="E181" s="41" t="s">
        <v>119</v>
      </c>
      <c r="F181" s="41" t="s">
        <v>105</v>
      </c>
      <c r="G181" s="41">
        <v>4102.0</v>
      </c>
      <c r="H181" s="41">
        <v>43.6494</v>
      </c>
      <c r="I181" s="41">
        <v>-70.269</v>
      </c>
      <c r="J181" s="41">
        <v>50973.5</v>
      </c>
      <c r="K181" s="41">
        <v>31.65</v>
      </c>
      <c r="L181" s="41">
        <v>63.309</v>
      </c>
      <c r="M181" s="41">
        <v>16143.8</v>
      </c>
    </row>
    <row r="182">
      <c r="A182" s="41">
        <v>180.0</v>
      </c>
      <c r="B182" s="41" t="s">
        <v>101</v>
      </c>
      <c r="C182" s="41" t="s">
        <v>140</v>
      </c>
      <c r="D182" s="41" t="s">
        <v>327</v>
      </c>
      <c r="E182" s="41" t="s">
        <v>115</v>
      </c>
      <c r="F182" s="41" t="s">
        <v>105</v>
      </c>
      <c r="G182" s="41">
        <v>4240.0</v>
      </c>
      <c r="H182" s="41">
        <v>44.0521</v>
      </c>
      <c r="I182" s="41">
        <v>-70.15</v>
      </c>
      <c r="J182" s="41">
        <v>7347.76</v>
      </c>
      <c r="K182" s="41">
        <v>4.56</v>
      </c>
      <c r="L182" s="41">
        <v>9.12592</v>
      </c>
      <c r="M182" s="41">
        <v>2327.11</v>
      </c>
    </row>
    <row r="183">
      <c r="A183" s="41">
        <v>181.0</v>
      </c>
      <c r="B183" s="41" t="s">
        <v>101</v>
      </c>
      <c r="C183" s="41" t="s">
        <v>140</v>
      </c>
      <c r="D183" s="41" t="s">
        <v>328</v>
      </c>
      <c r="E183" s="41" t="s">
        <v>129</v>
      </c>
      <c r="F183" s="41" t="s">
        <v>105</v>
      </c>
      <c r="G183" s="41">
        <v>4106.0</v>
      </c>
      <c r="H183" s="41">
        <v>43.622</v>
      </c>
      <c r="I183" s="41">
        <v>-70.273</v>
      </c>
      <c r="J183" s="41">
        <v>54032.7</v>
      </c>
      <c r="K183" s="41">
        <v>33.55</v>
      </c>
      <c r="L183" s="41">
        <v>67.1087</v>
      </c>
      <c r="M183" s="41">
        <v>17112.7</v>
      </c>
    </row>
    <row r="184">
      <c r="A184" s="41">
        <v>182.0</v>
      </c>
      <c r="B184" s="41" t="s">
        <v>101</v>
      </c>
      <c r="C184" s="41" t="s">
        <v>140</v>
      </c>
      <c r="D184" s="41" t="s">
        <v>329</v>
      </c>
      <c r="E184" s="41" t="s">
        <v>117</v>
      </c>
      <c r="F184" s="41" t="s">
        <v>105</v>
      </c>
      <c r="G184" s="41">
        <v>4210.0</v>
      </c>
      <c r="H184" s="41">
        <v>44.1172</v>
      </c>
      <c r="I184" s="41">
        <v>-70.225</v>
      </c>
      <c r="J184" s="41">
        <v>2132.88</v>
      </c>
      <c r="K184" s="41">
        <v>1.32</v>
      </c>
      <c r="L184" s="41">
        <v>2.64903</v>
      </c>
      <c r="M184" s="41">
        <v>675.504</v>
      </c>
    </row>
    <row r="185">
      <c r="A185" s="41">
        <v>183.0</v>
      </c>
      <c r="B185" s="41" t="s">
        <v>101</v>
      </c>
      <c r="C185" s="41" t="s">
        <v>140</v>
      </c>
      <c r="D185" s="41" t="s">
        <v>330</v>
      </c>
      <c r="E185" s="41" t="s">
        <v>115</v>
      </c>
      <c r="F185" s="41" t="s">
        <v>105</v>
      </c>
      <c r="G185" s="41">
        <v>4240.0</v>
      </c>
      <c r="H185" s="41">
        <v>44.1167</v>
      </c>
      <c r="I185" s="41">
        <v>-70.205</v>
      </c>
      <c r="J185" s="41">
        <v>1213.46</v>
      </c>
      <c r="K185" s="41">
        <v>0.75</v>
      </c>
      <c r="L185" s="41">
        <v>1.50712</v>
      </c>
      <c r="M185" s="41">
        <v>384.314</v>
      </c>
    </row>
    <row r="186">
      <c r="A186" s="41">
        <v>184.0</v>
      </c>
      <c r="B186" s="41" t="s">
        <v>101</v>
      </c>
      <c r="C186" s="41" t="s">
        <v>140</v>
      </c>
      <c r="D186" s="41" t="s">
        <v>331</v>
      </c>
      <c r="E186" s="41" t="s">
        <v>119</v>
      </c>
      <c r="F186" s="41" t="s">
        <v>105</v>
      </c>
      <c r="G186" s="41">
        <v>4102.0</v>
      </c>
      <c r="H186" s="41">
        <v>43.6656</v>
      </c>
      <c r="I186" s="41">
        <v>-70.307</v>
      </c>
      <c r="J186" s="41">
        <v>49602.3</v>
      </c>
      <c r="K186" s="41">
        <v>30.8</v>
      </c>
      <c r="L186" s="41">
        <v>61.6061</v>
      </c>
      <c r="M186" s="41">
        <v>15709.5</v>
      </c>
    </row>
    <row r="187">
      <c r="A187" s="41">
        <v>185.0</v>
      </c>
      <c r="B187" s="41" t="s">
        <v>101</v>
      </c>
      <c r="C187" s="41" t="s">
        <v>140</v>
      </c>
      <c r="D187" s="41" t="s">
        <v>332</v>
      </c>
      <c r="E187" s="41" t="s">
        <v>119</v>
      </c>
      <c r="F187" s="41" t="s">
        <v>105</v>
      </c>
      <c r="G187" s="41">
        <v>4102.0</v>
      </c>
      <c r="H187" s="41">
        <v>43.664</v>
      </c>
      <c r="I187" s="41">
        <v>-70.292</v>
      </c>
      <c r="J187" s="41">
        <v>49595.6</v>
      </c>
      <c r="K187" s="41">
        <v>30.8</v>
      </c>
      <c r="L187" s="41">
        <v>61.5977</v>
      </c>
      <c r="M187" s="41">
        <v>15707.4</v>
      </c>
    </row>
    <row r="188">
      <c r="A188" s="41">
        <v>186.0</v>
      </c>
      <c r="B188" s="41" t="s">
        <v>101</v>
      </c>
      <c r="C188" s="41" t="s">
        <v>140</v>
      </c>
      <c r="D188" s="41" t="s">
        <v>333</v>
      </c>
      <c r="E188" s="41" t="s">
        <v>234</v>
      </c>
      <c r="F188" s="41" t="s">
        <v>105</v>
      </c>
      <c r="G188" s="41">
        <v>4074.0</v>
      </c>
      <c r="H188" s="41">
        <v>43.6344</v>
      </c>
      <c r="I188" s="41">
        <v>-70.387</v>
      </c>
      <c r="J188" s="41">
        <v>54400.2</v>
      </c>
      <c r="K188" s="41">
        <v>33.78</v>
      </c>
      <c r="L188" s="41">
        <v>67.5651</v>
      </c>
      <c r="M188" s="41">
        <v>17229.1</v>
      </c>
    </row>
    <row r="189">
      <c r="A189" s="41">
        <v>187.0</v>
      </c>
      <c r="B189" s="41" t="s">
        <v>101</v>
      </c>
      <c r="C189" s="41" t="s">
        <v>140</v>
      </c>
      <c r="D189" s="41" t="s">
        <v>334</v>
      </c>
      <c r="E189" s="41" t="s">
        <v>117</v>
      </c>
      <c r="F189" s="41" t="s">
        <v>105</v>
      </c>
      <c r="G189" s="41">
        <v>4210.0</v>
      </c>
      <c r="H189" s="41">
        <v>44.099</v>
      </c>
      <c r="I189" s="41">
        <v>-70.238</v>
      </c>
      <c r="J189" s="41">
        <v>2850.59</v>
      </c>
      <c r="K189" s="41">
        <v>1.77</v>
      </c>
      <c r="L189" s="41">
        <v>3.54043</v>
      </c>
      <c r="M189" s="41">
        <v>902.81</v>
      </c>
    </row>
    <row r="190">
      <c r="A190" s="41">
        <v>188.0</v>
      </c>
      <c r="B190" s="41" t="s">
        <v>101</v>
      </c>
      <c r="C190" s="41" t="s">
        <v>140</v>
      </c>
      <c r="D190" s="41" t="s">
        <v>335</v>
      </c>
      <c r="E190" s="41" t="s">
        <v>115</v>
      </c>
      <c r="F190" s="41" t="s">
        <v>105</v>
      </c>
      <c r="G190" s="41">
        <v>4240.0</v>
      </c>
      <c r="H190" s="41">
        <v>44.0997</v>
      </c>
      <c r="I190" s="41">
        <v>-70.163</v>
      </c>
      <c r="J190" s="41">
        <v>3281.09</v>
      </c>
      <c r="K190" s="41">
        <v>2.04</v>
      </c>
      <c r="L190" s="41">
        <v>4.07511</v>
      </c>
      <c r="M190" s="41">
        <v>1039.15</v>
      </c>
    </row>
    <row r="191">
      <c r="A191" s="41">
        <v>189.0</v>
      </c>
      <c r="B191" s="41" t="s">
        <v>101</v>
      </c>
      <c r="C191" s="41" t="s">
        <v>140</v>
      </c>
      <c r="D191" s="41" t="s">
        <v>336</v>
      </c>
      <c r="E191" s="41" t="s">
        <v>337</v>
      </c>
      <c r="F191" s="41" t="s">
        <v>105</v>
      </c>
      <c r="G191" s="41">
        <v>4342.0</v>
      </c>
      <c r="H191" s="41">
        <v>44.0984</v>
      </c>
      <c r="I191" s="41">
        <v>-69.716</v>
      </c>
      <c r="J191" s="41">
        <v>38996.4</v>
      </c>
      <c r="K191" s="41">
        <v>24.22</v>
      </c>
      <c r="L191" s="41">
        <v>48.4335</v>
      </c>
      <c r="M191" s="41">
        <v>12350.6</v>
      </c>
    </row>
    <row r="192">
      <c r="A192" s="41">
        <v>190.0</v>
      </c>
      <c r="B192" s="41" t="s">
        <v>101</v>
      </c>
      <c r="C192" s="41" t="s">
        <v>140</v>
      </c>
      <c r="D192" s="41" t="s">
        <v>338</v>
      </c>
      <c r="E192" s="41" t="s">
        <v>273</v>
      </c>
      <c r="F192" s="41" t="s">
        <v>105</v>
      </c>
      <c r="G192" s="41">
        <v>4259.0</v>
      </c>
      <c r="H192" s="41">
        <v>44.1868</v>
      </c>
      <c r="I192" s="41">
        <v>-69.972</v>
      </c>
      <c r="J192" s="41">
        <v>20600.1</v>
      </c>
      <c r="K192" s="41">
        <v>12.79</v>
      </c>
      <c r="L192" s="41">
        <v>25.5853</v>
      </c>
      <c r="M192" s="41">
        <v>6524.26</v>
      </c>
    </row>
    <row r="193">
      <c r="A193" s="41">
        <v>191.0</v>
      </c>
      <c r="B193" s="41" t="s">
        <v>101</v>
      </c>
      <c r="C193" s="41" t="s">
        <v>140</v>
      </c>
      <c r="D193" s="41" t="s">
        <v>339</v>
      </c>
      <c r="E193" s="41" t="s">
        <v>119</v>
      </c>
      <c r="F193" s="41" t="s">
        <v>105</v>
      </c>
      <c r="G193" s="41">
        <v>4102.0</v>
      </c>
      <c r="H193" s="41">
        <v>43.6491</v>
      </c>
      <c r="I193" s="41">
        <v>-70.261</v>
      </c>
      <c r="J193" s="41">
        <v>50947.5</v>
      </c>
      <c r="K193" s="41">
        <v>31.64</v>
      </c>
      <c r="L193" s="41">
        <v>63.2767</v>
      </c>
      <c r="M193" s="41">
        <v>16135.6</v>
      </c>
    </row>
    <row r="194">
      <c r="A194" s="41">
        <v>192.0</v>
      </c>
      <c r="B194" s="41" t="s">
        <v>101</v>
      </c>
      <c r="C194" s="41" t="s">
        <v>140</v>
      </c>
      <c r="D194" s="41" t="s">
        <v>340</v>
      </c>
      <c r="E194" s="41" t="s">
        <v>115</v>
      </c>
      <c r="F194" s="41" t="s">
        <v>105</v>
      </c>
      <c r="G194" s="41">
        <v>4240.0</v>
      </c>
      <c r="H194" s="41">
        <v>44.091</v>
      </c>
      <c r="I194" s="41">
        <v>-70.192</v>
      </c>
      <c r="J194" s="41">
        <v>1872.17</v>
      </c>
      <c r="K194" s="41">
        <v>1.16</v>
      </c>
      <c r="L194" s="41">
        <v>2.32523</v>
      </c>
      <c r="M194" s="41">
        <v>592.935</v>
      </c>
    </row>
    <row r="195">
      <c r="A195" s="41">
        <v>193.0</v>
      </c>
      <c r="B195" s="41" t="s">
        <v>101</v>
      </c>
      <c r="C195" s="41" t="s">
        <v>140</v>
      </c>
      <c r="D195" s="41" t="s">
        <v>341</v>
      </c>
      <c r="E195" s="41" t="s">
        <v>237</v>
      </c>
      <c r="F195" s="41" t="s">
        <v>105</v>
      </c>
      <c r="G195" s="41">
        <v>4282.0</v>
      </c>
      <c r="H195" s="41">
        <v>44.299</v>
      </c>
      <c r="I195" s="41">
        <v>-70.274</v>
      </c>
      <c r="J195" s="41">
        <v>22186.8</v>
      </c>
      <c r="K195" s="41">
        <v>13.78</v>
      </c>
      <c r="L195" s="41">
        <v>27.556</v>
      </c>
      <c r="M195" s="41">
        <v>7026.77</v>
      </c>
    </row>
    <row r="196">
      <c r="A196" s="41">
        <v>194.0</v>
      </c>
      <c r="B196" s="41" t="s">
        <v>101</v>
      </c>
      <c r="C196" s="41" t="s">
        <v>140</v>
      </c>
      <c r="D196" s="41" t="s">
        <v>342</v>
      </c>
      <c r="E196" s="41" t="s">
        <v>343</v>
      </c>
      <c r="F196" s="41" t="s">
        <v>105</v>
      </c>
      <c r="G196" s="41">
        <v>4084.0</v>
      </c>
      <c r="H196" s="41">
        <v>43.8313</v>
      </c>
      <c r="I196" s="41">
        <v>-70.469</v>
      </c>
      <c r="J196" s="41">
        <v>37209.1</v>
      </c>
      <c r="K196" s="41">
        <v>23.11</v>
      </c>
      <c r="L196" s="41">
        <v>46.2137</v>
      </c>
      <c r="M196" s="41">
        <v>11784.5</v>
      </c>
    </row>
    <row r="197">
      <c r="A197" s="41">
        <v>195.0</v>
      </c>
      <c r="B197" s="41" t="s">
        <v>101</v>
      </c>
      <c r="C197" s="41" t="s">
        <v>140</v>
      </c>
      <c r="D197" s="41" t="s">
        <v>344</v>
      </c>
      <c r="E197" s="41" t="s">
        <v>115</v>
      </c>
      <c r="F197" s="41" t="s">
        <v>105</v>
      </c>
      <c r="G197" s="41">
        <v>4240.0</v>
      </c>
      <c r="H197" s="41">
        <v>44.1142</v>
      </c>
      <c r="I197" s="41">
        <v>-70.199</v>
      </c>
      <c r="J197" s="41">
        <v>992.29</v>
      </c>
      <c r="K197" s="41">
        <v>0.62</v>
      </c>
      <c r="L197" s="41">
        <v>1.23243</v>
      </c>
      <c r="M197" s="41">
        <v>314.269</v>
      </c>
    </row>
    <row r="198">
      <c r="A198" s="41">
        <v>196.0</v>
      </c>
      <c r="B198" s="41" t="s">
        <v>101</v>
      </c>
      <c r="C198" s="41" t="s">
        <v>140</v>
      </c>
      <c r="D198" s="41" t="s">
        <v>345</v>
      </c>
      <c r="E198" s="41" t="s">
        <v>115</v>
      </c>
      <c r="F198" s="41" t="s">
        <v>105</v>
      </c>
      <c r="G198" s="41">
        <v>4240.0</v>
      </c>
      <c r="H198" s="41">
        <v>44.1103</v>
      </c>
      <c r="I198" s="41">
        <v>-70.199</v>
      </c>
      <c r="J198" s="41">
        <v>617.17</v>
      </c>
      <c r="K198" s="41">
        <v>0.38</v>
      </c>
      <c r="L198" s="41">
        <v>0.76652</v>
      </c>
      <c r="M198" s="41">
        <v>195.463</v>
      </c>
    </row>
    <row r="199">
      <c r="A199" s="41">
        <v>197.0</v>
      </c>
      <c r="B199" s="41" t="s">
        <v>101</v>
      </c>
      <c r="C199" s="41" t="s">
        <v>140</v>
      </c>
      <c r="D199" s="41" t="s">
        <v>346</v>
      </c>
      <c r="E199" s="41" t="s">
        <v>199</v>
      </c>
      <c r="F199" s="41" t="s">
        <v>105</v>
      </c>
      <c r="G199" s="41">
        <v>4062.0</v>
      </c>
      <c r="H199" s="41">
        <v>43.8483</v>
      </c>
      <c r="I199" s="41">
        <v>-70.459</v>
      </c>
      <c r="J199" s="41">
        <v>35205.3</v>
      </c>
      <c r="K199" s="41">
        <v>21.86</v>
      </c>
      <c r="L199" s="41">
        <v>43.725</v>
      </c>
      <c r="M199" s="41">
        <v>11149.9</v>
      </c>
    </row>
    <row r="200">
      <c r="A200" s="41">
        <v>198.0</v>
      </c>
      <c r="B200" s="41" t="s">
        <v>101</v>
      </c>
      <c r="C200" s="41" t="s">
        <v>140</v>
      </c>
      <c r="D200" s="41" t="s">
        <v>347</v>
      </c>
      <c r="E200" s="41" t="s">
        <v>172</v>
      </c>
      <c r="F200" s="41" t="s">
        <v>105</v>
      </c>
      <c r="G200" s="41">
        <v>4011.0</v>
      </c>
      <c r="H200" s="41">
        <v>43.9049</v>
      </c>
      <c r="I200" s="41">
        <v>-69.958</v>
      </c>
      <c r="J200" s="41">
        <v>29757.2</v>
      </c>
      <c r="K200" s="41">
        <v>18.48</v>
      </c>
      <c r="L200" s="41">
        <v>36.9584</v>
      </c>
      <c r="M200" s="41">
        <v>9424.4</v>
      </c>
    </row>
    <row r="201">
      <c r="A201" s="41">
        <v>199.0</v>
      </c>
      <c r="B201" s="41" t="s">
        <v>101</v>
      </c>
      <c r="C201" s="41" t="s">
        <v>140</v>
      </c>
      <c r="D201" s="41" t="s">
        <v>348</v>
      </c>
      <c r="E201" s="41" t="s">
        <v>119</v>
      </c>
      <c r="F201" s="41" t="s">
        <v>105</v>
      </c>
      <c r="G201" s="41">
        <v>4103.0</v>
      </c>
      <c r="H201" s="41">
        <v>43.7153</v>
      </c>
      <c r="I201" s="41">
        <v>-70.29</v>
      </c>
      <c r="J201" s="41">
        <v>43940.3</v>
      </c>
      <c r="K201" s="41">
        <v>27.29</v>
      </c>
      <c r="L201" s="41">
        <v>54.5739</v>
      </c>
      <c r="M201" s="41">
        <v>13916.3</v>
      </c>
    </row>
    <row r="202">
      <c r="A202" s="41">
        <v>200.0</v>
      </c>
      <c r="B202" s="41" t="s">
        <v>101</v>
      </c>
      <c r="C202" s="41" t="s">
        <v>140</v>
      </c>
      <c r="D202" s="41" t="s">
        <v>349</v>
      </c>
      <c r="E202" s="41" t="s">
        <v>125</v>
      </c>
      <c r="F202" s="41" t="s">
        <v>105</v>
      </c>
      <c r="G202" s="41">
        <v>4350.0</v>
      </c>
      <c r="H202" s="41">
        <v>44.1883</v>
      </c>
      <c r="I202" s="41">
        <v>-69.925</v>
      </c>
      <c r="J202" s="41">
        <v>24047.1</v>
      </c>
      <c r="K202" s="41">
        <v>14.93</v>
      </c>
      <c r="L202" s="41">
        <v>29.8665</v>
      </c>
      <c r="M202" s="41">
        <v>7615.95</v>
      </c>
    </row>
    <row r="203">
      <c r="A203" s="41">
        <v>201.0</v>
      </c>
      <c r="B203" s="41" t="s">
        <v>101</v>
      </c>
      <c r="C203" s="41" t="s">
        <v>140</v>
      </c>
      <c r="D203" s="41" t="s">
        <v>350</v>
      </c>
      <c r="E203" s="41" t="s">
        <v>151</v>
      </c>
      <c r="F203" s="41" t="s">
        <v>105</v>
      </c>
      <c r="G203" s="41">
        <v>4236.0</v>
      </c>
      <c r="H203" s="41">
        <v>44.2013</v>
      </c>
      <c r="I203" s="41">
        <v>-70.186</v>
      </c>
      <c r="J203" s="41">
        <v>10699.5</v>
      </c>
      <c r="K203" s="41">
        <v>6.64</v>
      </c>
      <c r="L203" s="41">
        <v>13.2887</v>
      </c>
      <c r="M203" s="41">
        <v>3388.63</v>
      </c>
    </row>
    <row r="204">
      <c r="A204" s="41">
        <v>202.0</v>
      </c>
      <c r="B204" s="41" t="s">
        <v>101</v>
      </c>
      <c r="C204" s="41" t="s">
        <v>140</v>
      </c>
      <c r="D204" s="41" t="s">
        <v>351</v>
      </c>
      <c r="E204" s="41" t="s">
        <v>115</v>
      </c>
      <c r="F204" s="41" t="s">
        <v>105</v>
      </c>
      <c r="G204" s="41">
        <v>4240.0</v>
      </c>
      <c r="H204" s="41">
        <v>44.1143</v>
      </c>
      <c r="I204" s="41">
        <v>-70.201</v>
      </c>
      <c r="J204" s="41">
        <v>954.71</v>
      </c>
      <c r="K204" s="41">
        <v>0.59</v>
      </c>
      <c r="L204" s="41">
        <v>1.18574</v>
      </c>
      <c r="M204" s="41">
        <v>302.365</v>
      </c>
    </row>
    <row r="205">
      <c r="A205" s="41">
        <v>203.0</v>
      </c>
      <c r="B205" s="41" t="s">
        <v>101</v>
      </c>
      <c r="C205" s="41" t="s">
        <v>140</v>
      </c>
      <c r="D205" s="41" t="s">
        <v>352</v>
      </c>
      <c r="E205" s="41" t="s">
        <v>353</v>
      </c>
      <c r="F205" s="41" t="s">
        <v>105</v>
      </c>
      <c r="G205" s="41">
        <v>4963.0</v>
      </c>
      <c r="H205" s="41">
        <v>44.5449</v>
      </c>
      <c r="I205" s="41">
        <v>-69.718</v>
      </c>
      <c r="J205" s="41">
        <v>62270.2</v>
      </c>
      <c r="K205" s="41">
        <v>38.67</v>
      </c>
      <c r="L205" s="41">
        <v>77.3396</v>
      </c>
      <c r="M205" s="41">
        <v>19721.6</v>
      </c>
    </row>
    <row r="206">
      <c r="A206" s="41">
        <v>204.0</v>
      </c>
      <c r="B206" s="41" t="s">
        <v>101</v>
      </c>
      <c r="C206" s="41" t="s">
        <v>140</v>
      </c>
      <c r="D206" s="41" t="s">
        <v>354</v>
      </c>
      <c r="E206" s="41" t="s">
        <v>355</v>
      </c>
      <c r="F206" s="41" t="s">
        <v>105</v>
      </c>
      <c r="G206" s="41">
        <v>4222.0</v>
      </c>
      <c r="H206" s="41">
        <v>43.9723</v>
      </c>
      <c r="I206" s="41">
        <v>-70.115</v>
      </c>
      <c r="J206" s="41">
        <v>16427.7</v>
      </c>
      <c r="K206" s="41">
        <v>10.2</v>
      </c>
      <c r="L206" s="41">
        <v>20.4032</v>
      </c>
      <c r="M206" s="41">
        <v>5202.8</v>
      </c>
    </row>
    <row r="207">
      <c r="A207" s="41">
        <v>205.0</v>
      </c>
      <c r="B207" s="41" t="s">
        <v>101</v>
      </c>
      <c r="C207" s="41" t="s">
        <v>140</v>
      </c>
      <c r="D207" s="41" t="s">
        <v>356</v>
      </c>
      <c r="E207" s="41" t="s">
        <v>117</v>
      </c>
      <c r="F207" s="41" t="s">
        <v>105</v>
      </c>
      <c r="G207" s="41">
        <v>4210.0</v>
      </c>
      <c r="H207" s="41">
        <v>44.079</v>
      </c>
      <c r="I207" s="41">
        <v>-70.251</v>
      </c>
      <c r="J207" s="41">
        <v>4844.36</v>
      </c>
      <c r="K207" s="41">
        <v>3.01</v>
      </c>
      <c r="L207" s="41">
        <v>6.0167</v>
      </c>
      <c r="M207" s="41">
        <v>1534.26</v>
      </c>
    </row>
    <row r="208">
      <c r="A208" s="41">
        <v>206.0</v>
      </c>
      <c r="B208" s="41" t="s">
        <v>101</v>
      </c>
      <c r="C208" s="41" t="s">
        <v>140</v>
      </c>
      <c r="D208" s="41" t="s">
        <v>357</v>
      </c>
      <c r="E208" s="41" t="s">
        <v>117</v>
      </c>
      <c r="F208" s="41" t="s">
        <v>105</v>
      </c>
      <c r="G208" s="41">
        <v>4210.0</v>
      </c>
      <c r="H208" s="41">
        <v>44.1176</v>
      </c>
      <c r="I208" s="41">
        <v>-70.227</v>
      </c>
      <c r="J208" s="41">
        <v>2330.81</v>
      </c>
      <c r="K208" s="41">
        <v>1.45</v>
      </c>
      <c r="L208" s="41">
        <v>2.89486</v>
      </c>
      <c r="M208" s="41">
        <v>738.19</v>
      </c>
    </row>
    <row r="209">
      <c r="A209" s="41">
        <v>207.0</v>
      </c>
      <c r="B209" s="41" t="s">
        <v>101</v>
      </c>
      <c r="C209" s="41" t="s">
        <v>140</v>
      </c>
      <c r="D209" s="41" t="s">
        <v>358</v>
      </c>
      <c r="E209" s="41" t="s">
        <v>219</v>
      </c>
      <c r="F209" s="41" t="s">
        <v>105</v>
      </c>
      <c r="G209" s="41">
        <v>4097.0</v>
      </c>
      <c r="H209" s="41">
        <v>43.8647</v>
      </c>
      <c r="I209" s="41">
        <v>-70.279</v>
      </c>
      <c r="J209" s="41">
        <v>27469.3</v>
      </c>
      <c r="K209" s="41">
        <v>17.06</v>
      </c>
      <c r="L209" s="41">
        <v>34.1168</v>
      </c>
      <c r="M209" s="41">
        <v>8699.79</v>
      </c>
    </row>
    <row r="210">
      <c r="A210" s="41">
        <v>208.0</v>
      </c>
      <c r="B210" s="41" t="s">
        <v>101</v>
      </c>
      <c r="C210" s="41" t="s">
        <v>140</v>
      </c>
      <c r="D210" s="41" t="s">
        <v>359</v>
      </c>
      <c r="E210" s="41" t="s">
        <v>113</v>
      </c>
      <c r="F210" s="41" t="s">
        <v>105</v>
      </c>
      <c r="G210" s="41">
        <v>4349.0</v>
      </c>
      <c r="H210" s="41">
        <v>44.4248</v>
      </c>
      <c r="I210" s="41">
        <v>-70.064</v>
      </c>
      <c r="J210" s="41">
        <v>37140.7</v>
      </c>
      <c r="K210" s="41">
        <v>23.06</v>
      </c>
      <c r="L210" s="41">
        <v>46.1288</v>
      </c>
      <c r="M210" s="41">
        <v>11762.8</v>
      </c>
    </row>
    <row r="211">
      <c r="A211" s="41">
        <v>209.0</v>
      </c>
      <c r="B211" s="41" t="s">
        <v>101</v>
      </c>
      <c r="C211" s="41" t="s">
        <v>140</v>
      </c>
      <c r="D211" s="41" t="s">
        <v>360</v>
      </c>
      <c r="E211" s="41" t="s">
        <v>202</v>
      </c>
      <c r="F211" s="41" t="s">
        <v>105</v>
      </c>
      <c r="G211" s="41">
        <v>4086.0</v>
      </c>
      <c r="H211" s="41">
        <v>43.9823</v>
      </c>
      <c r="I211" s="41">
        <v>-69.989</v>
      </c>
      <c r="J211" s="41">
        <v>21973.9</v>
      </c>
      <c r="K211" s="41">
        <v>13.65</v>
      </c>
      <c r="L211" s="41">
        <v>27.2915</v>
      </c>
      <c r="M211" s="41">
        <v>6959.34</v>
      </c>
    </row>
    <row r="212">
      <c r="A212" s="41">
        <v>210.0</v>
      </c>
      <c r="B212" s="41" t="s">
        <v>101</v>
      </c>
      <c r="C212" s="41" t="s">
        <v>140</v>
      </c>
      <c r="D212" s="41" t="s">
        <v>361</v>
      </c>
      <c r="E212" s="41" t="s">
        <v>104</v>
      </c>
      <c r="F212" s="41" t="s">
        <v>105</v>
      </c>
      <c r="G212" s="41">
        <v>4032.0</v>
      </c>
      <c r="H212" s="41">
        <v>43.8868</v>
      </c>
      <c r="I212" s="41">
        <v>-70.094</v>
      </c>
      <c r="J212" s="41">
        <v>25866.0</v>
      </c>
      <c r="K212" s="41">
        <v>16.06</v>
      </c>
      <c r="L212" s="41">
        <v>32.1256</v>
      </c>
      <c r="M212" s="41">
        <v>8192.02</v>
      </c>
    </row>
    <row r="213">
      <c r="A213" s="41">
        <v>211.0</v>
      </c>
      <c r="B213" s="41" t="s">
        <v>101</v>
      </c>
      <c r="C213" s="41" t="s">
        <v>140</v>
      </c>
      <c r="D213" s="41" t="s">
        <v>362</v>
      </c>
      <c r="E213" s="41" t="s">
        <v>115</v>
      </c>
      <c r="F213" s="41" t="s">
        <v>105</v>
      </c>
      <c r="G213" s="41">
        <v>4240.0</v>
      </c>
      <c r="H213" s="41">
        <v>44.0868</v>
      </c>
      <c r="I213" s="41">
        <v>-70.16</v>
      </c>
      <c r="J213" s="41">
        <v>4052.06</v>
      </c>
      <c r="K213" s="41">
        <v>2.52</v>
      </c>
      <c r="L213" s="41">
        <v>5.03266</v>
      </c>
      <c r="M213" s="41">
        <v>1283.33</v>
      </c>
    </row>
    <row r="214">
      <c r="A214" s="41">
        <v>212.0</v>
      </c>
      <c r="B214" s="41" t="s">
        <v>101</v>
      </c>
      <c r="C214" s="41" t="s">
        <v>140</v>
      </c>
      <c r="D214" s="41" t="s">
        <v>363</v>
      </c>
      <c r="E214" s="41" t="s">
        <v>115</v>
      </c>
      <c r="F214" s="41" t="s">
        <v>105</v>
      </c>
      <c r="G214" s="41">
        <v>4240.0</v>
      </c>
      <c r="H214" s="41">
        <v>44.1079</v>
      </c>
      <c r="I214" s="41">
        <v>-70.168</v>
      </c>
      <c r="J214" s="41">
        <v>2846.86</v>
      </c>
      <c r="K214" s="41">
        <v>1.77</v>
      </c>
      <c r="L214" s="41">
        <v>3.5358</v>
      </c>
      <c r="M214" s="41">
        <v>901.628</v>
      </c>
    </row>
    <row r="215">
      <c r="A215" s="41">
        <v>213.0</v>
      </c>
      <c r="B215" s="41" t="s">
        <v>101</v>
      </c>
      <c r="C215" s="41" t="s">
        <v>140</v>
      </c>
      <c r="D215" s="41" t="s">
        <v>364</v>
      </c>
      <c r="E215" s="41" t="s">
        <v>119</v>
      </c>
      <c r="F215" s="41" t="s">
        <v>105</v>
      </c>
      <c r="G215" s="41">
        <v>4102.0</v>
      </c>
      <c r="H215" s="41">
        <v>43.6719</v>
      </c>
      <c r="I215" s="41">
        <v>-70.306</v>
      </c>
      <c r="J215" s="41">
        <v>48901.3</v>
      </c>
      <c r="K215" s="41">
        <v>30.37</v>
      </c>
      <c r="L215" s="41">
        <v>60.7355</v>
      </c>
      <c r="M215" s="41">
        <v>15487.5</v>
      </c>
    </row>
    <row r="216">
      <c r="A216" s="41">
        <v>214.0</v>
      </c>
      <c r="B216" s="41" t="s">
        <v>101</v>
      </c>
      <c r="C216" s="41" t="s">
        <v>140</v>
      </c>
      <c r="D216" s="41" t="s">
        <v>365</v>
      </c>
      <c r="E216" s="41" t="s">
        <v>117</v>
      </c>
      <c r="F216" s="41" t="s">
        <v>105</v>
      </c>
      <c r="G216" s="41">
        <v>4210.0</v>
      </c>
      <c r="H216" s="41">
        <v>44.1067</v>
      </c>
      <c r="I216" s="41">
        <v>-70.246</v>
      </c>
      <c r="J216" s="41">
        <v>3413.65</v>
      </c>
      <c r="K216" s="41">
        <v>2.12</v>
      </c>
      <c r="L216" s="41">
        <v>4.23976</v>
      </c>
      <c r="M216" s="41">
        <v>1081.14</v>
      </c>
    </row>
    <row r="217">
      <c r="A217" s="41">
        <v>215.0</v>
      </c>
      <c r="B217" s="41" t="s">
        <v>101</v>
      </c>
      <c r="C217" s="41" t="s">
        <v>140</v>
      </c>
      <c r="D217" s="41" t="s">
        <v>366</v>
      </c>
      <c r="E217" s="41" t="s">
        <v>117</v>
      </c>
      <c r="F217" s="41" t="s">
        <v>105</v>
      </c>
      <c r="G217" s="41">
        <v>4210.0</v>
      </c>
      <c r="H217" s="41">
        <v>44.1018</v>
      </c>
      <c r="I217" s="41">
        <v>-70.244</v>
      </c>
      <c r="J217" s="41">
        <v>3301.09</v>
      </c>
      <c r="K217" s="41">
        <v>2.05</v>
      </c>
      <c r="L217" s="41">
        <v>4.09995</v>
      </c>
      <c r="M217" s="41">
        <v>1045.49</v>
      </c>
    </row>
    <row r="218">
      <c r="A218" s="41">
        <v>216.0</v>
      </c>
      <c r="B218" s="41" t="s">
        <v>101</v>
      </c>
      <c r="C218" s="41" t="s">
        <v>140</v>
      </c>
      <c r="D218" s="41" t="s">
        <v>124</v>
      </c>
      <c r="E218" s="41" t="s">
        <v>125</v>
      </c>
      <c r="F218" s="41" t="s">
        <v>105</v>
      </c>
      <c r="G218" s="41">
        <v>4350.0</v>
      </c>
      <c r="H218" s="41">
        <v>44.1728</v>
      </c>
      <c r="I218" s="41">
        <v>-69.967</v>
      </c>
      <c r="J218" s="41">
        <v>20333.7</v>
      </c>
      <c r="K218" s="41">
        <v>12.63</v>
      </c>
      <c r="L218" s="41">
        <v>25.2544</v>
      </c>
      <c r="M218" s="41">
        <v>6439.88</v>
      </c>
    </row>
    <row r="219">
      <c r="A219" s="41">
        <v>217.0</v>
      </c>
      <c r="B219" s="41" t="s">
        <v>101</v>
      </c>
      <c r="C219" s="41" t="s">
        <v>140</v>
      </c>
      <c r="D219" s="41" t="s">
        <v>367</v>
      </c>
      <c r="E219" s="41" t="s">
        <v>125</v>
      </c>
      <c r="F219" s="41" t="s">
        <v>105</v>
      </c>
      <c r="G219" s="41">
        <v>4350.0</v>
      </c>
      <c r="H219" s="41">
        <v>44.1843</v>
      </c>
      <c r="I219" s="41">
        <v>-69.949</v>
      </c>
      <c r="J219" s="41">
        <v>22150.6</v>
      </c>
      <c r="K219" s="41">
        <v>13.76</v>
      </c>
      <c r="L219" s="41">
        <v>27.5111</v>
      </c>
      <c r="M219" s="41">
        <v>7015.32</v>
      </c>
    </row>
    <row r="220">
      <c r="A220" s="41">
        <v>218.0</v>
      </c>
      <c r="B220" s="41" t="s">
        <v>101</v>
      </c>
      <c r="C220" s="41" t="s">
        <v>140</v>
      </c>
      <c r="D220" s="41" t="s">
        <v>368</v>
      </c>
      <c r="E220" s="41" t="s">
        <v>284</v>
      </c>
      <c r="F220" s="41" t="s">
        <v>105</v>
      </c>
      <c r="G220" s="41">
        <v>4263.0</v>
      </c>
      <c r="H220" s="41">
        <v>44.2308</v>
      </c>
      <c r="I220" s="41">
        <v>-70.082</v>
      </c>
      <c r="J220" s="41">
        <v>16916.6</v>
      </c>
      <c r="K220" s="41">
        <v>10.51</v>
      </c>
      <c r="L220" s="41">
        <v>21.0104</v>
      </c>
      <c r="M220" s="41">
        <v>5357.65</v>
      </c>
    </row>
    <row r="221">
      <c r="A221" s="41">
        <v>219.0</v>
      </c>
      <c r="B221" s="41" t="s">
        <v>101</v>
      </c>
      <c r="C221" s="41" t="s">
        <v>140</v>
      </c>
      <c r="D221" s="41" t="s">
        <v>369</v>
      </c>
      <c r="E221" s="41" t="s">
        <v>115</v>
      </c>
      <c r="F221" s="41" t="s">
        <v>105</v>
      </c>
      <c r="G221" s="41">
        <v>4240.0</v>
      </c>
      <c r="H221" s="41">
        <v>44.1018</v>
      </c>
      <c r="I221" s="41">
        <v>-70.206</v>
      </c>
      <c r="J221" s="41">
        <v>516.67</v>
      </c>
      <c r="K221" s="41">
        <v>0.32</v>
      </c>
      <c r="L221" s="41">
        <v>0.6417</v>
      </c>
      <c r="M221" s="41">
        <v>163.634</v>
      </c>
    </row>
    <row r="222">
      <c r="A222" s="41">
        <v>220.0</v>
      </c>
      <c r="B222" s="41" t="s">
        <v>101</v>
      </c>
      <c r="C222" s="41" t="s">
        <v>140</v>
      </c>
      <c r="D222" s="41" t="s">
        <v>370</v>
      </c>
      <c r="E222" s="41" t="s">
        <v>190</v>
      </c>
      <c r="F222" s="41" t="s">
        <v>105</v>
      </c>
      <c r="G222" s="41">
        <v>4280.0</v>
      </c>
      <c r="H222" s="41">
        <v>44.0712</v>
      </c>
      <c r="I222" s="41">
        <v>-70.081</v>
      </c>
      <c r="J222" s="41">
        <v>10508.4</v>
      </c>
      <c r="K222" s="41">
        <v>6.53</v>
      </c>
      <c r="L222" s="41">
        <v>13.0514</v>
      </c>
      <c r="M222" s="41">
        <v>3328.1</v>
      </c>
    </row>
    <row r="223">
      <c r="A223" s="41">
        <v>221.0</v>
      </c>
      <c r="B223" s="41" t="s">
        <v>101</v>
      </c>
      <c r="C223" s="41" t="s">
        <v>140</v>
      </c>
      <c r="D223" s="41" t="s">
        <v>371</v>
      </c>
      <c r="E223" s="41" t="s">
        <v>115</v>
      </c>
      <c r="F223" s="41" t="s">
        <v>105</v>
      </c>
      <c r="G223" s="41">
        <v>4240.0</v>
      </c>
      <c r="H223" s="41">
        <v>44.1022</v>
      </c>
      <c r="I223" s="41">
        <v>-70.2</v>
      </c>
      <c r="J223" s="41">
        <v>473.01</v>
      </c>
      <c r="K223" s="41">
        <v>0.29</v>
      </c>
      <c r="L223" s="41">
        <v>0.58748</v>
      </c>
      <c r="M223" s="41">
        <v>149.806</v>
      </c>
    </row>
    <row r="224">
      <c r="A224" s="41">
        <v>222.0</v>
      </c>
      <c r="B224" s="41" t="s">
        <v>101</v>
      </c>
      <c r="C224" s="41" t="s">
        <v>140</v>
      </c>
      <c r="D224" s="41" t="s">
        <v>372</v>
      </c>
      <c r="E224" s="41" t="s">
        <v>119</v>
      </c>
      <c r="F224" s="41" t="s">
        <v>105</v>
      </c>
      <c r="G224" s="41">
        <v>4103.0</v>
      </c>
      <c r="H224" s="41">
        <v>43.6639</v>
      </c>
      <c r="I224" s="41">
        <v>-70.278</v>
      </c>
      <c r="J224" s="41">
        <v>49453.3</v>
      </c>
      <c r="K224" s="41">
        <v>30.71</v>
      </c>
      <c r="L224" s="41">
        <v>61.421</v>
      </c>
      <c r="M224" s="41">
        <v>15662.3</v>
      </c>
    </row>
    <row r="225">
      <c r="A225" s="41">
        <v>223.0</v>
      </c>
      <c r="B225" s="41" t="s">
        <v>101</v>
      </c>
      <c r="C225" s="41" t="s">
        <v>140</v>
      </c>
      <c r="D225" s="41" t="s">
        <v>373</v>
      </c>
      <c r="E225" s="41" t="s">
        <v>374</v>
      </c>
      <c r="F225" s="41" t="s">
        <v>105</v>
      </c>
      <c r="G225" s="41">
        <v>4660.0</v>
      </c>
      <c r="H225" s="41">
        <v>44.3362</v>
      </c>
      <c r="I225" s="41">
        <v>-68.346</v>
      </c>
      <c r="J225" s="41">
        <v>150561.0</v>
      </c>
      <c r="K225" s="41">
        <v>93.5</v>
      </c>
      <c r="L225" s="41">
        <v>186.997</v>
      </c>
      <c r="M225" s="41">
        <v>47684.2</v>
      </c>
    </row>
    <row r="226">
      <c r="A226" s="41">
        <v>224.0</v>
      </c>
      <c r="B226" s="41" t="s">
        <v>101</v>
      </c>
      <c r="C226" s="41" t="s">
        <v>140</v>
      </c>
      <c r="D226" s="41" t="s">
        <v>375</v>
      </c>
      <c r="E226" s="41" t="s">
        <v>115</v>
      </c>
      <c r="F226" s="41" t="s">
        <v>105</v>
      </c>
      <c r="G226" s="41">
        <v>4240.0</v>
      </c>
      <c r="H226" s="41">
        <v>44.1084</v>
      </c>
      <c r="I226" s="41">
        <v>-70.206</v>
      </c>
      <c r="J226" s="41">
        <v>343.87</v>
      </c>
      <c r="K226" s="41">
        <v>0.21</v>
      </c>
      <c r="L226" s="41">
        <v>0.42709</v>
      </c>
      <c r="M226" s="41">
        <v>108.907</v>
      </c>
    </row>
    <row r="227">
      <c r="A227" s="41">
        <v>225.0</v>
      </c>
      <c r="B227" s="41" t="s">
        <v>101</v>
      </c>
      <c r="C227" s="41" t="s">
        <v>140</v>
      </c>
      <c r="D227" s="41" t="s">
        <v>376</v>
      </c>
      <c r="E227" s="41" t="s">
        <v>284</v>
      </c>
      <c r="F227" s="41" t="s">
        <v>105</v>
      </c>
      <c r="G227" s="41">
        <v>4263.0</v>
      </c>
      <c r="H227" s="41">
        <v>44.3097</v>
      </c>
      <c r="I227" s="41">
        <v>-70.139</v>
      </c>
      <c r="J227" s="41">
        <v>23217.0</v>
      </c>
      <c r="K227" s="41">
        <v>14.42</v>
      </c>
      <c r="L227" s="41">
        <v>28.8355</v>
      </c>
      <c r="M227" s="41">
        <v>7353.04</v>
      </c>
    </row>
    <row r="228">
      <c r="A228" s="41">
        <v>226.0</v>
      </c>
      <c r="B228" s="41" t="s">
        <v>101</v>
      </c>
      <c r="C228" s="41" t="s">
        <v>140</v>
      </c>
      <c r="D228" s="41" t="s">
        <v>377</v>
      </c>
      <c r="E228" s="41" t="s">
        <v>378</v>
      </c>
      <c r="F228" s="41" t="s">
        <v>105</v>
      </c>
      <c r="G228" s="41">
        <v>4579.0</v>
      </c>
      <c r="H228" s="41">
        <v>43.9452</v>
      </c>
      <c r="I228" s="41">
        <v>-69.803</v>
      </c>
      <c r="J228" s="41">
        <v>36737.8</v>
      </c>
      <c r="K228" s="41">
        <v>22.81</v>
      </c>
      <c r="L228" s="41">
        <v>45.6283</v>
      </c>
      <c r="M228" s="41">
        <v>11635.2</v>
      </c>
    </row>
    <row r="229">
      <c r="A229" s="41">
        <v>227.0</v>
      </c>
      <c r="B229" s="41" t="s">
        <v>101</v>
      </c>
      <c r="C229" s="41" t="s">
        <v>140</v>
      </c>
      <c r="D229" s="41" t="s">
        <v>379</v>
      </c>
      <c r="E229" s="41" t="s">
        <v>104</v>
      </c>
      <c r="F229" s="41" t="s">
        <v>105</v>
      </c>
      <c r="G229" s="41">
        <v>4032.0</v>
      </c>
      <c r="H229" s="41">
        <v>43.8715</v>
      </c>
      <c r="I229" s="41">
        <v>-70.069</v>
      </c>
      <c r="J229" s="41">
        <v>28186.6</v>
      </c>
      <c r="K229" s="41">
        <v>17.5</v>
      </c>
      <c r="L229" s="41">
        <v>35.0078</v>
      </c>
      <c r="M229" s="41">
        <v>8926.99</v>
      </c>
    </row>
    <row r="230">
      <c r="A230" s="41">
        <v>228.0</v>
      </c>
      <c r="B230" s="41" t="s">
        <v>101</v>
      </c>
      <c r="C230" s="41" t="s">
        <v>140</v>
      </c>
      <c r="D230" s="41" t="s">
        <v>380</v>
      </c>
      <c r="E230" s="41" t="s">
        <v>381</v>
      </c>
      <c r="F230" s="41" t="s">
        <v>105</v>
      </c>
      <c r="G230" s="41">
        <v>4285.0</v>
      </c>
      <c r="H230" s="41">
        <v>44.6923</v>
      </c>
      <c r="I230" s="41">
        <v>-70.471</v>
      </c>
      <c r="J230" s="41">
        <v>68552.1</v>
      </c>
      <c r="K230" s="41">
        <v>42.57</v>
      </c>
      <c r="L230" s="41">
        <v>85.1417</v>
      </c>
      <c r="M230" s="41">
        <v>21711.1</v>
      </c>
    </row>
    <row r="231">
      <c r="A231" s="41">
        <v>229.0</v>
      </c>
      <c r="B231" s="41" t="s">
        <v>101</v>
      </c>
      <c r="C231" s="41" t="s">
        <v>140</v>
      </c>
      <c r="D231" s="41" t="s">
        <v>382</v>
      </c>
      <c r="E231" s="41" t="s">
        <v>115</v>
      </c>
      <c r="F231" s="41" t="s">
        <v>105</v>
      </c>
      <c r="G231" s="41">
        <v>4240.0</v>
      </c>
      <c r="H231" s="41">
        <v>44.0987</v>
      </c>
      <c r="I231" s="41">
        <v>-70.204</v>
      </c>
      <c r="J231" s="41">
        <v>796.78</v>
      </c>
      <c r="K231" s="41">
        <v>0.49</v>
      </c>
      <c r="L231" s="41">
        <v>0.9896</v>
      </c>
      <c r="M231" s="41">
        <v>252.348</v>
      </c>
    </row>
    <row r="232">
      <c r="A232" s="41">
        <v>230.0</v>
      </c>
      <c r="B232" s="41" t="s">
        <v>101</v>
      </c>
      <c r="C232" s="41" t="s">
        <v>140</v>
      </c>
      <c r="D232" s="41" t="s">
        <v>383</v>
      </c>
      <c r="E232" s="41" t="s">
        <v>151</v>
      </c>
      <c r="F232" s="41" t="s">
        <v>105</v>
      </c>
      <c r="G232" s="41">
        <v>4236.0</v>
      </c>
      <c r="H232" s="41">
        <v>44.1536</v>
      </c>
      <c r="I232" s="41">
        <v>-70.159</v>
      </c>
      <c r="J232" s="41">
        <v>6359.85</v>
      </c>
      <c r="K232" s="41">
        <v>3.95</v>
      </c>
      <c r="L232" s="41">
        <v>7.89894</v>
      </c>
      <c r="M232" s="41">
        <v>2014.23</v>
      </c>
    </row>
    <row r="233">
      <c r="A233" s="41">
        <v>231.0</v>
      </c>
      <c r="B233" s="41" t="s">
        <v>101</v>
      </c>
      <c r="C233" s="41" t="s">
        <v>140</v>
      </c>
      <c r="D233" s="41" t="s">
        <v>384</v>
      </c>
      <c r="E233" s="41" t="s">
        <v>385</v>
      </c>
      <c r="F233" s="41" t="s">
        <v>105</v>
      </c>
      <c r="G233" s="41">
        <v>4562.0</v>
      </c>
      <c r="H233" s="41">
        <v>43.7259</v>
      </c>
      <c r="I233" s="41">
        <v>-69.835</v>
      </c>
      <c r="J233" s="41">
        <v>51503.8</v>
      </c>
      <c r="K233" s="41">
        <v>31.98</v>
      </c>
      <c r="L233" s="41">
        <v>63.9678</v>
      </c>
      <c r="M233" s="41">
        <v>16311.8</v>
      </c>
    </row>
    <row r="234">
      <c r="A234" s="41">
        <v>232.0</v>
      </c>
      <c r="B234" s="41" t="s">
        <v>101</v>
      </c>
      <c r="C234" s="41" t="s">
        <v>140</v>
      </c>
      <c r="D234" s="41" t="s">
        <v>386</v>
      </c>
      <c r="E234" s="41" t="s">
        <v>115</v>
      </c>
      <c r="F234" s="41" t="s">
        <v>105</v>
      </c>
      <c r="G234" s="41">
        <v>4240.0</v>
      </c>
      <c r="H234" s="41">
        <v>44.1022</v>
      </c>
      <c r="I234" s="41">
        <v>-70.207</v>
      </c>
      <c r="J234" s="41">
        <v>483.5</v>
      </c>
      <c r="K234" s="41">
        <v>0.3</v>
      </c>
      <c r="L234" s="41">
        <v>0.60051</v>
      </c>
      <c r="M234" s="41">
        <v>153.131</v>
      </c>
    </row>
    <row r="235">
      <c r="A235" s="41">
        <v>233.0</v>
      </c>
      <c r="B235" s="41" t="s">
        <v>101</v>
      </c>
      <c r="C235" s="41" t="s">
        <v>140</v>
      </c>
      <c r="D235" s="41" t="s">
        <v>387</v>
      </c>
      <c r="E235" s="41" t="s">
        <v>115</v>
      </c>
      <c r="F235" s="41" t="s">
        <v>105</v>
      </c>
      <c r="G235" s="41">
        <v>4240.0</v>
      </c>
      <c r="H235" s="41">
        <v>44.1021</v>
      </c>
      <c r="I235" s="41">
        <v>-70.204</v>
      </c>
      <c r="J235" s="41">
        <v>430.34</v>
      </c>
      <c r="K235" s="41">
        <v>0.27</v>
      </c>
      <c r="L235" s="41">
        <v>0.53449</v>
      </c>
      <c r="M235" s="41">
        <v>136.294</v>
      </c>
    </row>
    <row r="236">
      <c r="A236" s="41">
        <v>234.0</v>
      </c>
      <c r="B236" s="41" t="s">
        <v>101</v>
      </c>
      <c r="C236" s="41" t="s">
        <v>140</v>
      </c>
      <c r="D236" s="41" t="s">
        <v>388</v>
      </c>
      <c r="E236" s="41" t="s">
        <v>119</v>
      </c>
      <c r="F236" s="41" t="s">
        <v>105</v>
      </c>
      <c r="G236" s="41">
        <v>4102.0</v>
      </c>
      <c r="H236" s="41">
        <v>43.6756</v>
      </c>
      <c r="I236" s="41">
        <v>-70.316</v>
      </c>
      <c r="J236" s="41">
        <v>48643.5</v>
      </c>
      <c r="K236" s="41">
        <v>30.21</v>
      </c>
      <c r="L236" s="41">
        <v>60.4152</v>
      </c>
      <c r="M236" s="41">
        <v>15405.9</v>
      </c>
    </row>
    <row r="237">
      <c r="A237" s="41">
        <v>235.0</v>
      </c>
      <c r="B237" s="41" t="s">
        <v>101</v>
      </c>
      <c r="C237" s="41" t="s">
        <v>140</v>
      </c>
      <c r="D237" s="41" t="s">
        <v>389</v>
      </c>
      <c r="E237" s="41" t="s">
        <v>390</v>
      </c>
      <c r="F237" s="41" t="s">
        <v>105</v>
      </c>
      <c r="G237" s="41">
        <v>4274.0</v>
      </c>
      <c r="H237" s="41">
        <v>44.0623</v>
      </c>
      <c r="I237" s="41">
        <v>-70.328</v>
      </c>
      <c r="J237" s="41">
        <v>11106.2</v>
      </c>
      <c r="K237" s="41">
        <v>6.9</v>
      </c>
      <c r="L237" s="41">
        <v>13.7939</v>
      </c>
      <c r="M237" s="41">
        <v>3517.45</v>
      </c>
    </row>
    <row r="238">
      <c r="A238" s="41">
        <v>236.0</v>
      </c>
      <c r="B238" s="41" t="s">
        <v>101</v>
      </c>
      <c r="C238" s="41" t="s">
        <v>140</v>
      </c>
      <c r="D238" s="41" t="s">
        <v>391</v>
      </c>
      <c r="E238" s="41" t="s">
        <v>119</v>
      </c>
      <c r="F238" s="41" t="s">
        <v>105</v>
      </c>
      <c r="G238" s="41">
        <v>4101.0</v>
      </c>
      <c r="H238" s="41">
        <v>43.665</v>
      </c>
      <c r="I238" s="41">
        <v>-70.248</v>
      </c>
      <c r="J238" s="41">
        <v>49102.1</v>
      </c>
      <c r="K238" s="41">
        <v>30.49</v>
      </c>
      <c r="L238" s="41">
        <v>60.9848</v>
      </c>
      <c r="M238" s="41">
        <v>15551.1</v>
      </c>
    </row>
    <row r="239">
      <c r="A239" s="41">
        <v>237.0</v>
      </c>
      <c r="B239" s="41" t="s">
        <v>101</v>
      </c>
      <c r="C239" s="41" t="s">
        <v>140</v>
      </c>
      <c r="D239" s="41" t="s">
        <v>392</v>
      </c>
      <c r="E239" s="41" t="s">
        <v>115</v>
      </c>
      <c r="F239" s="41" t="s">
        <v>105</v>
      </c>
      <c r="G239" s="41">
        <v>4240.0</v>
      </c>
      <c r="H239" s="41">
        <v>44.0984</v>
      </c>
      <c r="I239" s="41">
        <v>-70.206</v>
      </c>
      <c r="J239" s="41">
        <v>856.4</v>
      </c>
      <c r="K239" s="41">
        <v>0.53</v>
      </c>
      <c r="L239" s="41">
        <v>1.06365</v>
      </c>
      <c r="M239" s="41">
        <v>271.23</v>
      </c>
    </row>
    <row r="240">
      <c r="A240" s="41">
        <v>238.0</v>
      </c>
      <c r="B240" s="41" t="s">
        <v>101</v>
      </c>
      <c r="C240" s="41" t="s">
        <v>140</v>
      </c>
      <c r="D240" s="41" t="s">
        <v>393</v>
      </c>
      <c r="E240" s="41" t="s">
        <v>119</v>
      </c>
      <c r="F240" s="41" t="s">
        <v>105</v>
      </c>
      <c r="G240" s="41">
        <v>4103.0</v>
      </c>
      <c r="H240" s="41">
        <v>43.6847</v>
      </c>
      <c r="I240" s="41">
        <v>-70.262</v>
      </c>
      <c r="J240" s="41">
        <v>47018.6</v>
      </c>
      <c r="K240" s="41">
        <v>29.2</v>
      </c>
      <c r="L240" s="41">
        <v>58.397</v>
      </c>
      <c r="M240" s="41">
        <v>14891.2</v>
      </c>
    </row>
    <row r="241">
      <c r="A241" s="41">
        <v>239.0</v>
      </c>
      <c r="B241" s="41" t="s">
        <v>101</v>
      </c>
      <c r="C241" s="41" t="s">
        <v>140</v>
      </c>
      <c r="D241" s="41" t="s">
        <v>394</v>
      </c>
      <c r="E241" s="41" t="s">
        <v>355</v>
      </c>
      <c r="F241" s="41" t="s">
        <v>105</v>
      </c>
      <c r="G241" s="41">
        <v>4222.0</v>
      </c>
      <c r="H241" s="41">
        <v>43.9926</v>
      </c>
      <c r="I241" s="41">
        <v>-70.083</v>
      </c>
      <c r="J241" s="41">
        <v>15847.8</v>
      </c>
      <c r="K241" s="41">
        <v>9.84</v>
      </c>
      <c r="L241" s="41">
        <v>19.683</v>
      </c>
      <c r="M241" s="41">
        <v>5019.16</v>
      </c>
    </row>
    <row r="242">
      <c r="A242" s="41">
        <v>240.0</v>
      </c>
      <c r="B242" s="41" t="s">
        <v>101</v>
      </c>
      <c r="C242" s="41" t="s">
        <v>140</v>
      </c>
      <c r="D242" s="41" t="s">
        <v>395</v>
      </c>
      <c r="E242" s="41" t="s">
        <v>396</v>
      </c>
      <c r="F242" s="41" t="s">
        <v>105</v>
      </c>
      <c r="G242" s="41">
        <v>4224.0</v>
      </c>
      <c r="H242" s="41">
        <v>44.5632</v>
      </c>
      <c r="I242" s="41">
        <v>-70.449</v>
      </c>
      <c r="J242" s="41">
        <v>54451.1</v>
      </c>
      <c r="K242" s="41">
        <v>33.81</v>
      </c>
      <c r="L242" s="41">
        <v>67.6282</v>
      </c>
      <c r="M242" s="41">
        <v>17245.2</v>
      </c>
    </row>
    <row r="243">
      <c r="A243" s="41">
        <v>241.0</v>
      </c>
      <c r="B243" s="41" t="s">
        <v>101</v>
      </c>
      <c r="C243" s="41" t="s">
        <v>140</v>
      </c>
      <c r="D243" s="41" t="s">
        <v>397</v>
      </c>
      <c r="E243" s="41" t="s">
        <v>119</v>
      </c>
      <c r="F243" s="41" t="s">
        <v>105</v>
      </c>
      <c r="G243" s="41">
        <v>4101.0</v>
      </c>
      <c r="H243" s="41">
        <v>43.6479</v>
      </c>
      <c r="I243" s="41">
        <v>-70.264</v>
      </c>
      <c r="J243" s="41">
        <v>51097.7</v>
      </c>
      <c r="K243" s="41">
        <v>31.73</v>
      </c>
      <c r="L243" s="41">
        <v>63.4633</v>
      </c>
      <c r="M243" s="41">
        <v>16183.2</v>
      </c>
    </row>
    <row r="244">
      <c r="A244" s="41">
        <v>242.0</v>
      </c>
      <c r="B244" s="41" t="s">
        <v>101</v>
      </c>
      <c r="C244" s="41" t="s">
        <v>140</v>
      </c>
      <c r="D244" s="41" t="s">
        <v>398</v>
      </c>
      <c r="E244" s="41" t="s">
        <v>115</v>
      </c>
      <c r="F244" s="41" t="s">
        <v>105</v>
      </c>
      <c r="G244" s="41">
        <v>4240.0</v>
      </c>
      <c r="H244" s="41">
        <v>44.1193</v>
      </c>
      <c r="I244" s="41">
        <v>-70.197</v>
      </c>
      <c r="J244" s="41">
        <v>1566.18</v>
      </c>
      <c r="K244" s="41">
        <v>0.97</v>
      </c>
      <c r="L244" s="41">
        <v>1.9452</v>
      </c>
      <c r="M244" s="41">
        <v>496.026</v>
      </c>
    </row>
    <row r="245">
      <c r="A245" s="41">
        <v>243.0</v>
      </c>
      <c r="B245" s="41" t="s">
        <v>101</v>
      </c>
      <c r="C245" s="41" t="s">
        <v>140</v>
      </c>
      <c r="D245" s="41" t="s">
        <v>399</v>
      </c>
      <c r="E245" s="41" t="s">
        <v>172</v>
      </c>
      <c r="F245" s="41" t="s">
        <v>105</v>
      </c>
      <c r="G245" s="41">
        <v>4011.0</v>
      </c>
      <c r="H245" s="41">
        <v>43.9422</v>
      </c>
      <c r="I245" s="41">
        <v>-70.03</v>
      </c>
      <c r="J245" s="41">
        <v>22866.0</v>
      </c>
      <c r="K245" s="41">
        <v>14.2</v>
      </c>
      <c r="L245" s="41">
        <v>28.3996</v>
      </c>
      <c r="M245" s="41">
        <v>7241.9</v>
      </c>
    </row>
    <row r="246">
      <c r="A246" s="41">
        <v>244.0</v>
      </c>
      <c r="B246" s="41" t="s">
        <v>101</v>
      </c>
      <c r="C246" s="41" t="s">
        <v>140</v>
      </c>
      <c r="D246" s="41" t="s">
        <v>400</v>
      </c>
      <c r="E246" s="41" t="s">
        <v>151</v>
      </c>
      <c r="F246" s="41" t="s">
        <v>105</v>
      </c>
      <c r="G246" s="41">
        <v>4236.0</v>
      </c>
      <c r="H246" s="41">
        <v>44.1554</v>
      </c>
      <c r="I246" s="41">
        <v>-70.173</v>
      </c>
      <c r="J246" s="41">
        <v>6009.33</v>
      </c>
      <c r="K246" s="41">
        <v>3.73</v>
      </c>
      <c r="L246" s="41">
        <v>7.46359</v>
      </c>
      <c r="M246" s="41">
        <v>1903.22</v>
      </c>
    </row>
    <row r="247">
      <c r="A247" s="41">
        <v>245.0</v>
      </c>
      <c r="B247" s="41" t="s">
        <v>101</v>
      </c>
      <c r="C247" s="41" t="s">
        <v>140</v>
      </c>
      <c r="D247" s="41" t="s">
        <v>401</v>
      </c>
      <c r="E247" s="41" t="s">
        <v>119</v>
      </c>
      <c r="F247" s="41" t="s">
        <v>105</v>
      </c>
      <c r="G247" s="41">
        <v>4103.0</v>
      </c>
      <c r="H247" s="41">
        <v>43.6873</v>
      </c>
      <c r="I247" s="41">
        <v>-70.277</v>
      </c>
      <c r="J247" s="41">
        <v>46860.1</v>
      </c>
      <c r="K247" s="41">
        <v>29.1</v>
      </c>
      <c r="L247" s="41">
        <v>58.2003</v>
      </c>
      <c r="M247" s="41">
        <v>14841.1</v>
      </c>
    </row>
    <row r="248">
      <c r="A248" s="41">
        <v>246.0</v>
      </c>
      <c r="B248" s="41" t="s">
        <v>101</v>
      </c>
      <c r="C248" s="41" t="s">
        <v>140</v>
      </c>
      <c r="D248" s="41" t="s">
        <v>402</v>
      </c>
      <c r="E248" s="41" t="s">
        <v>119</v>
      </c>
      <c r="F248" s="41" t="s">
        <v>105</v>
      </c>
      <c r="G248" s="41">
        <v>4103.0</v>
      </c>
      <c r="H248" s="41">
        <v>43.695</v>
      </c>
      <c r="I248" s="41">
        <v>-70.299</v>
      </c>
      <c r="J248" s="41">
        <v>46271.6</v>
      </c>
      <c r="K248" s="41">
        <v>28.73</v>
      </c>
      <c r="L248" s="41">
        <v>57.4694</v>
      </c>
      <c r="M248" s="41">
        <v>14654.7</v>
      </c>
    </row>
    <row r="249">
      <c r="A249" s="41">
        <v>247.0</v>
      </c>
      <c r="B249" s="41" t="s">
        <v>101</v>
      </c>
      <c r="C249" s="41" t="s">
        <v>140</v>
      </c>
      <c r="D249" s="41" t="s">
        <v>403</v>
      </c>
      <c r="E249" s="41" t="s">
        <v>117</v>
      </c>
      <c r="F249" s="41" t="s">
        <v>105</v>
      </c>
      <c r="G249" s="41">
        <v>4210.0</v>
      </c>
      <c r="H249" s="41">
        <v>44.1064</v>
      </c>
      <c r="I249" s="41">
        <v>-70.243</v>
      </c>
      <c r="J249" s="41">
        <v>3147.7</v>
      </c>
      <c r="K249" s="41">
        <v>1.95</v>
      </c>
      <c r="L249" s="41">
        <v>3.90945</v>
      </c>
      <c r="M249" s="41">
        <v>996.91</v>
      </c>
    </row>
    <row r="250">
      <c r="A250" s="41">
        <v>248.0</v>
      </c>
      <c r="B250" s="41" t="s">
        <v>101</v>
      </c>
      <c r="C250" s="41" t="s">
        <v>140</v>
      </c>
      <c r="D250" s="41" t="s">
        <v>404</v>
      </c>
      <c r="E250" s="41" t="s">
        <v>119</v>
      </c>
      <c r="F250" s="41" t="s">
        <v>105</v>
      </c>
      <c r="G250" s="41">
        <v>4101.0</v>
      </c>
      <c r="H250" s="41">
        <v>43.6507</v>
      </c>
      <c r="I250" s="41">
        <v>-70.26</v>
      </c>
      <c r="J250" s="41">
        <v>50755.7</v>
      </c>
      <c r="K250" s="41">
        <v>31.52</v>
      </c>
      <c r="L250" s="41">
        <v>63.0386</v>
      </c>
      <c r="M250" s="41">
        <v>16074.8</v>
      </c>
    </row>
    <row r="251">
      <c r="A251" s="41">
        <v>249.0</v>
      </c>
      <c r="B251" s="41" t="s">
        <v>101</v>
      </c>
      <c r="C251" s="41" t="s">
        <v>140</v>
      </c>
      <c r="D251" s="41" t="s">
        <v>405</v>
      </c>
      <c r="E251" s="41" t="s">
        <v>107</v>
      </c>
      <c r="F251" s="41" t="s">
        <v>105</v>
      </c>
      <c r="G251" s="41">
        <v>4105.0</v>
      </c>
      <c r="H251" s="41">
        <v>43.7317</v>
      </c>
      <c r="I251" s="41">
        <v>-70.206</v>
      </c>
      <c r="J251" s="41">
        <v>41556.2</v>
      </c>
      <c r="K251" s="41">
        <v>25.81</v>
      </c>
      <c r="L251" s="41">
        <v>51.6128</v>
      </c>
      <c r="M251" s="41">
        <v>13161.3</v>
      </c>
    </row>
    <row r="252">
      <c r="A252" s="41">
        <v>250.0</v>
      </c>
      <c r="B252" s="41" t="s">
        <v>101</v>
      </c>
      <c r="C252" s="41" t="s">
        <v>140</v>
      </c>
      <c r="D252" s="41" t="s">
        <v>406</v>
      </c>
      <c r="E252" s="41" t="s">
        <v>407</v>
      </c>
      <c r="F252" s="41" t="s">
        <v>105</v>
      </c>
      <c r="G252" s="41">
        <v>4530.0</v>
      </c>
      <c r="H252" s="41">
        <v>43.9101</v>
      </c>
      <c r="I252" s="41">
        <v>-69.821</v>
      </c>
      <c r="J252" s="41">
        <v>37594.4</v>
      </c>
      <c r="K252" s="41">
        <v>23.35</v>
      </c>
      <c r="L252" s="41">
        <v>46.6922</v>
      </c>
      <c r="M252" s="41">
        <v>11906.5</v>
      </c>
    </row>
    <row r="253">
      <c r="A253" s="41">
        <v>251.0</v>
      </c>
      <c r="B253" s="41" t="s">
        <v>101</v>
      </c>
      <c r="C253" s="41" t="s">
        <v>140</v>
      </c>
      <c r="D253" s="41" t="s">
        <v>408</v>
      </c>
      <c r="E253" s="41" t="s">
        <v>219</v>
      </c>
      <c r="F253" s="41" t="s">
        <v>105</v>
      </c>
      <c r="G253" s="41">
        <v>4097.0</v>
      </c>
      <c r="H253" s="41">
        <v>43.8623</v>
      </c>
      <c r="I253" s="41">
        <v>-70.27</v>
      </c>
      <c r="J253" s="41">
        <v>27572.4</v>
      </c>
      <c r="K253" s="41">
        <v>17.12</v>
      </c>
      <c r="L253" s="41">
        <v>34.2449</v>
      </c>
      <c r="M253" s="41">
        <v>8732.45</v>
      </c>
    </row>
    <row r="254">
      <c r="A254" s="41">
        <v>252.0</v>
      </c>
      <c r="B254" s="41" t="s">
        <v>101</v>
      </c>
      <c r="C254" s="41" t="s">
        <v>140</v>
      </c>
      <c r="D254" s="41" t="s">
        <v>409</v>
      </c>
      <c r="E254" s="41" t="s">
        <v>115</v>
      </c>
      <c r="F254" s="41" t="s">
        <v>105</v>
      </c>
      <c r="G254" s="41">
        <v>4240.0</v>
      </c>
      <c r="H254" s="41">
        <v>44.1027</v>
      </c>
      <c r="I254" s="41">
        <v>-70.206</v>
      </c>
      <c r="J254" s="41">
        <v>415.32</v>
      </c>
      <c r="K254" s="41">
        <v>0.26</v>
      </c>
      <c r="L254" s="41">
        <v>0.51582</v>
      </c>
      <c r="M254" s="41">
        <v>131.535</v>
      </c>
    </row>
    <row r="255">
      <c r="A255" s="41">
        <v>253.0</v>
      </c>
      <c r="B255" s="41" t="s">
        <v>101</v>
      </c>
      <c r="C255" s="41" t="s">
        <v>140</v>
      </c>
      <c r="D255" s="41" t="s">
        <v>410</v>
      </c>
      <c r="E255" s="41" t="s">
        <v>273</v>
      </c>
      <c r="F255" s="41" t="s">
        <v>105</v>
      </c>
      <c r="G255" s="41">
        <v>4259.0</v>
      </c>
      <c r="H255" s="41">
        <v>44.1839</v>
      </c>
      <c r="I255" s="41">
        <v>-69.989</v>
      </c>
      <c r="J255" s="41">
        <v>19230.4</v>
      </c>
      <c r="K255" s="41">
        <v>11.94</v>
      </c>
      <c r="L255" s="41">
        <v>23.8841</v>
      </c>
      <c r="M255" s="41">
        <v>6090.45</v>
      </c>
    </row>
    <row r="256">
      <c r="A256" s="41">
        <v>254.0</v>
      </c>
      <c r="B256" s="41" t="s">
        <v>101</v>
      </c>
      <c r="C256" s="41" t="s">
        <v>140</v>
      </c>
      <c r="D256" s="41" t="s">
        <v>411</v>
      </c>
      <c r="E256" s="41" t="s">
        <v>412</v>
      </c>
      <c r="F256" s="41" t="s">
        <v>105</v>
      </c>
      <c r="G256" s="41">
        <v>4038.0</v>
      </c>
      <c r="H256" s="41">
        <v>43.6852</v>
      </c>
      <c r="I256" s="41">
        <v>-70.435</v>
      </c>
      <c r="J256" s="41">
        <v>50303.1</v>
      </c>
      <c r="K256" s="41">
        <v>31.24</v>
      </c>
      <c r="L256" s="41">
        <v>62.4765</v>
      </c>
      <c r="M256" s="41">
        <v>15931.5</v>
      </c>
    </row>
    <row r="257">
      <c r="A257" s="41">
        <v>255.0</v>
      </c>
      <c r="B257" s="41" t="s">
        <v>101</v>
      </c>
      <c r="C257" s="41" t="s">
        <v>140</v>
      </c>
      <c r="D257" s="41" t="s">
        <v>413</v>
      </c>
      <c r="E257" s="41" t="s">
        <v>115</v>
      </c>
      <c r="F257" s="41" t="s">
        <v>105</v>
      </c>
      <c r="G257" s="41">
        <v>4240.0</v>
      </c>
      <c r="H257" s="41">
        <v>44.1313</v>
      </c>
      <c r="I257" s="41">
        <v>-70.18</v>
      </c>
      <c r="J257" s="41">
        <v>3369.87</v>
      </c>
      <c r="K257" s="41">
        <v>2.09</v>
      </c>
      <c r="L257" s="41">
        <v>4.18538</v>
      </c>
      <c r="M257" s="41">
        <v>1067.27</v>
      </c>
    </row>
    <row r="258">
      <c r="A258" s="41">
        <v>256.0</v>
      </c>
      <c r="B258" s="41" t="s">
        <v>101</v>
      </c>
      <c r="C258" s="41" t="s">
        <v>140</v>
      </c>
      <c r="D258" s="41" t="s">
        <v>414</v>
      </c>
      <c r="E258" s="41" t="s">
        <v>117</v>
      </c>
      <c r="F258" s="41" t="s">
        <v>105</v>
      </c>
      <c r="G258" s="41">
        <v>4210.0</v>
      </c>
      <c r="H258" s="41">
        <v>44.1563</v>
      </c>
      <c r="I258" s="41">
        <v>-70.28</v>
      </c>
      <c r="J258" s="41">
        <v>8297.78</v>
      </c>
      <c r="K258" s="41">
        <v>5.15</v>
      </c>
      <c r="L258" s="41">
        <v>10.3058</v>
      </c>
      <c r="M258" s="41">
        <v>2627.99</v>
      </c>
    </row>
    <row r="259">
      <c r="A259" s="41">
        <v>257.0</v>
      </c>
      <c r="B259" s="41" t="s">
        <v>101</v>
      </c>
      <c r="C259" s="41" t="s">
        <v>140</v>
      </c>
      <c r="D259" s="41" t="s">
        <v>415</v>
      </c>
      <c r="E259" s="41" t="s">
        <v>176</v>
      </c>
      <c r="F259" s="41" t="s">
        <v>105</v>
      </c>
      <c r="G259" s="41">
        <v>4021.0</v>
      </c>
      <c r="H259" s="41">
        <v>43.7724</v>
      </c>
      <c r="I259" s="41">
        <v>-70.207</v>
      </c>
      <c r="J259" s="41">
        <v>37039.4</v>
      </c>
      <c r="K259" s="41">
        <v>23.0</v>
      </c>
      <c r="L259" s="41">
        <v>46.0029</v>
      </c>
      <c r="M259" s="41">
        <v>11730.7</v>
      </c>
    </row>
    <row r="260">
      <c r="A260" s="41">
        <v>258.0</v>
      </c>
      <c r="B260" s="41" t="s">
        <v>101</v>
      </c>
      <c r="C260" s="41" t="s">
        <v>140</v>
      </c>
      <c r="D260" s="41" t="s">
        <v>416</v>
      </c>
      <c r="E260" s="41" t="s">
        <v>115</v>
      </c>
      <c r="F260" s="41" t="s">
        <v>105</v>
      </c>
      <c r="G260" s="41">
        <v>4240.0</v>
      </c>
      <c r="H260" s="41">
        <v>44.0893</v>
      </c>
      <c r="I260" s="41">
        <v>-70.186</v>
      </c>
      <c r="J260" s="41">
        <v>2282.89</v>
      </c>
      <c r="K260" s="41">
        <v>1.42</v>
      </c>
      <c r="L260" s="41">
        <v>2.83535</v>
      </c>
      <c r="M260" s="41">
        <v>723.015</v>
      </c>
    </row>
    <row r="261">
      <c r="A261" s="41">
        <v>259.0</v>
      </c>
      <c r="B261" s="41" t="s">
        <v>101</v>
      </c>
      <c r="C261" s="41" t="s">
        <v>140</v>
      </c>
      <c r="D261" s="41" t="s">
        <v>417</v>
      </c>
      <c r="E261" s="41" t="s">
        <v>234</v>
      </c>
      <c r="F261" s="41" t="s">
        <v>105</v>
      </c>
      <c r="G261" s="41">
        <v>4074.0</v>
      </c>
      <c r="H261" s="41">
        <v>43.585</v>
      </c>
      <c r="I261" s="41">
        <v>-70.371</v>
      </c>
      <c r="J261" s="41">
        <v>59402.5</v>
      </c>
      <c r="K261" s="41">
        <v>36.89</v>
      </c>
      <c r="L261" s="41">
        <v>73.7779</v>
      </c>
      <c r="M261" s="41">
        <v>18813.4</v>
      </c>
    </row>
    <row r="262">
      <c r="A262" s="41">
        <v>260.0</v>
      </c>
      <c r="B262" s="41" t="s">
        <v>101</v>
      </c>
      <c r="C262" s="41" t="s">
        <v>140</v>
      </c>
      <c r="D262" s="41" t="s">
        <v>418</v>
      </c>
      <c r="E262" s="41" t="s">
        <v>119</v>
      </c>
      <c r="F262" s="41" t="s">
        <v>105</v>
      </c>
      <c r="G262" s="41">
        <v>4103.0</v>
      </c>
      <c r="H262" s="41">
        <v>43.6643</v>
      </c>
      <c r="I262" s="41">
        <v>-70.28</v>
      </c>
      <c r="J262" s="41">
        <v>49433.8</v>
      </c>
      <c r="K262" s="41">
        <v>30.7</v>
      </c>
      <c r="L262" s="41">
        <v>61.3968</v>
      </c>
      <c r="M262" s="41">
        <v>15656.2</v>
      </c>
    </row>
    <row r="263">
      <c r="A263" s="41">
        <v>261.0</v>
      </c>
      <c r="B263" s="41" t="s">
        <v>101</v>
      </c>
      <c r="C263" s="41" t="s">
        <v>140</v>
      </c>
      <c r="D263" s="41" t="s">
        <v>419</v>
      </c>
      <c r="E263" s="41" t="s">
        <v>420</v>
      </c>
      <c r="F263" s="41" t="s">
        <v>105</v>
      </c>
      <c r="G263" s="41">
        <v>4572.0</v>
      </c>
      <c r="H263" s="41">
        <v>44.0954</v>
      </c>
      <c r="I263" s="41">
        <v>-69.379</v>
      </c>
      <c r="J263" s="41">
        <v>66002.0</v>
      </c>
      <c r="K263" s="41">
        <v>40.99</v>
      </c>
      <c r="L263" s="41">
        <v>81.9745</v>
      </c>
      <c r="M263" s="41">
        <v>20903.5</v>
      </c>
    </row>
    <row r="264">
      <c r="A264" s="41">
        <v>262.0</v>
      </c>
      <c r="B264" s="41" t="s">
        <v>101</v>
      </c>
      <c r="C264" s="41" t="s">
        <v>140</v>
      </c>
      <c r="D264" s="41" t="s">
        <v>421</v>
      </c>
      <c r="E264" s="41" t="s">
        <v>219</v>
      </c>
      <c r="F264" s="41" t="s">
        <v>105</v>
      </c>
      <c r="G264" s="41">
        <v>4097.0</v>
      </c>
      <c r="H264" s="41">
        <v>43.8313</v>
      </c>
      <c r="I264" s="41">
        <v>-70.239</v>
      </c>
      <c r="J264" s="41">
        <v>30626.6</v>
      </c>
      <c r="K264" s="41">
        <v>19.02</v>
      </c>
      <c r="L264" s="41">
        <v>38.0382</v>
      </c>
      <c r="M264" s="41">
        <v>9699.75</v>
      </c>
    </row>
    <row r="265">
      <c r="A265" s="41">
        <v>263.0</v>
      </c>
      <c r="B265" s="41" t="s">
        <v>101</v>
      </c>
      <c r="C265" s="41" t="s">
        <v>140</v>
      </c>
      <c r="D265" s="41" t="s">
        <v>422</v>
      </c>
      <c r="E265" s="41" t="s">
        <v>117</v>
      </c>
      <c r="F265" s="41" t="s">
        <v>105</v>
      </c>
      <c r="G265" s="41">
        <v>4210.0</v>
      </c>
      <c r="H265" s="41">
        <v>44.0945</v>
      </c>
      <c r="I265" s="41">
        <v>-70.266</v>
      </c>
      <c r="J265" s="41">
        <v>5183.6</v>
      </c>
      <c r="K265" s="41">
        <v>3.22</v>
      </c>
      <c r="L265" s="41">
        <v>6.43803</v>
      </c>
      <c r="M265" s="41">
        <v>1641.7</v>
      </c>
    </row>
    <row r="266">
      <c r="A266" s="41">
        <v>264.0</v>
      </c>
      <c r="B266" s="41" t="s">
        <v>101</v>
      </c>
      <c r="C266" s="41" t="s">
        <v>140</v>
      </c>
      <c r="D266" s="41" t="s">
        <v>423</v>
      </c>
      <c r="E266" s="41" t="s">
        <v>424</v>
      </c>
      <c r="F266" s="41" t="s">
        <v>105</v>
      </c>
      <c r="G266" s="41">
        <v>4345.0</v>
      </c>
      <c r="H266" s="41">
        <v>44.2607</v>
      </c>
      <c r="I266" s="41">
        <v>-69.913</v>
      </c>
      <c r="J266" s="41">
        <v>28878.6</v>
      </c>
      <c r="K266" s="41">
        <v>17.93</v>
      </c>
      <c r="L266" s="41">
        <v>35.8673</v>
      </c>
      <c r="M266" s="41">
        <v>9146.15</v>
      </c>
    </row>
    <row r="267">
      <c r="A267" s="41">
        <v>265.0</v>
      </c>
      <c r="B267" s="41" t="s">
        <v>101</v>
      </c>
      <c r="C267" s="41" t="s">
        <v>140</v>
      </c>
      <c r="D267" s="41" t="s">
        <v>425</v>
      </c>
      <c r="E267" s="41" t="s">
        <v>160</v>
      </c>
      <c r="F267" s="41" t="s">
        <v>105</v>
      </c>
      <c r="G267" s="41">
        <v>4258.0</v>
      </c>
      <c r="H267" s="41">
        <v>44.1413</v>
      </c>
      <c r="I267" s="41">
        <v>-70.346</v>
      </c>
      <c r="J267" s="41">
        <v>12107.9</v>
      </c>
      <c r="K267" s="41">
        <v>7.52</v>
      </c>
      <c r="L267" s="41">
        <v>15.038</v>
      </c>
      <c r="M267" s="41">
        <v>3834.7</v>
      </c>
    </row>
    <row r="268">
      <c r="A268" s="41">
        <v>266.0</v>
      </c>
      <c r="B268" s="41" t="s">
        <v>101</v>
      </c>
      <c r="C268" s="41" t="s">
        <v>140</v>
      </c>
      <c r="D268" s="41" t="s">
        <v>426</v>
      </c>
      <c r="E268" s="41" t="s">
        <v>115</v>
      </c>
      <c r="F268" s="41" t="s">
        <v>105</v>
      </c>
      <c r="G268" s="41">
        <v>4240.0</v>
      </c>
      <c r="H268" s="41">
        <v>44.1031</v>
      </c>
      <c r="I268" s="41">
        <v>-70.204</v>
      </c>
      <c r="J268" s="41">
        <v>312.1</v>
      </c>
      <c r="K268" s="41">
        <v>0.19</v>
      </c>
      <c r="L268" s="41">
        <v>0.38763</v>
      </c>
      <c r="M268" s="41">
        <v>98.8451</v>
      </c>
    </row>
    <row r="269">
      <c r="A269" s="41">
        <v>267.0</v>
      </c>
      <c r="B269" s="41" t="s">
        <v>101</v>
      </c>
      <c r="C269" s="41" t="s">
        <v>140</v>
      </c>
      <c r="D269" s="41" t="s">
        <v>427</v>
      </c>
      <c r="E269" s="41" t="s">
        <v>117</v>
      </c>
      <c r="F269" s="41" t="s">
        <v>105</v>
      </c>
      <c r="G269" s="41">
        <v>4210.0</v>
      </c>
      <c r="H269" s="41">
        <v>44.1425</v>
      </c>
      <c r="I269" s="41">
        <v>-70.22</v>
      </c>
      <c r="J269" s="41">
        <v>4294.78</v>
      </c>
      <c r="K269" s="41">
        <v>2.67</v>
      </c>
      <c r="L269" s="41">
        <v>5.33411</v>
      </c>
      <c r="M269" s="41">
        <v>1360.2</v>
      </c>
    </row>
    <row r="270">
      <c r="A270" s="41">
        <v>268.0</v>
      </c>
      <c r="B270" s="41" t="s">
        <v>101</v>
      </c>
      <c r="C270" s="41" t="s">
        <v>140</v>
      </c>
      <c r="D270" s="41" t="s">
        <v>428</v>
      </c>
      <c r="E270" s="41" t="s">
        <v>134</v>
      </c>
      <c r="F270" s="41" t="s">
        <v>105</v>
      </c>
      <c r="G270" s="41">
        <v>4072.0</v>
      </c>
      <c r="H270" s="41">
        <v>43.5043</v>
      </c>
      <c r="I270" s="41">
        <v>-70.448</v>
      </c>
      <c r="J270" s="41">
        <v>69653.4</v>
      </c>
      <c r="K270" s="41">
        <v>43.25</v>
      </c>
      <c r="L270" s="41">
        <v>86.5096</v>
      </c>
      <c r="M270" s="41">
        <v>22059.9</v>
      </c>
    </row>
    <row r="271">
      <c r="A271" s="41">
        <v>269.0</v>
      </c>
      <c r="B271" s="41" t="s">
        <v>101</v>
      </c>
      <c r="C271" s="41" t="s">
        <v>140</v>
      </c>
      <c r="D271" s="41" t="s">
        <v>429</v>
      </c>
      <c r="E271" s="41" t="s">
        <v>117</v>
      </c>
      <c r="F271" s="41" t="s">
        <v>105</v>
      </c>
      <c r="G271" s="41">
        <v>4210.0</v>
      </c>
      <c r="H271" s="41">
        <v>44.0896</v>
      </c>
      <c r="I271" s="41">
        <v>-70.266</v>
      </c>
      <c r="J271" s="41">
        <v>5312.9</v>
      </c>
      <c r="K271" s="41">
        <v>3.3</v>
      </c>
      <c r="L271" s="41">
        <v>6.59862</v>
      </c>
      <c r="M271" s="41">
        <v>1682.65</v>
      </c>
    </row>
    <row r="272">
      <c r="A272" s="41">
        <v>270.0</v>
      </c>
      <c r="B272" s="41" t="s">
        <v>101</v>
      </c>
      <c r="C272" s="41" t="s">
        <v>140</v>
      </c>
      <c r="D272" s="41" t="s">
        <v>430</v>
      </c>
      <c r="E272" s="41" t="s">
        <v>202</v>
      </c>
      <c r="F272" s="41" t="s">
        <v>105</v>
      </c>
      <c r="G272" s="41">
        <v>4086.0</v>
      </c>
      <c r="H272" s="41">
        <v>43.9349</v>
      </c>
      <c r="I272" s="41">
        <v>-69.973</v>
      </c>
      <c r="J272" s="41">
        <v>26489.8</v>
      </c>
      <c r="K272" s="41">
        <v>16.45</v>
      </c>
      <c r="L272" s="41">
        <v>32.9004</v>
      </c>
      <c r="M272" s="41">
        <v>8389.6</v>
      </c>
    </row>
    <row r="273">
      <c r="A273" s="41">
        <v>271.0</v>
      </c>
      <c r="B273" s="41" t="s">
        <v>101</v>
      </c>
      <c r="C273" s="41" t="s">
        <v>140</v>
      </c>
      <c r="D273" s="41" t="s">
        <v>431</v>
      </c>
      <c r="E273" s="41" t="s">
        <v>273</v>
      </c>
      <c r="F273" s="41" t="s">
        <v>105</v>
      </c>
      <c r="G273" s="41">
        <v>4259.0</v>
      </c>
      <c r="H273" s="41">
        <v>44.1941</v>
      </c>
      <c r="I273" s="41">
        <v>-70.043</v>
      </c>
      <c r="J273" s="41">
        <v>16151.4</v>
      </c>
      <c r="K273" s="41">
        <v>10.03</v>
      </c>
      <c r="L273" s="41">
        <v>20.0601</v>
      </c>
      <c r="M273" s="41">
        <v>5115.32</v>
      </c>
    </row>
    <row r="274">
      <c r="A274" s="41">
        <v>272.0</v>
      </c>
      <c r="B274" s="41" t="s">
        <v>101</v>
      </c>
      <c r="C274" s="41" t="s">
        <v>140</v>
      </c>
      <c r="D274" s="41" t="s">
        <v>432</v>
      </c>
      <c r="E274" s="41" t="s">
        <v>433</v>
      </c>
      <c r="F274" s="41" t="s">
        <v>105</v>
      </c>
      <c r="G274" s="41">
        <v>4345.0</v>
      </c>
      <c r="H274" s="41">
        <v>44.2289</v>
      </c>
      <c r="I274" s="41">
        <v>-69.784</v>
      </c>
      <c r="J274" s="41">
        <v>36232.5</v>
      </c>
      <c r="K274" s="41">
        <v>22.5</v>
      </c>
      <c r="L274" s="41">
        <v>45.0007</v>
      </c>
      <c r="M274" s="41">
        <v>11475.2</v>
      </c>
    </row>
    <row r="275">
      <c r="A275" s="41">
        <v>273.0</v>
      </c>
      <c r="B275" s="41" t="s">
        <v>101</v>
      </c>
      <c r="C275" s="41" t="s">
        <v>140</v>
      </c>
      <c r="D275" s="41" t="s">
        <v>434</v>
      </c>
      <c r="E275" s="41" t="s">
        <v>151</v>
      </c>
      <c r="F275" s="41" t="s">
        <v>105</v>
      </c>
      <c r="G275" s="41">
        <v>4236.0</v>
      </c>
      <c r="H275" s="41">
        <v>44.1914</v>
      </c>
      <c r="I275" s="41">
        <v>-70.186</v>
      </c>
      <c r="J275" s="41">
        <v>9597.77</v>
      </c>
      <c r="K275" s="41">
        <v>5.96</v>
      </c>
      <c r="L275" s="41">
        <v>11.9204</v>
      </c>
      <c r="M275" s="41">
        <v>3039.71</v>
      </c>
    </row>
    <row r="276">
      <c r="A276" s="41">
        <v>274.0</v>
      </c>
      <c r="B276" s="41" t="s">
        <v>101</v>
      </c>
      <c r="C276" s="41" t="s">
        <v>140</v>
      </c>
      <c r="D276" s="41" t="s">
        <v>435</v>
      </c>
      <c r="E276" s="41" t="s">
        <v>125</v>
      </c>
      <c r="F276" s="41" t="s">
        <v>105</v>
      </c>
      <c r="G276" s="41">
        <v>4350.0</v>
      </c>
      <c r="H276" s="41">
        <v>44.1637</v>
      </c>
      <c r="I276" s="41">
        <v>-69.873</v>
      </c>
      <c r="J276" s="41">
        <v>27223.7</v>
      </c>
      <c r="K276" s="41">
        <v>16.91</v>
      </c>
      <c r="L276" s="41">
        <v>33.8118</v>
      </c>
      <c r="M276" s="41">
        <v>8622.01</v>
      </c>
    </row>
    <row r="277">
      <c r="A277" s="41">
        <v>275.0</v>
      </c>
      <c r="B277" s="41" t="s">
        <v>101</v>
      </c>
      <c r="C277" s="41" t="s">
        <v>140</v>
      </c>
      <c r="D277" s="41" t="s">
        <v>436</v>
      </c>
      <c r="E277" s="41" t="s">
        <v>212</v>
      </c>
      <c r="F277" s="41" t="s">
        <v>105</v>
      </c>
      <c r="G277" s="41">
        <v>4260.0</v>
      </c>
      <c r="H277" s="41">
        <v>43.9736</v>
      </c>
      <c r="I277" s="41">
        <v>-70.325</v>
      </c>
      <c r="J277" s="41">
        <v>17651.0</v>
      </c>
      <c r="K277" s="41">
        <v>10.96</v>
      </c>
      <c r="L277" s="41">
        <v>21.9225</v>
      </c>
      <c r="M277" s="41">
        <v>5590.24</v>
      </c>
    </row>
    <row r="278">
      <c r="A278" s="41">
        <v>276.0</v>
      </c>
      <c r="B278" s="41" t="s">
        <v>101</v>
      </c>
      <c r="C278" s="41" t="s">
        <v>140</v>
      </c>
      <c r="D278" s="41" t="s">
        <v>437</v>
      </c>
      <c r="E278" s="41" t="s">
        <v>438</v>
      </c>
      <c r="F278" s="41" t="s">
        <v>105</v>
      </c>
      <c r="G278" s="41">
        <v>4223.0</v>
      </c>
      <c r="H278" s="41">
        <v>44.0303</v>
      </c>
      <c r="I278" s="41">
        <v>-70.274</v>
      </c>
      <c r="J278" s="41">
        <v>10139.4</v>
      </c>
      <c r="K278" s="41">
        <v>6.3</v>
      </c>
      <c r="L278" s="41">
        <v>12.5932</v>
      </c>
      <c r="M278" s="41">
        <v>3211.26</v>
      </c>
    </row>
    <row r="279">
      <c r="A279" s="41">
        <v>277.0</v>
      </c>
      <c r="B279" s="41" t="s">
        <v>101</v>
      </c>
      <c r="C279" s="41" t="s">
        <v>140</v>
      </c>
      <c r="D279" s="41" t="s">
        <v>439</v>
      </c>
      <c r="E279" s="41" t="s">
        <v>111</v>
      </c>
      <c r="F279" s="41" t="s">
        <v>105</v>
      </c>
      <c r="G279" s="41">
        <v>4238.0</v>
      </c>
      <c r="H279" s="41">
        <v>44.2133</v>
      </c>
      <c r="I279" s="41">
        <v>-70.379</v>
      </c>
      <c r="J279" s="41">
        <v>18455.0</v>
      </c>
      <c r="K279" s="41">
        <v>11.46</v>
      </c>
      <c r="L279" s="41">
        <v>22.9212</v>
      </c>
      <c r="M279" s="41">
        <v>5844.9</v>
      </c>
    </row>
    <row r="280">
      <c r="A280" s="41">
        <v>278.0</v>
      </c>
      <c r="B280" s="41" t="s">
        <v>101</v>
      </c>
      <c r="C280" s="41" t="s">
        <v>140</v>
      </c>
      <c r="D280" s="41" t="s">
        <v>440</v>
      </c>
      <c r="E280" s="41" t="s">
        <v>117</v>
      </c>
      <c r="F280" s="41" t="s">
        <v>105</v>
      </c>
      <c r="G280" s="41">
        <v>4212.0</v>
      </c>
      <c r="H280" s="41">
        <v>44.0843</v>
      </c>
      <c r="I280" s="41">
        <v>-70.251</v>
      </c>
      <c r="J280" s="41">
        <v>4526.88</v>
      </c>
      <c r="K280" s="41">
        <v>2.81</v>
      </c>
      <c r="L280" s="41">
        <v>5.62239</v>
      </c>
      <c r="M280" s="41">
        <v>1433.71</v>
      </c>
    </row>
    <row r="281">
      <c r="A281" s="41">
        <v>279.0</v>
      </c>
      <c r="B281" s="41" t="s">
        <v>101</v>
      </c>
      <c r="C281" s="41" t="s">
        <v>140</v>
      </c>
      <c r="D281" s="41" t="s">
        <v>441</v>
      </c>
      <c r="E281" s="41" t="s">
        <v>166</v>
      </c>
      <c r="F281" s="41" t="s">
        <v>105</v>
      </c>
      <c r="G281" s="41">
        <v>4008.0</v>
      </c>
      <c r="H281" s="41">
        <v>44.012</v>
      </c>
      <c r="I281" s="41">
        <v>-69.89</v>
      </c>
      <c r="J281" s="41">
        <v>27203.1</v>
      </c>
      <c r="K281" s="41">
        <v>16.89</v>
      </c>
      <c r="L281" s="41">
        <v>33.7862</v>
      </c>
      <c r="M281" s="41">
        <v>8615.49</v>
      </c>
    </row>
    <row r="282">
      <c r="A282" s="41">
        <v>280.0</v>
      </c>
      <c r="B282" s="41" t="s">
        <v>101</v>
      </c>
      <c r="C282" s="41" t="s">
        <v>140</v>
      </c>
      <c r="D282" s="41" t="s">
        <v>441</v>
      </c>
      <c r="E282" s="41" t="s">
        <v>151</v>
      </c>
      <c r="F282" s="41" t="s">
        <v>105</v>
      </c>
      <c r="G282" s="41">
        <v>4236.0</v>
      </c>
      <c r="H282" s="41">
        <v>44.1904</v>
      </c>
      <c r="I282" s="41">
        <v>-70.145</v>
      </c>
      <c r="J282" s="41">
        <v>10497.9</v>
      </c>
      <c r="K282" s="41">
        <v>6.52</v>
      </c>
      <c r="L282" s="41">
        <v>13.0384</v>
      </c>
      <c r="M282" s="41">
        <v>3324.79</v>
      </c>
    </row>
    <row r="283">
      <c r="A283" s="41">
        <v>281.0</v>
      </c>
      <c r="B283" s="41" t="s">
        <v>101</v>
      </c>
      <c r="C283" s="41" t="s">
        <v>140</v>
      </c>
      <c r="D283" s="41" t="s">
        <v>442</v>
      </c>
      <c r="E283" s="41" t="s">
        <v>237</v>
      </c>
      <c r="F283" s="41" t="s">
        <v>105</v>
      </c>
      <c r="G283" s="41">
        <v>4282.0</v>
      </c>
      <c r="H283" s="41">
        <v>44.261</v>
      </c>
      <c r="I283" s="41">
        <v>-70.189</v>
      </c>
      <c r="J283" s="41">
        <v>17277.5</v>
      </c>
      <c r="K283" s="41">
        <v>10.73</v>
      </c>
      <c r="L283" s="41">
        <v>21.4586</v>
      </c>
      <c r="M283" s="41">
        <v>5471.95</v>
      </c>
    </row>
    <row r="284">
      <c r="A284" s="41">
        <v>282.0</v>
      </c>
      <c r="B284" s="41" t="s">
        <v>101</v>
      </c>
      <c r="C284" s="41" t="s">
        <v>140</v>
      </c>
      <c r="D284" s="41" t="s">
        <v>443</v>
      </c>
      <c r="E284" s="41" t="s">
        <v>444</v>
      </c>
      <c r="F284" s="41" t="s">
        <v>105</v>
      </c>
      <c r="G284" s="41">
        <v>4253.0</v>
      </c>
      <c r="H284" s="41">
        <v>44.4167</v>
      </c>
      <c r="I284" s="41">
        <v>-70.199</v>
      </c>
      <c r="J284" s="41">
        <v>34533.4</v>
      </c>
      <c r="K284" s="41">
        <v>21.45</v>
      </c>
      <c r="L284" s="41">
        <v>42.8905</v>
      </c>
      <c r="M284" s="41">
        <v>10937.1</v>
      </c>
    </row>
    <row r="285">
      <c r="A285" s="41">
        <v>283.0</v>
      </c>
      <c r="B285" s="41" t="s">
        <v>101</v>
      </c>
      <c r="C285" s="41" t="s">
        <v>140</v>
      </c>
      <c r="D285" s="41" t="s">
        <v>445</v>
      </c>
      <c r="E285" s="41" t="s">
        <v>151</v>
      </c>
      <c r="F285" s="41" t="s">
        <v>105</v>
      </c>
      <c r="G285" s="41">
        <v>4236.0</v>
      </c>
      <c r="H285" s="41">
        <v>44.1904</v>
      </c>
      <c r="I285" s="41">
        <v>-70.145</v>
      </c>
      <c r="J285" s="41">
        <v>10497.9</v>
      </c>
      <c r="K285" s="41">
        <v>6.52</v>
      </c>
      <c r="L285" s="41">
        <v>13.0384</v>
      </c>
      <c r="M285" s="41">
        <v>3324.79</v>
      </c>
    </row>
    <row r="286">
      <c r="A286" s="41">
        <v>284.0</v>
      </c>
      <c r="B286" s="41" t="s">
        <v>101</v>
      </c>
      <c r="C286" s="41" t="s">
        <v>140</v>
      </c>
      <c r="D286" s="41" t="s">
        <v>446</v>
      </c>
      <c r="E286" s="41" t="s">
        <v>190</v>
      </c>
      <c r="F286" s="41" t="s">
        <v>105</v>
      </c>
      <c r="G286" s="41">
        <v>4280.0</v>
      </c>
      <c r="H286" s="41">
        <v>44.1121</v>
      </c>
      <c r="I286" s="41">
        <v>-70.1</v>
      </c>
      <c r="J286" s="41">
        <v>8265.65</v>
      </c>
      <c r="K286" s="41">
        <v>5.13</v>
      </c>
      <c r="L286" s="41">
        <v>10.2659</v>
      </c>
      <c r="M286" s="41">
        <v>2617.81</v>
      </c>
    </row>
    <row r="287">
      <c r="A287" s="41">
        <v>285.0</v>
      </c>
      <c r="B287" s="41" t="s">
        <v>101</v>
      </c>
      <c r="C287" s="41" t="s">
        <v>140</v>
      </c>
      <c r="D287" s="41" t="s">
        <v>447</v>
      </c>
      <c r="E287" s="41" t="s">
        <v>448</v>
      </c>
      <c r="F287" s="41" t="s">
        <v>105</v>
      </c>
      <c r="G287" s="41">
        <v>4294.0</v>
      </c>
      <c r="H287" s="41">
        <v>44.5962</v>
      </c>
      <c r="I287" s="41">
        <v>-70.226</v>
      </c>
      <c r="J287" s="41">
        <v>54508.9</v>
      </c>
      <c r="K287" s="41">
        <v>33.85</v>
      </c>
      <c r="L287" s="41">
        <v>67.7001</v>
      </c>
      <c r="M287" s="41">
        <v>17263.5</v>
      </c>
    </row>
    <row r="288">
      <c r="A288" s="41">
        <v>286.0</v>
      </c>
      <c r="B288" s="41" t="s">
        <v>101</v>
      </c>
      <c r="C288" s="41" t="s">
        <v>140</v>
      </c>
      <c r="D288" s="41" t="s">
        <v>449</v>
      </c>
      <c r="E288" s="41" t="s">
        <v>115</v>
      </c>
      <c r="F288" s="41" t="s">
        <v>105</v>
      </c>
      <c r="G288" s="41">
        <v>4240.0</v>
      </c>
      <c r="H288" s="41">
        <v>44.097</v>
      </c>
      <c r="I288" s="41">
        <v>-70.187</v>
      </c>
      <c r="J288" s="41">
        <v>1641.81</v>
      </c>
      <c r="K288" s="41">
        <v>1.02</v>
      </c>
      <c r="L288" s="41">
        <v>2.03913</v>
      </c>
      <c r="M288" s="41">
        <v>519.978</v>
      </c>
    </row>
    <row r="289">
      <c r="A289" s="41">
        <v>287.0</v>
      </c>
      <c r="B289" s="41" t="s">
        <v>101</v>
      </c>
      <c r="C289" s="41" t="s">
        <v>450</v>
      </c>
      <c r="D289" s="41" t="s">
        <v>451</v>
      </c>
      <c r="E289" s="41" t="s">
        <v>117</v>
      </c>
      <c r="F289" s="41" t="s">
        <v>105</v>
      </c>
      <c r="G289" s="41">
        <v>4210.0</v>
      </c>
      <c r="H289" s="41">
        <v>44.0844</v>
      </c>
      <c r="I289" s="41">
        <v>-70.22</v>
      </c>
      <c r="J289" s="41">
        <v>2716.39</v>
      </c>
      <c r="K289" s="41">
        <v>1.69</v>
      </c>
      <c r="L289" s="41">
        <v>3.37376</v>
      </c>
      <c r="M289" s="41">
        <v>0.0</v>
      </c>
    </row>
    <row r="290">
      <c r="A290" s="41">
        <v>288.0</v>
      </c>
      <c r="B290" s="41" t="s">
        <v>101</v>
      </c>
      <c r="C290" s="41" t="s">
        <v>450</v>
      </c>
      <c r="D290" s="41" t="s">
        <v>452</v>
      </c>
      <c r="E290" s="41" t="s">
        <v>453</v>
      </c>
      <c r="F290" s="41" t="s">
        <v>105</v>
      </c>
      <c r="G290" s="41">
        <v>4009.0</v>
      </c>
      <c r="H290" s="41">
        <v>44.0568</v>
      </c>
      <c r="I290" s="41">
        <v>-70.72</v>
      </c>
      <c r="J290" s="41">
        <v>41725.3</v>
      </c>
      <c r="K290" s="41">
        <v>25.91</v>
      </c>
      <c r="L290" s="41">
        <v>51.8228</v>
      </c>
      <c r="M290" s="41">
        <v>6607.41</v>
      </c>
    </row>
    <row r="291">
      <c r="A291" s="41">
        <v>289.0</v>
      </c>
      <c r="B291" s="41" t="s">
        <v>101</v>
      </c>
      <c r="C291" s="41" t="s">
        <v>450</v>
      </c>
      <c r="D291" s="41" t="s">
        <v>454</v>
      </c>
      <c r="E291" s="41" t="s">
        <v>119</v>
      </c>
      <c r="F291" s="41" t="s">
        <v>105</v>
      </c>
      <c r="G291" s="41">
        <v>4101.0</v>
      </c>
      <c r="H291" s="41">
        <v>43.6625</v>
      </c>
      <c r="I291" s="41">
        <v>-70.261</v>
      </c>
      <c r="J291" s="41">
        <v>49469.2</v>
      </c>
      <c r="K291" s="41">
        <v>30.72</v>
      </c>
      <c r="L291" s="41">
        <v>61.4407</v>
      </c>
      <c r="M291" s="41">
        <v>7833.69</v>
      </c>
    </row>
    <row r="292">
      <c r="A292" s="41">
        <v>290.0</v>
      </c>
      <c r="B292" s="41" t="s">
        <v>101</v>
      </c>
      <c r="C292" s="41" t="s">
        <v>450</v>
      </c>
      <c r="D292" s="41" t="s">
        <v>455</v>
      </c>
      <c r="E292" s="41" t="s">
        <v>119</v>
      </c>
      <c r="F292" s="41" t="s">
        <v>105</v>
      </c>
      <c r="G292" s="41">
        <v>4101.0</v>
      </c>
      <c r="H292" s="41">
        <v>43.6569</v>
      </c>
      <c r="I292" s="41">
        <v>-70.267</v>
      </c>
      <c r="J292" s="41">
        <v>50136.7</v>
      </c>
      <c r="K292" s="41">
        <v>31.13</v>
      </c>
      <c r="L292" s="41">
        <v>62.2698</v>
      </c>
      <c r="M292" s="41">
        <v>7939.4</v>
      </c>
    </row>
    <row r="293">
      <c r="A293" s="41">
        <v>291.0</v>
      </c>
      <c r="B293" s="41" t="s">
        <v>101</v>
      </c>
      <c r="C293" s="41" t="s">
        <v>456</v>
      </c>
      <c r="D293" s="41" t="s">
        <v>457</v>
      </c>
      <c r="E293" s="41" t="s">
        <v>237</v>
      </c>
      <c r="F293" s="41" t="s">
        <v>105</v>
      </c>
      <c r="G293" s="41">
        <v>4282.0</v>
      </c>
      <c r="H293" s="41">
        <v>44.2722</v>
      </c>
      <c r="I293" s="41">
        <v>-70.219</v>
      </c>
      <c r="J293" s="41">
        <v>18522.8</v>
      </c>
      <c r="K293" s="41">
        <v>11.5</v>
      </c>
      <c r="L293" s="41">
        <v>23.0053</v>
      </c>
      <c r="M293" s="41">
        <v>2346.54</v>
      </c>
    </row>
    <row r="294">
      <c r="A294" s="41">
        <v>292.0</v>
      </c>
      <c r="B294" s="41" t="s">
        <v>101</v>
      </c>
      <c r="C294" s="41" t="s">
        <v>456</v>
      </c>
      <c r="D294" s="41" t="s">
        <v>458</v>
      </c>
      <c r="E294" s="41" t="s">
        <v>117</v>
      </c>
      <c r="F294" s="41" t="s">
        <v>105</v>
      </c>
      <c r="G294" s="41">
        <v>4210.0</v>
      </c>
      <c r="H294" s="41">
        <v>44.0101</v>
      </c>
      <c r="I294" s="41">
        <v>-70.232</v>
      </c>
      <c r="J294" s="41">
        <v>10878.7</v>
      </c>
      <c r="K294" s="41">
        <v>6.76</v>
      </c>
      <c r="L294" s="41">
        <v>13.5113</v>
      </c>
      <c r="M294" s="41">
        <v>1378.15</v>
      </c>
    </row>
    <row r="295">
      <c r="A295" s="41">
        <v>293.0</v>
      </c>
      <c r="B295" s="41" t="s">
        <v>101</v>
      </c>
      <c r="C295" s="41" t="s">
        <v>456</v>
      </c>
      <c r="D295" s="41" t="s">
        <v>459</v>
      </c>
      <c r="E295" s="41" t="s">
        <v>157</v>
      </c>
      <c r="F295" s="41" t="s">
        <v>105</v>
      </c>
      <c r="G295" s="41">
        <v>4092.0</v>
      </c>
      <c r="H295" s="41">
        <v>43.7356</v>
      </c>
      <c r="I295" s="41">
        <v>-70.347</v>
      </c>
      <c r="J295" s="41">
        <v>42720.4</v>
      </c>
      <c r="K295" s="41">
        <v>26.53</v>
      </c>
      <c r="L295" s="41">
        <v>53.0588</v>
      </c>
      <c r="M295" s="41">
        <v>5412.0</v>
      </c>
    </row>
    <row r="296">
      <c r="A296" s="41">
        <v>294.0</v>
      </c>
      <c r="B296" s="41" t="s">
        <v>101</v>
      </c>
      <c r="C296" s="41" t="s">
        <v>456</v>
      </c>
      <c r="D296" s="41" t="s">
        <v>460</v>
      </c>
      <c r="E296" s="41" t="s">
        <v>461</v>
      </c>
      <c r="F296" s="41" t="s">
        <v>105</v>
      </c>
      <c r="G296" s="41">
        <v>4057.0</v>
      </c>
      <c r="H296" s="41">
        <v>44.043</v>
      </c>
      <c r="I296" s="41">
        <v>-70.737</v>
      </c>
      <c r="J296" s="41">
        <v>43351.6</v>
      </c>
      <c r="K296" s="41">
        <v>26.92</v>
      </c>
      <c r="L296" s="41">
        <v>53.8427</v>
      </c>
      <c r="M296" s="41">
        <v>5491.95</v>
      </c>
    </row>
    <row r="297">
      <c r="A297" s="41">
        <v>295.0</v>
      </c>
      <c r="B297" s="41" t="s">
        <v>101</v>
      </c>
      <c r="C297" s="41" t="s">
        <v>456</v>
      </c>
      <c r="D297" s="41" t="s">
        <v>462</v>
      </c>
      <c r="E297" s="41" t="s">
        <v>115</v>
      </c>
      <c r="F297" s="41" t="s">
        <v>105</v>
      </c>
      <c r="G297" s="41">
        <v>4240.0</v>
      </c>
      <c r="H297" s="41">
        <v>44.1218</v>
      </c>
      <c r="I297" s="41">
        <v>-70.2</v>
      </c>
      <c r="J297" s="41">
        <v>1798.97</v>
      </c>
      <c r="K297" s="41">
        <v>1.12</v>
      </c>
      <c r="L297" s="41">
        <v>2.23432</v>
      </c>
      <c r="M297" s="41">
        <v>227.901</v>
      </c>
    </row>
    <row r="298">
      <c r="A298" s="41">
        <v>296.0</v>
      </c>
      <c r="B298" s="41" t="s">
        <v>101</v>
      </c>
      <c r="C298" s="41" t="s">
        <v>456</v>
      </c>
      <c r="D298" s="41" t="s">
        <v>463</v>
      </c>
      <c r="E298" s="41" t="s">
        <v>464</v>
      </c>
      <c r="F298" s="41" t="s">
        <v>105</v>
      </c>
      <c r="G298" s="41">
        <v>4938.0</v>
      </c>
      <c r="H298" s="41">
        <v>44.6663</v>
      </c>
      <c r="I298" s="41">
        <v>-70.14</v>
      </c>
      <c r="J298" s="41">
        <v>62464.9</v>
      </c>
      <c r="K298" s="41">
        <v>38.79</v>
      </c>
      <c r="L298" s="41">
        <v>77.5814</v>
      </c>
      <c r="M298" s="41">
        <v>7913.3</v>
      </c>
    </row>
    <row r="299">
      <c r="A299" s="41">
        <v>297.0</v>
      </c>
      <c r="B299" s="41" t="s">
        <v>101</v>
      </c>
      <c r="C299" s="41" t="s">
        <v>456</v>
      </c>
      <c r="D299" s="41" t="s">
        <v>465</v>
      </c>
      <c r="E299" s="41" t="s">
        <v>115</v>
      </c>
      <c r="F299" s="41" t="s">
        <v>105</v>
      </c>
      <c r="G299" s="41">
        <v>4240.0</v>
      </c>
      <c r="H299" s="41">
        <v>44.1086</v>
      </c>
      <c r="I299" s="41">
        <v>-70.207</v>
      </c>
      <c r="J299" s="41">
        <v>420.4</v>
      </c>
      <c r="K299" s="41">
        <v>0.26</v>
      </c>
      <c r="L299" s="41">
        <v>0.52214</v>
      </c>
      <c r="M299" s="41">
        <v>53.2581</v>
      </c>
    </row>
    <row r="300">
      <c r="A300" s="41">
        <v>298.0</v>
      </c>
      <c r="B300" s="41" t="s">
        <v>101</v>
      </c>
      <c r="C300" s="41" t="s">
        <v>456</v>
      </c>
      <c r="D300" s="41" t="s">
        <v>466</v>
      </c>
      <c r="E300" s="41" t="s">
        <v>243</v>
      </c>
      <c r="F300" s="41" t="s">
        <v>105</v>
      </c>
      <c r="G300" s="41">
        <v>4901.0</v>
      </c>
      <c r="H300" s="41">
        <v>44.5624</v>
      </c>
      <c r="I300" s="41">
        <v>-69.628</v>
      </c>
      <c r="J300" s="41">
        <v>68394.1</v>
      </c>
      <c r="K300" s="41">
        <v>42.47</v>
      </c>
      <c r="L300" s="41">
        <v>84.9455</v>
      </c>
      <c r="M300" s="41">
        <v>8664.44</v>
      </c>
    </row>
    <row r="301">
      <c r="A301" s="41">
        <v>299.0</v>
      </c>
      <c r="B301" s="41" t="s">
        <v>101</v>
      </c>
      <c r="C301" s="41" t="s">
        <v>456</v>
      </c>
      <c r="D301" s="41" t="s">
        <v>467</v>
      </c>
      <c r="E301" s="41" t="s">
        <v>115</v>
      </c>
      <c r="F301" s="41" t="s">
        <v>105</v>
      </c>
      <c r="G301" s="41">
        <v>4240.0</v>
      </c>
      <c r="H301" s="41">
        <v>44.1039</v>
      </c>
      <c r="I301" s="41">
        <v>-70.208</v>
      </c>
      <c r="J301" s="41">
        <v>414.63</v>
      </c>
      <c r="K301" s="41">
        <v>0.26</v>
      </c>
      <c r="L301" s="41">
        <v>0.51497</v>
      </c>
      <c r="M301" s="41">
        <v>52.5264</v>
      </c>
    </row>
    <row r="302">
      <c r="A302" s="41">
        <v>300.0</v>
      </c>
      <c r="B302" s="41" t="s">
        <v>101</v>
      </c>
      <c r="C302" s="41" t="s">
        <v>456</v>
      </c>
      <c r="D302" s="41" t="s">
        <v>468</v>
      </c>
      <c r="E302" s="41" t="s">
        <v>234</v>
      </c>
      <c r="F302" s="41" t="s">
        <v>105</v>
      </c>
      <c r="G302" s="41">
        <v>4074.0</v>
      </c>
      <c r="H302" s="41">
        <v>43.5877</v>
      </c>
      <c r="I302" s="41">
        <v>-70.334</v>
      </c>
      <c r="J302" s="41">
        <v>58504.9</v>
      </c>
      <c r="K302" s="41">
        <v>36.33</v>
      </c>
      <c r="L302" s="41">
        <v>72.6631</v>
      </c>
      <c r="M302" s="41">
        <v>7411.64</v>
      </c>
    </row>
    <row r="303">
      <c r="A303" s="41">
        <v>301.0</v>
      </c>
      <c r="B303" s="41" t="s">
        <v>101</v>
      </c>
      <c r="C303" s="41" t="s">
        <v>456</v>
      </c>
      <c r="D303" s="41" t="s">
        <v>469</v>
      </c>
      <c r="E303" s="41" t="s">
        <v>278</v>
      </c>
      <c r="F303" s="41" t="s">
        <v>105</v>
      </c>
      <c r="G303" s="41">
        <v>4096.0</v>
      </c>
      <c r="H303" s="41">
        <v>43.759</v>
      </c>
      <c r="I303" s="41">
        <v>-70.144</v>
      </c>
      <c r="J303" s="41">
        <v>38815.6</v>
      </c>
      <c r="K303" s="41">
        <v>24.1</v>
      </c>
      <c r="L303" s="41">
        <v>48.209</v>
      </c>
      <c r="M303" s="41">
        <v>4917.32</v>
      </c>
    </row>
    <row r="304">
      <c r="A304" s="41">
        <v>302.0</v>
      </c>
      <c r="B304" s="41" t="s">
        <v>101</v>
      </c>
      <c r="C304" s="41" t="s">
        <v>456</v>
      </c>
      <c r="D304" s="41" t="s">
        <v>470</v>
      </c>
      <c r="E304" s="41" t="s">
        <v>129</v>
      </c>
      <c r="F304" s="41" t="s">
        <v>105</v>
      </c>
      <c r="G304" s="41">
        <v>4106.0</v>
      </c>
      <c r="H304" s="41">
        <v>43.6166</v>
      </c>
      <c r="I304" s="41">
        <v>-70.273</v>
      </c>
      <c r="J304" s="41">
        <v>54637.8</v>
      </c>
      <c r="K304" s="41">
        <v>33.93</v>
      </c>
      <c r="L304" s="41">
        <v>67.8602</v>
      </c>
      <c r="M304" s="41">
        <v>6921.74</v>
      </c>
    </row>
    <row r="305">
      <c r="A305" s="41">
        <v>303.0</v>
      </c>
      <c r="B305" s="41" t="s">
        <v>101</v>
      </c>
      <c r="C305" s="41" t="s">
        <v>456</v>
      </c>
      <c r="D305" s="41" t="s">
        <v>471</v>
      </c>
      <c r="E305" s="41" t="s">
        <v>222</v>
      </c>
      <c r="F305" s="41" t="s">
        <v>105</v>
      </c>
      <c r="G305" s="41">
        <v>4015.0</v>
      </c>
      <c r="H305" s="41">
        <v>43.9958</v>
      </c>
      <c r="I305" s="41">
        <v>-70.528</v>
      </c>
      <c r="J305" s="41">
        <v>28765.9</v>
      </c>
      <c r="K305" s="41">
        <v>17.86</v>
      </c>
      <c r="L305" s="41">
        <v>35.7272</v>
      </c>
      <c r="M305" s="41">
        <v>3644.18</v>
      </c>
    </row>
    <row r="306">
      <c r="A306" s="41">
        <v>304.0</v>
      </c>
      <c r="B306" s="41" t="s">
        <v>101</v>
      </c>
      <c r="C306" s="41" t="s">
        <v>456</v>
      </c>
      <c r="D306" s="41" t="s">
        <v>472</v>
      </c>
      <c r="E306" s="41" t="s">
        <v>234</v>
      </c>
      <c r="F306" s="41" t="s">
        <v>105</v>
      </c>
      <c r="G306" s="41">
        <v>4074.0</v>
      </c>
      <c r="H306" s="41">
        <v>43.585</v>
      </c>
      <c r="I306" s="41">
        <v>-70.371</v>
      </c>
      <c r="J306" s="41">
        <v>59402.5</v>
      </c>
      <c r="K306" s="41">
        <v>36.89</v>
      </c>
      <c r="L306" s="41">
        <v>73.7779</v>
      </c>
      <c r="M306" s="41">
        <v>7525.35</v>
      </c>
    </row>
    <row r="307">
      <c r="A307" s="41">
        <v>305.0</v>
      </c>
      <c r="B307" s="41" t="s">
        <v>101</v>
      </c>
      <c r="C307" s="41" t="s">
        <v>456</v>
      </c>
      <c r="D307" s="41" t="s">
        <v>473</v>
      </c>
      <c r="E307" s="41" t="s">
        <v>129</v>
      </c>
      <c r="F307" s="41" t="s">
        <v>105</v>
      </c>
      <c r="G307" s="41">
        <v>4106.0</v>
      </c>
      <c r="H307" s="41">
        <v>43.5672</v>
      </c>
      <c r="I307" s="41">
        <v>-70.223</v>
      </c>
      <c r="J307" s="41">
        <v>59848.4</v>
      </c>
      <c r="K307" s="41">
        <v>37.17</v>
      </c>
      <c r="L307" s="41">
        <v>74.3317</v>
      </c>
      <c r="M307" s="41">
        <v>7581.83</v>
      </c>
    </row>
    <row r="308">
      <c r="A308" s="41">
        <v>306.0</v>
      </c>
      <c r="B308" s="41" t="s">
        <v>101</v>
      </c>
      <c r="C308" s="41" t="s">
        <v>456</v>
      </c>
      <c r="D308" s="41" t="s">
        <v>474</v>
      </c>
      <c r="E308" s="41" t="s">
        <v>475</v>
      </c>
      <c r="F308" s="41" t="s">
        <v>105</v>
      </c>
      <c r="G308" s="41">
        <v>4046.0</v>
      </c>
      <c r="H308" s="41">
        <v>43.392</v>
      </c>
      <c r="I308" s="41">
        <v>-70.473</v>
      </c>
      <c r="J308" s="41">
        <v>82218.0</v>
      </c>
      <c r="K308" s="41">
        <v>51.06</v>
      </c>
      <c r="L308" s="41">
        <v>102.115</v>
      </c>
      <c r="M308" s="41">
        <v>10415.7</v>
      </c>
    </row>
    <row r="309">
      <c r="A309" s="41">
        <v>307.0</v>
      </c>
      <c r="B309" s="41" t="s">
        <v>101</v>
      </c>
      <c r="C309" s="41" t="s">
        <v>456</v>
      </c>
      <c r="D309" s="41" t="s">
        <v>476</v>
      </c>
      <c r="E309" s="41" t="s">
        <v>117</v>
      </c>
      <c r="F309" s="41" t="s">
        <v>105</v>
      </c>
      <c r="G309" s="41">
        <v>4210.0</v>
      </c>
      <c r="H309" s="41">
        <v>44.0985</v>
      </c>
      <c r="I309" s="41">
        <v>-70.24</v>
      </c>
      <c r="J309" s="41">
        <v>3068.05</v>
      </c>
      <c r="K309" s="41">
        <v>1.91</v>
      </c>
      <c r="L309" s="41">
        <v>3.81052</v>
      </c>
      <c r="M309" s="41">
        <v>388.673</v>
      </c>
    </row>
    <row r="310">
      <c r="A310" s="41">
        <v>308.0</v>
      </c>
      <c r="B310" s="41" t="s">
        <v>101</v>
      </c>
      <c r="C310" s="41" t="s">
        <v>456</v>
      </c>
      <c r="D310" s="41" t="s">
        <v>477</v>
      </c>
      <c r="E310" s="41" t="s">
        <v>115</v>
      </c>
      <c r="F310" s="41" t="s">
        <v>105</v>
      </c>
      <c r="G310" s="41">
        <v>4240.0</v>
      </c>
      <c r="H310" s="41">
        <v>44.0742</v>
      </c>
      <c r="I310" s="41">
        <v>-70.144</v>
      </c>
      <c r="J310" s="41">
        <v>5903.02</v>
      </c>
      <c r="K310" s="41">
        <v>3.67</v>
      </c>
      <c r="L310" s="41">
        <v>7.33155</v>
      </c>
      <c r="M310" s="41">
        <v>747.818</v>
      </c>
    </row>
    <row r="311">
      <c r="A311" s="41">
        <v>309.0</v>
      </c>
      <c r="B311" s="41" t="s">
        <v>101</v>
      </c>
      <c r="C311" s="41" t="s">
        <v>456</v>
      </c>
      <c r="D311" s="41" t="s">
        <v>478</v>
      </c>
      <c r="E311" s="41" t="s">
        <v>117</v>
      </c>
      <c r="F311" s="41" t="s">
        <v>105</v>
      </c>
      <c r="G311" s="41">
        <v>4210.0</v>
      </c>
      <c r="H311" s="41">
        <v>44.0788</v>
      </c>
      <c r="I311" s="41">
        <v>-70.245</v>
      </c>
      <c r="J311" s="41">
        <v>4507.78</v>
      </c>
      <c r="K311" s="41">
        <v>2.8</v>
      </c>
      <c r="L311" s="41">
        <v>5.59866</v>
      </c>
      <c r="M311" s="41">
        <v>571.063</v>
      </c>
    </row>
    <row r="312">
      <c r="A312" s="41">
        <v>310.0</v>
      </c>
      <c r="B312" s="41" t="s">
        <v>101</v>
      </c>
      <c r="C312" s="41" t="s">
        <v>456</v>
      </c>
      <c r="D312" s="41" t="s">
        <v>479</v>
      </c>
      <c r="E312" s="41" t="s">
        <v>115</v>
      </c>
      <c r="F312" s="41" t="s">
        <v>105</v>
      </c>
      <c r="G312" s="41">
        <v>4240.0</v>
      </c>
      <c r="H312" s="41">
        <v>44.109</v>
      </c>
      <c r="I312" s="41">
        <v>-70.19</v>
      </c>
      <c r="J312" s="41">
        <v>1112.75</v>
      </c>
      <c r="K312" s="41">
        <v>0.69</v>
      </c>
      <c r="L312" s="41">
        <v>1.38204</v>
      </c>
      <c r="M312" s="41">
        <v>140.968</v>
      </c>
    </row>
    <row r="313">
      <c r="A313" s="41">
        <v>311.0</v>
      </c>
      <c r="B313" s="41" t="s">
        <v>101</v>
      </c>
      <c r="C313" s="41" t="s">
        <v>456</v>
      </c>
      <c r="D313" s="41" t="s">
        <v>480</v>
      </c>
      <c r="E313" s="41" t="s">
        <v>115</v>
      </c>
      <c r="F313" s="41" t="s">
        <v>105</v>
      </c>
      <c r="G313" s="41">
        <v>4240.0</v>
      </c>
      <c r="H313" s="41">
        <v>44.0869</v>
      </c>
      <c r="I313" s="41">
        <v>-70.195</v>
      </c>
      <c r="J313" s="41">
        <v>2205.36</v>
      </c>
      <c r="K313" s="41">
        <v>1.37</v>
      </c>
      <c r="L313" s="41">
        <v>2.73905</v>
      </c>
      <c r="M313" s="41">
        <v>279.383</v>
      </c>
    </row>
    <row r="314">
      <c r="A314" s="41">
        <v>312.0</v>
      </c>
      <c r="B314" s="41" t="s">
        <v>101</v>
      </c>
      <c r="C314" s="41" t="s">
        <v>456</v>
      </c>
      <c r="D314" s="41" t="s">
        <v>481</v>
      </c>
      <c r="E314" s="41" t="s">
        <v>243</v>
      </c>
      <c r="F314" s="41" t="s">
        <v>105</v>
      </c>
      <c r="G314" s="41">
        <v>4901.0</v>
      </c>
      <c r="H314" s="41">
        <v>44.5448</v>
      </c>
      <c r="I314" s="41">
        <v>-69.675</v>
      </c>
      <c r="J314" s="41">
        <v>64430.8</v>
      </c>
      <c r="K314" s="41">
        <v>40.01</v>
      </c>
      <c r="L314" s="41">
        <v>80.023</v>
      </c>
      <c r="M314" s="41">
        <v>8162.35</v>
      </c>
    </row>
    <row r="315">
      <c r="A315" s="41">
        <v>313.0</v>
      </c>
      <c r="B315" s="41" t="s">
        <v>101</v>
      </c>
      <c r="C315" s="41" t="s">
        <v>456</v>
      </c>
      <c r="D315" s="41" t="s">
        <v>482</v>
      </c>
      <c r="E315" s="41" t="s">
        <v>115</v>
      </c>
      <c r="F315" s="41" t="s">
        <v>105</v>
      </c>
      <c r="G315" s="41">
        <v>4240.0</v>
      </c>
      <c r="H315" s="41">
        <v>44.1144</v>
      </c>
      <c r="I315" s="41">
        <v>-70.158</v>
      </c>
      <c r="J315" s="41">
        <v>3706.08</v>
      </c>
      <c r="K315" s="41">
        <v>2.3</v>
      </c>
      <c r="L315" s="41">
        <v>4.60295</v>
      </c>
      <c r="M315" s="41">
        <v>469.501</v>
      </c>
    </row>
    <row r="316">
      <c r="A316" s="41">
        <v>314.0</v>
      </c>
      <c r="B316" s="41" t="s">
        <v>101</v>
      </c>
      <c r="C316" s="41" t="s">
        <v>456</v>
      </c>
      <c r="D316" s="41" t="s">
        <v>483</v>
      </c>
      <c r="E316" s="41" t="s">
        <v>115</v>
      </c>
      <c r="F316" s="41" t="s">
        <v>105</v>
      </c>
      <c r="G316" s="41">
        <v>4240.0</v>
      </c>
      <c r="H316" s="41">
        <v>44.1047</v>
      </c>
      <c r="I316" s="41">
        <v>-70.209</v>
      </c>
      <c r="J316" s="41">
        <v>475.7</v>
      </c>
      <c r="K316" s="41">
        <v>0.3</v>
      </c>
      <c r="L316" s="41">
        <v>0.59082</v>
      </c>
      <c r="M316" s="41">
        <v>60.2641</v>
      </c>
    </row>
    <row r="317">
      <c r="A317" s="41">
        <v>315.0</v>
      </c>
      <c r="B317" s="41" t="s">
        <v>101</v>
      </c>
      <c r="C317" s="41" t="s">
        <v>456</v>
      </c>
      <c r="D317" s="41" t="s">
        <v>484</v>
      </c>
      <c r="E317" s="41" t="s">
        <v>199</v>
      </c>
      <c r="F317" s="41" t="s">
        <v>105</v>
      </c>
      <c r="G317" s="41">
        <v>4062.0</v>
      </c>
      <c r="H317" s="41">
        <v>43.7601</v>
      </c>
      <c r="I317" s="41">
        <v>-70.368</v>
      </c>
      <c r="J317" s="41">
        <v>40623.5</v>
      </c>
      <c r="K317" s="41">
        <v>25.23</v>
      </c>
      <c r="L317" s="41">
        <v>50.4544</v>
      </c>
      <c r="M317" s="41">
        <v>5146.35</v>
      </c>
    </row>
    <row r="318">
      <c r="A318" s="41">
        <v>316.0</v>
      </c>
      <c r="B318" s="41" t="s">
        <v>101</v>
      </c>
      <c r="C318" s="41" t="s">
        <v>456</v>
      </c>
      <c r="D318" s="41" t="s">
        <v>485</v>
      </c>
      <c r="E318" s="41" t="s">
        <v>353</v>
      </c>
      <c r="F318" s="41" t="s">
        <v>105</v>
      </c>
      <c r="G318" s="41">
        <v>4963.0</v>
      </c>
      <c r="H318" s="41">
        <v>44.5604</v>
      </c>
      <c r="I318" s="41">
        <v>-69.722</v>
      </c>
      <c r="J318" s="41">
        <v>63424.8</v>
      </c>
      <c r="K318" s="41">
        <v>39.39</v>
      </c>
      <c r="L318" s="41">
        <v>78.7736</v>
      </c>
      <c r="M318" s="41">
        <v>8034.91</v>
      </c>
    </row>
    <row r="319">
      <c r="A319" s="41">
        <v>317.0</v>
      </c>
      <c r="B319" s="41" t="s">
        <v>101</v>
      </c>
      <c r="C319" s="41" t="s">
        <v>456</v>
      </c>
      <c r="D319" s="41" t="s">
        <v>486</v>
      </c>
      <c r="E319" s="41" t="s">
        <v>151</v>
      </c>
      <c r="F319" s="41" t="s">
        <v>105</v>
      </c>
      <c r="G319" s="41">
        <v>4236.0</v>
      </c>
      <c r="H319" s="41">
        <v>44.1904</v>
      </c>
      <c r="I319" s="41">
        <v>-70.145</v>
      </c>
      <c r="J319" s="41">
        <v>10497.9</v>
      </c>
      <c r="K319" s="41">
        <v>6.52</v>
      </c>
      <c r="L319" s="41">
        <v>13.0384</v>
      </c>
      <c r="M319" s="41">
        <v>1329.92</v>
      </c>
    </row>
    <row r="320">
      <c r="A320" s="41">
        <v>318.0</v>
      </c>
      <c r="B320" s="41" t="s">
        <v>101</v>
      </c>
      <c r="C320" s="41" t="s">
        <v>456</v>
      </c>
      <c r="D320" s="41" t="s">
        <v>487</v>
      </c>
      <c r="E320" s="41" t="s">
        <v>160</v>
      </c>
      <c r="F320" s="41" t="s">
        <v>105</v>
      </c>
      <c r="G320" s="41">
        <v>4258.0</v>
      </c>
      <c r="H320" s="41">
        <v>44.1497</v>
      </c>
      <c r="I320" s="41">
        <v>-70.311</v>
      </c>
      <c r="J320" s="41">
        <v>9891.39</v>
      </c>
      <c r="K320" s="41">
        <v>6.14</v>
      </c>
      <c r="L320" s="41">
        <v>12.2851</v>
      </c>
      <c r="M320" s="41">
        <v>1253.08</v>
      </c>
    </row>
    <row r="321">
      <c r="A321" s="41">
        <v>319.0</v>
      </c>
      <c r="B321" s="41" t="s">
        <v>101</v>
      </c>
      <c r="C321" s="41" t="s">
        <v>456</v>
      </c>
      <c r="D321" s="41" t="s">
        <v>488</v>
      </c>
      <c r="E321" s="41" t="s">
        <v>239</v>
      </c>
      <c r="F321" s="41" t="s">
        <v>105</v>
      </c>
      <c r="G321" s="41">
        <v>4330.0</v>
      </c>
      <c r="H321" s="41">
        <v>44.3709</v>
      </c>
      <c r="I321" s="41">
        <v>-69.792</v>
      </c>
      <c r="J321" s="41">
        <v>44107.2</v>
      </c>
      <c r="K321" s="41">
        <v>27.39</v>
      </c>
      <c r="L321" s="41">
        <v>54.7811</v>
      </c>
      <c r="M321" s="41">
        <v>5587.68</v>
      </c>
    </row>
    <row r="322">
      <c r="A322" s="41">
        <v>320.0</v>
      </c>
      <c r="B322" s="41" t="s">
        <v>101</v>
      </c>
      <c r="C322" s="41" t="s">
        <v>456</v>
      </c>
      <c r="D322" s="41" t="s">
        <v>489</v>
      </c>
      <c r="E322" s="41" t="s">
        <v>119</v>
      </c>
      <c r="F322" s="41" t="s">
        <v>105</v>
      </c>
      <c r="G322" s="41">
        <v>4102.0</v>
      </c>
      <c r="H322" s="41">
        <v>43.6485</v>
      </c>
      <c r="I322" s="41">
        <v>-70.271</v>
      </c>
      <c r="J322" s="41">
        <v>51086.7</v>
      </c>
      <c r="K322" s="41">
        <v>31.72</v>
      </c>
      <c r="L322" s="41">
        <v>63.4496</v>
      </c>
      <c r="M322" s="41">
        <v>6471.86</v>
      </c>
    </row>
    <row r="323">
      <c r="A323" s="41">
        <v>321.0</v>
      </c>
      <c r="B323" s="41" t="s">
        <v>101</v>
      </c>
      <c r="C323" s="41" t="s">
        <v>456</v>
      </c>
      <c r="D323" s="41" t="s">
        <v>490</v>
      </c>
      <c r="E323" s="41" t="s">
        <v>390</v>
      </c>
      <c r="F323" s="41" t="s">
        <v>105</v>
      </c>
      <c r="G323" s="41">
        <v>4274.0</v>
      </c>
      <c r="H323" s="41">
        <v>44.0597</v>
      </c>
      <c r="I323" s="41">
        <v>-70.325</v>
      </c>
      <c r="J323" s="41">
        <v>10979.5</v>
      </c>
      <c r="K323" s="41">
        <v>6.82</v>
      </c>
      <c r="L323" s="41">
        <v>13.6366</v>
      </c>
      <c r="M323" s="41">
        <v>1390.93</v>
      </c>
    </row>
    <row r="324">
      <c r="A324" s="41">
        <v>322.0</v>
      </c>
      <c r="B324" s="41" t="s">
        <v>101</v>
      </c>
      <c r="C324" s="41" t="s">
        <v>456</v>
      </c>
      <c r="D324" s="41" t="s">
        <v>491</v>
      </c>
      <c r="E324" s="41" t="s">
        <v>492</v>
      </c>
      <c r="F324" s="41" t="s">
        <v>105</v>
      </c>
      <c r="G324" s="41">
        <v>4083.0</v>
      </c>
      <c r="H324" s="41">
        <v>43.4646</v>
      </c>
      <c r="I324" s="41">
        <v>-70.79</v>
      </c>
      <c r="J324" s="41">
        <v>85465.8</v>
      </c>
      <c r="K324" s="41">
        <v>53.07</v>
      </c>
      <c r="L324" s="41">
        <v>106.148</v>
      </c>
      <c r="M324" s="41">
        <v>10827.1</v>
      </c>
    </row>
    <row r="325">
      <c r="A325" s="41">
        <v>323.0</v>
      </c>
      <c r="B325" s="41" t="s">
        <v>101</v>
      </c>
      <c r="C325" s="41" t="s">
        <v>456</v>
      </c>
      <c r="D325" s="41" t="s">
        <v>493</v>
      </c>
      <c r="E325" s="41" t="s">
        <v>117</v>
      </c>
      <c r="F325" s="41" t="s">
        <v>105</v>
      </c>
      <c r="G325" s="41">
        <v>4210.0</v>
      </c>
      <c r="H325" s="41">
        <v>44.1756</v>
      </c>
      <c r="I325" s="41">
        <v>-70.277</v>
      </c>
      <c r="J325" s="41">
        <v>9748.29</v>
      </c>
      <c r="K325" s="41">
        <v>6.05</v>
      </c>
      <c r="L325" s="41">
        <v>12.1074</v>
      </c>
      <c r="M325" s="41">
        <v>1234.95</v>
      </c>
    </row>
    <row r="326">
      <c r="A326" s="41">
        <v>324.0</v>
      </c>
      <c r="B326" s="41" t="s">
        <v>101</v>
      </c>
      <c r="C326" s="41" t="s">
        <v>456</v>
      </c>
      <c r="D326" s="41" t="s">
        <v>494</v>
      </c>
      <c r="E326" s="41" t="s">
        <v>412</v>
      </c>
      <c r="F326" s="41" t="s">
        <v>105</v>
      </c>
      <c r="G326" s="41">
        <v>4038.0</v>
      </c>
      <c r="H326" s="41">
        <v>43.7898</v>
      </c>
      <c r="I326" s="41">
        <v>-70.472</v>
      </c>
      <c r="J326" s="41">
        <v>41194.3</v>
      </c>
      <c r="K326" s="41">
        <v>25.58</v>
      </c>
      <c r="L326" s="41">
        <v>51.1633</v>
      </c>
      <c r="M326" s="41">
        <v>5218.66</v>
      </c>
    </row>
    <row r="327">
      <c r="A327" s="41">
        <v>325.0</v>
      </c>
      <c r="B327" s="41" t="s">
        <v>101</v>
      </c>
      <c r="C327" s="41" t="s">
        <v>456</v>
      </c>
      <c r="D327" s="41" t="s">
        <v>495</v>
      </c>
      <c r="E327" s="41" t="s">
        <v>107</v>
      </c>
      <c r="F327" s="41" t="s">
        <v>105</v>
      </c>
      <c r="G327" s="41">
        <v>4105.0</v>
      </c>
      <c r="H327" s="41">
        <v>43.7365</v>
      </c>
      <c r="I327" s="41">
        <v>-70.218</v>
      </c>
      <c r="J327" s="41">
        <v>41043.9</v>
      </c>
      <c r="K327" s="41">
        <v>25.49</v>
      </c>
      <c r="L327" s="41">
        <v>50.9766</v>
      </c>
      <c r="M327" s="41">
        <v>5199.61</v>
      </c>
    </row>
    <row r="328">
      <c r="A328" s="41">
        <v>326.0</v>
      </c>
      <c r="B328" s="41" t="s">
        <v>101</v>
      </c>
      <c r="C328" s="41" t="s">
        <v>456</v>
      </c>
      <c r="D328" s="41" t="s">
        <v>496</v>
      </c>
      <c r="E328" s="41" t="s">
        <v>222</v>
      </c>
      <c r="F328" s="41" t="s">
        <v>105</v>
      </c>
      <c r="G328" s="41">
        <v>4015.0</v>
      </c>
      <c r="H328" s="41">
        <v>43.9416</v>
      </c>
      <c r="I328" s="41">
        <v>-70.498</v>
      </c>
      <c r="J328" s="41">
        <v>29858.9</v>
      </c>
      <c r="K328" s="41">
        <v>18.54</v>
      </c>
      <c r="L328" s="41">
        <v>37.0848</v>
      </c>
      <c r="M328" s="41">
        <v>3782.65</v>
      </c>
    </row>
    <row r="329">
      <c r="A329" s="41">
        <v>327.0</v>
      </c>
      <c r="B329" s="41" t="s">
        <v>101</v>
      </c>
      <c r="C329" s="41" t="s">
        <v>456</v>
      </c>
      <c r="D329" s="41" t="s">
        <v>497</v>
      </c>
      <c r="E329" s="41" t="s">
        <v>115</v>
      </c>
      <c r="F329" s="41" t="s">
        <v>105</v>
      </c>
      <c r="G329" s="41">
        <v>4240.0</v>
      </c>
      <c r="H329" s="41">
        <v>44.1061</v>
      </c>
      <c r="I329" s="41">
        <v>-70.219</v>
      </c>
      <c r="J329" s="41">
        <v>1224.96</v>
      </c>
      <c r="K329" s="41">
        <v>0.76</v>
      </c>
      <c r="L329" s="41">
        <v>1.5214</v>
      </c>
      <c r="M329" s="41">
        <v>155.183</v>
      </c>
    </row>
    <row r="330">
      <c r="A330" s="41">
        <v>328.0</v>
      </c>
      <c r="B330" s="41" t="s">
        <v>101</v>
      </c>
      <c r="C330" s="41" t="s">
        <v>456</v>
      </c>
      <c r="D330" s="41" t="s">
        <v>498</v>
      </c>
      <c r="E330" s="41" t="s">
        <v>104</v>
      </c>
      <c r="F330" s="41" t="s">
        <v>105</v>
      </c>
      <c r="G330" s="41">
        <v>4032.0</v>
      </c>
      <c r="H330" s="41">
        <v>43.8569</v>
      </c>
      <c r="I330" s="41">
        <v>-70.096</v>
      </c>
      <c r="J330" s="41">
        <v>28967.8</v>
      </c>
      <c r="K330" s="41">
        <v>17.99</v>
      </c>
      <c r="L330" s="41">
        <v>35.978</v>
      </c>
      <c r="M330" s="41">
        <v>3669.75</v>
      </c>
    </row>
    <row r="331">
      <c r="A331" s="41">
        <v>329.0</v>
      </c>
      <c r="B331" s="41" t="s">
        <v>101</v>
      </c>
      <c r="C331" s="41" t="s">
        <v>456</v>
      </c>
      <c r="D331" s="41" t="s">
        <v>499</v>
      </c>
      <c r="E331" s="41" t="s">
        <v>115</v>
      </c>
      <c r="F331" s="41" t="s">
        <v>105</v>
      </c>
      <c r="G331" s="41">
        <v>4240.0</v>
      </c>
      <c r="H331" s="41">
        <v>44.103</v>
      </c>
      <c r="I331" s="41">
        <v>-70.206</v>
      </c>
      <c r="J331" s="41">
        <v>385.11</v>
      </c>
      <c r="K331" s="41">
        <v>0.24</v>
      </c>
      <c r="L331" s="41">
        <v>0.4783</v>
      </c>
      <c r="M331" s="41">
        <v>48.7869</v>
      </c>
    </row>
    <row r="332">
      <c r="A332" s="41">
        <v>330.0</v>
      </c>
      <c r="B332" s="41" t="s">
        <v>101</v>
      </c>
      <c r="C332" s="41" t="s">
        <v>456</v>
      </c>
      <c r="D332" s="41" t="s">
        <v>500</v>
      </c>
      <c r="E332" s="41" t="s">
        <v>115</v>
      </c>
      <c r="F332" s="41" t="s">
        <v>105</v>
      </c>
      <c r="G332" s="41">
        <v>4240.0</v>
      </c>
      <c r="H332" s="41">
        <v>44.1081</v>
      </c>
      <c r="I332" s="41">
        <v>-70.2</v>
      </c>
      <c r="J332" s="41">
        <v>345.88</v>
      </c>
      <c r="K332" s="41">
        <v>0.21</v>
      </c>
      <c r="L332" s="41">
        <v>0.42959</v>
      </c>
      <c r="M332" s="41">
        <v>43.8179</v>
      </c>
    </row>
    <row r="333">
      <c r="A333" s="41">
        <v>331.0</v>
      </c>
      <c r="B333" s="41" t="s">
        <v>101</v>
      </c>
      <c r="C333" s="41" t="s">
        <v>456</v>
      </c>
      <c r="D333" s="41" t="s">
        <v>501</v>
      </c>
      <c r="E333" s="41" t="s">
        <v>278</v>
      </c>
      <c r="F333" s="41" t="s">
        <v>105</v>
      </c>
      <c r="G333" s="41">
        <v>4096.0</v>
      </c>
      <c r="H333" s="41">
        <v>43.7964</v>
      </c>
      <c r="I333" s="41">
        <v>-70.181</v>
      </c>
      <c r="J333" s="41">
        <v>34417.6</v>
      </c>
      <c r="K333" s="41">
        <v>21.37</v>
      </c>
      <c r="L333" s="41">
        <v>42.7466</v>
      </c>
      <c r="M333" s="41">
        <v>4360.16</v>
      </c>
    </row>
    <row r="334">
      <c r="A334" s="41">
        <v>332.0</v>
      </c>
      <c r="B334" s="41" t="s">
        <v>101</v>
      </c>
      <c r="C334" s="41" t="s">
        <v>456</v>
      </c>
      <c r="D334" s="41" t="s">
        <v>502</v>
      </c>
      <c r="E334" s="41" t="s">
        <v>115</v>
      </c>
      <c r="F334" s="41" t="s">
        <v>105</v>
      </c>
      <c r="G334" s="41">
        <v>4243.0</v>
      </c>
      <c r="H334" s="41">
        <v>44.0921</v>
      </c>
      <c r="I334" s="41">
        <v>-70.176</v>
      </c>
      <c r="J334" s="41">
        <v>2665.38</v>
      </c>
      <c r="K334" s="41">
        <v>1.66</v>
      </c>
      <c r="L334" s="41">
        <v>3.31041</v>
      </c>
      <c r="M334" s="41">
        <v>337.661</v>
      </c>
    </row>
    <row r="335">
      <c r="A335" s="41">
        <v>333.0</v>
      </c>
      <c r="B335" s="41" t="s">
        <v>101</v>
      </c>
      <c r="C335" s="41" t="s">
        <v>503</v>
      </c>
      <c r="D335" s="41" t="s">
        <v>504</v>
      </c>
      <c r="E335" s="41" t="s">
        <v>117</v>
      </c>
      <c r="F335" s="41" t="s">
        <v>105</v>
      </c>
      <c r="G335" s="41">
        <v>4210.0</v>
      </c>
      <c r="H335" s="41">
        <v>44.0499</v>
      </c>
      <c r="I335" s="41">
        <v>-70.273</v>
      </c>
      <c r="J335" s="41">
        <v>8354.08</v>
      </c>
      <c r="K335" s="41">
        <v>5.19</v>
      </c>
      <c r="L335" s="41">
        <v>10.3758</v>
      </c>
      <c r="M335" s="41">
        <v>1338.47</v>
      </c>
    </row>
    <row r="336">
      <c r="A336" s="41">
        <v>334.0</v>
      </c>
      <c r="B336" s="41" t="s">
        <v>101</v>
      </c>
      <c r="C336" s="41" t="s">
        <v>503</v>
      </c>
      <c r="D336" s="41" t="s">
        <v>326</v>
      </c>
      <c r="E336" s="41" t="s">
        <v>119</v>
      </c>
      <c r="F336" s="41" t="s">
        <v>105</v>
      </c>
      <c r="G336" s="41">
        <v>4102.0</v>
      </c>
      <c r="H336" s="41">
        <v>43.6494</v>
      </c>
      <c r="I336" s="41">
        <v>-70.269</v>
      </c>
      <c r="J336" s="41">
        <v>50973.5</v>
      </c>
      <c r="K336" s="41">
        <v>31.65</v>
      </c>
      <c r="L336" s="41">
        <v>63.309</v>
      </c>
      <c r="M336" s="41">
        <v>8166.86</v>
      </c>
    </row>
    <row r="337">
      <c r="A337" s="41">
        <v>335.0</v>
      </c>
      <c r="B337" s="41" t="s">
        <v>101</v>
      </c>
      <c r="C337" s="41" t="s">
        <v>503</v>
      </c>
      <c r="D337" s="41" t="s">
        <v>505</v>
      </c>
      <c r="E337" s="41" t="s">
        <v>506</v>
      </c>
      <c r="F337" s="41" t="s">
        <v>105</v>
      </c>
      <c r="G337" s="41">
        <v>4357.0</v>
      </c>
      <c r="H337" s="41">
        <v>44.3061</v>
      </c>
      <c r="I337" s="41">
        <v>-69.88</v>
      </c>
      <c r="J337" s="41">
        <v>34078.6</v>
      </c>
      <c r="K337" s="41">
        <v>21.16</v>
      </c>
      <c r="L337" s="41">
        <v>42.3256</v>
      </c>
      <c r="M337" s="41">
        <v>5460.01</v>
      </c>
    </row>
    <row r="338">
      <c r="A338" s="41">
        <v>336.0</v>
      </c>
      <c r="B338" s="41" t="s">
        <v>101</v>
      </c>
      <c r="C338" s="41" t="s">
        <v>140</v>
      </c>
      <c r="D338" s="41" t="s">
        <v>507</v>
      </c>
      <c r="E338" s="41" t="s">
        <v>115</v>
      </c>
      <c r="F338" s="41" t="s">
        <v>105</v>
      </c>
      <c r="G338" s="41">
        <v>4240.0</v>
      </c>
      <c r="H338" s="41">
        <v>44.0855</v>
      </c>
      <c r="I338" s="41">
        <v>-70.197</v>
      </c>
      <c r="J338" s="41">
        <v>2308.36</v>
      </c>
      <c r="K338" s="41">
        <v>1.43</v>
      </c>
      <c r="L338" s="41">
        <v>2.86698</v>
      </c>
      <c r="M338" s="41">
        <v>745.415</v>
      </c>
    </row>
    <row r="339">
      <c r="A339" s="41">
        <v>337.0</v>
      </c>
      <c r="B339" s="41" t="s">
        <v>101</v>
      </c>
      <c r="C339" s="41" t="s">
        <v>140</v>
      </c>
      <c r="D339" s="41" t="s">
        <v>508</v>
      </c>
      <c r="E339" s="41" t="s">
        <v>115</v>
      </c>
      <c r="F339" s="41" t="s">
        <v>105</v>
      </c>
      <c r="G339" s="41">
        <v>4240.0</v>
      </c>
      <c r="H339" s="41">
        <v>44.1034</v>
      </c>
      <c r="I339" s="41">
        <v>-70.205</v>
      </c>
      <c r="J339" s="41">
        <v>294.89</v>
      </c>
      <c r="K339" s="41">
        <v>0.18</v>
      </c>
      <c r="L339" s="41">
        <v>0.36625</v>
      </c>
      <c r="M339" s="41">
        <v>95.2249</v>
      </c>
    </row>
    <row r="340">
      <c r="A340" s="41">
        <v>338.0</v>
      </c>
      <c r="B340" s="41" t="s">
        <v>101</v>
      </c>
      <c r="C340" s="41" t="s">
        <v>140</v>
      </c>
      <c r="D340" s="41" t="s">
        <v>509</v>
      </c>
      <c r="E340" s="41" t="s">
        <v>115</v>
      </c>
      <c r="F340" s="41" t="s">
        <v>105</v>
      </c>
      <c r="G340" s="41">
        <v>4240.0</v>
      </c>
      <c r="H340" s="41">
        <v>44.1226</v>
      </c>
      <c r="I340" s="41">
        <v>-70.182</v>
      </c>
      <c r="J340" s="41">
        <v>2500.17</v>
      </c>
      <c r="K340" s="41">
        <v>1.55</v>
      </c>
      <c r="L340" s="41">
        <v>3.10521</v>
      </c>
      <c r="M340" s="41">
        <v>807.354</v>
      </c>
    </row>
    <row r="341">
      <c r="A341" s="41">
        <v>339.0</v>
      </c>
      <c r="B341" s="41" t="s">
        <v>101</v>
      </c>
      <c r="C341" s="41" t="s">
        <v>140</v>
      </c>
      <c r="D341" s="41" t="s">
        <v>510</v>
      </c>
      <c r="E341" s="41" t="s">
        <v>115</v>
      </c>
      <c r="F341" s="41" t="s">
        <v>105</v>
      </c>
      <c r="G341" s="41">
        <v>4240.0</v>
      </c>
      <c r="H341" s="41">
        <v>44.0853</v>
      </c>
      <c r="I341" s="41">
        <v>-70.196</v>
      </c>
      <c r="J341" s="41">
        <v>2340.12</v>
      </c>
      <c r="K341" s="41">
        <v>1.45</v>
      </c>
      <c r="L341" s="41">
        <v>2.90642</v>
      </c>
      <c r="M341" s="41">
        <v>755.67</v>
      </c>
    </row>
    <row r="342">
      <c r="A342" s="41">
        <v>340.0</v>
      </c>
      <c r="B342" s="41" t="s">
        <v>101</v>
      </c>
      <c r="C342" s="41" t="s">
        <v>140</v>
      </c>
      <c r="D342" s="41" t="s">
        <v>511</v>
      </c>
      <c r="E342" s="41" t="s">
        <v>444</v>
      </c>
      <c r="F342" s="41" t="s">
        <v>105</v>
      </c>
      <c r="G342" s="41">
        <v>4253.0</v>
      </c>
      <c r="H342" s="41">
        <v>44.4271</v>
      </c>
      <c r="I342" s="41">
        <v>-70.226</v>
      </c>
      <c r="J342" s="41">
        <v>35731.8</v>
      </c>
      <c r="K342" s="41">
        <v>22.19</v>
      </c>
      <c r="L342" s="41">
        <v>44.3788</v>
      </c>
      <c r="M342" s="41">
        <v>11538.5</v>
      </c>
    </row>
    <row r="343">
      <c r="A343" s="41">
        <v>341.0</v>
      </c>
      <c r="B343" s="41" t="s">
        <v>101</v>
      </c>
      <c r="C343" s="41" t="s">
        <v>140</v>
      </c>
      <c r="D343" s="41" t="s">
        <v>512</v>
      </c>
      <c r="E343" s="41" t="s">
        <v>174</v>
      </c>
      <c r="F343" s="41" t="s">
        <v>105</v>
      </c>
      <c r="G343" s="41">
        <v>4256.0</v>
      </c>
      <c r="H343" s="41">
        <v>44.1066</v>
      </c>
      <c r="I343" s="41">
        <v>-70.386</v>
      </c>
      <c r="J343" s="41">
        <v>14612.0</v>
      </c>
      <c r="K343" s="41">
        <v>9.07</v>
      </c>
      <c r="L343" s="41">
        <v>18.148</v>
      </c>
      <c r="M343" s="41">
        <v>4718.49</v>
      </c>
    </row>
    <row r="344">
      <c r="A344" s="41">
        <v>342.0</v>
      </c>
      <c r="B344" s="41" t="s">
        <v>101</v>
      </c>
      <c r="C344" s="41" t="s">
        <v>140</v>
      </c>
      <c r="D344" s="41" t="s">
        <v>513</v>
      </c>
      <c r="E344" s="41" t="s">
        <v>444</v>
      </c>
      <c r="F344" s="41" t="s">
        <v>105</v>
      </c>
      <c r="G344" s="41">
        <v>4253.0</v>
      </c>
      <c r="H344" s="41">
        <v>44.4403</v>
      </c>
      <c r="I344" s="41">
        <v>-70.193</v>
      </c>
      <c r="J344" s="41">
        <v>37159.4</v>
      </c>
      <c r="K344" s="41">
        <v>23.08</v>
      </c>
      <c r="L344" s="41">
        <v>46.152</v>
      </c>
      <c r="M344" s="41">
        <v>11999.5</v>
      </c>
    </row>
    <row r="345">
      <c r="A345" s="41">
        <v>343.0</v>
      </c>
      <c r="B345" s="41" t="s">
        <v>101</v>
      </c>
      <c r="C345" s="41" t="s">
        <v>140</v>
      </c>
      <c r="D345" s="41" t="s">
        <v>514</v>
      </c>
      <c r="E345" s="41" t="s">
        <v>117</v>
      </c>
      <c r="F345" s="41" t="s">
        <v>105</v>
      </c>
      <c r="G345" s="41">
        <v>4210.0</v>
      </c>
      <c r="H345" s="41">
        <v>44.0903</v>
      </c>
      <c r="I345" s="41">
        <v>-70.237</v>
      </c>
      <c r="J345" s="41">
        <v>3197.66</v>
      </c>
      <c r="K345" s="41">
        <v>1.99</v>
      </c>
      <c r="L345" s="41">
        <v>3.97149</v>
      </c>
      <c r="M345" s="41">
        <v>1032.59</v>
      </c>
    </row>
    <row r="346">
      <c r="A346" s="41">
        <v>344.0</v>
      </c>
      <c r="B346" s="41" t="s">
        <v>101</v>
      </c>
      <c r="C346" s="41" t="s">
        <v>140</v>
      </c>
      <c r="D346" s="41" t="s">
        <v>515</v>
      </c>
      <c r="E346" s="41" t="s">
        <v>117</v>
      </c>
      <c r="F346" s="41" t="s">
        <v>105</v>
      </c>
      <c r="G346" s="41">
        <v>4210.0</v>
      </c>
      <c r="H346" s="41">
        <v>44.0727</v>
      </c>
      <c r="I346" s="41">
        <v>-70.224</v>
      </c>
      <c r="J346" s="41">
        <v>4038.79</v>
      </c>
      <c r="K346" s="41">
        <v>2.51</v>
      </c>
      <c r="L346" s="41">
        <v>5.01617</v>
      </c>
      <c r="M346" s="41">
        <v>1304.21</v>
      </c>
    </row>
    <row r="347">
      <c r="A347" s="41">
        <v>345.0</v>
      </c>
      <c r="B347" s="41" t="s">
        <v>101</v>
      </c>
      <c r="C347" s="41" t="s">
        <v>140</v>
      </c>
      <c r="D347" s="41" t="s">
        <v>516</v>
      </c>
      <c r="E347" s="41" t="s">
        <v>390</v>
      </c>
      <c r="F347" s="41" t="s">
        <v>105</v>
      </c>
      <c r="G347" s="41">
        <v>4274.0</v>
      </c>
      <c r="H347" s="41">
        <v>44.0612</v>
      </c>
      <c r="I347" s="41">
        <v>-70.393</v>
      </c>
      <c r="J347" s="41">
        <v>15947.4</v>
      </c>
      <c r="K347" s="41">
        <v>9.9</v>
      </c>
      <c r="L347" s="41">
        <v>19.8067</v>
      </c>
      <c r="M347" s="41">
        <v>5149.74</v>
      </c>
    </row>
    <row r="348">
      <c r="A348" s="41">
        <v>346.0</v>
      </c>
      <c r="B348" s="41" t="s">
        <v>101</v>
      </c>
      <c r="C348" s="41" t="s">
        <v>140</v>
      </c>
      <c r="D348" s="41" t="s">
        <v>517</v>
      </c>
      <c r="E348" s="41" t="s">
        <v>117</v>
      </c>
      <c r="F348" s="41" t="s">
        <v>105</v>
      </c>
      <c r="G348" s="41">
        <v>4210.0</v>
      </c>
      <c r="H348" s="41">
        <v>44.1051</v>
      </c>
      <c r="I348" s="41">
        <v>-70.236</v>
      </c>
      <c r="J348" s="41">
        <v>2664.22</v>
      </c>
      <c r="K348" s="41">
        <v>1.65</v>
      </c>
      <c r="L348" s="41">
        <v>3.30897</v>
      </c>
      <c r="M348" s="41">
        <v>860.331</v>
      </c>
    </row>
    <row r="349">
      <c r="A349" s="41">
        <v>347.0</v>
      </c>
      <c r="B349" s="41" t="s">
        <v>101</v>
      </c>
      <c r="C349" s="41" t="s">
        <v>140</v>
      </c>
      <c r="D349" s="41" t="s">
        <v>518</v>
      </c>
      <c r="E349" s="41" t="s">
        <v>212</v>
      </c>
      <c r="F349" s="41" t="s">
        <v>105</v>
      </c>
      <c r="G349" s="41">
        <v>4260.0</v>
      </c>
      <c r="H349" s="41">
        <v>43.9988</v>
      </c>
      <c r="I349" s="41">
        <v>-70.291</v>
      </c>
      <c r="J349" s="41">
        <v>13806.4</v>
      </c>
      <c r="K349" s="41">
        <v>8.57</v>
      </c>
      <c r="L349" s="41">
        <v>17.1476</v>
      </c>
      <c r="M349" s="41">
        <v>4458.37</v>
      </c>
    </row>
    <row r="350">
      <c r="A350" s="41">
        <v>348.0</v>
      </c>
      <c r="B350" s="41" t="s">
        <v>101</v>
      </c>
      <c r="C350" s="41" t="s">
        <v>140</v>
      </c>
      <c r="D350" s="41" t="s">
        <v>519</v>
      </c>
      <c r="E350" s="41" t="s">
        <v>115</v>
      </c>
      <c r="F350" s="41" t="s">
        <v>105</v>
      </c>
      <c r="G350" s="41">
        <v>4240.0</v>
      </c>
      <c r="H350" s="41">
        <v>44.1518</v>
      </c>
      <c r="I350" s="41">
        <v>-70.17</v>
      </c>
      <c r="J350" s="41">
        <v>5751.33</v>
      </c>
      <c r="K350" s="41">
        <v>3.57</v>
      </c>
      <c r="L350" s="41">
        <v>7.14315</v>
      </c>
      <c r="M350" s="41">
        <v>1857.22</v>
      </c>
    </row>
    <row r="351">
      <c r="A351" s="41">
        <v>349.0</v>
      </c>
      <c r="B351" s="41" t="s">
        <v>101</v>
      </c>
      <c r="C351" s="41" t="s">
        <v>140</v>
      </c>
      <c r="D351" s="41" t="s">
        <v>520</v>
      </c>
      <c r="E351" s="41" t="s">
        <v>115</v>
      </c>
      <c r="F351" s="41" t="s">
        <v>105</v>
      </c>
      <c r="G351" s="41">
        <v>4240.0</v>
      </c>
      <c r="H351" s="41">
        <v>44.1042</v>
      </c>
      <c r="I351" s="41">
        <v>-70.213</v>
      </c>
      <c r="J351" s="41">
        <v>808.8</v>
      </c>
      <c r="K351" s="41">
        <v>0.5</v>
      </c>
      <c r="L351" s="41">
        <v>1.00453</v>
      </c>
      <c r="M351" s="41">
        <v>261.178</v>
      </c>
    </row>
    <row r="352">
      <c r="A352" s="41">
        <v>350.0</v>
      </c>
      <c r="B352" s="41" t="s">
        <v>101</v>
      </c>
      <c r="C352" s="41" t="s">
        <v>140</v>
      </c>
      <c r="D352" s="41" t="s">
        <v>521</v>
      </c>
      <c r="E352" s="41" t="s">
        <v>115</v>
      </c>
      <c r="F352" s="41" t="s">
        <v>105</v>
      </c>
      <c r="G352" s="41">
        <v>4240.0</v>
      </c>
      <c r="H352" s="41">
        <v>44.0786</v>
      </c>
      <c r="I352" s="41">
        <v>-70.188</v>
      </c>
      <c r="J352" s="41">
        <v>3247.92</v>
      </c>
      <c r="K352" s="41">
        <v>2.02</v>
      </c>
      <c r="L352" s="41">
        <v>4.03392</v>
      </c>
      <c r="M352" s="41">
        <v>1048.82</v>
      </c>
    </row>
    <row r="353">
      <c r="A353" s="41">
        <v>351.0</v>
      </c>
      <c r="B353" s="41" t="s">
        <v>101</v>
      </c>
      <c r="C353" s="41" t="s">
        <v>140</v>
      </c>
      <c r="D353" s="41" t="s">
        <v>522</v>
      </c>
      <c r="E353" s="41" t="s">
        <v>119</v>
      </c>
      <c r="F353" s="41" t="s">
        <v>105</v>
      </c>
      <c r="G353" s="41">
        <v>4103.0</v>
      </c>
      <c r="H353" s="41">
        <v>43.6938</v>
      </c>
      <c r="I353" s="41">
        <v>-70.283</v>
      </c>
      <c r="J353" s="41">
        <v>46220.2</v>
      </c>
      <c r="K353" s="41">
        <v>28.7</v>
      </c>
      <c r="L353" s="41">
        <v>57.4055</v>
      </c>
      <c r="M353" s="41">
        <v>14925.4</v>
      </c>
    </row>
    <row r="354">
      <c r="A354" s="41">
        <v>352.0</v>
      </c>
      <c r="B354" s="41" t="s">
        <v>101</v>
      </c>
      <c r="C354" s="41" t="s">
        <v>140</v>
      </c>
      <c r="D354" s="41" t="s">
        <v>523</v>
      </c>
      <c r="E354" s="41" t="s">
        <v>115</v>
      </c>
      <c r="F354" s="41" t="s">
        <v>105</v>
      </c>
      <c r="G354" s="41">
        <v>4240.0</v>
      </c>
      <c r="H354" s="41">
        <v>44.1091</v>
      </c>
      <c r="I354" s="41">
        <v>-70.208</v>
      </c>
      <c r="J354" s="41">
        <v>507.19</v>
      </c>
      <c r="K354" s="41">
        <v>0.31</v>
      </c>
      <c r="L354" s="41">
        <v>0.62992</v>
      </c>
      <c r="M354" s="41">
        <v>163.78</v>
      </c>
    </row>
    <row r="355">
      <c r="A355" s="41">
        <v>353.0</v>
      </c>
      <c r="B355" s="41" t="s">
        <v>101</v>
      </c>
      <c r="C355" s="41" t="s">
        <v>140</v>
      </c>
      <c r="D355" s="41" t="s">
        <v>524</v>
      </c>
      <c r="E355" s="41" t="s">
        <v>117</v>
      </c>
      <c r="F355" s="41" t="s">
        <v>105</v>
      </c>
      <c r="G355" s="41">
        <v>4210.0</v>
      </c>
      <c r="H355" s="41">
        <v>44.1159</v>
      </c>
      <c r="I355" s="41">
        <v>-70.225</v>
      </c>
      <c r="J355" s="41">
        <v>2101.34</v>
      </c>
      <c r="K355" s="41">
        <v>1.3</v>
      </c>
      <c r="L355" s="41">
        <v>2.60986</v>
      </c>
      <c r="M355" s="41">
        <v>678.564</v>
      </c>
    </row>
    <row r="356">
      <c r="A356" s="41">
        <v>354.0</v>
      </c>
      <c r="B356" s="41" t="s">
        <v>101</v>
      </c>
      <c r="C356" s="41" t="s">
        <v>140</v>
      </c>
      <c r="D356" s="41" t="s">
        <v>525</v>
      </c>
      <c r="E356" s="41" t="s">
        <v>115</v>
      </c>
      <c r="F356" s="41" t="s">
        <v>105</v>
      </c>
      <c r="G356" s="41">
        <v>4240.0</v>
      </c>
      <c r="H356" s="41">
        <v>44.0997</v>
      </c>
      <c r="I356" s="41">
        <v>-70.211</v>
      </c>
      <c r="J356" s="41">
        <v>902.25</v>
      </c>
      <c r="K356" s="41">
        <v>0.56</v>
      </c>
      <c r="L356" s="41">
        <v>1.12059</v>
      </c>
      <c r="M356" s="41">
        <v>291.355</v>
      </c>
    </row>
    <row r="357">
      <c r="A357" s="41">
        <v>355.0</v>
      </c>
      <c r="B357" s="41" t="s">
        <v>101</v>
      </c>
      <c r="C357" s="41" t="s">
        <v>140</v>
      </c>
      <c r="D357" s="41" t="s">
        <v>526</v>
      </c>
      <c r="E357" s="41" t="s">
        <v>115</v>
      </c>
      <c r="F357" s="41" t="s">
        <v>105</v>
      </c>
      <c r="G357" s="41">
        <v>4240.0</v>
      </c>
      <c r="H357" s="41">
        <v>44.1036</v>
      </c>
      <c r="I357" s="41">
        <v>-70.207</v>
      </c>
      <c r="J357" s="41">
        <v>397.1</v>
      </c>
      <c r="K357" s="41">
        <v>0.25</v>
      </c>
      <c r="L357" s="41">
        <v>0.49319</v>
      </c>
      <c r="M357" s="41">
        <v>128.23</v>
      </c>
    </row>
    <row r="358">
      <c r="A358" s="41">
        <v>356.0</v>
      </c>
      <c r="B358" s="41" t="s">
        <v>101</v>
      </c>
      <c r="C358" s="41" t="s">
        <v>140</v>
      </c>
      <c r="D358" s="41" t="s">
        <v>527</v>
      </c>
      <c r="E358" s="41" t="s">
        <v>115</v>
      </c>
      <c r="F358" s="41" t="s">
        <v>105</v>
      </c>
      <c r="G358" s="41">
        <v>4240.0</v>
      </c>
      <c r="H358" s="41">
        <v>44.0953</v>
      </c>
      <c r="I358" s="41">
        <v>-70.208</v>
      </c>
      <c r="J358" s="41">
        <v>1244.24</v>
      </c>
      <c r="K358" s="41">
        <v>0.77</v>
      </c>
      <c r="L358" s="41">
        <v>1.54535</v>
      </c>
      <c r="M358" s="41">
        <v>401.792</v>
      </c>
    </row>
    <row r="359">
      <c r="A359" s="41">
        <v>357.0</v>
      </c>
      <c r="B359" s="41" t="s">
        <v>101</v>
      </c>
      <c r="C359" s="41" t="s">
        <v>140</v>
      </c>
      <c r="D359" s="41" t="s">
        <v>528</v>
      </c>
      <c r="E359" s="41" t="s">
        <v>115</v>
      </c>
      <c r="F359" s="41" t="s">
        <v>105</v>
      </c>
      <c r="G359" s="41">
        <v>4240.0</v>
      </c>
      <c r="H359" s="41">
        <v>44.101</v>
      </c>
      <c r="I359" s="41">
        <v>-70.213</v>
      </c>
      <c r="J359" s="41">
        <v>928.8</v>
      </c>
      <c r="K359" s="41">
        <v>0.58</v>
      </c>
      <c r="L359" s="41">
        <v>1.15357</v>
      </c>
      <c r="M359" s="41">
        <v>299.928</v>
      </c>
    </row>
    <row r="360">
      <c r="A360" s="41">
        <v>358.0</v>
      </c>
      <c r="B360" s="41" t="s">
        <v>101</v>
      </c>
      <c r="C360" s="41" t="s">
        <v>140</v>
      </c>
      <c r="D360" s="41" t="s">
        <v>529</v>
      </c>
      <c r="E360" s="41" t="s">
        <v>530</v>
      </c>
      <c r="F360" s="41" t="s">
        <v>105</v>
      </c>
      <c r="G360" s="41">
        <v>4280.0</v>
      </c>
      <c r="H360" s="41">
        <v>44.1888</v>
      </c>
      <c r="I360" s="41">
        <v>-70.057</v>
      </c>
      <c r="J360" s="41">
        <v>14902.4</v>
      </c>
      <c r="K360" s="41">
        <v>9.25</v>
      </c>
      <c r="L360" s="41">
        <v>18.5088</v>
      </c>
      <c r="M360" s="41">
        <v>4812.28</v>
      </c>
    </row>
    <row r="361">
      <c r="A361" s="41">
        <v>359.0</v>
      </c>
      <c r="B361" s="41" t="s">
        <v>101</v>
      </c>
      <c r="C361" s="41" t="s">
        <v>140</v>
      </c>
      <c r="D361" s="41" t="s">
        <v>531</v>
      </c>
      <c r="E361" s="41" t="s">
        <v>115</v>
      </c>
      <c r="F361" s="41" t="s">
        <v>105</v>
      </c>
      <c r="G361" s="41">
        <v>4240.0</v>
      </c>
      <c r="H361" s="41">
        <v>44.103</v>
      </c>
      <c r="I361" s="41">
        <v>-70.181</v>
      </c>
      <c r="J361" s="41">
        <v>1785.07</v>
      </c>
      <c r="K361" s="41">
        <v>1.11</v>
      </c>
      <c r="L361" s="41">
        <v>2.21706</v>
      </c>
      <c r="M361" s="41">
        <v>576.435</v>
      </c>
    </row>
    <row r="362">
      <c r="A362" s="41">
        <v>360.0</v>
      </c>
      <c r="B362" s="41" t="s">
        <v>101</v>
      </c>
      <c r="C362" s="41" t="s">
        <v>140</v>
      </c>
      <c r="D362" s="41" t="s">
        <v>532</v>
      </c>
      <c r="E362" s="41" t="s">
        <v>115</v>
      </c>
      <c r="F362" s="41" t="s">
        <v>105</v>
      </c>
      <c r="G362" s="41">
        <v>4240.0</v>
      </c>
      <c r="H362" s="41">
        <v>44.0998</v>
      </c>
      <c r="I362" s="41">
        <v>-70.214</v>
      </c>
      <c r="J362" s="41">
        <v>1115.3</v>
      </c>
      <c r="K362" s="41">
        <v>0.69</v>
      </c>
      <c r="L362" s="41">
        <v>1.3852</v>
      </c>
      <c r="M362" s="41">
        <v>360.152</v>
      </c>
    </row>
    <row r="363">
      <c r="A363" s="41">
        <v>361.0</v>
      </c>
      <c r="B363" s="41" t="s">
        <v>101</v>
      </c>
      <c r="C363" s="41" t="s">
        <v>140</v>
      </c>
      <c r="D363" s="41" t="s">
        <v>533</v>
      </c>
      <c r="E363" s="41" t="s">
        <v>137</v>
      </c>
      <c r="F363" s="41" t="s">
        <v>105</v>
      </c>
      <c r="G363" s="41">
        <v>4274.0</v>
      </c>
      <c r="H363" s="41">
        <v>44.0187</v>
      </c>
      <c r="I363" s="41">
        <v>-70.371</v>
      </c>
      <c r="J363" s="41">
        <v>16561.2</v>
      </c>
      <c r="K363" s="41">
        <v>10.28</v>
      </c>
      <c r="L363" s="41">
        <v>20.569</v>
      </c>
      <c r="M363" s="41">
        <v>5347.93</v>
      </c>
    </row>
    <row r="364">
      <c r="A364" s="41">
        <v>362.0</v>
      </c>
      <c r="B364" s="41" t="s">
        <v>101</v>
      </c>
      <c r="C364" s="41" t="s">
        <v>140</v>
      </c>
      <c r="D364" s="41" t="s">
        <v>534</v>
      </c>
      <c r="E364" s="41" t="s">
        <v>151</v>
      </c>
      <c r="F364" s="41" t="s">
        <v>105</v>
      </c>
      <c r="G364" s="41">
        <v>4236.0</v>
      </c>
      <c r="H364" s="41">
        <v>44.242</v>
      </c>
      <c r="I364" s="41">
        <v>-70.181</v>
      </c>
      <c r="J364" s="41">
        <v>15224.0</v>
      </c>
      <c r="K364" s="41">
        <v>9.45</v>
      </c>
      <c r="L364" s="41">
        <v>18.9082</v>
      </c>
      <c r="M364" s="41">
        <v>4916.14</v>
      </c>
    </row>
    <row r="365">
      <c r="A365" s="41">
        <v>363.0</v>
      </c>
      <c r="B365" s="41" t="s">
        <v>101</v>
      </c>
      <c r="C365" s="41" t="s">
        <v>140</v>
      </c>
      <c r="D365" s="41" t="s">
        <v>535</v>
      </c>
      <c r="E365" s="41" t="s">
        <v>117</v>
      </c>
      <c r="F365" s="41" t="s">
        <v>105</v>
      </c>
      <c r="G365" s="41">
        <v>4210.0</v>
      </c>
      <c r="H365" s="41">
        <v>44.0812</v>
      </c>
      <c r="I365" s="41">
        <v>-70.223</v>
      </c>
      <c r="J365" s="41">
        <v>3173.9</v>
      </c>
      <c r="K365" s="41">
        <v>1.97</v>
      </c>
      <c r="L365" s="41">
        <v>3.94199</v>
      </c>
      <c r="M365" s="41">
        <v>1024.92</v>
      </c>
    </row>
    <row r="366">
      <c r="A366" s="41">
        <v>364.0</v>
      </c>
      <c r="B366" s="41" t="s">
        <v>101</v>
      </c>
      <c r="C366" s="41" t="s">
        <v>140</v>
      </c>
      <c r="D366" s="41" t="s">
        <v>536</v>
      </c>
      <c r="E366" s="41" t="s">
        <v>125</v>
      </c>
      <c r="F366" s="41" t="s">
        <v>105</v>
      </c>
      <c r="G366" s="41">
        <v>4350.0</v>
      </c>
      <c r="H366" s="41">
        <v>44.1335</v>
      </c>
      <c r="I366" s="41">
        <v>-69.999</v>
      </c>
      <c r="J366" s="41">
        <v>16643.1</v>
      </c>
      <c r="K366" s="41">
        <v>10.34</v>
      </c>
      <c r="L366" s="41">
        <v>20.6708</v>
      </c>
      <c r="M366" s="41">
        <v>5374.4</v>
      </c>
    </row>
    <row r="367">
      <c r="A367" s="41">
        <v>365.0</v>
      </c>
      <c r="B367" s="41" t="s">
        <v>101</v>
      </c>
      <c r="C367" s="41" t="s">
        <v>140</v>
      </c>
      <c r="D367" s="41" t="s">
        <v>537</v>
      </c>
      <c r="E367" s="41" t="s">
        <v>115</v>
      </c>
      <c r="F367" s="41" t="s">
        <v>105</v>
      </c>
      <c r="G367" s="41">
        <v>4240.0</v>
      </c>
      <c r="H367" s="41">
        <v>44.0941</v>
      </c>
      <c r="I367" s="41">
        <v>-70.152</v>
      </c>
      <c r="J367" s="41">
        <v>4282.98</v>
      </c>
      <c r="K367" s="41">
        <v>2.66</v>
      </c>
      <c r="L367" s="41">
        <v>5.31946</v>
      </c>
      <c r="M367" s="41">
        <v>1383.06</v>
      </c>
    </row>
    <row r="368">
      <c r="A368" s="41">
        <v>366.0</v>
      </c>
      <c r="B368" s="41" t="s">
        <v>101</v>
      </c>
      <c r="C368" s="41" t="s">
        <v>140</v>
      </c>
      <c r="D368" s="41" t="s">
        <v>538</v>
      </c>
      <c r="E368" s="41" t="s">
        <v>115</v>
      </c>
      <c r="F368" s="41" t="s">
        <v>105</v>
      </c>
      <c r="G368" s="41">
        <v>4240.0</v>
      </c>
      <c r="H368" s="41">
        <v>44.1021</v>
      </c>
      <c r="I368" s="41">
        <v>-70.21</v>
      </c>
      <c r="J368" s="41">
        <v>659.14</v>
      </c>
      <c r="K368" s="41">
        <v>0.41</v>
      </c>
      <c r="L368" s="41">
        <v>0.81865</v>
      </c>
      <c r="M368" s="41">
        <v>212.848</v>
      </c>
    </row>
    <row r="369">
      <c r="A369" s="41">
        <v>367.0</v>
      </c>
      <c r="B369" s="41" t="s">
        <v>101</v>
      </c>
      <c r="C369" s="41" t="s">
        <v>140</v>
      </c>
      <c r="D369" s="41" t="s">
        <v>539</v>
      </c>
      <c r="E369" s="41" t="s">
        <v>115</v>
      </c>
      <c r="F369" s="41" t="s">
        <v>105</v>
      </c>
      <c r="G369" s="41">
        <v>4240.0</v>
      </c>
      <c r="H369" s="41">
        <v>44.1149</v>
      </c>
      <c r="I369" s="41">
        <v>-70.206</v>
      </c>
      <c r="J369" s="41">
        <v>1029.49</v>
      </c>
      <c r="K369" s="41">
        <v>0.64</v>
      </c>
      <c r="L369" s="41">
        <v>1.27863</v>
      </c>
      <c r="M369" s="41">
        <v>332.443</v>
      </c>
    </row>
    <row r="370">
      <c r="A370" s="41">
        <v>368.0</v>
      </c>
      <c r="B370" s="41" t="s">
        <v>101</v>
      </c>
      <c r="C370" s="41" t="s">
        <v>140</v>
      </c>
      <c r="D370" s="41" t="s">
        <v>540</v>
      </c>
      <c r="E370" s="41" t="s">
        <v>139</v>
      </c>
      <c r="F370" s="41" t="s">
        <v>105</v>
      </c>
      <c r="G370" s="41">
        <v>4252.0</v>
      </c>
      <c r="H370" s="41">
        <v>43.9977</v>
      </c>
      <c r="I370" s="41">
        <v>-70.057</v>
      </c>
      <c r="J370" s="41">
        <v>16791.6</v>
      </c>
      <c r="K370" s="41">
        <v>10.43</v>
      </c>
      <c r="L370" s="41">
        <v>20.8552</v>
      </c>
      <c r="M370" s="41">
        <v>5422.35</v>
      </c>
    </row>
    <row r="371">
      <c r="A371" s="41">
        <v>369.0</v>
      </c>
      <c r="B371" s="41" t="s">
        <v>101</v>
      </c>
      <c r="C371" s="41" t="s">
        <v>140</v>
      </c>
      <c r="D371" s="41" t="s">
        <v>541</v>
      </c>
      <c r="E371" s="41" t="s">
        <v>115</v>
      </c>
      <c r="F371" s="41" t="s">
        <v>105</v>
      </c>
      <c r="G371" s="41">
        <v>4240.0</v>
      </c>
      <c r="H371" s="41">
        <v>44.0698</v>
      </c>
      <c r="I371" s="41">
        <v>-70.157</v>
      </c>
      <c r="J371" s="41">
        <v>5433.18</v>
      </c>
      <c r="K371" s="41">
        <v>3.37</v>
      </c>
      <c r="L371" s="41">
        <v>6.74801</v>
      </c>
      <c r="M371" s="41">
        <v>1754.48</v>
      </c>
    </row>
    <row r="372">
      <c r="A372" s="41">
        <v>370.0</v>
      </c>
      <c r="B372" s="41" t="s">
        <v>101</v>
      </c>
      <c r="C372" s="41" t="s">
        <v>140</v>
      </c>
      <c r="D372" s="41" t="s">
        <v>542</v>
      </c>
      <c r="E372" s="41" t="s">
        <v>115</v>
      </c>
      <c r="F372" s="41" t="s">
        <v>105</v>
      </c>
      <c r="G372" s="41">
        <v>4240.0</v>
      </c>
      <c r="H372" s="41">
        <v>44.1489</v>
      </c>
      <c r="I372" s="41">
        <v>-70.183</v>
      </c>
      <c r="J372" s="41">
        <v>5058.63</v>
      </c>
      <c r="K372" s="41">
        <v>3.14</v>
      </c>
      <c r="L372" s="41">
        <v>6.28282</v>
      </c>
      <c r="M372" s="41">
        <v>1633.53</v>
      </c>
    </row>
    <row r="373">
      <c r="A373" s="41">
        <v>371.0</v>
      </c>
      <c r="B373" s="41" t="s">
        <v>101</v>
      </c>
      <c r="C373" s="41" t="s">
        <v>140</v>
      </c>
      <c r="D373" s="41" t="s">
        <v>543</v>
      </c>
      <c r="E373" s="41" t="s">
        <v>115</v>
      </c>
      <c r="F373" s="41" t="s">
        <v>105</v>
      </c>
      <c r="G373" s="41">
        <v>4240.0</v>
      </c>
      <c r="H373" s="41">
        <v>44.1091</v>
      </c>
      <c r="I373" s="41">
        <v>-70.207</v>
      </c>
      <c r="J373" s="41">
        <v>466.11</v>
      </c>
      <c r="K373" s="41">
        <v>0.29</v>
      </c>
      <c r="L373" s="41">
        <v>0.57891</v>
      </c>
      <c r="M373" s="41">
        <v>150.515</v>
      </c>
    </row>
    <row r="374">
      <c r="A374" s="41">
        <v>372.0</v>
      </c>
      <c r="B374" s="41" t="s">
        <v>101</v>
      </c>
      <c r="C374" s="41" t="s">
        <v>140</v>
      </c>
      <c r="D374" s="41" t="s">
        <v>544</v>
      </c>
      <c r="E374" s="41" t="s">
        <v>190</v>
      </c>
      <c r="F374" s="41" t="s">
        <v>105</v>
      </c>
      <c r="G374" s="41">
        <v>4280.0</v>
      </c>
      <c r="H374" s="41">
        <v>44.0992</v>
      </c>
      <c r="I374" s="41">
        <v>-70.085</v>
      </c>
      <c r="J374" s="41">
        <v>9460.51</v>
      </c>
      <c r="K374" s="41">
        <v>5.87</v>
      </c>
      <c r="L374" s="41">
        <v>11.75</v>
      </c>
      <c r="M374" s="41">
        <v>3054.99</v>
      </c>
    </row>
    <row r="375">
      <c r="A375" s="41">
        <v>373.0</v>
      </c>
      <c r="B375" s="41" t="s">
        <v>101</v>
      </c>
      <c r="C375" s="41" t="s">
        <v>140</v>
      </c>
      <c r="D375" s="41" t="s">
        <v>545</v>
      </c>
      <c r="E375" s="41" t="s">
        <v>115</v>
      </c>
      <c r="F375" s="41" t="s">
        <v>105</v>
      </c>
      <c r="G375" s="41">
        <v>4240.0</v>
      </c>
      <c r="H375" s="41">
        <v>44.103</v>
      </c>
      <c r="I375" s="41">
        <v>-70.188</v>
      </c>
      <c r="J375" s="41">
        <v>1232.2</v>
      </c>
      <c r="K375" s="41">
        <v>0.77</v>
      </c>
      <c r="L375" s="41">
        <v>1.53039</v>
      </c>
      <c r="M375" s="41">
        <v>397.901</v>
      </c>
    </row>
    <row r="376">
      <c r="A376" s="41">
        <v>374.0</v>
      </c>
      <c r="B376" s="41" t="s">
        <v>101</v>
      </c>
      <c r="C376" s="41" t="s">
        <v>140</v>
      </c>
      <c r="D376" s="41" t="s">
        <v>546</v>
      </c>
      <c r="E376" s="41" t="s">
        <v>115</v>
      </c>
      <c r="F376" s="41" t="s">
        <v>105</v>
      </c>
      <c r="G376" s="41">
        <v>4240.0</v>
      </c>
      <c r="H376" s="41">
        <v>44.1057</v>
      </c>
      <c r="I376" s="41">
        <v>-70.196</v>
      </c>
      <c r="J376" s="41">
        <v>605.41</v>
      </c>
      <c r="K376" s="41">
        <v>0.38</v>
      </c>
      <c r="L376" s="41">
        <v>0.75192</v>
      </c>
      <c r="M376" s="41">
        <v>195.498</v>
      </c>
    </row>
    <row r="377">
      <c r="A377" s="41">
        <v>375.0</v>
      </c>
      <c r="B377" s="41" t="s">
        <v>101</v>
      </c>
      <c r="C377" s="41" t="s">
        <v>140</v>
      </c>
      <c r="D377" s="41" t="s">
        <v>210</v>
      </c>
      <c r="E377" s="41" t="s">
        <v>117</v>
      </c>
      <c r="F377" s="41" t="s">
        <v>105</v>
      </c>
      <c r="G377" s="41">
        <v>4210.0</v>
      </c>
      <c r="H377" s="41">
        <v>44.1057</v>
      </c>
      <c r="I377" s="41">
        <v>-70.238</v>
      </c>
      <c r="J377" s="41">
        <v>2793.7</v>
      </c>
      <c r="K377" s="41">
        <v>1.73</v>
      </c>
      <c r="L377" s="41">
        <v>3.46977</v>
      </c>
      <c r="M377" s="41">
        <v>902.14</v>
      </c>
    </row>
    <row r="378">
      <c r="A378" s="41">
        <v>376.0</v>
      </c>
      <c r="B378" s="41" t="s">
        <v>101</v>
      </c>
      <c r="C378" s="41" t="s">
        <v>140</v>
      </c>
      <c r="D378" s="41" t="s">
        <v>547</v>
      </c>
      <c r="E378" s="41" t="s">
        <v>190</v>
      </c>
      <c r="F378" s="41" t="s">
        <v>105</v>
      </c>
      <c r="G378" s="41">
        <v>4280.0</v>
      </c>
      <c r="H378" s="41">
        <v>44.0732</v>
      </c>
      <c r="I378" s="41">
        <v>-70.102</v>
      </c>
      <c r="J378" s="41">
        <v>8878.06</v>
      </c>
      <c r="K378" s="41">
        <v>5.51</v>
      </c>
      <c r="L378" s="41">
        <v>11.0266</v>
      </c>
      <c r="M378" s="41">
        <v>2866.9</v>
      </c>
    </row>
    <row r="379">
      <c r="A379" s="41">
        <v>377.0</v>
      </c>
      <c r="B379" s="41" t="s">
        <v>101</v>
      </c>
      <c r="C379" s="41" t="s">
        <v>140</v>
      </c>
      <c r="D379" s="41" t="s">
        <v>548</v>
      </c>
      <c r="E379" s="41" t="s">
        <v>190</v>
      </c>
      <c r="F379" s="41" t="s">
        <v>105</v>
      </c>
      <c r="G379" s="41">
        <v>4280.0</v>
      </c>
      <c r="H379" s="41">
        <v>44.1121</v>
      </c>
      <c r="I379" s="41">
        <v>-70.1</v>
      </c>
      <c r="J379" s="41">
        <v>8265.65</v>
      </c>
      <c r="K379" s="41">
        <v>5.13</v>
      </c>
      <c r="L379" s="41">
        <v>10.2659</v>
      </c>
      <c r="M379" s="41">
        <v>2669.14</v>
      </c>
    </row>
    <row r="380">
      <c r="A380" s="41">
        <v>378.0</v>
      </c>
      <c r="B380" s="41" t="s">
        <v>101</v>
      </c>
      <c r="C380" s="41" t="s">
        <v>140</v>
      </c>
      <c r="D380" s="41" t="s">
        <v>549</v>
      </c>
      <c r="E380" s="41" t="s">
        <v>550</v>
      </c>
      <c r="F380" s="41" t="s">
        <v>105</v>
      </c>
      <c r="G380" s="41">
        <v>4292.0</v>
      </c>
      <c r="H380" s="41">
        <v>44.3447</v>
      </c>
      <c r="I380" s="41">
        <v>-70.45</v>
      </c>
      <c r="J380" s="41">
        <v>33064.9</v>
      </c>
      <c r="K380" s="41">
        <v>20.53</v>
      </c>
      <c r="L380" s="41">
        <v>41.0666</v>
      </c>
      <c r="M380" s="41">
        <v>10677.3</v>
      </c>
    </row>
    <row r="381">
      <c r="A381" s="41">
        <v>379.0</v>
      </c>
      <c r="B381" s="41" t="s">
        <v>101</v>
      </c>
      <c r="C381" s="41" t="s">
        <v>140</v>
      </c>
      <c r="D381" s="41" t="s">
        <v>551</v>
      </c>
      <c r="E381" s="41" t="s">
        <v>115</v>
      </c>
      <c r="F381" s="41" t="s">
        <v>105</v>
      </c>
      <c r="G381" s="41">
        <v>4240.0</v>
      </c>
      <c r="H381" s="41">
        <v>44.1073</v>
      </c>
      <c r="I381" s="41">
        <v>-70.165</v>
      </c>
      <c r="J381" s="41">
        <v>3061.71</v>
      </c>
      <c r="K381" s="41">
        <v>1.9</v>
      </c>
      <c r="L381" s="41">
        <v>3.80264</v>
      </c>
      <c r="M381" s="41">
        <v>988.686</v>
      </c>
    </row>
    <row r="382">
      <c r="A382" s="41">
        <v>380.0</v>
      </c>
      <c r="B382" s="41" t="s">
        <v>101</v>
      </c>
      <c r="C382" s="41" t="s">
        <v>140</v>
      </c>
      <c r="D382" s="41" t="s">
        <v>552</v>
      </c>
      <c r="E382" s="41" t="s">
        <v>115</v>
      </c>
      <c r="F382" s="41" t="s">
        <v>105</v>
      </c>
      <c r="G382" s="41">
        <v>4240.0</v>
      </c>
      <c r="H382" s="41">
        <v>44.1038</v>
      </c>
      <c r="I382" s="41">
        <v>-70.17</v>
      </c>
      <c r="J382" s="41">
        <v>2681.55</v>
      </c>
      <c r="K382" s="41">
        <v>1.67</v>
      </c>
      <c r="L382" s="41">
        <v>3.33048</v>
      </c>
      <c r="M382" s="41">
        <v>865.926</v>
      </c>
    </row>
    <row r="383">
      <c r="A383" s="41">
        <v>381.0</v>
      </c>
      <c r="B383" s="41" t="s">
        <v>101</v>
      </c>
      <c r="C383" s="41" t="s">
        <v>140</v>
      </c>
      <c r="D383" s="41" t="s">
        <v>553</v>
      </c>
      <c r="E383" s="41" t="s">
        <v>115</v>
      </c>
      <c r="F383" s="41" t="s">
        <v>105</v>
      </c>
      <c r="G383" s="41">
        <v>4240.0</v>
      </c>
      <c r="H383" s="41">
        <v>44.099</v>
      </c>
      <c r="I383" s="41">
        <v>-70.157</v>
      </c>
      <c r="J383" s="41">
        <v>3745.19</v>
      </c>
      <c r="K383" s="41">
        <v>2.33</v>
      </c>
      <c r="L383" s="41">
        <v>4.65153</v>
      </c>
      <c r="M383" s="41">
        <v>1209.4</v>
      </c>
    </row>
    <row r="384">
      <c r="A384" s="41">
        <v>382.0</v>
      </c>
      <c r="B384" s="41" t="s">
        <v>101</v>
      </c>
      <c r="C384" s="41" t="s">
        <v>140</v>
      </c>
      <c r="D384" s="41" t="s">
        <v>554</v>
      </c>
      <c r="E384" s="41" t="s">
        <v>115</v>
      </c>
      <c r="F384" s="41" t="s">
        <v>105</v>
      </c>
      <c r="G384" s="41">
        <v>4240.0</v>
      </c>
      <c r="H384" s="41">
        <v>44.0858</v>
      </c>
      <c r="I384" s="41">
        <v>-70.163</v>
      </c>
      <c r="J384" s="41">
        <v>3927.42</v>
      </c>
      <c r="K384" s="41">
        <v>2.44</v>
      </c>
      <c r="L384" s="41">
        <v>4.87786</v>
      </c>
      <c r="M384" s="41">
        <v>1268.24</v>
      </c>
    </row>
    <row r="385">
      <c r="A385" s="41">
        <v>383.0</v>
      </c>
      <c r="B385" s="41" t="s">
        <v>101</v>
      </c>
      <c r="C385" s="41" t="s">
        <v>140</v>
      </c>
      <c r="D385" s="41" t="s">
        <v>555</v>
      </c>
      <c r="E385" s="41" t="s">
        <v>556</v>
      </c>
      <c r="F385" s="41" t="s">
        <v>105</v>
      </c>
      <c r="G385" s="41">
        <v>4281.0</v>
      </c>
      <c r="H385" s="41">
        <v>44.242</v>
      </c>
      <c r="I385" s="41">
        <v>-70.539</v>
      </c>
      <c r="J385" s="41">
        <v>30844.8</v>
      </c>
      <c r="K385" s="41">
        <v>19.15</v>
      </c>
      <c r="L385" s="41">
        <v>38.3092</v>
      </c>
      <c r="M385" s="41">
        <v>9960.39</v>
      </c>
    </row>
    <row r="386">
      <c r="A386" s="41">
        <v>384.0</v>
      </c>
      <c r="B386" s="41" t="s">
        <v>101</v>
      </c>
      <c r="C386" s="41" t="s">
        <v>140</v>
      </c>
      <c r="D386" s="41" t="s">
        <v>557</v>
      </c>
      <c r="E386" s="41" t="s">
        <v>115</v>
      </c>
      <c r="F386" s="41" t="s">
        <v>105</v>
      </c>
      <c r="G386" s="41">
        <v>4240.0</v>
      </c>
      <c r="H386" s="41">
        <v>44.0842</v>
      </c>
      <c r="I386" s="41">
        <v>-70.188</v>
      </c>
      <c r="J386" s="41">
        <v>2703.5</v>
      </c>
      <c r="K386" s="41">
        <v>1.68</v>
      </c>
      <c r="L386" s="41">
        <v>3.35775</v>
      </c>
      <c r="M386" s="41">
        <v>873.015</v>
      </c>
    </row>
    <row r="387">
      <c r="A387" s="41">
        <v>385.0</v>
      </c>
      <c r="B387" s="41" t="s">
        <v>101</v>
      </c>
      <c r="C387" s="41" t="s">
        <v>140</v>
      </c>
      <c r="D387" s="41" t="s">
        <v>558</v>
      </c>
      <c r="E387" s="41" t="s">
        <v>115</v>
      </c>
      <c r="F387" s="41" t="s">
        <v>105</v>
      </c>
      <c r="G387" s="41">
        <v>4240.0</v>
      </c>
      <c r="H387" s="41">
        <v>44.0977</v>
      </c>
      <c r="I387" s="41">
        <v>-70.208</v>
      </c>
      <c r="J387" s="41">
        <v>976.76</v>
      </c>
      <c r="K387" s="41">
        <v>0.61</v>
      </c>
      <c r="L387" s="41">
        <v>1.21314</v>
      </c>
      <c r="M387" s="41">
        <v>315.416</v>
      </c>
    </row>
    <row r="388">
      <c r="A388" s="41">
        <v>386.0</v>
      </c>
      <c r="B388" s="41" t="s">
        <v>101</v>
      </c>
      <c r="C388" s="41" t="s">
        <v>140</v>
      </c>
      <c r="D388" s="41" t="s">
        <v>559</v>
      </c>
      <c r="E388" s="41" t="s">
        <v>115</v>
      </c>
      <c r="F388" s="41" t="s">
        <v>105</v>
      </c>
      <c r="G388" s="41">
        <v>4240.0</v>
      </c>
      <c r="H388" s="41">
        <v>44.0711</v>
      </c>
      <c r="I388" s="41">
        <v>-70.135</v>
      </c>
      <c r="J388" s="41">
        <v>6712.27</v>
      </c>
      <c r="K388" s="41">
        <v>4.17</v>
      </c>
      <c r="L388" s="41">
        <v>8.33664</v>
      </c>
      <c r="M388" s="41">
        <v>2167.53</v>
      </c>
    </row>
    <row r="389">
      <c r="A389" s="41">
        <v>387.0</v>
      </c>
      <c r="B389" s="41" t="s">
        <v>101</v>
      </c>
      <c r="C389" s="41" t="s">
        <v>140</v>
      </c>
      <c r="D389" s="41" t="s">
        <v>560</v>
      </c>
      <c r="E389" s="41" t="s">
        <v>115</v>
      </c>
      <c r="F389" s="41" t="s">
        <v>105</v>
      </c>
      <c r="G389" s="41">
        <v>4240.0</v>
      </c>
      <c r="H389" s="41">
        <v>44.1089</v>
      </c>
      <c r="I389" s="41">
        <v>-70.198</v>
      </c>
      <c r="J389" s="41">
        <v>545.37</v>
      </c>
      <c r="K389" s="41">
        <v>0.34</v>
      </c>
      <c r="L389" s="41">
        <v>0.67735</v>
      </c>
      <c r="M389" s="41">
        <v>176.112</v>
      </c>
    </row>
    <row r="390">
      <c r="A390" s="41">
        <v>388.0</v>
      </c>
      <c r="B390" s="41" t="s">
        <v>101</v>
      </c>
      <c r="C390" s="41" t="s">
        <v>140</v>
      </c>
      <c r="D390" s="41" t="s">
        <v>561</v>
      </c>
      <c r="E390" s="41" t="s">
        <v>115</v>
      </c>
      <c r="F390" s="41" t="s">
        <v>105</v>
      </c>
      <c r="G390" s="41">
        <v>4240.0</v>
      </c>
      <c r="H390" s="41">
        <v>44.1034</v>
      </c>
      <c r="I390" s="41">
        <v>-70.209</v>
      </c>
      <c r="J390" s="41">
        <v>506.67</v>
      </c>
      <c r="K390" s="41">
        <v>0.31</v>
      </c>
      <c r="L390" s="41">
        <v>0.62929</v>
      </c>
      <c r="M390" s="41">
        <v>163.614</v>
      </c>
    </row>
    <row r="391">
      <c r="A391" s="41">
        <v>389.0</v>
      </c>
      <c r="B391" s="41" t="s">
        <v>101</v>
      </c>
      <c r="C391" s="41" t="s">
        <v>140</v>
      </c>
      <c r="D391" s="41" t="s">
        <v>562</v>
      </c>
      <c r="E391" s="41" t="s">
        <v>115</v>
      </c>
      <c r="F391" s="41" t="s">
        <v>105</v>
      </c>
      <c r="G391" s="41">
        <v>4240.0</v>
      </c>
      <c r="H391" s="41">
        <v>44.0996</v>
      </c>
      <c r="I391" s="41">
        <v>-70.208</v>
      </c>
      <c r="J391" s="41">
        <v>770.23</v>
      </c>
      <c r="K391" s="41">
        <v>0.48</v>
      </c>
      <c r="L391" s="41">
        <v>0.95663</v>
      </c>
      <c r="M391" s="41">
        <v>248.724</v>
      </c>
    </row>
    <row r="392">
      <c r="A392" s="41">
        <v>390.0</v>
      </c>
      <c r="B392" s="41" t="s">
        <v>101</v>
      </c>
      <c r="C392" s="41" t="s">
        <v>140</v>
      </c>
      <c r="D392" s="41" t="s">
        <v>563</v>
      </c>
      <c r="E392" s="41" t="s">
        <v>115</v>
      </c>
      <c r="F392" s="41" t="s">
        <v>105</v>
      </c>
      <c r="G392" s="41">
        <v>4240.0</v>
      </c>
      <c r="H392" s="41">
        <v>44.0952</v>
      </c>
      <c r="I392" s="41">
        <v>-70.193</v>
      </c>
      <c r="J392" s="41">
        <v>1414.93</v>
      </c>
      <c r="K392" s="41">
        <v>0.88</v>
      </c>
      <c r="L392" s="41">
        <v>1.75734</v>
      </c>
      <c r="M392" s="41">
        <v>456.909</v>
      </c>
    </row>
    <row r="393">
      <c r="A393" s="41">
        <v>391.0</v>
      </c>
      <c r="B393" s="41" t="s">
        <v>101</v>
      </c>
      <c r="C393" s="41" t="s">
        <v>140</v>
      </c>
      <c r="D393" s="41" t="s">
        <v>564</v>
      </c>
      <c r="E393" s="41" t="s">
        <v>115</v>
      </c>
      <c r="F393" s="41" t="s">
        <v>105</v>
      </c>
      <c r="G393" s="41">
        <v>4240.0</v>
      </c>
      <c r="H393" s="41">
        <v>44.0409</v>
      </c>
      <c r="I393" s="41">
        <v>-70.164</v>
      </c>
      <c r="J393" s="41">
        <v>7882.48</v>
      </c>
      <c r="K393" s="41">
        <v>4.9</v>
      </c>
      <c r="L393" s="41">
        <v>9.79004</v>
      </c>
      <c r="M393" s="41">
        <v>2545.41</v>
      </c>
    </row>
    <row r="394">
      <c r="A394" s="41">
        <v>392.0</v>
      </c>
      <c r="B394" s="41" t="s">
        <v>101</v>
      </c>
      <c r="C394" s="41" t="s">
        <v>140</v>
      </c>
      <c r="D394" s="41" t="s">
        <v>565</v>
      </c>
      <c r="E394" s="41" t="s">
        <v>566</v>
      </c>
      <c r="F394" s="41" t="s">
        <v>105</v>
      </c>
      <c r="G394" s="41">
        <v>4210.0</v>
      </c>
      <c r="H394" s="41">
        <v>44.1597</v>
      </c>
      <c r="I394" s="41">
        <v>-70.288</v>
      </c>
      <c r="J394" s="41">
        <v>9059.02</v>
      </c>
      <c r="K394" s="41">
        <v>5.63</v>
      </c>
      <c r="L394" s="41">
        <v>11.2513</v>
      </c>
      <c r="M394" s="41">
        <v>2925.34</v>
      </c>
    </row>
    <row r="395">
      <c r="A395" s="41">
        <v>393.0</v>
      </c>
      <c r="B395" s="41" t="s">
        <v>101</v>
      </c>
      <c r="C395" s="41" t="s">
        <v>140</v>
      </c>
      <c r="D395" s="41" t="s">
        <v>567</v>
      </c>
      <c r="E395" s="41" t="s">
        <v>115</v>
      </c>
      <c r="F395" s="41" t="s">
        <v>105</v>
      </c>
      <c r="G395" s="41">
        <v>4240.0</v>
      </c>
      <c r="H395" s="41">
        <v>44.1112</v>
      </c>
      <c r="I395" s="41">
        <v>-70.205</v>
      </c>
      <c r="J395" s="41">
        <v>625.19</v>
      </c>
      <c r="K395" s="41">
        <v>0.39</v>
      </c>
      <c r="L395" s="41">
        <v>0.77648</v>
      </c>
      <c r="M395" s="41">
        <v>201.885</v>
      </c>
    </row>
    <row r="396">
      <c r="A396" s="41">
        <v>394.0</v>
      </c>
      <c r="B396" s="41" t="s">
        <v>101</v>
      </c>
      <c r="C396" s="41" t="s">
        <v>140</v>
      </c>
      <c r="D396" s="41" t="s">
        <v>568</v>
      </c>
      <c r="E396" s="41" t="s">
        <v>355</v>
      </c>
      <c r="F396" s="41" t="s">
        <v>105</v>
      </c>
      <c r="G396" s="41">
        <v>4222.0</v>
      </c>
      <c r="H396" s="41">
        <v>43.9664</v>
      </c>
      <c r="I396" s="41">
        <v>-70.15</v>
      </c>
      <c r="J396" s="41">
        <v>16068.5</v>
      </c>
      <c r="K396" s="41">
        <v>9.98</v>
      </c>
      <c r="L396" s="41">
        <v>19.957</v>
      </c>
      <c r="M396" s="41">
        <v>5188.82</v>
      </c>
    </row>
    <row r="397">
      <c r="A397" s="41">
        <v>395.0</v>
      </c>
      <c r="B397" s="41" t="s">
        <v>101</v>
      </c>
      <c r="C397" s="41" t="s">
        <v>140</v>
      </c>
      <c r="D397" s="41" t="s">
        <v>569</v>
      </c>
      <c r="E397" s="41" t="s">
        <v>115</v>
      </c>
      <c r="F397" s="41" t="s">
        <v>105</v>
      </c>
      <c r="G397" s="41">
        <v>4240.0</v>
      </c>
      <c r="H397" s="41">
        <v>44.1298</v>
      </c>
      <c r="I397" s="41">
        <v>-70.187</v>
      </c>
      <c r="J397" s="41">
        <v>2960.41</v>
      </c>
      <c r="K397" s="41">
        <v>1.84</v>
      </c>
      <c r="L397" s="41">
        <v>3.67682</v>
      </c>
      <c r="M397" s="41">
        <v>955.974</v>
      </c>
    </row>
    <row r="398">
      <c r="A398" s="41">
        <v>396.0</v>
      </c>
      <c r="B398" s="41" t="s">
        <v>101</v>
      </c>
      <c r="C398" s="41" t="s">
        <v>140</v>
      </c>
      <c r="D398" s="41" t="s">
        <v>570</v>
      </c>
      <c r="E398" s="41" t="s">
        <v>117</v>
      </c>
      <c r="F398" s="41" t="s">
        <v>105</v>
      </c>
      <c r="G398" s="41">
        <v>4210.0</v>
      </c>
      <c r="H398" s="41">
        <v>44.083</v>
      </c>
      <c r="I398" s="41">
        <v>-70.239</v>
      </c>
      <c r="J398" s="41">
        <v>3829.6</v>
      </c>
      <c r="K398" s="41">
        <v>2.38</v>
      </c>
      <c r="L398" s="41">
        <v>4.75637</v>
      </c>
      <c r="M398" s="41">
        <v>1236.66</v>
      </c>
    </row>
    <row r="399">
      <c r="A399" s="41">
        <v>397.0</v>
      </c>
      <c r="B399" s="41" t="s">
        <v>101</v>
      </c>
      <c r="C399" s="41" t="s">
        <v>140</v>
      </c>
      <c r="D399" s="41" t="s">
        <v>571</v>
      </c>
      <c r="E399" s="41" t="s">
        <v>115</v>
      </c>
      <c r="F399" s="41" t="s">
        <v>105</v>
      </c>
      <c r="G399" s="41">
        <v>4240.0</v>
      </c>
      <c r="H399" s="41">
        <v>44.0933</v>
      </c>
      <c r="I399" s="41">
        <v>-70.161</v>
      </c>
      <c r="J399" s="41">
        <v>3644.68</v>
      </c>
      <c r="K399" s="41">
        <v>2.26</v>
      </c>
      <c r="L399" s="41">
        <v>4.5267</v>
      </c>
      <c r="M399" s="41">
        <v>1176.94</v>
      </c>
    </row>
    <row r="400">
      <c r="A400" s="41">
        <v>398.0</v>
      </c>
      <c r="B400" s="41" t="s">
        <v>101</v>
      </c>
      <c r="C400" s="41" t="s">
        <v>140</v>
      </c>
      <c r="D400" s="41" t="s">
        <v>572</v>
      </c>
      <c r="E400" s="41" t="s">
        <v>178</v>
      </c>
      <c r="F400" s="41" t="s">
        <v>105</v>
      </c>
      <c r="G400" s="41">
        <v>4250.0</v>
      </c>
      <c r="H400" s="41">
        <v>44.0207</v>
      </c>
      <c r="I400" s="41">
        <v>-70.107</v>
      </c>
      <c r="J400" s="41">
        <v>12181.0</v>
      </c>
      <c r="K400" s="41">
        <v>7.56</v>
      </c>
      <c r="L400" s="41">
        <v>15.1288</v>
      </c>
      <c r="M400" s="41">
        <v>3933.5</v>
      </c>
    </row>
    <row r="401">
      <c r="A401" s="41">
        <v>399.0</v>
      </c>
      <c r="B401" s="41" t="s">
        <v>101</v>
      </c>
      <c r="C401" s="41" t="s">
        <v>140</v>
      </c>
      <c r="D401" s="41" t="s">
        <v>573</v>
      </c>
      <c r="E401" s="41" t="s">
        <v>115</v>
      </c>
      <c r="F401" s="41" t="s">
        <v>105</v>
      </c>
      <c r="G401" s="41">
        <v>4240.0</v>
      </c>
      <c r="H401" s="41">
        <v>44.1044</v>
      </c>
      <c r="I401" s="41">
        <v>-70.208</v>
      </c>
      <c r="J401" s="41">
        <v>449.6</v>
      </c>
      <c r="K401" s="41">
        <v>0.28</v>
      </c>
      <c r="L401" s="41">
        <v>0.55841</v>
      </c>
      <c r="M401" s="41">
        <v>145.186</v>
      </c>
    </row>
    <row r="402">
      <c r="A402" s="41">
        <v>400.0</v>
      </c>
      <c r="B402" s="41" t="s">
        <v>101</v>
      </c>
      <c r="C402" s="41" t="s">
        <v>140</v>
      </c>
      <c r="D402" s="41" t="s">
        <v>574</v>
      </c>
      <c r="E402" s="41" t="s">
        <v>160</v>
      </c>
      <c r="F402" s="41" t="s">
        <v>105</v>
      </c>
      <c r="G402" s="41">
        <v>4258.0</v>
      </c>
      <c r="H402" s="41">
        <v>44.1715</v>
      </c>
      <c r="I402" s="41">
        <v>-70.304</v>
      </c>
      <c r="J402" s="41">
        <v>10874.1</v>
      </c>
      <c r="K402" s="41">
        <v>6.75</v>
      </c>
      <c r="L402" s="41">
        <v>13.5056</v>
      </c>
      <c r="M402" s="41">
        <v>3511.45</v>
      </c>
    </row>
    <row r="403">
      <c r="A403" s="41">
        <v>401.0</v>
      </c>
      <c r="B403" s="41" t="s">
        <v>101</v>
      </c>
      <c r="C403" s="41" t="s">
        <v>140</v>
      </c>
      <c r="D403" s="41" t="s">
        <v>575</v>
      </c>
      <c r="E403" s="41" t="s">
        <v>115</v>
      </c>
      <c r="F403" s="41" t="s">
        <v>105</v>
      </c>
      <c r="G403" s="41">
        <v>4240.0</v>
      </c>
      <c r="H403" s="41">
        <v>44.0909</v>
      </c>
      <c r="I403" s="41">
        <v>-70.147</v>
      </c>
      <c r="J403" s="41">
        <v>4789.31</v>
      </c>
      <c r="K403" s="41">
        <v>2.97</v>
      </c>
      <c r="L403" s="41">
        <v>5.94833</v>
      </c>
      <c r="M403" s="41">
        <v>1546.56</v>
      </c>
    </row>
    <row r="404">
      <c r="A404" s="41">
        <v>402.0</v>
      </c>
      <c r="B404" s="41" t="s">
        <v>101</v>
      </c>
      <c r="C404" s="41" t="s">
        <v>140</v>
      </c>
      <c r="D404" s="41" t="s">
        <v>576</v>
      </c>
      <c r="E404" s="41" t="s">
        <v>115</v>
      </c>
      <c r="F404" s="41" t="s">
        <v>105</v>
      </c>
      <c r="G404" s="41">
        <v>4240.0</v>
      </c>
      <c r="H404" s="41">
        <v>44.0935</v>
      </c>
      <c r="I404" s="41">
        <v>-70.17</v>
      </c>
      <c r="J404" s="41">
        <v>2994.04</v>
      </c>
      <c r="K404" s="41">
        <v>1.86</v>
      </c>
      <c r="L404" s="41">
        <v>3.7186</v>
      </c>
      <c r="M404" s="41">
        <v>966.837</v>
      </c>
    </row>
    <row r="405">
      <c r="A405" s="41">
        <v>403.0</v>
      </c>
      <c r="B405" s="41" t="s">
        <v>101</v>
      </c>
      <c r="C405" s="41" t="s">
        <v>140</v>
      </c>
      <c r="D405" s="41" t="s">
        <v>577</v>
      </c>
      <c r="E405" s="41" t="s">
        <v>145</v>
      </c>
      <c r="F405" s="41" t="s">
        <v>105</v>
      </c>
      <c r="G405" s="41">
        <v>4268.0</v>
      </c>
      <c r="H405" s="41">
        <v>44.2277</v>
      </c>
      <c r="I405" s="41">
        <v>-70.552</v>
      </c>
      <c r="J405" s="41">
        <v>31002.3</v>
      </c>
      <c r="K405" s="41">
        <v>19.25</v>
      </c>
      <c r="L405" s="41">
        <v>38.5048</v>
      </c>
      <c r="M405" s="41">
        <v>10011.3</v>
      </c>
    </row>
    <row r="406">
      <c r="A406" s="41">
        <v>404.0</v>
      </c>
      <c r="B406" s="41" t="s">
        <v>101</v>
      </c>
      <c r="C406" s="41" t="s">
        <v>140</v>
      </c>
      <c r="D406" s="41" t="s">
        <v>578</v>
      </c>
      <c r="E406" s="41" t="s">
        <v>579</v>
      </c>
      <c r="F406" s="41" t="s">
        <v>105</v>
      </c>
      <c r="G406" s="41">
        <v>4221.0</v>
      </c>
      <c r="H406" s="41">
        <v>44.4305</v>
      </c>
      <c r="I406" s="41">
        <v>-70.302</v>
      </c>
      <c r="J406" s="41">
        <v>36906.9</v>
      </c>
      <c r="K406" s="41">
        <v>22.92</v>
      </c>
      <c r="L406" s="41">
        <v>45.8384</v>
      </c>
      <c r="M406" s="41">
        <v>11918.0</v>
      </c>
    </row>
    <row r="407">
      <c r="A407" s="41">
        <v>405.0</v>
      </c>
      <c r="B407" s="41" t="s">
        <v>101</v>
      </c>
      <c r="C407" s="41" t="s">
        <v>140</v>
      </c>
      <c r="D407" s="41" t="s">
        <v>580</v>
      </c>
      <c r="E407" s="41" t="s">
        <v>115</v>
      </c>
      <c r="F407" s="41" t="s">
        <v>105</v>
      </c>
      <c r="G407" s="41">
        <v>4240.0</v>
      </c>
      <c r="H407" s="41">
        <v>44.0995</v>
      </c>
      <c r="I407" s="41">
        <v>-70.168</v>
      </c>
      <c r="J407" s="41">
        <v>2932.4</v>
      </c>
      <c r="K407" s="41">
        <v>1.82</v>
      </c>
      <c r="L407" s="41">
        <v>3.64204</v>
      </c>
      <c r="M407" s="41">
        <v>946.929</v>
      </c>
    </row>
    <row r="408">
      <c r="A408" s="41">
        <v>406.0</v>
      </c>
      <c r="B408" s="41" t="s">
        <v>101</v>
      </c>
      <c r="C408" s="41" t="s">
        <v>140</v>
      </c>
      <c r="D408" s="41" t="s">
        <v>581</v>
      </c>
      <c r="E408" s="41" t="s">
        <v>115</v>
      </c>
      <c r="F408" s="41" t="s">
        <v>105</v>
      </c>
      <c r="G408" s="41">
        <v>4240.0</v>
      </c>
      <c r="H408" s="41">
        <v>44.097</v>
      </c>
      <c r="I408" s="41">
        <v>-70.187</v>
      </c>
      <c r="J408" s="41">
        <v>1641.81</v>
      </c>
      <c r="K408" s="41">
        <v>1.02</v>
      </c>
      <c r="L408" s="41">
        <v>2.03913</v>
      </c>
      <c r="M408" s="41">
        <v>530.174</v>
      </c>
    </row>
    <row r="409">
      <c r="A409" s="41">
        <v>407.0</v>
      </c>
      <c r="B409" s="41" t="s">
        <v>101</v>
      </c>
      <c r="C409" s="41" t="s">
        <v>140</v>
      </c>
      <c r="D409" s="41" t="s">
        <v>582</v>
      </c>
      <c r="E409" s="41" t="s">
        <v>115</v>
      </c>
      <c r="F409" s="41" t="s">
        <v>105</v>
      </c>
      <c r="G409" s="41">
        <v>4240.0</v>
      </c>
      <c r="H409" s="41">
        <v>44.1043</v>
      </c>
      <c r="I409" s="41">
        <v>-70.17</v>
      </c>
      <c r="J409" s="41">
        <v>2647.7</v>
      </c>
      <c r="K409" s="41">
        <v>1.64</v>
      </c>
      <c r="L409" s="41">
        <v>3.28844</v>
      </c>
      <c r="M409" s="41">
        <v>854.994</v>
      </c>
    </row>
    <row r="410">
      <c r="A410" s="41">
        <v>408.0</v>
      </c>
      <c r="B410" s="41" t="s">
        <v>101</v>
      </c>
      <c r="C410" s="41" t="s">
        <v>140</v>
      </c>
      <c r="D410" s="41" t="s">
        <v>583</v>
      </c>
      <c r="E410" s="41" t="s">
        <v>115</v>
      </c>
      <c r="F410" s="41" t="s">
        <v>105</v>
      </c>
      <c r="G410" s="41">
        <v>4240.0</v>
      </c>
      <c r="H410" s="41">
        <v>44.0959</v>
      </c>
      <c r="I410" s="41">
        <v>-70.196</v>
      </c>
      <c r="J410" s="41">
        <v>1240.49</v>
      </c>
      <c r="K410" s="41">
        <v>0.77</v>
      </c>
      <c r="L410" s="41">
        <v>1.54069</v>
      </c>
      <c r="M410" s="41">
        <v>400.579</v>
      </c>
    </row>
    <row r="411">
      <c r="A411" s="41">
        <v>409.0</v>
      </c>
      <c r="B411" s="41" t="s">
        <v>101</v>
      </c>
      <c r="C411" s="41" t="s">
        <v>140</v>
      </c>
      <c r="D411" s="41" t="s">
        <v>584</v>
      </c>
      <c r="E411" s="41" t="s">
        <v>115</v>
      </c>
      <c r="F411" s="41" t="s">
        <v>105</v>
      </c>
      <c r="G411" s="41">
        <v>4240.0</v>
      </c>
      <c r="H411" s="41">
        <v>44.0926</v>
      </c>
      <c r="I411" s="41">
        <v>-70.146</v>
      </c>
      <c r="J411" s="41">
        <v>4828.4</v>
      </c>
      <c r="K411" s="41">
        <v>3.0</v>
      </c>
      <c r="L411" s="41">
        <v>5.99687</v>
      </c>
      <c r="M411" s="41">
        <v>1559.19</v>
      </c>
    </row>
    <row r="412">
      <c r="A412" s="41">
        <v>410.0</v>
      </c>
      <c r="B412" s="41" t="s">
        <v>101</v>
      </c>
      <c r="C412" s="41" t="s">
        <v>140</v>
      </c>
      <c r="D412" s="41" t="s">
        <v>585</v>
      </c>
      <c r="E412" s="41" t="s">
        <v>273</v>
      </c>
      <c r="F412" s="41" t="s">
        <v>105</v>
      </c>
      <c r="G412" s="41">
        <v>4259.0</v>
      </c>
      <c r="H412" s="41">
        <v>44.2058</v>
      </c>
      <c r="I412" s="41">
        <v>-70.052</v>
      </c>
      <c r="J412" s="41">
        <v>16448.8</v>
      </c>
      <c r="K412" s="41">
        <v>10.21</v>
      </c>
      <c r="L412" s="41">
        <v>20.4294</v>
      </c>
      <c r="M412" s="41">
        <v>5311.63</v>
      </c>
    </row>
    <row r="413">
      <c r="A413" s="41">
        <v>411.0</v>
      </c>
      <c r="B413" s="41" t="s">
        <v>101</v>
      </c>
      <c r="C413" s="41" t="s">
        <v>140</v>
      </c>
      <c r="D413" s="41" t="s">
        <v>586</v>
      </c>
      <c r="E413" s="41" t="s">
        <v>115</v>
      </c>
      <c r="F413" s="41" t="s">
        <v>105</v>
      </c>
      <c r="G413" s="41">
        <v>4240.0</v>
      </c>
      <c r="H413" s="41">
        <v>44.0724</v>
      </c>
      <c r="I413" s="41">
        <v>-70.127</v>
      </c>
      <c r="J413" s="41">
        <v>7114.74</v>
      </c>
      <c r="K413" s="41">
        <v>4.42</v>
      </c>
      <c r="L413" s="41">
        <v>8.8365</v>
      </c>
      <c r="M413" s="41">
        <v>2297.49</v>
      </c>
    </row>
    <row r="414">
      <c r="A414" s="41">
        <v>412.0</v>
      </c>
      <c r="B414" s="41" t="s">
        <v>101</v>
      </c>
      <c r="C414" s="41" t="s">
        <v>140</v>
      </c>
      <c r="D414" s="41" t="s">
        <v>587</v>
      </c>
      <c r="E414" s="41" t="s">
        <v>115</v>
      </c>
      <c r="F414" s="41" t="s">
        <v>105</v>
      </c>
      <c r="G414" s="41">
        <v>4240.0</v>
      </c>
      <c r="H414" s="41">
        <v>44.11</v>
      </c>
      <c r="I414" s="41">
        <v>-70.2</v>
      </c>
      <c r="J414" s="41">
        <v>539.01</v>
      </c>
      <c r="K414" s="41">
        <v>0.33</v>
      </c>
      <c r="L414" s="41">
        <v>0.66945</v>
      </c>
      <c r="M414" s="41">
        <v>174.058</v>
      </c>
    </row>
    <row r="415">
      <c r="A415" s="41">
        <v>413.0</v>
      </c>
      <c r="B415" s="41" t="s">
        <v>101</v>
      </c>
      <c r="C415" s="41" t="s">
        <v>140</v>
      </c>
      <c r="D415" s="41" t="s">
        <v>588</v>
      </c>
      <c r="E415" s="41" t="s">
        <v>237</v>
      </c>
      <c r="F415" s="41" t="s">
        <v>105</v>
      </c>
      <c r="G415" s="41">
        <v>4282.0</v>
      </c>
      <c r="H415" s="41">
        <v>44.2614</v>
      </c>
      <c r="I415" s="41">
        <v>-70.193</v>
      </c>
      <c r="J415" s="41">
        <v>17304.7</v>
      </c>
      <c r="K415" s="41">
        <v>10.75</v>
      </c>
      <c r="L415" s="41">
        <v>21.4925</v>
      </c>
      <c r="M415" s="41">
        <v>5588.05</v>
      </c>
    </row>
    <row r="416">
      <c r="A416" s="41">
        <v>414.0</v>
      </c>
      <c r="B416" s="41" t="s">
        <v>101</v>
      </c>
      <c r="C416" s="41" t="s">
        <v>140</v>
      </c>
      <c r="D416" s="41" t="s">
        <v>589</v>
      </c>
      <c r="E416" s="41" t="s">
        <v>115</v>
      </c>
      <c r="F416" s="41" t="s">
        <v>105</v>
      </c>
      <c r="G416" s="41">
        <v>4240.0</v>
      </c>
      <c r="H416" s="41">
        <v>44.1011</v>
      </c>
      <c r="I416" s="41">
        <v>-70.21</v>
      </c>
      <c r="J416" s="41">
        <v>768.14</v>
      </c>
      <c r="K416" s="41">
        <v>0.48</v>
      </c>
      <c r="L416" s="41">
        <v>0.95403</v>
      </c>
      <c r="M416" s="41">
        <v>248.047</v>
      </c>
    </row>
    <row r="417">
      <c r="A417" s="41">
        <v>415.0</v>
      </c>
      <c r="B417" s="41" t="s">
        <v>101</v>
      </c>
      <c r="C417" s="41" t="s">
        <v>140</v>
      </c>
      <c r="D417" s="41" t="s">
        <v>590</v>
      </c>
      <c r="E417" s="41" t="s">
        <v>160</v>
      </c>
      <c r="F417" s="41" t="s">
        <v>105</v>
      </c>
      <c r="G417" s="41">
        <v>4258.0</v>
      </c>
      <c r="H417" s="41">
        <v>44.0944</v>
      </c>
      <c r="I417" s="41">
        <v>-70.333</v>
      </c>
      <c r="J417" s="41">
        <v>10444.9</v>
      </c>
      <c r="K417" s="41">
        <v>6.49</v>
      </c>
      <c r="L417" s="41">
        <v>12.9725</v>
      </c>
      <c r="M417" s="41">
        <v>3372.86</v>
      </c>
    </row>
    <row r="418">
      <c r="A418" s="41">
        <v>416.0</v>
      </c>
      <c r="B418" s="41" t="s">
        <v>101</v>
      </c>
      <c r="C418" s="41" t="s">
        <v>140</v>
      </c>
      <c r="D418" s="41" t="s">
        <v>591</v>
      </c>
      <c r="E418" s="41" t="s">
        <v>115</v>
      </c>
      <c r="F418" s="41" t="s">
        <v>105</v>
      </c>
      <c r="G418" s="41">
        <v>4240.0</v>
      </c>
      <c r="H418" s="41">
        <v>44.0826</v>
      </c>
      <c r="I418" s="41">
        <v>-70.19</v>
      </c>
      <c r="J418" s="41">
        <v>2772.6</v>
      </c>
      <c r="K418" s="41">
        <v>1.72</v>
      </c>
      <c r="L418" s="41">
        <v>3.44357</v>
      </c>
      <c r="M418" s="41">
        <v>895.327</v>
      </c>
    </row>
    <row r="419">
      <c r="A419" s="41">
        <v>417.0</v>
      </c>
      <c r="B419" s="41" t="s">
        <v>101</v>
      </c>
      <c r="C419" s="41" t="s">
        <v>140</v>
      </c>
      <c r="D419" s="41" t="s">
        <v>592</v>
      </c>
      <c r="E419" s="41" t="s">
        <v>115</v>
      </c>
      <c r="F419" s="41" t="s">
        <v>105</v>
      </c>
      <c r="G419" s="41">
        <v>4240.0</v>
      </c>
      <c r="H419" s="41">
        <v>44.0899</v>
      </c>
      <c r="I419" s="41">
        <v>-70.217</v>
      </c>
      <c r="J419" s="41">
        <v>2099.84</v>
      </c>
      <c r="K419" s="41">
        <v>1.3</v>
      </c>
      <c r="L419" s="41">
        <v>2.608</v>
      </c>
      <c r="M419" s="41">
        <v>678.08</v>
      </c>
    </row>
    <row r="420">
      <c r="A420" s="41">
        <v>418.0</v>
      </c>
      <c r="B420" s="41" t="s">
        <v>101</v>
      </c>
      <c r="C420" s="41" t="s">
        <v>140</v>
      </c>
      <c r="D420" s="41" t="s">
        <v>593</v>
      </c>
      <c r="E420" s="41" t="s">
        <v>237</v>
      </c>
      <c r="F420" s="41" t="s">
        <v>105</v>
      </c>
      <c r="G420" s="41">
        <v>4282.0</v>
      </c>
      <c r="H420" s="41">
        <v>44.3433</v>
      </c>
      <c r="I420" s="41">
        <v>-70.256</v>
      </c>
      <c r="J420" s="41">
        <v>26716.4</v>
      </c>
      <c r="K420" s="41">
        <v>16.59</v>
      </c>
      <c r="L420" s="41">
        <v>33.1817</v>
      </c>
      <c r="M420" s="41">
        <v>8627.25</v>
      </c>
    </row>
    <row r="421">
      <c r="A421" s="41">
        <v>419.0</v>
      </c>
      <c r="B421" s="41" t="s">
        <v>101</v>
      </c>
      <c r="C421" s="41" t="s">
        <v>140</v>
      </c>
      <c r="D421" s="41" t="s">
        <v>594</v>
      </c>
      <c r="E421" s="41" t="s">
        <v>111</v>
      </c>
      <c r="F421" s="41" t="s">
        <v>105</v>
      </c>
      <c r="G421" s="41">
        <v>4238.0</v>
      </c>
      <c r="H421" s="41">
        <v>44.2036</v>
      </c>
      <c r="I421" s="41">
        <v>-70.345</v>
      </c>
      <c r="J421" s="41">
        <v>15695.1</v>
      </c>
      <c r="K421" s="41">
        <v>9.75</v>
      </c>
      <c r="L421" s="41">
        <v>19.4933</v>
      </c>
      <c r="M421" s="41">
        <v>5068.27</v>
      </c>
    </row>
    <row r="422">
      <c r="A422" s="41">
        <v>420.0</v>
      </c>
      <c r="B422" s="41" t="s">
        <v>101</v>
      </c>
      <c r="C422" s="41" t="s">
        <v>140</v>
      </c>
      <c r="D422" s="41" t="s">
        <v>269</v>
      </c>
      <c r="E422" s="41" t="s">
        <v>190</v>
      </c>
      <c r="F422" s="41" t="s">
        <v>105</v>
      </c>
      <c r="G422" s="41">
        <v>4280.0</v>
      </c>
      <c r="H422" s="41">
        <v>44.1233</v>
      </c>
      <c r="I422" s="41">
        <v>-70.018</v>
      </c>
      <c r="J422" s="41">
        <v>14954.4</v>
      </c>
      <c r="K422" s="41">
        <v>9.29</v>
      </c>
      <c r="L422" s="41">
        <v>18.5733</v>
      </c>
      <c r="M422" s="41">
        <v>4829.07</v>
      </c>
    </row>
    <row r="423">
      <c r="A423" s="41">
        <v>421.0</v>
      </c>
      <c r="B423" s="41" t="s">
        <v>101</v>
      </c>
      <c r="C423" s="41" t="s">
        <v>140</v>
      </c>
      <c r="D423" s="41" t="s">
        <v>595</v>
      </c>
      <c r="E423" s="41" t="s">
        <v>115</v>
      </c>
      <c r="F423" s="41" t="s">
        <v>105</v>
      </c>
      <c r="G423" s="41">
        <v>4240.0</v>
      </c>
      <c r="H423" s="41">
        <v>44.097</v>
      </c>
      <c r="I423" s="41">
        <v>-70.187</v>
      </c>
      <c r="J423" s="41">
        <v>1641.81</v>
      </c>
      <c r="K423" s="41">
        <v>1.02</v>
      </c>
      <c r="L423" s="41">
        <v>2.03913</v>
      </c>
      <c r="M423" s="41">
        <v>530.174</v>
      </c>
    </row>
    <row r="424">
      <c r="A424" s="41">
        <v>422.0</v>
      </c>
      <c r="B424" s="41" t="s">
        <v>101</v>
      </c>
      <c r="C424" s="41" t="s">
        <v>140</v>
      </c>
      <c r="D424" s="41" t="s">
        <v>596</v>
      </c>
      <c r="E424" s="41" t="s">
        <v>237</v>
      </c>
      <c r="F424" s="41" t="s">
        <v>105</v>
      </c>
      <c r="G424" s="41">
        <v>4282.0</v>
      </c>
      <c r="H424" s="41">
        <v>44.1956</v>
      </c>
      <c r="I424" s="41">
        <v>-70.26</v>
      </c>
      <c r="J424" s="41">
        <v>10956.1</v>
      </c>
      <c r="K424" s="41">
        <v>6.8</v>
      </c>
      <c r="L424" s="41">
        <v>13.6075</v>
      </c>
      <c r="M424" s="41">
        <v>3537.95</v>
      </c>
    </row>
    <row r="425">
      <c r="A425" s="41">
        <v>423.0</v>
      </c>
      <c r="B425" s="41" t="s">
        <v>101</v>
      </c>
      <c r="C425" s="41" t="s">
        <v>140</v>
      </c>
      <c r="D425" s="41" t="s">
        <v>597</v>
      </c>
      <c r="E425" s="41" t="s">
        <v>117</v>
      </c>
      <c r="F425" s="41" t="s">
        <v>105</v>
      </c>
      <c r="G425" s="41">
        <v>4210.0</v>
      </c>
      <c r="H425" s="41">
        <v>44.0795</v>
      </c>
      <c r="I425" s="41">
        <v>-70.233</v>
      </c>
      <c r="J425" s="41">
        <v>3750.01</v>
      </c>
      <c r="K425" s="41">
        <v>2.33</v>
      </c>
      <c r="L425" s="41">
        <v>4.65752</v>
      </c>
      <c r="M425" s="41">
        <v>1210.95</v>
      </c>
    </row>
    <row r="426">
      <c r="A426" s="41">
        <v>424.0</v>
      </c>
      <c r="B426" s="41" t="s">
        <v>101</v>
      </c>
      <c r="C426" s="41" t="s">
        <v>140</v>
      </c>
      <c r="D426" s="41" t="s">
        <v>598</v>
      </c>
      <c r="E426" s="41" t="s">
        <v>599</v>
      </c>
      <c r="F426" s="41" t="s">
        <v>105</v>
      </c>
      <c r="G426" s="41">
        <v>4088.0</v>
      </c>
      <c r="H426" s="41">
        <v>44.2338</v>
      </c>
      <c r="I426" s="41">
        <v>-70.71</v>
      </c>
      <c r="J426" s="41">
        <v>42917.4</v>
      </c>
      <c r="K426" s="41">
        <v>26.65</v>
      </c>
      <c r="L426" s="41">
        <v>53.3034</v>
      </c>
      <c r="M426" s="41">
        <v>13858.9</v>
      </c>
    </row>
    <row r="427">
      <c r="A427" s="41">
        <v>425.0</v>
      </c>
      <c r="B427" s="41" t="s">
        <v>101</v>
      </c>
      <c r="C427" s="41" t="s">
        <v>140</v>
      </c>
      <c r="D427" s="41" t="s">
        <v>600</v>
      </c>
      <c r="E427" s="41" t="s">
        <v>172</v>
      </c>
      <c r="F427" s="41" t="s">
        <v>105</v>
      </c>
      <c r="G427" s="41">
        <v>4011.0</v>
      </c>
      <c r="H427" s="41">
        <v>43.8941</v>
      </c>
      <c r="I427" s="41">
        <v>-69.96</v>
      </c>
      <c r="J427" s="41">
        <v>30572.3</v>
      </c>
      <c r="K427" s="41">
        <v>18.99</v>
      </c>
      <c r="L427" s="41">
        <v>37.9707</v>
      </c>
      <c r="M427" s="41">
        <v>9872.39</v>
      </c>
    </row>
    <row r="428">
      <c r="A428" s="41">
        <v>426.0</v>
      </c>
      <c r="B428" s="41" t="s">
        <v>101</v>
      </c>
      <c r="C428" s="41" t="s">
        <v>140</v>
      </c>
      <c r="D428" s="41" t="s">
        <v>601</v>
      </c>
      <c r="E428" s="41" t="s">
        <v>172</v>
      </c>
      <c r="F428" s="41" t="s">
        <v>105</v>
      </c>
      <c r="G428" s="41">
        <v>4011.0</v>
      </c>
      <c r="H428" s="41">
        <v>43.915</v>
      </c>
      <c r="I428" s="41">
        <v>-69.969</v>
      </c>
      <c r="J428" s="41">
        <v>28291.7</v>
      </c>
      <c r="K428" s="41">
        <v>17.57</v>
      </c>
      <c r="L428" s="41">
        <v>35.1382</v>
      </c>
      <c r="M428" s="41">
        <v>9135.94</v>
      </c>
    </row>
    <row r="429">
      <c r="A429" s="41">
        <v>427.0</v>
      </c>
      <c r="B429" s="41" t="s">
        <v>101</v>
      </c>
      <c r="C429" s="41" t="s">
        <v>140</v>
      </c>
      <c r="D429" s="41" t="s">
        <v>602</v>
      </c>
      <c r="E429" s="41" t="s">
        <v>190</v>
      </c>
      <c r="F429" s="41" t="s">
        <v>105</v>
      </c>
      <c r="G429" s="41">
        <v>4280.0</v>
      </c>
      <c r="H429" s="41">
        <v>44.1221</v>
      </c>
      <c r="I429" s="41">
        <v>-70.048</v>
      </c>
      <c r="J429" s="41">
        <v>12520.7</v>
      </c>
      <c r="K429" s="41">
        <v>7.78</v>
      </c>
      <c r="L429" s="41">
        <v>15.5508</v>
      </c>
      <c r="M429" s="41">
        <v>4043.2</v>
      </c>
    </row>
    <row r="430">
      <c r="A430" s="41">
        <v>428.0</v>
      </c>
      <c r="B430" s="41" t="s">
        <v>101</v>
      </c>
      <c r="C430" s="41" t="s">
        <v>140</v>
      </c>
      <c r="D430" s="41" t="s">
        <v>603</v>
      </c>
      <c r="E430" s="41" t="s">
        <v>115</v>
      </c>
      <c r="F430" s="41" t="s">
        <v>105</v>
      </c>
      <c r="G430" s="41">
        <v>4240.0</v>
      </c>
      <c r="H430" s="41">
        <v>44.084</v>
      </c>
      <c r="I430" s="41">
        <v>-70.184</v>
      </c>
      <c r="J430" s="41">
        <v>2875.88</v>
      </c>
      <c r="K430" s="41">
        <v>1.79</v>
      </c>
      <c r="L430" s="41">
        <v>3.57185</v>
      </c>
      <c r="M430" s="41">
        <v>928.68</v>
      </c>
    </row>
    <row r="431">
      <c r="A431" s="41">
        <v>429.0</v>
      </c>
      <c r="B431" s="41" t="s">
        <v>101</v>
      </c>
      <c r="C431" s="41" t="s">
        <v>140</v>
      </c>
      <c r="D431" s="41" t="s">
        <v>604</v>
      </c>
      <c r="E431" s="41" t="s">
        <v>117</v>
      </c>
      <c r="F431" s="41" t="s">
        <v>105</v>
      </c>
      <c r="G431" s="41">
        <v>4210.0</v>
      </c>
      <c r="H431" s="41">
        <v>44.0914</v>
      </c>
      <c r="I431" s="41">
        <v>-70.225</v>
      </c>
      <c r="J431" s="41">
        <v>2335.96</v>
      </c>
      <c r="K431" s="41">
        <v>1.45</v>
      </c>
      <c r="L431" s="41">
        <v>2.90126</v>
      </c>
      <c r="M431" s="41">
        <v>754.327</v>
      </c>
    </row>
    <row r="432">
      <c r="A432" s="41">
        <v>430.0</v>
      </c>
      <c r="B432" s="41" t="s">
        <v>101</v>
      </c>
      <c r="C432" s="41" t="s">
        <v>140</v>
      </c>
      <c r="D432" s="41" t="s">
        <v>605</v>
      </c>
      <c r="E432" s="41" t="s">
        <v>115</v>
      </c>
      <c r="F432" s="41" t="s">
        <v>105</v>
      </c>
      <c r="G432" s="41">
        <v>4240.0</v>
      </c>
      <c r="H432" s="41">
        <v>44.0994</v>
      </c>
      <c r="I432" s="41">
        <v>-70.196</v>
      </c>
      <c r="J432" s="41">
        <v>916.56</v>
      </c>
      <c r="K432" s="41">
        <v>0.57</v>
      </c>
      <c r="L432" s="41">
        <v>1.13837</v>
      </c>
      <c r="M432" s="41">
        <v>295.975</v>
      </c>
    </row>
    <row r="433">
      <c r="A433" s="41">
        <v>431.0</v>
      </c>
      <c r="B433" s="41" t="s">
        <v>101</v>
      </c>
      <c r="C433" s="41" t="s">
        <v>140</v>
      </c>
      <c r="D433" s="41" t="s">
        <v>606</v>
      </c>
      <c r="E433" s="41" t="s">
        <v>117</v>
      </c>
      <c r="F433" s="41" t="s">
        <v>105</v>
      </c>
      <c r="G433" s="41">
        <v>4210.0</v>
      </c>
      <c r="H433" s="41">
        <v>44.0802</v>
      </c>
      <c r="I433" s="41">
        <v>-70.243</v>
      </c>
      <c r="J433" s="41">
        <v>4299.53</v>
      </c>
      <c r="K433" s="41">
        <v>2.67</v>
      </c>
      <c r="L433" s="41">
        <v>5.34001</v>
      </c>
      <c r="M433" s="41">
        <v>1388.4</v>
      </c>
    </row>
    <row r="434">
      <c r="A434" s="41">
        <v>432.0</v>
      </c>
      <c r="B434" s="41" t="s">
        <v>101</v>
      </c>
      <c r="C434" s="41" t="s">
        <v>140</v>
      </c>
      <c r="D434" s="41" t="s">
        <v>607</v>
      </c>
      <c r="E434" s="41" t="s">
        <v>151</v>
      </c>
      <c r="F434" s="41" t="s">
        <v>105</v>
      </c>
      <c r="G434" s="41">
        <v>4236.0</v>
      </c>
      <c r="H434" s="41">
        <v>44.1437</v>
      </c>
      <c r="I434" s="41">
        <v>-70.137</v>
      </c>
      <c r="J434" s="41">
        <v>6793.82</v>
      </c>
      <c r="K434" s="41">
        <v>4.22</v>
      </c>
      <c r="L434" s="41">
        <v>8.43792</v>
      </c>
      <c r="M434" s="41">
        <v>2193.86</v>
      </c>
    </row>
    <row r="435">
      <c r="A435" s="41">
        <v>433.0</v>
      </c>
      <c r="B435" s="41" t="s">
        <v>101</v>
      </c>
      <c r="C435" s="41" t="s">
        <v>140</v>
      </c>
      <c r="D435" s="41" t="s">
        <v>608</v>
      </c>
      <c r="E435" s="41" t="s">
        <v>355</v>
      </c>
      <c r="F435" s="41" t="s">
        <v>105</v>
      </c>
      <c r="G435" s="41">
        <v>4222.0</v>
      </c>
      <c r="H435" s="41">
        <v>43.9829</v>
      </c>
      <c r="I435" s="41">
        <v>-70.145</v>
      </c>
      <c r="J435" s="41">
        <v>14429.8</v>
      </c>
      <c r="K435" s="41">
        <v>8.96</v>
      </c>
      <c r="L435" s="41">
        <v>17.9218</v>
      </c>
      <c r="M435" s="41">
        <v>4659.66</v>
      </c>
    </row>
    <row r="436">
      <c r="A436" s="41">
        <v>434.0</v>
      </c>
      <c r="B436" s="41" t="s">
        <v>101</v>
      </c>
      <c r="C436" s="41" t="s">
        <v>140</v>
      </c>
      <c r="D436" s="41" t="s">
        <v>609</v>
      </c>
      <c r="E436" s="41" t="s">
        <v>284</v>
      </c>
      <c r="F436" s="41" t="s">
        <v>105</v>
      </c>
      <c r="G436" s="41">
        <v>4263.0</v>
      </c>
      <c r="H436" s="41">
        <v>44.2961</v>
      </c>
      <c r="I436" s="41">
        <v>-70.13</v>
      </c>
      <c r="J436" s="41">
        <v>21934.3</v>
      </c>
      <c r="K436" s="41">
        <v>13.62</v>
      </c>
      <c r="L436" s="41">
        <v>27.2424</v>
      </c>
      <c r="M436" s="41">
        <v>7083.03</v>
      </c>
    </row>
    <row r="437">
      <c r="A437" s="41">
        <v>435.0</v>
      </c>
      <c r="B437" s="41" t="s">
        <v>101</v>
      </c>
      <c r="C437" s="41" t="s">
        <v>140</v>
      </c>
      <c r="D437" s="41" t="s">
        <v>610</v>
      </c>
      <c r="E437" s="41" t="s">
        <v>185</v>
      </c>
      <c r="F437" s="41" t="s">
        <v>105</v>
      </c>
      <c r="G437" s="41">
        <v>4039.0</v>
      </c>
      <c r="H437" s="41">
        <v>43.8597</v>
      </c>
      <c r="I437" s="41">
        <v>-70.373</v>
      </c>
      <c r="J437" s="41">
        <v>30549.1</v>
      </c>
      <c r="K437" s="41">
        <v>18.97</v>
      </c>
      <c r="L437" s="41">
        <v>37.942</v>
      </c>
      <c r="M437" s="41">
        <v>9864.92</v>
      </c>
    </row>
    <row r="438">
      <c r="A438" s="41">
        <v>436.0</v>
      </c>
      <c r="B438" s="41" t="s">
        <v>101</v>
      </c>
      <c r="C438" s="41" t="s">
        <v>140</v>
      </c>
      <c r="D438" s="41" t="s">
        <v>611</v>
      </c>
      <c r="E438" s="41" t="s">
        <v>115</v>
      </c>
      <c r="F438" s="41" t="s">
        <v>105</v>
      </c>
      <c r="G438" s="41">
        <v>4240.0</v>
      </c>
      <c r="H438" s="41">
        <v>44.0364</v>
      </c>
      <c r="I438" s="41">
        <v>-70.147</v>
      </c>
      <c r="J438" s="41">
        <v>8920.86</v>
      </c>
      <c r="K438" s="41">
        <v>5.54</v>
      </c>
      <c r="L438" s="41">
        <v>11.0797</v>
      </c>
      <c r="M438" s="41">
        <v>2880.73</v>
      </c>
    </row>
    <row r="439">
      <c r="A439" s="41">
        <v>437.0</v>
      </c>
      <c r="B439" s="41" t="s">
        <v>101</v>
      </c>
      <c r="C439" s="41" t="s">
        <v>140</v>
      </c>
      <c r="D439" s="41" t="s">
        <v>612</v>
      </c>
      <c r="E439" s="41" t="s">
        <v>115</v>
      </c>
      <c r="F439" s="41" t="s">
        <v>105</v>
      </c>
      <c r="G439" s="41">
        <v>4240.0</v>
      </c>
      <c r="H439" s="41">
        <v>44.1114</v>
      </c>
      <c r="I439" s="41">
        <v>-70.2</v>
      </c>
      <c r="J439" s="41">
        <v>660.45</v>
      </c>
      <c r="K439" s="41">
        <v>0.41</v>
      </c>
      <c r="L439" s="41">
        <v>0.82027</v>
      </c>
      <c r="M439" s="41">
        <v>213.271</v>
      </c>
    </row>
    <row r="440">
      <c r="A440" s="41">
        <v>438.0</v>
      </c>
      <c r="B440" s="41" t="s">
        <v>101</v>
      </c>
      <c r="C440" s="41" t="s">
        <v>140</v>
      </c>
      <c r="D440" s="41" t="s">
        <v>613</v>
      </c>
      <c r="E440" s="41" t="s">
        <v>115</v>
      </c>
      <c r="F440" s="41" t="s">
        <v>105</v>
      </c>
      <c r="G440" s="41">
        <v>4240.0</v>
      </c>
      <c r="H440" s="41">
        <v>44.078</v>
      </c>
      <c r="I440" s="41">
        <v>-70.186</v>
      </c>
      <c r="J440" s="41">
        <v>3384.45</v>
      </c>
      <c r="K440" s="41">
        <v>2.1</v>
      </c>
      <c r="L440" s="41">
        <v>4.20349</v>
      </c>
      <c r="M440" s="41">
        <v>1092.91</v>
      </c>
    </row>
    <row r="441">
      <c r="A441" s="41">
        <v>439.0</v>
      </c>
      <c r="B441" s="41" t="s">
        <v>101</v>
      </c>
      <c r="C441" s="41" t="s">
        <v>140</v>
      </c>
      <c r="D441" s="41" t="s">
        <v>614</v>
      </c>
      <c r="E441" s="41" t="s">
        <v>115</v>
      </c>
      <c r="F441" s="41" t="s">
        <v>105</v>
      </c>
      <c r="G441" s="41">
        <v>4240.0</v>
      </c>
      <c r="H441" s="41">
        <v>44.1108</v>
      </c>
      <c r="I441" s="41">
        <v>-70.181</v>
      </c>
      <c r="J441" s="41">
        <v>1871.69</v>
      </c>
      <c r="K441" s="41">
        <v>1.16</v>
      </c>
      <c r="L441" s="41">
        <v>2.32464</v>
      </c>
      <c r="M441" s="41">
        <v>604.406</v>
      </c>
    </row>
    <row r="442">
      <c r="A442" s="41">
        <v>440.0</v>
      </c>
      <c r="B442" s="41" t="s">
        <v>101</v>
      </c>
      <c r="C442" s="41" t="s">
        <v>140</v>
      </c>
      <c r="D442" s="41" t="s">
        <v>615</v>
      </c>
      <c r="E442" s="41" t="s">
        <v>115</v>
      </c>
      <c r="F442" s="41" t="s">
        <v>105</v>
      </c>
      <c r="G442" s="41">
        <v>4240.0</v>
      </c>
      <c r="H442" s="41">
        <v>44.0893</v>
      </c>
      <c r="I442" s="41">
        <v>-70.216</v>
      </c>
      <c r="J442" s="41">
        <v>2117.6</v>
      </c>
      <c r="K442" s="41">
        <v>1.32</v>
      </c>
      <c r="L442" s="41">
        <v>2.63006</v>
      </c>
      <c r="M442" s="41">
        <v>683.815</v>
      </c>
    </row>
    <row r="443">
      <c r="A443" s="41">
        <v>441.0</v>
      </c>
      <c r="B443" s="41" t="s">
        <v>101</v>
      </c>
      <c r="C443" s="41" t="s">
        <v>140</v>
      </c>
      <c r="D443" s="41" t="s">
        <v>616</v>
      </c>
      <c r="E443" s="41" t="s">
        <v>115</v>
      </c>
      <c r="F443" s="41" t="s">
        <v>105</v>
      </c>
      <c r="G443" s="41">
        <v>4240.0</v>
      </c>
      <c r="H443" s="41">
        <v>44.1058</v>
      </c>
      <c r="I443" s="41">
        <v>-70.172</v>
      </c>
      <c r="J443" s="41">
        <v>2472.6</v>
      </c>
      <c r="K443" s="41">
        <v>1.54</v>
      </c>
      <c r="L443" s="41">
        <v>3.07097</v>
      </c>
      <c r="M443" s="41">
        <v>798.453</v>
      </c>
    </row>
    <row r="444">
      <c r="A444" s="41">
        <v>442.0</v>
      </c>
      <c r="B444" s="41" t="s">
        <v>101</v>
      </c>
      <c r="C444" s="41" t="s">
        <v>140</v>
      </c>
      <c r="D444" s="41" t="s">
        <v>617</v>
      </c>
      <c r="E444" s="41" t="s">
        <v>273</v>
      </c>
      <c r="F444" s="41" t="s">
        <v>105</v>
      </c>
      <c r="G444" s="41">
        <v>4259.0</v>
      </c>
      <c r="H444" s="41">
        <v>44.2257</v>
      </c>
      <c r="I444" s="41">
        <v>-70.071</v>
      </c>
      <c r="J444" s="41">
        <v>17022.8</v>
      </c>
      <c r="K444" s="41">
        <v>10.57</v>
      </c>
      <c r="L444" s="41">
        <v>21.1423</v>
      </c>
      <c r="M444" s="41">
        <v>5497.0</v>
      </c>
    </row>
    <row r="445">
      <c r="A445" s="41">
        <v>443.0</v>
      </c>
      <c r="B445" s="41" t="s">
        <v>101</v>
      </c>
      <c r="C445" s="41" t="s">
        <v>140</v>
      </c>
      <c r="D445" s="41" t="s">
        <v>618</v>
      </c>
      <c r="E445" s="41" t="s">
        <v>190</v>
      </c>
      <c r="F445" s="41" t="s">
        <v>105</v>
      </c>
      <c r="G445" s="41">
        <v>4280.0</v>
      </c>
      <c r="H445" s="41">
        <v>44.072</v>
      </c>
      <c r="I445" s="41">
        <v>-70.076</v>
      </c>
      <c r="J445" s="41">
        <v>10873.9</v>
      </c>
      <c r="K445" s="41">
        <v>6.75</v>
      </c>
      <c r="L445" s="41">
        <v>13.5054</v>
      </c>
      <c r="M445" s="41">
        <v>3511.41</v>
      </c>
    </row>
    <row r="446">
      <c r="A446" s="41">
        <v>444.0</v>
      </c>
      <c r="B446" s="41" t="s">
        <v>101</v>
      </c>
      <c r="C446" s="41" t="s">
        <v>140</v>
      </c>
      <c r="D446" s="41" t="s">
        <v>619</v>
      </c>
      <c r="E446" s="41" t="s">
        <v>178</v>
      </c>
      <c r="F446" s="41" t="s">
        <v>105</v>
      </c>
      <c r="G446" s="41">
        <v>4250.0</v>
      </c>
      <c r="H446" s="41">
        <v>44.0285</v>
      </c>
      <c r="I446" s="41">
        <v>-70.111</v>
      </c>
      <c r="J446" s="41">
        <v>11333.2</v>
      </c>
      <c r="K446" s="41">
        <v>7.04</v>
      </c>
      <c r="L446" s="41">
        <v>14.0758</v>
      </c>
      <c r="M446" s="41">
        <v>3659.71</v>
      </c>
    </row>
    <row r="447">
      <c r="A447" s="41">
        <v>445.0</v>
      </c>
      <c r="B447" s="41" t="s">
        <v>101</v>
      </c>
      <c r="C447" s="41" t="s">
        <v>140</v>
      </c>
      <c r="D447" s="41" t="s">
        <v>620</v>
      </c>
      <c r="E447" s="41" t="s">
        <v>151</v>
      </c>
      <c r="F447" s="41" t="s">
        <v>105</v>
      </c>
      <c r="G447" s="41">
        <v>4236.0</v>
      </c>
      <c r="H447" s="41">
        <v>44.198</v>
      </c>
      <c r="I447" s="41">
        <v>-70.152</v>
      </c>
      <c r="J447" s="41">
        <v>11011.2</v>
      </c>
      <c r="K447" s="41">
        <v>6.84</v>
      </c>
      <c r="L447" s="41">
        <v>13.676</v>
      </c>
      <c r="M447" s="41">
        <v>3555.75</v>
      </c>
    </row>
    <row r="448">
      <c r="A448" s="41">
        <v>446.0</v>
      </c>
      <c r="B448" s="41" t="s">
        <v>101</v>
      </c>
      <c r="C448" s="41" t="s">
        <v>140</v>
      </c>
      <c r="D448" s="41" t="s">
        <v>621</v>
      </c>
      <c r="E448" s="41" t="s">
        <v>115</v>
      </c>
      <c r="F448" s="41" t="s">
        <v>105</v>
      </c>
      <c r="G448" s="41">
        <v>4240.0</v>
      </c>
      <c r="H448" s="41">
        <v>44.0977</v>
      </c>
      <c r="I448" s="41">
        <v>-70.184</v>
      </c>
      <c r="J448" s="41">
        <v>1751.87</v>
      </c>
      <c r="K448" s="41">
        <v>1.09</v>
      </c>
      <c r="L448" s="41">
        <v>2.17583</v>
      </c>
      <c r="M448" s="41">
        <v>565.715</v>
      </c>
    </row>
    <row r="449">
      <c r="A449" s="41">
        <v>447.0</v>
      </c>
      <c r="B449" s="41" t="s">
        <v>101</v>
      </c>
      <c r="C449" s="41" t="s">
        <v>140</v>
      </c>
      <c r="D449" s="41" t="s">
        <v>622</v>
      </c>
      <c r="E449" s="41" t="s">
        <v>241</v>
      </c>
      <c r="F449" s="41" t="s">
        <v>105</v>
      </c>
      <c r="G449" s="41">
        <v>4270.0</v>
      </c>
      <c r="H449" s="41">
        <v>44.0943</v>
      </c>
      <c r="I449" s="41">
        <v>-70.531</v>
      </c>
      <c r="J449" s="41">
        <v>26304.9</v>
      </c>
      <c r="K449" s="41">
        <v>16.34</v>
      </c>
      <c r="L449" s="41">
        <v>32.6707</v>
      </c>
      <c r="M449" s="41">
        <v>8494.38</v>
      </c>
    </row>
    <row r="450">
      <c r="A450" s="41">
        <v>448.0</v>
      </c>
      <c r="B450" s="41" t="s">
        <v>101</v>
      </c>
      <c r="C450" s="41" t="s">
        <v>140</v>
      </c>
      <c r="D450" s="41" t="s">
        <v>623</v>
      </c>
      <c r="E450" s="41" t="s">
        <v>115</v>
      </c>
      <c r="F450" s="41" t="s">
        <v>105</v>
      </c>
      <c r="G450" s="41">
        <v>4240.0</v>
      </c>
      <c r="H450" s="41">
        <v>44.0992</v>
      </c>
      <c r="I450" s="41">
        <v>-70.213</v>
      </c>
      <c r="J450" s="41">
        <v>1094.84</v>
      </c>
      <c r="K450" s="41">
        <v>0.68</v>
      </c>
      <c r="L450" s="41">
        <v>1.35979</v>
      </c>
      <c r="M450" s="41">
        <v>353.545</v>
      </c>
    </row>
    <row r="451">
      <c r="A451" s="41">
        <v>449.0</v>
      </c>
      <c r="B451" s="41" t="s">
        <v>101</v>
      </c>
      <c r="C451" s="41" t="s">
        <v>140</v>
      </c>
      <c r="D451" s="41" t="s">
        <v>624</v>
      </c>
      <c r="E451" s="41" t="s">
        <v>115</v>
      </c>
      <c r="F451" s="41" t="s">
        <v>105</v>
      </c>
      <c r="G451" s="41">
        <v>4240.0</v>
      </c>
      <c r="H451" s="41">
        <v>44.1006</v>
      </c>
      <c r="I451" s="41">
        <v>-70.165</v>
      </c>
      <c r="J451" s="41">
        <v>3136.18</v>
      </c>
      <c r="K451" s="41">
        <v>1.95</v>
      </c>
      <c r="L451" s="41">
        <v>3.89514</v>
      </c>
      <c r="M451" s="41">
        <v>1012.74</v>
      </c>
    </row>
    <row r="452">
      <c r="A452" s="41">
        <v>450.0</v>
      </c>
      <c r="B452" s="41" t="s">
        <v>101</v>
      </c>
      <c r="C452" s="41" t="s">
        <v>140</v>
      </c>
      <c r="D452" s="41" t="s">
        <v>625</v>
      </c>
      <c r="E452" s="41" t="s">
        <v>626</v>
      </c>
      <c r="F452" s="41" t="s">
        <v>105</v>
      </c>
      <c r="G452" s="41">
        <v>4347.0</v>
      </c>
      <c r="H452" s="41">
        <v>44.272</v>
      </c>
      <c r="I452" s="41">
        <v>-69.792</v>
      </c>
      <c r="J452" s="41">
        <v>37661.3</v>
      </c>
      <c r="K452" s="41">
        <v>23.39</v>
      </c>
      <c r="L452" s="41">
        <v>46.7753</v>
      </c>
      <c r="M452" s="41">
        <v>12161.6</v>
      </c>
    </row>
    <row r="453">
      <c r="A453" s="41">
        <v>451.0</v>
      </c>
      <c r="B453" s="41" t="s">
        <v>101</v>
      </c>
      <c r="C453" s="41" t="s">
        <v>140</v>
      </c>
      <c r="D453" s="41" t="s">
        <v>627</v>
      </c>
      <c r="E453" s="41" t="s">
        <v>115</v>
      </c>
      <c r="F453" s="41" t="s">
        <v>105</v>
      </c>
      <c r="G453" s="41">
        <v>4240.0</v>
      </c>
      <c r="H453" s="41">
        <v>44.1121</v>
      </c>
      <c r="I453" s="41">
        <v>-70.206</v>
      </c>
      <c r="J453" s="41">
        <v>732.12</v>
      </c>
      <c r="K453" s="41">
        <v>0.45</v>
      </c>
      <c r="L453" s="41">
        <v>0.90929</v>
      </c>
      <c r="M453" s="41">
        <v>236.415</v>
      </c>
    </row>
    <row r="454">
      <c r="A454" s="41">
        <v>452.0</v>
      </c>
      <c r="B454" s="41" t="s">
        <v>101</v>
      </c>
      <c r="C454" s="41" t="s">
        <v>140</v>
      </c>
      <c r="D454" s="41" t="s">
        <v>628</v>
      </c>
      <c r="E454" s="41" t="s">
        <v>178</v>
      </c>
      <c r="F454" s="41" t="s">
        <v>105</v>
      </c>
      <c r="G454" s="41">
        <v>4250.0</v>
      </c>
      <c r="H454" s="41">
        <v>44.0269</v>
      </c>
      <c r="I454" s="41">
        <v>-70.114</v>
      </c>
      <c r="J454" s="41">
        <v>11314.8</v>
      </c>
      <c r="K454" s="41">
        <v>7.03</v>
      </c>
      <c r="L454" s="41">
        <v>14.053</v>
      </c>
      <c r="M454" s="41">
        <v>3653.78</v>
      </c>
    </row>
    <row r="455">
      <c r="A455" s="41">
        <v>453.0</v>
      </c>
      <c r="B455" s="41" t="s">
        <v>101</v>
      </c>
      <c r="C455" s="41" t="s">
        <v>140</v>
      </c>
      <c r="D455" s="41" t="s">
        <v>629</v>
      </c>
      <c r="E455" s="41" t="s">
        <v>115</v>
      </c>
      <c r="F455" s="41" t="s">
        <v>105</v>
      </c>
      <c r="G455" s="41">
        <v>4240.0</v>
      </c>
      <c r="H455" s="41">
        <v>44.1086</v>
      </c>
      <c r="I455" s="41">
        <v>-70.199</v>
      </c>
      <c r="J455" s="41">
        <v>473.9</v>
      </c>
      <c r="K455" s="41">
        <v>0.29</v>
      </c>
      <c r="L455" s="41">
        <v>0.58859</v>
      </c>
      <c r="M455" s="41">
        <v>153.032</v>
      </c>
    </row>
    <row r="456">
      <c r="A456" s="41">
        <v>454.0</v>
      </c>
      <c r="B456" s="41" t="s">
        <v>101</v>
      </c>
      <c r="C456" s="41" t="s">
        <v>140</v>
      </c>
      <c r="D456" s="41" t="s">
        <v>630</v>
      </c>
      <c r="E456" s="41" t="s">
        <v>111</v>
      </c>
      <c r="F456" s="41" t="s">
        <v>105</v>
      </c>
      <c r="G456" s="41">
        <v>4238.0</v>
      </c>
      <c r="H456" s="41">
        <v>44.1712</v>
      </c>
      <c r="I456" s="41">
        <v>-70.393</v>
      </c>
      <c r="J456" s="41">
        <v>16837.1</v>
      </c>
      <c r="K456" s="41">
        <v>10.46</v>
      </c>
      <c r="L456" s="41">
        <v>20.9117</v>
      </c>
      <c r="M456" s="41">
        <v>5437.04</v>
      </c>
    </row>
    <row r="457">
      <c r="A457" s="41">
        <v>455.0</v>
      </c>
      <c r="B457" s="41" t="s">
        <v>101</v>
      </c>
      <c r="C457" s="41" t="s">
        <v>140</v>
      </c>
      <c r="D457" s="41" t="s">
        <v>631</v>
      </c>
      <c r="E457" s="41" t="s">
        <v>115</v>
      </c>
      <c r="F457" s="41" t="s">
        <v>105</v>
      </c>
      <c r="G457" s="41">
        <v>4240.0</v>
      </c>
      <c r="H457" s="41">
        <v>44.0882</v>
      </c>
      <c r="I457" s="41">
        <v>-70.154</v>
      </c>
      <c r="J457" s="41">
        <v>4380.69</v>
      </c>
      <c r="K457" s="41">
        <v>2.72</v>
      </c>
      <c r="L457" s="41">
        <v>5.44081</v>
      </c>
      <c r="M457" s="41">
        <v>1414.61</v>
      </c>
    </row>
    <row r="458">
      <c r="A458" s="41">
        <v>456.0</v>
      </c>
      <c r="B458" s="41" t="s">
        <v>101</v>
      </c>
      <c r="C458" s="41" t="s">
        <v>140</v>
      </c>
      <c r="D458" s="41" t="s">
        <v>632</v>
      </c>
      <c r="E458" s="41" t="s">
        <v>390</v>
      </c>
      <c r="F458" s="41" t="s">
        <v>105</v>
      </c>
      <c r="G458" s="41">
        <v>4274.0</v>
      </c>
      <c r="H458" s="41">
        <v>44.0827</v>
      </c>
      <c r="I458" s="41">
        <v>-70.33</v>
      </c>
      <c r="J458" s="41">
        <v>10440.5</v>
      </c>
      <c r="K458" s="41">
        <v>6.48</v>
      </c>
      <c r="L458" s="41">
        <v>12.9671</v>
      </c>
      <c r="M458" s="41">
        <v>3371.46</v>
      </c>
    </row>
    <row r="459">
      <c r="A459" s="41">
        <v>457.0</v>
      </c>
      <c r="B459" s="41" t="s">
        <v>101</v>
      </c>
      <c r="C459" s="41" t="s">
        <v>140</v>
      </c>
      <c r="D459" s="41" t="s">
        <v>633</v>
      </c>
      <c r="E459" s="41" t="s">
        <v>119</v>
      </c>
      <c r="F459" s="41" t="s">
        <v>105</v>
      </c>
      <c r="G459" s="41">
        <v>4103.0</v>
      </c>
      <c r="H459" s="41">
        <v>43.6713</v>
      </c>
      <c r="I459" s="41">
        <v>-70.293</v>
      </c>
      <c r="J459" s="41">
        <v>48800.8</v>
      </c>
      <c r="K459" s="41">
        <v>30.31</v>
      </c>
      <c r="L459" s="41">
        <v>60.6106</v>
      </c>
      <c r="M459" s="41">
        <v>15758.8</v>
      </c>
    </row>
    <row r="460">
      <c r="A460" s="41">
        <v>458.0</v>
      </c>
      <c r="B460" s="41" t="s">
        <v>101</v>
      </c>
      <c r="C460" s="41" t="s">
        <v>140</v>
      </c>
      <c r="D460" s="41" t="s">
        <v>634</v>
      </c>
      <c r="E460" s="41" t="s">
        <v>117</v>
      </c>
      <c r="F460" s="41" t="s">
        <v>105</v>
      </c>
      <c r="G460" s="41">
        <v>4210.0</v>
      </c>
      <c r="H460" s="41">
        <v>44.1148</v>
      </c>
      <c r="I460" s="41">
        <v>-70.226</v>
      </c>
      <c r="J460" s="41">
        <v>2049.0</v>
      </c>
      <c r="K460" s="41">
        <v>1.27</v>
      </c>
      <c r="L460" s="41">
        <v>2.54486</v>
      </c>
      <c r="M460" s="41">
        <v>661.664</v>
      </c>
    </row>
    <row r="461">
      <c r="A461" s="41">
        <v>459.0</v>
      </c>
      <c r="B461" s="41" t="s">
        <v>101</v>
      </c>
      <c r="C461" s="41" t="s">
        <v>140</v>
      </c>
      <c r="D461" s="41" t="s">
        <v>635</v>
      </c>
      <c r="E461" s="41" t="s">
        <v>115</v>
      </c>
      <c r="F461" s="41" t="s">
        <v>105</v>
      </c>
      <c r="G461" s="41">
        <v>4240.0</v>
      </c>
      <c r="H461" s="41">
        <v>44.0987</v>
      </c>
      <c r="I461" s="41">
        <v>-70.193</v>
      </c>
      <c r="J461" s="41">
        <v>1163.38</v>
      </c>
      <c r="K461" s="41">
        <v>0.72</v>
      </c>
      <c r="L461" s="41">
        <v>1.44491</v>
      </c>
      <c r="M461" s="41">
        <v>375.677</v>
      </c>
    </row>
    <row r="462">
      <c r="A462" s="41">
        <v>460.0</v>
      </c>
      <c r="B462" s="41" t="s">
        <v>101</v>
      </c>
      <c r="C462" s="41" t="s">
        <v>140</v>
      </c>
      <c r="D462" s="41" t="s">
        <v>636</v>
      </c>
      <c r="E462" s="41" t="s">
        <v>115</v>
      </c>
      <c r="F462" s="41" t="s">
        <v>105</v>
      </c>
      <c r="G462" s="41">
        <v>4240.0</v>
      </c>
      <c r="H462" s="41">
        <v>44.1196</v>
      </c>
      <c r="I462" s="41">
        <v>-70.185</v>
      </c>
      <c r="J462" s="41">
        <v>2109.22</v>
      </c>
      <c r="K462" s="41">
        <v>1.31</v>
      </c>
      <c r="L462" s="41">
        <v>2.61965</v>
      </c>
      <c r="M462" s="41">
        <v>681.109</v>
      </c>
    </row>
    <row r="463">
      <c r="A463" s="41">
        <v>461.0</v>
      </c>
      <c r="B463" s="41" t="s">
        <v>101</v>
      </c>
      <c r="C463" s="41" t="s">
        <v>140</v>
      </c>
      <c r="D463" s="41" t="s">
        <v>637</v>
      </c>
      <c r="E463" s="41" t="s">
        <v>385</v>
      </c>
      <c r="F463" s="41" t="s">
        <v>105</v>
      </c>
      <c r="G463" s="41">
        <v>4562.0</v>
      </c>
      <c r="H463" s="41">
        <v>43.7766</v>
      </c>
      <c r="I463" s="41">
        <v>-69.868</v>
      </c>
      <c r="J463" s="41">
        <v>45378.5</v>
      </c>
      <c r="K463" s="41">
        <v>28.18</v>
      </c>
      <c r="L463" s="41">
        <v>56.36</v>
      </c>
      <c r="M463" s="41">
        <v>14653.6</v>
      </c>
    </row>
    <row r="464">
      <c r="A464" s="41">
        <v>462.0</v>
      </c>
      <c r="B464" s="41" t="s">
        <v>101</v>
      </c>
      <c r="C464" s="41" t="s">
        <v>140</v>
      </c>
      <c r="D464" s="41" t="s">
        <v>638</v>
      </c>
      <c r="E464" s="41" t="s">
        <v>117</v>
      </c>
      <c r="F464" s="41" t="s">
        <v>105</v>
      </c>
      <c r="G464" s="41">
        <v>4210.0</v>
      </c>
      <c r="H464" s="41">
        <v>44.1583</v>
      </c>
      <c r="I464" s="41">
        <v>-70.281</v>
      </c>
      <c r="J464" s="41">
        <v>8550.14</v>
      </c>
      <c r="K464" s="41">
        <v>5.31</v>
      </c>
      <c r="L464" s="41">
        <v>10.6193</v>
      </c>
      <c r="M464" s="41">
        <v>2761.01</v>
      </c>
    </row>
    <row r="465">
      <c r="A465" s="41">
        <v>463.0</v>
      </c>
      <c r="B465" s="41" t="s">
        <v>101</v>
      </c>
      <c r="C465" s="41" t="s">
        <v>140</v>
      </c>
      <c r="D465" s="41" t="s">
        <v>639</v>
      </c>
      <c r="E465" s="41" t="s">
        <v>117</v>
      </c>
      <c r="F465" s="41" t="s">
        <v>105</v>
      </c>
      <c r="G465" s="41">
        <v>4210.0</v>
      </c>
      <c r="H465" s="41">
        <v>44.0857</v>
      </c>
      <c r="I465" s="41">
        <v>-70.223</v>
      </c>
      <c r="J465" s="41">
        <v>2753.37</v>
      </c>
      <c r="K465" s="41">
        <v>1.71</v>
      </c>
      <c r="L465" s="41">
        <v>3.41968</v>
      </c>
      <c r="M465" s="41">
        <v>889.118</v>
      </c>
    </row>
    <row r="466">
      <c r="A466" s="41">
        <v>464.0</v>
      </c>
      <c r="B466" s="41" t="s">
        <v>101</v>
      </c>
      <c r="C466" s="41" t="s">
        <v>140</v>
      </c>
      <c r="D466" s="41" t="s">
        <v>640</v>
      </c>
      <c r="E466" s="41" t="s">
        <v>117</v>
      </c>
      <c r="F466" s="41" t="s">
        <v>105</v>
      </c>
      <c r="G466" s="41">
        <v>4210.0</v>
      </c>
      <c r="H466" s="41">
        <v>44.1176</v>
      </c>
      <c r="I466" s="41">
        <v>-70.23</v>
      </c>
      <c r="J466" s="41">
        <v>2521.94</v>
      </c>
      <c r="K466" s="41">
        <v>1.57</v>
      </c>
      <c r="L466" s="41">
        <v>3.13225</v>
      </c>
      <c r="M466" s="41">
        <v>814.386</v>
      </c>
    </row>
    <row r="467">
      <c r="A467" s="41">
        <v>465.0</v>
      </c>
      <c r="B467" s="41" t="s">
        <v>101</v>
      </c>
      <c r="C467" s="41" t="s">
        <v>140</v>
      </c>
      <c r="D467" s="41" t="s">
        <v>641</v>
      </c>
      <c r="E467" s="41" t="s">
        <v>390</v>
      </c>
      <c r="F467" s="41" t="s">
        <v>105</v>
      </c>
      <c r="G467" s="41">
        <v>4274.0</v>
      </c>
      <c r="H467" s="41">
        <v>44.0784</v>
      </c>
      <c r="I467" s="41">
        <v>-70.363</v>
      </c>
      <c r="J467" s="41">
        <v>13149.2</v>
      </c>
      <c r="K467" s="41">
        <v>8.17</v>
      </c>
      <c r="L467" s="41">
        <v>16.3314</v>
      </c>
      <c r="M467" s="41">
        <v>4246.15</v>
      </c>
    </row>
    <row r="468">
      <c r="A468" s="41">
        <v>466.0</v>
      </c>
      <c r="B468" s="41" t="s">
        <v>101</v>
      </c>
      <c r="C468" s="41" t="s">
        <v>140</v>
      </c>
      <c r="D468" s="41" t="s">
        <v>642</v>
      </c>
      <c r="E468" s="41" t="s">
        <v>273</v>
      </c>
      <c r="F468" s="41" t="s">
        <v>105</v>
      </c>
      <c r="G468" s="41">
        <v>4259.0</v>
      </c>
      <c r="H468" s="41">
        <v>44.2185</v>
      </c>
      <c r="I468" s="41">
        <v>-69.985</v>
      </c>
      <c r="J468" s="41">
        <v>21443.0</v>
      </c>
      <c r="K468" s="41">
        <v>13.32</v>
      </c>
      <c r="L468" s="41">
        <v>26.6322</v>
      </c>
      <c r="M468" s="41">
        <v>6924.37</v>
      </c>
    </row>
    <row r="469">
      <c r="A469" s="41">
        <v>467.0</v>
      </c>
      <c r="B469" s="41" t="s">
        <v>101</v>
      </c>
      <c r="C469" s="41" t="s">
        <v>140</v>
      </c>
      <c r="D469" s="41" t="s">
        <v>643</v>
      </c>
      <c r="E469" s="41" t="s">
        <v>125</v>
      </c>
      <c r="F469" s="41" t="s">
        <v>105</v>
      </c>
      <c r="G469" s="41">
        <v>4350.0</v>
      </c>
      <c r="H469" s="41">
        <v>44.1349</v>
      </c>
      <c r="I469" s="41">
        <v>-69.987</v>
      </c>
      <c r="J469" s="41">
        <v>17587.3</v>
      </c>
      <c r="K469" s="41">
        <v>10.92</v>
      </c>
      <c r="L469" s="41">
        <v>21.8434</v>
      </c>
      <c r="M469" s="41">
        <v>5679.28</v>
      </c>
    </row>
    <row r="470">
      <c r="A470" s="41">
        <v>468.0</v>
      </c>
      <c r="B470" s="41" t="s">
        <v>101</v>
      </c>
      <c r="C470" s="41" t="s">
        <v>140</v>
      </c>
      <c r="D470" s="41" t="s">
        <v>644</v>
      </c>
      <c r="E470" s="41" t="s">
        <v>115</v>
      </c>
      <c r="F470" s="41" t="s">
        <v>105</v>
      </c>
      <c r="G470" s="41">
        <v>4240.0</v>
      </c>
      <c r="H470" s="41">
        <v>44.1051</v>
      </c>
      <c r="I470" s="41">
        <v>-70.171</v>
      </c>
      <c r="J470" s="41">
        <v>2613.55</v>
      </c>
      <c r="K470" s="41">
        <v>1.62</v>
      </c>
      <c r="L470" s="41">
        <v>3.24603</v>
      </c>
      <c r="M470" s="41">
        <v>843.969</v>
      </c>
    </row>
    <row r="471">
      <c r="A471" s="41">
        <v>469.0</v>
      </c>
      <c r="B471" s="41" t="s">
        <v>101</v>
      </c>
      <c r="C471" s="41" t="s">
        <v>140</v>
      </c>
      <c r="D471" s="41" t="s">
        <v>645</v>
      </c>
      <c r="E471" s="41" t="s">
        <v>117</v>
      </c>
      <c r="F471" s="41" t="s">
        <v>105</v>
      </c>
      <c r="G471" s="41">
        <v>4210.0</v>
      </c>
      <c r="H471" s="41">
        <v>44.0436</v>
      </c>
      <c r="I471" s="41">
        <v>-70.275</v>
      </c>
      <c r="J471" s="41">
        <v>9005.11</v>
      </c>
      <c r="K471" s="41">
        <v>5.59</v>
      </c>
      <c r="L471" s="41">
        <v>11.1843</v>
      </c>
      <c r="M471" s="41">
        <v>2907.93</v>
      </c>
    </row>
    <row r="472">
      <c r="A472" s="41">
        <v>470.0</v>
      </c>
      <c r="B472" s="41" t="s">
        <v>101</v>
      </c>
      <c r="C472" s="41" t="s">
        <v>140</v>
      </c>
      <c r="D472" s="41" t="s">
        <v>646</v>
      </c>
      <c r="E472" s="41" t="s">
        <v>647</v>
      </c>
      <c r="F472" s="41" t="s">
        <v>105</v>
      </c>
      <c r="G472" s="41">
        <v>4270.0</v>
      </c>
      <c r="H472" s="41">
        <v>44.1013</v>
      </c>
      <c r="I472" s="41">
        <v>-70.572</v>
      </c>
      <c r="J472" s="41">
        <v>29558.6</v>
      </c>
      <c r="K472" s="41">
        <v>18.36</v>
      </c>
      <c r="L472" s="41">
        <v>36.7118</v>
      </c>
      <c r="M472" s="41">
        <v>9545.07</v>
      </c>
    </row>
    <row r="473">
      <c r="A473" s="41">
        <v>471.0</v>
      </c>
      <c r="B473" s="41" t="s">
        <v>101</v>
      </c>
      <c r="C473" s="41" t="s">
        <v>140</v>
      </c>
      <c r="D473" s="41" t="s">
        <v>340</v>
      </c>
      <c r="E473" s="41" t="s">
        <v>115</v>
      </c>
      <c r="F473" s="41" t="s">
        <v>105</v>
      </c>
      <c r="G473" s="41">
        <v>4240.0</v>
      </c>
      <c r="H473" s="41">
        <v>44.091</v>
      </c>
      <c r="I473" s="41">
        <v>-70.192</v>
      </c>
      <c r="J473" s="41">
        <v>1872.17</v>
      </c>
      <c r="K473" s="41">
        <v>1.16</v>
      </c>
      <c r="L473" s="41">
        <v>2.32523</v>
      </c>
      <c r="M473" s="41">
        <v>604.561</v>
      </c>
    </row>
    <row r="474">
      <c r="A474" s="41">
        <v>472.0</v>
      </c>
      <c r="B474" s="41" t="s">
        <v>101</v>
      </c>
      <c r="C474" s="41" t="s">
        <v>140</v>
      </c>
      <c r="D474" s="41" t="s">
        <v>648</v>
      </c>
      <c r="E474" s="41" t="s">
        <v>115</v>
      </c>
      <c r="F474" s="41" t="s">
        <v>105</v>
      </c>
      <c r="G474" s="41">
        <v>4240.0</v>
      </c>
      <c r="H474" s="41">
        <v>44.0776</v>
      </c>
      <c r="I474" s="41">
        <v>-70.183</v>
      </c>
      <c r="J474" s="41">
        <v>3528.77</v>
      </c>
      <c r="K474" s="41">
        <v>2.19</v>
      </c>
      <c r="L474" s="41">
        <v>4.38274</v>
      </c>
      <c r="M474" s="41">
        <v>1139.51</v>
      </c>
    </row>
    <row r="475">
      <c r="A475" s="41">
        <v>473.0</v>
      </c>
      <c r="B475" s="41" t="s">
        <v>101</v>
      </c>
      <c r="C475" s="41" t="s">
        <v>140</v>
      </c>
      <c r="D475" s="41" t="s">
        <v>649</v>
      </c>
      <c r="E475" s="41" t="s">
        <v>117</v>
      </c>
      <c r="F475" s="41" t="s">
        <v>105</v>
      </c>
      <c r="G475" s="41">
        <v>4210.0</v>
      </c>
      <c r="H475" s="41">
        <v>44.116</v>
      </c>
      <c r="I475" s="41">
        <v>-70.229</v>
      </c>
      <c r="J475" s="41">
        <v>2322.32</v>
      </c>
      <c r="K475" s="41">
        <v>1.44</v>
      </c>
      <c r="L475" s="41">
        <v>2.88432</v>
      </c>
      <c r="M475" s="41">
        <v>749.923</v>
      </c>
    </row>
    <row r="476">
      <c r="A476" s="41">
        <v>474.0</v>
      </c>
      <c r="B476" s="41" t="s">
        <v>101</v>
      </c>
      <c r="C476" s="41" t="s">
        <v>140</v>
      </c>
      <c r="D476" s="41" t="s">
        <v>650</v>
      </c>
      <c r="E476" s="41" t="s">
        <v>115</v>
      </c>
      <c r="F476" s="41" t="s">
        <v>105</v>
      </c>
      <c r="G476" s="41">
        <v>4240.0</v>
      </c>
      <c r="H476" s="41">
        <v>44.1137</v>
      </c>
      <c r="I476" s="41">
        <v>-70.198</v>
      </c>
      <c r="J476" s="41">
        <v>958.99</v>
      </c>
      <c r="K476" s="41">
        <v>0.6</v>
      </c>
      <c r="L476" s="41">
        <v>1.19107</v>
      </c>
      <c r="M476" s="41">
        <v>309.677</v>
      </c>
    </row>
    <row r="477">
      <c r="A477" s="41">
        <v>475.0</v>
      </c>
      <c r="B477" s="41" t="s">
        <v>101</v>
      </c>
      <c r="C477" s="41" t="s">
        <v>140</v>
      </c>
      <c r="D477" s="41" t="s">
        <v>651</v>
      </c>
      <c r="E477" s="41" t="s">
        <v>115</v>
      </c>
      <c r="F477" s="41" t="s">
        <v>105</v>
      </c>
      <c r="G477" s="41">
        <v>4240.0</v>
      </c>
      <c r="H477" s="41">
        <v>44.1013</v>
      </c>
      <c r="I477" s="41">
        <v>-70.21</v>
      </c>
      <c r="J477" s="41">
        <v>710.1</v>
      </c>
      <c r="K477" s="41">
        <v>0.44</v>
      </c>
      <c r="L477" s="41">
        <v>0.88194</v>
      </c>
      <c r="M477" s="41">
        <v>229.305</v>
      </c>
    </row>
    <row r="478">
      <c r="A478" s="41">
        <v>476.0</v>
      </c>
      <c r="B478" s="41" t="s">
        <v>101</v>
      </c>
      <c r="C478" s="41" t="s">
        <v>140</v>
      </c>
      <c r="D478" s="41" t="s">
        <v>652</v>
      </c>
      <c r="E478" s="41" t="s">
        <v>160</v>
      </c>
      <c r="F478" s="41" t="s">
        <v>105</v>
      </c>
      <c r="G478" s="41">
        <v>4258.0</v>
      </c>
      <c r="H478" s="41">
        <v>44.1566</v>
      </c>
      <c r="I478" s="41">
        <v>-70.34</v>
      </c>
      <c r="J478" s="41">
        <v>12293.8</v>
      </c>
      <c r="K478" s="41">
        <v>7.63</v>
      </c>
      <c r="L478" s="41">
        <v>15.2689</v>
      </c>
      <c r="M478" s="41">
        <v>3969.91</v>
      </c>
    </row>
    <row r="479">
      <c r="A479" s="41">
        <v>477.0</v>
      </c>
      <c r="B479" s="41" t="s">
        <v>101</v>
      </c>
      <c r="C479" s="41" t="s">
        <v>140</v>
      </c>
      <c r="D479" s="41" t="s">
        <v>653</v>
      </c>
      <c r="E479" s="41" t="s">
        <v>111</v>
      </c>
      <c r="F479" s="41" t="s">
        <v>105</v>
      </c>
      <c r="G479" s="41">
        <v>4238.0</v>
      </c>
      <c r="H479" s="41">
        <v>44.1951</v>
      </c>
      <c r="I479" s="41">
        <v>-70.404</v>
      </c>
      <c r="J479" s="41">
        <v>18900.8</v>
      </c>
      <c r="K479" s="41">
        <v>11.74</v>
      </c>
      <c r="L479" s="41">
        <v>23.4748</v>
      </c>
      <c r="M479" s="41">
        <v>6103.44</v>
      </c>
    </row>
    <row r="480">
      <c r="A480" s="41">
        <v>478.0</v>
      </c>
      <c r="B480" s="41" t="s">
        <v>101</v>
      </c>
      <c r="C480" s="41" t="s">
        <v>140</v>
      </c>
      <c r="D480" s="41" t="s">
        <v>654</v>
      </c>
      <c r="E480" s="41" t="s">
        <v>655</v>
      </c>
      <c r="F480" s="41" t="s">
        <v>105</v>
      </c>
      <c r="G480" s="41">
        <v>4292.0</v>
      </c>
      <c r="H480" s="41">
        <v>44.3303</v>
      </c>
      <c r="I480" s="41">
        <v>-70.381</v>
      </c>
      <c r="J480" s="41">
        <v>28691.0</v>
      </c>
      <c r="K480" s="41">
        <v>17.82</v>
      </c>
      <c r="L480" s="41">
        <v>35.6342</v>
      </c>
      <c r="M480" s="41">
        <v>9264.89</v>
      </c>
    </row>
    <row r="481">
      <c r="A481" s="41">
        <v>479.0</v>
      </c>
      <c r="B481" s="41" t="s">
        <v>101</v>
      </c>
      <c r="C481" s="41" t="s">
        <v>140</v>
      </c>
      <c r="D481" s="41" t="s">
        <v>656</v>
      </c>
      <c r="E481" s="41" t="s">
        <v>115</v>
      </c>
      <c r="F481" s="41" t="s">
        <v>105</v>
      </c>
      <c r="G481" s="41">
        <v>4240.0</v>
      </c>
      <c r="H481" s="41">
        <v>44.1038</v>
      </c>
      <c r="I481" s="41">
        <v>-70.186</v>
      </c>
      <c r="J481" s="41">
        <v>1363.37</v>
      </c>
      <c r="K481" s="41">
        <v>0.85</v>
      </c>
      <c r="L481" s="41">
        <v>1.69331</v>
      </c>
      <c r="M481" s="41">
        <v>440.26</v>
      </c>
    </row>
    <row r="482">
      <c r="A482" s="41">
        <v>480.0</v>
      </c>
      <c r="B482" s="41" t="s">
        <v>101</v>
      </c>
      <c r="C482" s="41" t="s">
        <v>140</v>
      </c>
      <c r="D482" s="41" t="s">
        <v>657</v>
      </c>
      <c r="E482" s="41" t="s">
        <v>117</v>
      </c>
      <c r="F482" s="41" t="s">
        <v>105</v>
      </c>
      <c r="G482" s="41">
        <v>4210.0</v>
      </c>
      <c r="H482" s="41">
        <v>44.1035</v>
      </c>
      <c r="I482" s="41">
        <v>-70.23</v>
      </c>
      <c r="J482" s="41">
        <v>2146.83</v>
      </c>
      <c r="K482" s="41">
        <v>1.33</v>
      </c>
      <c r="L482" s="41">
        <v>2.66636</v>
      </c>
      <c r="M482" s="41">
        <v>693.253</v>
      </c>
    </row>
    <row r="483">
      <c r="A483" s="41">
        <v>481.0</v>
      </c>
      <c r="B483" s="41" t="s">
        <v>101</v>
      </c>
      <c r="C483" s="41" t="s">
        <v>140</v>
      </c>
      <c r="D483" s="41" t="s">
        <v>486</v>
      </c>
      <c r="E483" s="41" t="s">
        <v>151</v>
      </c>
      <c r="F483" s="41" t="s">
        <v>105</v>
      </c>
      <c r="G483" s="41">
        <v>4236.0</v>
      </c>
      <c r="H483" s="41">
        <v>44.1904</v>
      </c>
      <c r="I483" s="41">
        <v>-70.145</v>
      </c>
      <c r="J483" s="41">
        <v>10497.9</v>
      </c>
      <c r="K483" s="41">
        <v>6.52</v>
      </c>
      <c r="L483" s="41">
        <v>13.0384</v>
      </c>
      <c r="M483" s="41">
        <v>3389.98</v>
      </c>
    </row>
    <row r="484">
      <c r="A484" s="41">
        <v>482.0</v>
      </c>
      <c r="B484" s="41" t="s">
        <v>101</v>
      </c>
      <c r="C484" s="41" t="s">
        <v>140</v>
      </c>
      <c r="D484" s="41" t="s">
        <v>658</v>
      </c>
      <c r="E484" s="41" t="s">
        <v>199</v>
      </c>
      <c r="F484" s="41" t="s">
        <v>105</v>
      </c>
      <c r="G484" s="41">
        <v>4062.0</v>
      </c>
      <c r="H484" s="41">
        <v>43.8421</v>
      </c>
      <c r="I484" s="41">
        <v>-70.431</v>
      </c>
      <c r="J484" s="41">
        <v>34507.4</v>
      </c>
      <c r="K484" s="41">
        <v>21.43</v>
      </c>
      <c r="L484" s="41">
        <v>42.8582</v>
      </c>
      <c r="M484" s="41">
        <v>11143.1</v>
      </c>
    </row>
    <row r="485">
      <c r="A485" s="41">
        <v>483.0</v>
      </c>
      <c r="B485" s="41" t="s">
        <v>101</v>
      </c>
      <c r="C485" s="41" t="s">
        <v>140</v>
      </c>
      <c r="D485" s="41" t="s">
        <v>659</v>
      </c>
      <c r="E485" s="41" t="s">
        <v>115</v>
      </c>
      <c r="F485" s="41" t="s">
        <v>105</v>
      </c>
      <c r="G485" s="41">
        <v>4240.0</v>
      </c>
      <c r="H485" s="41">
        <v>44.1018</v>
      </c>
      <c r="I485" s="41">
        <v>-70.19</v>
      </c>
      <c r="J485" s="41">
        <v>1162.47</v>
      </c>
      <c r="K485" s="41">
        <v>0.72</v>
      </c>
      <c r="L485" s="41">
        <v>1.44378</v>
      </c>
      <c r="M485" s="41">
        <v>375.383</v>
      </c>
    </row>
    <row r="486">
      <c r="A486" s="41">
        <v>484.0</v>
      </c>
      <c r="B486" s="41" t="s">
        <v>101</v>
      </c>
      <c r="C486" s="41" t="s">
        <v>140</v>
      </c>
      <c r="D486" s="41" t="s">
        <v>660</v>
      </c>
      <c r="E486" s="41" t="s">
        <v>115</v>
      </c>
      <c r="F486" s="41" t="s">
        <v>105</v>
      </c>
      <c r="G486" s="41">
        <v>4240.0</v>
      </c>
      <c r="H486" s="41">
        <v>44.1112</v>
      </c>
      <c r="I486" s="41">
        <v>-70.2</v>
      </c>
      <c r="J486" s="41">
        <v>653.88</v>
      </c>
      <c r="K486" s="41">
        <v>0.41</v>
      </c>
      <c r="L486" s="41">
        <v>0.81212</v>
      </c>
      <c r="M486" s="41">
        <v>211.151</v>
      </c>
    </row>
    <row r="487">
      <c r="A487" s="41">
        <v>485.0</v>
      </c>
      <c r="B487" s="41" t="s">
        <v>101</v>
      </c>
      <c r="C487" s="41" t="s">
        <v>140</v>
      </c>
      <c r="D487" s="41" t="s">
        <v>661</v>
      </c>
      <c r="E487" s="41" t="s">
        <v>115</v>
      </c>
      <c r="F487" s="41" t="s">
        <v>105</v>
      </c>
      <c r="G487" s="41">
        <v>4240.0</v>
      </c>
      <c r="H487" s="41">
        <v>44.1244</v>
      </c>
      <c r="I487" s="41">
        <v>-70.183</v>
      </c>
      <c r="J487" s="41">
        <v>2633.39</v>
      </c>
      <c r="K487" s="41">
        <v>1.64</v>
      </c>
      <c r="L487" s="41">
        <v>3.27068</v>
      </c>
      <c r="M487" s="41">
        <v>850.376</v>
      </c>
    </row>
    <row r="488">
      <c r="A488" s="41">
        <v>486.0</v>
      </c>
      <c r="B488" s="41" t="s">
        <v>101</v>
      </c>
      <c r="C488" s="41" t="s">
        <v>140</v>
      </c>
      <c r="D488" s="41" t="s">
        <v>662</v>
      </c>
      <c r="E488" s="41" t="s">
        <v>151</v>
      </c>
      <c r="F488" s="41" t="s">
        <v>105</v>
      </c>
      <c r="G488" s="41">
        <v>4236.0</v>
      </c>
      <c r="H488" s="41">
        <v>44.2024</v>
      </c>
      <c r="I488" s="41">
        <v>-70.186</v>
      </c>
      <c r="J488" s="41">
        <v>10820.8</v>
      </c>
      <c r="K488" s="41">
        <v>6.72</v>
      </c>
      <c r="L488" s="41">
        <v>13.4395</v>
      </c>
      <c r="M488" s="41">
        <v>3494.26</v>
      </c>
    </row>
    <row r="489">
      <c r="A489" s="41">
        <v>487.0</v>
      </c>
      <c r="B489" s="41" t="s">
        <v>101</v>
      </c>
      <c r="C489" s="41" t="s">
        <v>140</v>
      </c>
      <c r="D489" s="41" t="s">
        <v>663</v>
      </c>
      <c r="E489" s="41" t="s">
        <v>115</v>
      </c>
      <c r="F489" s="41" t="s">
        <v>105</v>
      </c>
      <c r="G489" s="41">
        <v>4240.0</v>
      </c>
      <c r="H489" s="41">
        <v>44.076</v>
      </c>
      <c r="I489" s="41">
        <v>-70.19</v>
      </c>
      <c r="J489" s="41">
        <v>3473.02</v>
      </c>
      <c r="K489" s="41">
        <v>2.16</v>
      </c>
      <c r="L489" s="41">
        <v>4.3135</v>
      </c>
      <c r="M489" s="41">
        <v>1121.51</v>
      </c>
    </row>
    <row r="490">
      <c r="A490" s="41">
        <v>488.0</v>
      </c>
      <c r="B490" s="41" t="s">
        <v>101</v>
      </c>
      <c r="C490" s="41" t="s">
        <v>140</v>
      </c>
      <c r="D490" s="41" t="s">
        <v>664</v>
      </c>
      <c r="E490" s="41" t="s">
        <v>160</v>
      </c>
      <c r="F490" s="41" t="s">
        <v>105</v>
      </c>
      <c r="G490" s="41">
        <v>4258.0</v>
      </c>
      <c r="H490" s="41">
        <v>44.1874</v>
      </c>
      <c r="I490" s="41">
        <v>-70.3</v>
      </c>
      <c r="J490" s="41">
        <v>11918.0</v>
      </c>
      <c r="K490" s="41">
        <v>7.4</v>
      </c>
      <c r="L490" s="41">
        <v>14.8022</v>
      </c>
      <c r="M490" s="41">
        <v>3848.57</v>
      </c>
    </row>
    <row r="491">
      <c r="A491" s="41">
        <v>489.0</v>
      </c>
      <c r="B491" s="41" t="s">
        <v>101</v>
      </c>
      <c r="C491" s="41" t="s">
        <v>140</v>
      </c>
      <c r="D491" s="41" t="s">
        <v>665</v>
      </c>
      <c r="E491" s="41" t="s">
        <v>160</v>
      </c>
      <c r="F491" s="41" t="s">
        <v>105</v>
      </c>
      <c r="G491" s="41">
        <v>4258.0</v>
      </c>
      <c r="H491" s="41">
        <v>44.1874</v>
      </c>
      <c r="I491" s="41">
        <v>-70.3</v>
      </c>
      <c r="J491" s="41">
        <v>11918.0</v>
      </c>
      <c r="K491" s="41">
        <v>7.4</v>
      </c>
      <c r="L491" s="41">
        <v>14.8022</v>
      </c>
      <c r="M491" s="41">
        <v>3848.57</v>
      </c>
    </row>
    <row r="492">
      <c r="A492" s="41">
        <v>490.0</v>
      </c>
      <c r="B492" s="41" t="s">
        <v>101</v>
      </c>
      <c r="C492" s="41" t="s">
        <v>140</v>
      </c>
      <c r="D492" s="41" t="s">
        <v>666</v>
      </c>
      <c r="E492" s="41" t="s">
        <v>115</v>
      </c>
      <c r="F492" s="41" t="s">
        <v>105</v>
      </c>
      <c r="G492" s="41">
        <v>4240.0</v>
      </c>
      <c r="H492" s="41">
        <v>44.0985</v>
      </c>
      <c r="I492" s="41">
        <v>-70.208</v>
      </c>
      <c r="J492" s="41">
        <v>896.41</v>
      </c>
      <c r="K492" s="41">
        <v>0.56</v>
      </c>
      <c r="L492" s="41">
        <v>1.11335</v>
      </c>
      <c r="M492" s="41">
        <v>289.47</v>
      </c>
    </row>
    <row r="493">
      <c r="A493" s="41">
        <v>491.0</v>
      </c>
      <c r="B493" s="41" t="s">
        <v>101</v>
      </c>
      <c r="C493" s="41" t="s">
        <v>140</v>
      </c>
      <c r="D493" s="41" t="s">
        <v>667</v>
      </c>
      <c r="E493" s="41" t="s">
        <v>151</v>
      </c>
      <c r="F493" s="41" t="s">
        <v>105</v>
      </c>
      <c r="G493" s="41">
        <v>4236.0</v>
      </c>
      <c r="H493" s="41">
        <v>44.22</v>
      </c>
      <c r="I493" s="41">
        <v>-70.156</v>
      </c>
      <c r="J493" s="41">
        <v>13226.3</v>
      </c>
      <c r="K493" s="41">
        <v>8.21</v>
      </c>
      <c r="L493" s="41">
        <v>16.427</v>
      </c>
      <c r="M493" s="41">
        <v>4271.03</v>
      </c>
    </row>
    <row r="494">
      <c r="A494" s="41">
        <v>492.0</v>
      </c>
      <c r="B494" s="41" t="s">
        <v>101</v>
      </c>
      <c r="C494" s="41" t="s">
        <v>140</v>
      </c>
      <c r="D494" s="41" t="s">
        <v>668</v>
      </c>
      <c r="E494" s="41" t="s">
        <v>160</v>
      </c>
      <c r="F494" s="41" t="s">
        <v>105</v>
      </c>
      <c r="G494" s="41">
        <v>4258.0</v>
      </c>
      <c r="H494" s="41">
        <v>44.1366</v>
      </c>
      <c r="I494" s="41">
        <v>-70.384</v>
      </c>
      <c r="J494" s="41">
        <v>14887.3</v>
      </c>
      <c r="K494" s="41">
        <v>9.24</v>
      </c>
      <c r="L494" s="41">
        <v>18.49</v>
      </c>
      <c r="M494" s="41">
        <v>4807.39</v>
      </c>
    </row>
    <row r="495">
      <c r="A495" s="41">
        <v>493.0</v>
      </c>
      <c r="B495" s="41" t="s">
        <v>101</v>
      </c>
      <c r="C495" s="41" t="s">
        <v>140</v>
      </c>
      <c r="D495" s="41" t="s">
        <v>669</v>
      </c>
      <c r="E495" s="41" t="s">
        <v>137</v>
      </c>
      <c r="F495" s="41" t="s">
        <v>105</v>
      </c>
      <c r="G495" s="41">
        <v>4274.0</v>
      </c>
      <c r="H495" s="41">
        <v>44.0169</v>
      </c>
      <c r="I495" s="41">
        <v>-70.366</v>
      </c>
      <c r="J495" s="41">
        <v>16352.1</v>
      </c>
      <c r="K495" s="41">
        <v>10.15</v>
      </c>
      <c r="L495" s="41">
        <v>20.3093</v>
      </c>
      <c r="M495" s="41">
        <v>5280.42</v>
      </c>
    </row>
    <row r="496">
      <c r="A496" s="41">
        <v>494.0</v>
      </c>
      <c r="B496" s="41" t="s">
        <v>101</v>
      </c>
      <c r="C496" s="41" t="s">
        <v>140</v>
      </c>
      <c r="D496" s="41" t="s">
        <v>670</v>
      </c>
      <c r="E496" s="41" t="s">
        <v>151</v>
      </c>
      <c r="F496" s="41" t="s">
        <v>105</v>
      </c>
      <c r="G496" s="41">
        <v>4236.0</v>
      </c>
      <c r="H496" s="41">
        <v>44.1839</v>
      </c>
      <c r="I496" s="41">
        <v>-70.122</v>
      </c>
      <c r="J496" s="41">
        <v>10830.7</v>
      </c>
      <c r="K496" s="41">
        <v>6.73</v>
      </c>
      <c r="L496" s="41">
        <v>13.4518</v>
      </c>
      <c r="M496" s="41">
        <v>3497.46</v>
      </c>
    </row>
    <row r="497">
      <c r="A497" s="41">
        <v>495.0</v>
      </c>
      <c r="B497" s="41" t="s">
        <v>101</v>
      </c>
      <c r="C497" s="41" t="s">
        <v>140</v>
      </c>
      <c r="D497" s="41" t="s">
        <v>671</v>
      </c>
      <c r="E497" s="41" t="s">
        <v>172</v>
      </c>
      <c r="F497" s="41" t="s">
        <v>105</v>
      </c>
      <c r="G497" s="41">
        <v>4011.0</v>
      </c>
      <c r="H497" s="41">
        <v>43.9029</v>
      </c>
      <c r="I497" s="41">
        <v>-70.037</v>
      </c>
      <c r="J497" s="41">
        <v>26187.0</v>
      </c>
      <c r="K497" s="41">
        <v>16.26</v>
      </c>
      <c r="L497" s="41">
        <v>32.5243</v>
      </c>
      <c r="M497" s="41">
        <v>8456.32</v>
      </c>
    </row>
    <row r="498">
      <c r="A498" s="41">
        <v>496.0</v>
      </c>
      <c r="B498" s="41" t="s">
        <v>101</v>
      </c>
      <c r="C498" s="41" t="s">
        <v>140</v>
      </c>
      <c r="D498" s="41" t="s">
        <v>672</v>
      </c>
      <c r="E498" s="41" t="s">
        <v>673</v>
      </c>
      <c r="F498" s="41" t="s">
        <v>105</v>
      </c>
      <c r="G498" s="41">
        <v>4364.0</v>
      </c>
      <c r="H498" s="41">
        <v>44.3071</v>
      </c>
      <c r="I498" s="41">
        <v>-69.973</v>
      </c>
      <c r="J498" s="41">
        <v>28953.5</v>
      </c>
      <c r="K498" s="41">
        <v>17.98</v>
      </c>
      <c r="L498" s="41">
        <v>35.9602</v>
      </c>
      <c r="M498" s="41">
        <v>9349.65</v>
      </c>
    </row>
    <row r="499">
      <c r="A499" s="41">
        <v>497.0</v>
      </c>
      <c r="B499" s="41" t="s">
        <v>101</v>
      </c>
      <c r="C499" s="41" t="s">
        <v>140</v>
      </c>
      <c r="D499" s="41" t="s">
        <v>674</v>
      </c>
      <c r="E499" s="41" t="s">
        <v>125</v>
      </c>
      <c r="F499" s="41" t="s">
        <v>105</v>
      </c>
      <c r="G499" s="41">
        <v>4350.0</v>
      </c>
      <c r="H499" s="41">
        <v>44.1722</v>
      </c>
      <c r="I499" s="41">
        <v>-69.98</v>
      </c>
      <c r="J499" s="41">
        <v>19348.3</v>
      </c>
      <c r="K499" s="41">
        <v>12.02</v>
      </c>
      <c r="L499" s="41">
        <v>24.0306</v>
      </c>
      <c r="M499" s="41">
        <v>6247.96</v>
      </c>
    </row>
    <row r="500">
      <c r="A500" s="41">
        <v>498.0</v>
      </c>
      <c r="B500" s="41" t="s">
        <v>101</v>
      </c>
      <c r="C500" s="41" t="s">
        <v>140</v>
      </c>
      <c r="D500" s="41" t="s">
        <v>675</v>
      </c>
      <c r="E500" s="41" t="s">
        <v>115</v>
      </c>
      <c r="F500" s="41" t="s">
        <v>105</v>
      </c>
      <c r="G500" s="41">
        <v>4240.0</v>
      </c>
      <c r="H500" s="41">
        <v>44.1019</v>
      </c>
      <c r="I500" s="41">
        <v>-70.205</v>
      </c>
      <c r="J500" s="41">
        <v>445.09</v>
      </c>
      <c r="K500" s="41">
        <v>0.28</v>
      </c>
      <c r="L500" s="41">
        <v>0.5528</v>
      </c>
      <c r="M500" s="41">
        <v>143.729</v>
      </c>
    </row>
    <row r="501">
      <c r="A501" s="41">
        <v>499.0</v>
      </c>
      <c r="B501" s="41" t="s">
        <v>101</v>
      </c>
      <c r="C501" s="41" t="s">
        <v>140</v>
      </c>
      <c r="D501" s="41" t="s">
        <v>676</v>
      </c>
      <c r="E501" s="41" t="s">
        <v>178</v>
      </c>
      <c r="F501" s="41" t="s">
        <v>105</v>
      </c>
      <c r="G501" s="41">
        <v>4250.0</v>
      </c>
      <c r="H501" s="41">
        <v>44.0225</v>
      </c>
      <c r="I501" s="41">
        <v>-70.108</v>
      </c>
      <c r="J501" s="41">
        <v>11971.0</v>
      </c>
      <c r="K501" s="41">
        <v>7.43</v>
      </c>
      <c r="L501" s="41">
        <v>14.8679</v>
      </c>
      <c r="M501" s="41">
        <v>3865.66</v>
      </c>
    </row>
    <row r="502">
      <c r="A502" s="41">
        <v>500.0</v>
      </c>
      <c r="B502" s="41" t="s">
        <v>101</v>
      </c>
      <c r="C502" s="41" t="s">
        <v>140</v>
      </c>
      <c r="D502" s="41" t="s">
        <v>677</v>
      </c>
      <c r="E502" s="41" t="s">
        <v>115</v>
      </c>
      <c r="F502" s="41" t="s">
        <v>105</v>
      </c>
      <c r="G502" s="41">
        <v>4240.0</v>
      </c>
      <c r="H502" s="41">
        <v>44.122</v>
      </c>
      <c r="I502" s="41">
        <v>-70.2</v>
      </c>
      <c r="J502" s="41">
        <v>1816.49</v>
      </c>
      <c r="K502" s="41">
        <v>1.13</v>
      </c>
      <c r="L502" s="41">
        <v>2.25608</v>
      </c>
      <c r="M502" s="41">
        <v>586.581</v>
      </c>
    </row>
    <row r="503">
      <c r="A503" s="41">
        <v>501.0</v>
      </c>
      <c r="B503" s="41" t="s">
        <v>101</v>
      </c>
      <c r="C503" s="41" t="s">
        <v>140</v>
      </c>
      <c r="D503" s="41" t="s">
        <v>678</v>
      </c>
      <c r="E503" s="41" t="s">
        <v>115</v>
      </c>
      <c r="F503" s="41" t="s">
        <v>105</v>
      </c>
      <c r="G503" s="41">
        <v>4240.0</v>
      </c>
      <c r="H503" s="41">
        <v>44.1067</v>
      </c>
      <c r="I503" s="41">
        <v>-70.21</v>
      </c>
      <c r="J503" s="41">
        <v>548.91</v>
      </c>
      <c r="K503" s="41">
        <v>0.34</v>
      </c>
      <c r="L503" s="41">
        <v>0.68174</v>
      </c>
      <c r="M503" s="41">
        <v>177.253</v>
      </c>
    </row>
    <row r="504">
      <c r="A504" s="41">
        <v>502.0</v>
      </c>
      <c r="B504" s="41" t="s">
        <v>101</v>
      </c>
      <c r="C504" s="41" t="s">
        <v>140</v>
      </c>
      <c r="D504" s="41" t="s">
        <v>679</v>
      </c>
      <c r="E504" s="41" t="s">
        <v>178</v>
      </c>
      <c r="F504" s="41" t="s">
        <v>105</v>
      </c>
      <c r="G504" s="41">
        <v>4250.0</v>
      </c>
      <c r="H504" s="41">
        <v>44.0253</v>
      </c>
      <c r="I504" s="41">
        <v>-70.12</v>
      </c>
      <c r="J504" s="41">
        <v>11139.5</v>
      </c>
      <c r="K504" s="41">
        <v>6.92</v>
      </c>
      <c r="L504" s="41">
        <v>13.8353</v>
      </c>
      <c r="M504" s="41">
        <v>3597.17</v>
      </c>
    </row>
    <row r="505">
      <c r="A505" s="41">
        <v>503.0</v>
      </c>
      <c r="B505" s="41" t="s">
        <v>101</v>
      </c>
      <c r="C505" s="41" t="s">
        <v>140</v>
      </c>
      <c r="D505" s="41" t="s">
        <v>680</v>
      </c>
      <c r="E505" s="41" t="s">
        <v>115</v>
      </c>
      <c r="F505" s="41" t="s">
        <v>105</v>
      </c>
      <c r="G505" s="41">
        <v>4240.0</v>
      </c>
      <c r="H505" s="41">
        <v>44.0927</v>
      </c>
      <c r="I505" s="41">
        <v>-70.22</v>
      </c>
      <c r="J505" s="41">
        <v>1976.35</v>
      </c>
      <c r="K505" s="41">
        <v>1.23</v>
      </c>
      <c r="L505" s="41">
        <v>2.45463</v>
      </c>
      <c r="M505" s="41">
        <v>638.204</v>
      </c>
    </row>
    <row r="506">
      <c r="A506" s="41">
        <v>504.0</v>
      </c>
      <c r="B506" s="41" t="s">
        <v>101</v>
      </c>
      <c r="C506" s="41" t="s">
        <v>140</v>
      </c>
      <c r="D506" s="41" t="s">
        <v>681</v>
      </c>
      <c r="E506" s="41" t="s">
        <v>190</v>
      </c>
      <c r="F506" s="41" t="s">
        <v>105</v>
      </c>
      <c r="G506" s="41">
        <v>4280.0</v>
      </c>
      <c r="H506" s="41">
        <v>44.073</v>
      </c>
      <c r="I506" s="41">
        <v>-70.081</v>
      </c>
      <c r="J506" s="41">
        <v>10430.0</v>
      </c>
      <c r="K506" s="41">
        <v>6.48</v>
      </c>
      <c r="L506" s="41">
        <v>12.954</v>
      </c>
      <c r="M506" s="41">
        <v>3368.04</v>
      </c>
    </row>
    <row r="507">
      <c r="A507" s="41">
        <v>505.0</v>
      </c>
      <c r="B507" s="41" t="s">
        <v>101</v>
      </c>
      <c r="C507" s="41" t="s">
        <v>140</v>
      </c>
      <c r="D507" s="41" t="s">
        <v>682</v>
      </c>
      <c r="E507" s="41" t="s">
        <v>111</v>
      </c>
      <c r="F507" s="41" t="s">
        <v>105</v>
      </c>
      <c r="G507" s="41">
        <v>4238.0</v>
      </c>
      <c r="H507" s="41">
        <v>44.1803</v>
      </c>
      <c r="I507" s="41">
        <v>-70.391</v>
      </c>
      <c r="J507" s="41">
        <v>17111.3</v>
      </c>
      <c r="K507" s="41">
        <v>10.63</v>
      </c>
      <c r="L507" s="41">
        <v>21.2522</v>
      </c>
      <c r="M507" s="41">
        <v>5525.56</v>
      </c>
    </row>
    <row r="508">
      <c r="A508" s="41">
        <v>506.0</v>
      </c>
      <c r="B508" s="41" t="s">
        <v>101</v>
      </c>
      <c r="C508" s="41" t="s">
        <v>140</v>
      </c>
      <c r="D508" s="41" t="s">
        <v>683</v>
      </c>
      <c r="E508" s="41" t="s">
        <v>117</v>
      </c>
      <c r="F508" s="41" t="s">
        <v>105</v>
      </c>
      <c r="G508" s="41">
        <v>4210.0</v>
      </c>
      <c r="H508" s="41">
        <v>44.0863</v>
      </c>
      <c r="I508" s="41">
        <v>-70.233</v>
      </c>
      <c r="J508" s="41">
        <v>3203.58</v>
      </c>
      <c r="K508" s="41">
        <v>1.99</v>
      </c>
      <c r="L508" s="41">
        <v>3.97885</v>
      </c>
      <c r="M508" s="41">
        <v>1034.5</v>
      </c>
    </row>
    <row r="509">
      <c r="A509" s="41">
        <v>507.0</v>
      </c>
      <c r="B509" s="41" t="s">
        <v>101</v>
      </c>
      <c r="C509" s="41" t="s">
        <v>140</v>
      </c>
      <c r="D509" s="41" t="s">
        <v>684</v>
      </c>
      <c r="E509" s="41" t="s">
        <v>284</v>
      </c>
      <c r="F509" s="41" t="s">
        <v>105</v>
      </c>
      <c r="G509" s="41">
        <v>4263.0</v>
      </c>
      <c r="H509" s="41">
        <v>44.348</v>
      </c>
      <c r="I509" s="41">
        <v>-70.172</v>
      </c>
      <c r="J509" s="41">
        <v>27023.1</v>
      </c>
      <c r="K509" s="41">
        <v>16.78</v>
      </c>
      <c r="L509" s="41">
        <v>33.5626</v>
      </c>
      <c r="M509" s="41">
        <v>8726.29</v>
      </c>
    </row>
    <row r="510">
      <c r="A510" s="41">
        <v>508.0</v>
      </c>
      <c r="B510" s="41" t="s">
        <v>101</v>
      </c>
      <c r="C510" s="41" t="s">
        <v>140</v>
      </c>
      <c r="D510" s="41" t="s">
        <v>685</v>
      </c>
      <c r="E510" s="41" t="s">
        <v>686</v>
      </c>
      <c r="F510" s="41" t="s">
        <v>105</v>
      </c>
      <c r="G510" s="41">
        <v>4344.0</v>
      </c>
      <c r="H510" s="41">
        <v>44.2378</v>
      </c>
      <c r="I510" s="41">
        <v>-69.78</v>
      </c>
      <c r="J510" s="41">
        <v>36846.7</v>
      </c>
      <c r="K510" s="41">
        <v>22.88</v>
      </c>
      <c r="L510" s="41">
        <v>45.7636</v>
      </c>
      <c r="M510" s="41">
        <v>11898.5</v>
      </c>
    </row>
    <row r="511">
      <c r="A511" s="41">
        <v>509.0</v>
      </c>
      <c r="B511" s="41" t="s">
        <v>101</v>
      </c>
      <c r="C511" s="41" t="s">
        <v>140</v>
      </c>
      <c r="D511" s="41" t="s">
        <v>687</v>
      </c>
      <c r="E511" s="41" t="s">
        <v>115</v>
      </c>
      <c r="F511" s="41" t="s">
        <v>105</v>
      </c>
      <c r="G511" s="41">
        <v>4240.0</v>
      </c>
      <c r="H511" s="41">
        <v>44.1007</v>
      </c>
      <c r="I511" s="41">
        <v>-70.178</v>
      </c>
      <c r="J511" s="41">
        <v>2067.17</v>
      </c>
      <c r="K511" s="41">
        <v>1.28</v>
      </c>
      <c r="L511" s="41">
        <v>2.56743</v>
      </c>
      <c r="M511" s="41">
        <v>667.532</v>
      </c>
    </row>
    <row r="512">
      <c r="A512" s="41">
        <v>510.0</v>
      </c>
      <c r="B512" s="41" t="s">
        <v>101</v>
      </c>
      <c r="C512" s="41" t="s">
        <v>140</v>
      </c>
      <c r="D512" s="41" t="s">
        <v>688</v>
      </c>
      <c r="E512" s="41" t="s">
        <v>145</v>
      </c>
      <c r="F512" s="41" t="s">
        <v>105</v>
      </c>
      <c r="G512" s="41">
        <v>4268.0</v>
      </c>
      <c r="H512" s="41">
        <v>44.2134</v>
      </c>
      <c r="I512" s="41">
        <v>-70.534</v>
      </c>
      <c r="J512" s="41">
        <v>29017.4</v>
      </c>
      <c r="K512" s="41">
        <v>18.02</v>
      </c>
      <c r="L512" s="41">
        <v>36.0396</v>
      </c>
      <c r="M512" s="41">
        <v>9370.3</v>
      </c>
    </row>
    <row r="513">
      <c r="A513" s="41">
        <v>511.0</v>
      </c>
      <c r="B513" s="41" t="s">
        <v>101</v>
      </c>
      <c r="C513" s="41" t="s">
        <v>140</v>
      </c>
      <c r="D513" s="41" t="s">
        <v>689</v>
      </c>
      <c r="E513" s="41" t="s">
        <v>115</v>
      </c>
      <c r="F513" s="41" t="s">
        <v>105</v>
      </c>
      <c r="G513" s="41">
        <v>4240.0</v>
      </c>
      <c r="H513" s="41">
        <v>44.0996</v>
      </c>
      <c r="I513" s="41">
        <v>-70.17</v>
      </c>
      <c r="J513" s="41">
        <v>2776.21</v>
      </c>
      <c r="K513" s="41">
        <v>1.72</v>
      </c>
      <c r="L513" s="41">
        <v>3.44805</v>
      </c>
      <c r="M513" s="41">
        <v>896.494</v>
      </c>
    </row>
    <row r="514">
      <c r="A514" s="41">
        <v>512.0</v>
      </c>
      <c r="B514" s="41" t="s">
        <v>101</v>
      </c>
      <c r="C514" s="41" t="s">
        <v>140</v>
      </c>
      <c r="D514" s="41" t="s">
        <v>410</v>
      </c>
      <c r="E514" s="41" t="s">
        <v>273</v>
      </c>
      <c r="F514" s="41" t="s">
        <v>105</v>
      </c>
      <c r="G514" s="41">
        <v>4259.0</v>
      </c>
      <c r="H514" s="41">
        <v>44.1839</v>
      </c>
      <c r="I514" s="41">
        <v>-69.989</v>
      </c>
      <c r="J514" s="41">
        <v>19230.4</v>
      </c>
      <c r="K514" s="41">
        <v>11.94</v>
      </c>
      <c r="L514" s="41">
        <v>23.8841</v>
      </c>
      <c r="M514" s="41">
        <v>6209.87</v>
      </c>
    </row>
    <row r="515">
      <c r="A515" s="41">
        <v>513.0</v>
      </c>
      <c r="B515" s="41" t="s">
        <v>101</v>
      </c>
      <c r="C515" s="41" t="s">
        <v>140</v>
      </c>
      <c r="D515" s="41" t="s">
        <v>690</v>
      </c>
      <c r="E515" s="41" t="s">
        <v>160</v>
      </c>
      <c r="F515" s="41" t="s">
        <v>105</v>
      </c>
      <c r="G515" s="41">
        <v>4258.0</v>
      </c>
      <c r="H515" s="41">
        <v>44.1133</v>
      </c>
      <c r="I515" s="41">
        <v>-70.365</v>
      </c>
      <c r="J515" s="41">
        <v>13003.2</v>
      </c>
      <c r="K515" s="41">
        <v>8.07</v>
      </c>
      <c r="L515" s="41">
        <v>16.15</v>
      </c>
      <c r="M515" s="41">
        <v>4198.99</v>
      </c>
    </row>
    <row r="516">
      <c r="A516" s="41">
        <v>514.0</v>
      </c>
      <c r="B516" s="41" t="s">
        <v>101</v>
      </c>
      <c r="C516" s="41" t="s">
        <v>140</v>
      </c>
      <c r="D516" s="41" t="s">
        <v>691</v>
      </c>
      <c r="E516" s="41" t="s">
        <v>125</v>
      </c>
      <c r="F516" s="41" t="s">
        <v>105</v>
      </c>
      <c r="G516" s="41">
        <v>4350.0</v>
      </c>
      <c r="H516" s="41">
        <v>44.1305</v>
      </c>
      <c r="I516" s="41">
        <v>-69.977</v>
      </c>
      <c r="J516" s="41">
        <v>18284.6</v>
      </c>
      <c r="K516" s="41">
        <v>11.35</v>
      </c>
      <c r="L516" s="41">
        <v>22.7094</v>
      </c>
      <c r="M516" s="41">
        <v>5904.45</v>
      </c>
    </row>
    <row r="517">
      <c r="A517" s="41">
        <v>515.0</v>
      </c>
      <c r="B517" s="41" t="s">
        <v>101</v>
      </c>
      <c r="C517" s="41" t="s">
        <v>140</v>
      </c>
      <c r="D517" s="41" t="s">
        <v>692</v>
      </c>
      <c r="E517" s="41" t="s">
        <v>115</v>
      </c>
      <c r="F517" s="41" t="s">
        <v>105</v>
      </c>
      <c r="G517" s="41">
        <v>4240.0</v>
      </c>
      <c r="H517" s="41">
        <v>44.0988</v>
      </c>
      <c r="I517" s="41">
        <v>-70.166</v>
      </c>
      <c r="J517" s="41">
        <v>3085.32</v>
      </c>
      <c r="K517" s="41">
        <v>1.92</v>
      </c>
      <c r="L517" s="41">
        <v>3.83196</v>
      </c>
      <c r="M517" s="41">
        <v>996.31</v>
      </c>
    </row>
    <row r="518">
      <c r="A518" s="41">
        <v>516.0</v>
      </c>
      <c r="B518" s="41" t="s">
        <v>101</v>
      </c>
      <c r="C518" s="41" t="s">
        <v>140</v>
      </c>
      <c r="D518" s="41" t="s">
        <v>693</v>
      </c>
      <c r="E518" s="41" t="s">
        <v>117</v>
      </c>
      <c r="F518" s="41" t="s">
        <v>105</v>
      </c>
      <c r="G518" s="41">
        <v>4210.0</v>
      </c>
      <c r="H518" s="41">
        <v>44.03</v>
      </c>
      <c r="I518" s="41">
        <v>-70.225</v>
      </c>
      <c r="J518" s="41">
        <v>8597.9</v>
      </c>
      <c r="K518" s="41">
        <v>5.34</v>
      </c>
      <c r="L518" s="41">
        <v>10.6786</v>
      </c>
      <c r="M518" s="41">
        <v>2776.43</v>
      </c>
    </row>
    <row r="519">
      <c r="A519" s="41">
        <v>517.0</v>
      </c>
      <c r="B519" s="41" t="s">
        <v>101</v>
      </c>
      <c r="C519" s="41" t="s">
        <v>140</v>
      </c>
      <c r="D519" s="41" t="s">
        <v>694</v>
      </c>
      <c r="E519" s="41" t="s">
        <v>151</v>
      </c>
      <c r="F519" s="41" t="s">
        <v>105</v>
      </c>
      <c r="G519" s="41">
        <v>4236.0</v>
      </c>
      <c r="H519" s="41">
        <v>44.1934</v>
      </c>
      <c r="I519" s="41">
        <v>-70.136</v>
      </c>
      <c r="J519" s="41">
        <v>11093.7</v>
      </c>
      <c r="K519" s="41">
        <v>6.89</v>
      </c>
      <c r="L519" s="41">
        <v>13.7784</v>
      </c>
      <c r="M519" s="41">
        <v>3582.38</v>
      </c>
    </row>
    <row r="520">
      <c r="A520" s="41">
        <v>518.0</v>
      </c>
      <c r="B520" s="41" t="s">
        <v>101</v>
      </c>
      <c r="C520" s="41" t="s">
        <v>140</v>
      </c>
      <c r="D520" s="41" t="s">
        <v>695</v>
      </c>
      <c r="E520" s="41" t="s">
        <v>115</v>
      </c>
      <c r="F520" s="41" t="s">
        <v>105</v>
      </c>
      <c r="G520" s="41">
        <v>4240.0</v>
      </c>
      <c r="H520" s="41">
        <v>44.0972</v>
      </c>
      <c r="I520" s="41">
        <v>-70.207</v>
      </c>
      <c r="J520" s="41">
        <v>1020.26</v>
      </c>
      <c r="K520" s="41">
        <v>0.63</v>
      </c>
      <c r="L520" s="41">
        <v>1.26716</v>
      </c>
      <c r="M520" s="41">
        <v>329.463</v>
      </c>
    </row>
    <row r="521">
      <c r="A521" s="41">
        <v>519.0</v>
      </c>
      <c r="B521" s="41" t="s">
        <v>101</v>
      </c>
      <c r="C521" s="41" t="s">
        <v>140</v>
      </c>
      <c r="D521" s="41" t="s">
        <v>696</v>
      </c>
      <c r="E521" s="41" t="s">
        <v>556</v>
      </c>
      <c r="F521" s="41" t="s">
        <v>105</v>
      </c>
      <c r="G521" s="41">
        <v>4281.0</v>
      </c>
      <c r="H521" s="41">
        <v>44.2787</v>
      </c>
      <c r="I521" s="41">
        <v>-70.514</v>
      </c>
      <c r="J521" s="41">
        <v>31396.0</v>
      </c>
      <c r="K521" s="41">
        <v>19.5</v>
      </c>
      <c r="L521" s="41">
        <v>38.9939</v>
      </c>
      <c r="M521" s="41">
        <v>10138.4</v>
      </c>
    </row>
    <row r="522">
      <c r="A522" s="41">
        <v>520.0</v>
      </c>
      <c r="B522" s="41" t="s">
        <v>101</v>
      </c>
      <c r="C522" s="41" t="s">
        <v>140</v>
      </c>
      <c r="D522" s="41" t="s">
        <v>697</v>
      </c>
      <c r="E522" s="41" t="s">
        <v>115</v>
      </c>
      <c r="F522" s="41" t="s">
        <v>105</v>
      </c>
      <c r="G522" s="41">
        <v>4240.0</v>
      </c>
      <c r="H522" s="41">
        <v>44.1026</v>
      </c>
      <c r="I522" s="41">
        <v>-70.209</v>
      </c>
      <c r="J522" s="41">
        <v>576.14</v>
      </c>
      <c r="K522" s="41">
        <v>0.36</v>
      </c>
      <c r="L522" s="41">
        <v>0.71556</v>
      </c>
      <c r="M522" s="41">
        <v>186.046</v>
      </c>
    </row>
    <row r="523">
      <c r="A523" s="41">
        <v>521.0</v>
      </c>
      <c r="B523" s="41" t="s">
        <v>101</v>
      </c>
      <c r="C523" s="41" t="s">
        <v>140</v>
      </c>
      <c r="D523" s="41" t="s">
        <v>698</v>
      </c>
      <c r="E523" s="41" t="s">
        <v>115</v>
      </c>
      <c r="F523" s="41" t="s">
        <v>105</v>
      </c>
      <c r="G523" s="41">
        <v>4240.0</v>
      </c>
      <c r="H523" s="41">
        <v>44.1027</v>
      </c>
      <c r="I523" s="41">
        <v>-70.207</v>
      </c>
      <c r="J523" s="41">
        <v>446.35</v>
      </c>
      <c r="K523" s="41">
        <v>0.28</v>
      </c>
      <c r="L523" s="41">
        <v>0.55437</v>
      </c>
      <c r="M523" s="41">
        <v>144.136</v>
      </c>
    </row>
    <row r="524">
      <c r="A524" s="41">
        <v>522.0</v>
      </c>
      <c r="B524" s="41" t="s">
        <v>101</v>
      </c>
      <c r="C524" s="41" t="s">
        <v>140</v>
      </c>
      <c r="D524" s="41" t="s">
        <v>699</v>
      </c>
      <c r="E524" s="41" t="s">
        <v>115</v>
      </c>
      <c r="F524" s="41" t="s">
        <v>105</v>
      </c>
      <c r="G524" s="41">
        <v>4240.0</v>
      </c>
      <c r="H524" s="41">
        <v>44.1026</v>
      </c>
      <c r="I524" s="41">
        <v>-70.209</v>
      </c>
      <c r="J524" s="41">
        <v>552.97</v>
      </c>
      <c r="K524" s="41">
        <v>0.34</v>
      </c>
      <c r="L524" s="41">
        <v>0.68678</v>
      </c>
      <c r="M524" s="41">
        <v>178.564</v>
      </c>
    </row>
    <row r="525">
      <c r="A525" s="41">
        <v>523.0</v>
      </c>
      <c r="B525" s="41" t="s">
        <v>101</v>
      </c>
      <c r="C525" s="41" t="s">
        <v>140</v>
      </c>
      <c r="D525" s="41" t="s">
        <v>700</v>
      </c>
      <c r="E525" s="41" t="s">
        <v>109</v>
      </c>
      <c r="F525" s="41" t="s">
        <v>105</v>
      </c>
      <c r="G525" s="41">
        <v>4287.0</v>
      </c>
      <c r="H525" s="41">
        <v>44.0902</v>
      </c>
      <c r="I525" s="41">
        <v>-69.958</v>
      </c>
      <c r="J525" s="41">
        <v>19685.7</v>
      </c>
      <c r="K525" s="41">
        <v>12.22</v>
      </c>
      <c r="L525" s="41">
        <v>24.4497</v>
      </c>
      <c r="M525" s="41">
        <v>6356.91</v>
      </c>
    </row>
    <row r="526">
      <c r="A526" s="41">
        <v>524.0</v>
      </c>
      <c r="B526" s="41" t="s">
        <v>101</v>
      </c>
      <c r="C526" s="41" t="s">
        <v>140</v>
      </c>
      <c r="D526" s="41" t="s">
        <v>701</v>
      </c>
      <c r="E526" s="41" t="s">
        <v>117</v>
      </c>
      <c r="F526" s="41" t="s">
        <v>105</v>
      </c>
      <c r="G526" s="41">
        <v>4210.0</v>
      </c>
      <c r="H526" s="41">
        <v>44.0917</v>
      </c>
      <c r="I526" s="41">
        <v>-70.236</v>
      </c>
      <c r="J526" s="41">
        <v>3073.35</v>
      </c>
      <c r="K526" s="41">
        <v>1.91</v>
      </c>
      <c r="L526" s="41">
        <v>3.8171</v>
      </c>
      <c r="M526" s="41">
        <v>992.446</v>
      </c>
    </row>
    <row r="527">
      <c r="A527" s="41">
        <v>525.0</v>
      </c>
      <c r="B527" s="41" t="s">
        <v>101</v>
      </c>
      <c r="C527" s="41" t="s">
        <v>140</v>
      </c>
      <c r="D527" s="41" t="s">
        <v>702</v>
      </c>
      <c r="E527" s="41" t="s">
        <v>115</v>
      </c>
      <c r="F527" s="41" t="s">
        <v>105</v>
      </c>
      <c r="G527" s="41">
        <v>4240.0</v>
      </c>
      <c r="H527" s="41">
        <v>44.1388</v>
      </c>
      <c r="I527" s="41">
        <v>-70.174</v>
      </c>
      <c r="J527" s="41">
        <v>4365.3</v>
      </c>
      <c r="K527" s="41">
        <v>2.71</v>
      </c>
      <c r="L527" s="41">
        <v>5.4217</v>
      </c>
      <c r="M527" s="41">
        <v>1409.64</v>
      </c>
    </row>
    <row r="528">
      <c r="A528" s="41">
        <v>526.0</v>
      </c>
      <c r="B528" s="41" t="s">
        <v>101</v>
      </c>
      <c r="C528" s="41" t="s">
        <v>140</v>
      </c>
      <c r="D528" s="41" t="s">
        <v>703</v>
      </c>
      <c r="E528" s="41" t="s">
        <v>390</v>
      </c>
      <c r="F528" s="41" t="s">
        <v>105</v>
      </c>
      <c r="G528" s="41">
        <v>4274.0</v>
      </c>
      <c r="H528" s="41">
        <v>44.0187</v>
      </c>
      <c r="I528" s="41">
        <v>-70.371</v>
      </c>
      <c r="J528" s="41">
        <v>16561.2</v>
      </c>
      <c r="K528" s="41">
        <v>10.28</v>
      </c>
      <c r="L528" s="41">
        <v>20.569</v>
      </c>
      <c r="M528" s="41">
        <v>5347.93</v>
      </c>
    </row>
    <row r="529">
      <c r="A529" s="41">
        <v>527.0</v>
      </c>
      <c r="B529" s="41" t="s">
        <v>101</v>
      </c>
      <c r="C529" s="41" t="s">
        <v>140</v>
      </c>
      <c r="D529" s="41" t="s">
        <v>704</v>
      </c>
      <c r="E529" s="41" t="s">
        <v>174</v>
      </c>
      <c r="F529" s="41" t="s">
        <v>105</v>
      </c>
      <c r="G529" s="41">
        <v>4256.0</v>
      </c>
      <c r="H529" s="41">
        <v>44.0876</v>
      </c>
      <c r="I529" s="41">
        <v>-70.404</v>
      </c>
      <c r="J529" s="41">
        <v>16186.8</v>
      </c>
      <c r="K529" s="41">
        <v>10.05</v>
      </c>
      <c r="L529" s="41">
        <v>20.104</v>
      </c>
      <c r="M529" s="41">
        <v>5227.04</v>
      </c>
    </row>
    <row r="530">
      <c r="A530" s="41">
        <v>528.0</v>
      </c>
      <c r="B530" s="41" t="s">
        <v>101</v>
      </c>
      <c r="C530" s="41" t="s">
        <v>140</v>
      </c>
      <c r="D530" s="41" t="s">
        <v>705</v>
      </c>
      <c r="E530" s="41" t="s">
        <v>190</v>
      </c>
      <c r="F530" s="41" t="s">
        <v>105</v>
      </c>
      <c r="G530" s="41">
        <v>4280.0</v>
      </c>
      <c r="H530" s="41">
        <v>44.1219</v>
      </c>
      <c r="I530" s="41">
        <v>-70.081</v>
      </c>
      <c r="J530" s="41">
        <v>9911.01</v>
      </c>
      <c r="K530" s="41">
        <v>6.15</v>
      </c>
      <c r="L530" s="41">
        <v>12.3095</v>
      </c>
      <c r="M530" s="41">
        <v>3200.46</v>
      </c>
    </row>
    <row r="531">
      <c r="A531" s="41">
        <v>529.0</v>
      </c>
      <c r="B531" s="41" t="s">
        <v>101</v>
      </c>
      <c r="C531" s="41" t="s">
        <v>140</v>
      </c>
      <c r="D531" s="41" t="s">
        <v>706</v>
      </c>
      <c r="E531" s="41" t="s">
        <v>139</v>
      </c>
      <c r="F531" s="41" t="s">
        <v>105</v>
      </c>
      <c r="G531" s="41">
        <v>4252.0</v>
      </c>
      <c r="H531" s="41">
        <v>44.0027</v>
      </c>
      <c r="I531" s="41">
        <v>-70.057</v>
      </c>
      <c r="J531" s="41">
        <v>16391.6</v>
      </c>
      <c r="K531" s="41">
        <v>10.18</v>
      </c>
      <c r="L531" s="41">
        <v>20.3584</v>
      </c>
      <c r="M531" s="41">
        <v>5293.19</v>
      </c>
    </row>
    <row r="532">
      <c r="A532" s="41">
        <v>530.0</v>
      </c>
      <c r="B532" s="41" t="s">
        <v>101</v>
      </c>
      <c r="C532" s="41" t="s">
        <v>140</v>
      </c>
      <c r="D532" s="41" t="s">
        <v>707</v>
      </c>
      <c r="E532" s="41" t="s">
        <v>115</v>
      </c>
      <c r="F532" s="41" t="s">
        <v>105</v>
      </c>
      <c r="G532" s="41">
        <v>4240.0</v>
      </c>
      <c r="H532" s="41">
        <v>44.1083</v>
      </c>
      <c r="I532" s="41">
        <v>-70.201</v>
      </c>
      <c r="J532" s="41">
        <v>328.65</v>
      </c>
      <c r="K532" s="41">
        <v>0.2</v>
      </c>
      <c r="L532" s="41">
        <v>0.40819</v>
      </c>
      <c r="M532" s="41">
        <v>106.128</v>
      </c>
    </row>
    <row r="533">
      <c r="A533" s="41">
        <v>531.0</v>
      </c>
      <c r="B533" s="41" t="s">
        <v>101</v>
      </c>
      <c r="C533" s="41" t="s">
        <v>140</v>
      </c>
      <c r="D533" s="41" t="s">
        <v>708</v>
      </c>
      <c r="E533" s="41" t="s">
        <v>117</v>
      </c>
      <c r="F533" s="41" t="s">
        <v>105</v>
      </c>
      <c r="G533" s="41">
        <v>4210.0</v>
      </c>
      <c r="H533" s="41">
        <v>44.0972</v>
      </c>
      <c r="I533" s="41">
        <v>-70.243</v>
      </c>
      <c r="J533" s="41">
        <v>3334.51</v>
      </c>
      <c r="K533" s="41">
        <v>2.07</v>
      </c>
      <c r="L533" s="41">
        <v>4.14146</v>
      </c>
      <c r="M533" s="41">
        <v>1076.78</v>
      </c>
    </row>
    <row r="534">
      <c r="A534" s="41">
        <v>532.0</v>
      </c>
      <c r="B534" s="41" t="s">
        <v>101</v>
      </c>
      <c r="C534" s="41" t="s">
        <v>140</v>
      </c>
      <c r="D534" s="41" t="s">
        <v>709</v>
      </c>
      <c r="E534" s="41" t="s">
        <v>115</v>
      </c>
      <c r="F534" s="41" t="s">
        <v>105</v>
      </c>
      <c r="G534" s="41">
        <v>4240.0</v>
      </c>
      <c r="H534" s="41">
        <v>44.1215</v>
      </c>
      <c r="I534" s="41">
        <v>-70.206</v>
      </c>
      <c r="J534" s="41">
        <v>1754.72</v>
      </c>
      <c r="K534" s="41">
        <v>1.09</v>
      </c>
      <c r="L534" s="41">
        <v>2.17936</v>
      </c>
      <c r="M534" s="41">
        <v>566.634</v>
      </c>
    </row>
    <row r="535">
      <c r="A535" s="41">
        <v>533.0</v>
      </c>
      <c r="B535" s="41" t="s">
        <v>101</v>
      </c>
      <c r="C535" s="41" t="s">
        <v>140</v>
      </c>
      <c r="D535" s="41" t="s">
        <v>710</v>
      </c>
      <c r="E535" s="41" t="s">
        <v>151</v>
      </c>
      <c r="F535" s="41" t="s">
        <v>105</v>
      </c>
      <c r="G535" s="41">
        <v>4236.0</v>
      </c>
      <c r="H535" s="41">
        <v>44.1914</v>
      </c>
      <c r="I535" s="41">
        <v>-70.186</v>
      </c>
      <c r="J535" s="41">
        <v>9597.77</v>
      </c>
      <c r="K535" s="41">
        <v>5.96</v>
      </c>
      <c r="L535" s="41">
        <v>11.9204</v>
      </c>
      <c r="M535" s="41">
        <v>3099.31</v>
      </c>
    </row>
    <row r="536">
      <c r="A536" s="41">
        <v>534.0</v>
      </c>
      <c r="B536" s="41" t="s">
        <v>101</v>
      </c>
      <c r="C536" s="41" t="s">
        <v>140</v>
      </c>
      <c r="D536" s="41" t="s">
        <v>711</v>
      </c>
      <c r="E536" s="41" t="s">
        <v>160</v>
      </c>
      <c r="F536" s="41" t="s">
        <v>105</v>
      </c>
      <c r="G536" s="41">
        <v>4258.0</v>
      </c>
      <c r="H536" s="41">
        <v>44.1552</v>
      </c>
      <c r="I536" s="41">
        <v>-70.344</v>
      </c>
      <c r="J536" s="41">
        <v>12561.4</v>
      </c>
      <c r="K536" s="41">
        <v>7.8</v>
      </c>
      <c r="L536" s="41">
        <v>15.6013</v>
      </c>
      <c r="M536" s="41">
        <v>4056.33</v>
      </c>
    </row>
    <row r="537">
      <c r="A537" s="41">
        <v>535.0</v>
      </c>
      <c r="B537" s="41" t="s">
        <v>101</v>
      </c>
      <c r="C537" s="41" t="s">
        <v>140</v>
      </c>
      <c r="D537" s="41" t="s">
        <v>712</v>
      </c>
      <c r="E537" s="41" t="s">
        <v>673</v>
      </c>
      <c r="F537" s="41" t="s">
        <v>105</v>
      </c>
      <c r="G537" s="41">
        <v>4364.0</v>
      </c>
      <c r="H537" s="41">
        <v>44.3071</v>
      </c>
      <c r="I537" s="41">
        <v>-69.973</v>
      </c>
      <c r="J537" s="41">
        <v>28953.5</v>
      </c>
      <c r="K537" s="41">
        <v>17.98</v>
      </c>
      <c r="L537" s="41">
        <v>35.9602</v>
      </c>
      <c r="M537" s="41">
        <v>9349.65</v>
      </c>
    </row>
    <row r="538">
      <c r="A538" s="41">
        <v>536.0</v>
      </c>
      <c r="B538" s="41" t="s">
        <v>101</v>
      </c>
      <c r="C538" s="41" t="s">
        <v>140</v>
      </c>
      <c r="D538" s="41" t="s">
        <v>713</v>
      </c>
      <c r="E538" s="41" t="s">
        <v>237</v>
      </c>
      <c r="F538" s="41" t="s">
        <v>105</v>
      </c>
      <c r="G538" s="41">
        <v>4282.0</v>
      </c>
      <c r="H538" s="41">
        <v>44.2584</v>
      </c>
      <c r="I538" s="41">
        <v>-70.251</v>
      </c>
      <c r="J538" s="41">
        <v>17362.6</v>
      </c>
      <c r="K538" s="41">
        <v>10.78</v>
      </c>
      <c r="L538" s="41">
        <v>21.5644</v>
      </c>
      <c r="M538" s="41">
        <v>5606.74</v>
      </c>
    </row>
    <row r="539">
      <c r="A539" s="41">
        <v>537.0</v>
      </c>
      <c r="B539" s="41" t="s">
        <v>101</v>
      </c>
      <c r="C539" s="41" t="s">
        <v>140</v>
      </c>
      <c r="D539" s="41" t="s">
        <v>714</v>
      </c>
      <c r="E539" s="41" t="s">
        <v>190</v>
      </c>
      <c r="F539" s="41" t="s">
        <v>105</v>
      </c>
      <c r="G539" s="41">
        <v>4280.0</v>
      </c>
      <c r="H539" s="41">
        <v>44.1121</v>
      </c>
      <c r="I539" s="41">
        <v>-70.1</v>
      </c>
      <c r="J539" s="41">
        <v>8265.65</v>
      </c>
      <c r="K539" s="41">
        <v>5.13</v>
      </c>
      <c r="L539" s="41">
        <v>10.2659</v>
      </c>
      <c r="M539" s="41">
        <v>2669.14</v>
      </c>
    </row>
    <row r="540">
      <c r="A540" s="41">
        <v>538.0</v>
      </c>
      <c r="B540" s="41" t="s">
        <v>101</v>
      </c>
      <c r="C540" s="41" t="s">
        <v>140</v>
      </c>
      <c r="D540" s="41" t="s">
        <v>715</v>
      </c>
      <c r="E540" s="41" t="s">
        <v>115</v>
      </c>
      <c r="F540" s="41" t="s">
        <v>105</v>
      </c>
      <c r="G540" s="41">
        <v>4240.0</v>
      </c>
      <c r="H540" s="41">
        <v>44.097</v>
      </c>
      <c r="I540" s="41">
        <v>-70.187</v>
      </c>
      <c r="J540" s="41">
        <v>1641.81</v>
      </c>
      <c r="K540" s="41">
        <v>1.02</v>
      </c>
      <c r="L540" s="41">
        <v>2.03913</v>
      </c>
      <c r="M540" s="41">
        <v>530.174</v>
      </c>
    </row>
    <row r="541">
      <c r="A541" s="41">
        <v>539.0</v>
      </c>
      <c r="B541" s="41" t="s">
        <v>101</v>
      </c>
      <c r="C541" s="41" t="s">
        <v>140</v>
      </c>
      <c r="D541" s="41" t="s">
        <v>716</v>
      </c>
      <c r="E541" s="41" t="s">
        <v>717</v>
      </c>
      <c r="F541" s="41" t="s">
        <v>105</v>
      </c>
      <c r="G541" s="41">
        <v>4265.0</v>
      </c>
      <c r="H541" s="41">
        <v>44.2709</v>
      </c>
      <c r="I541" s="41">
        <v>-70.052</v>
      </c>
      <c r="J541" s="41">
        <v>21958.5</v>
      </c>
      <c r="K541" s="41">
        <v>13.64</v>
      </c>
      <c r="L541" s="41">
        <v>27.2724</v>
      </c>
      <c r="M541" s="41">
        <v>7090.83</v>
      </c>
    </row>
    <row r="542">
      <c r="A542" s="41">
        <v>540.0</v>
      </c>
      <c r="B542" s="41" t="s">
        <v>101</v>
      </c>
      <c r="C542" s="41" t="s">
        <v>140</v>
      </c>
      <c r="D542" s="41" t="s">
        <v>718</v>
      </c>
      <c r="E542" s="41" t="s">
        <v>655</v>
      </c>
      <c r="F542" s="41" t="s">
        <v>105</v>
      </c>
      <c r="G542" s="41">
        <v>4292.0</v>
      </c>
      <c r="H542" s="41">
        <v>44.3747</v>
      </c>
      <c r="I542" s="41">
        <v>-70.485</v>
      </c>
      <c r="J542" s="41">
        <v>37387.4</v>
      </c>
      <c r="K542" s="41">
        <v>23.22</v>
      </c>
      <c r="L542" s="41">
        <v>46.4352</v>
      </c>
      <c r="M542" s="41">
        <v>12073.2</v>
      </c>
    </row>
    <row r="543">
      <c r="A543" s="41">
        <v>541.0</v>
      </c>
      <c r="B543" s="41" t="s">
        <v>101</v>
      </c>
      <c r="C543" s="41" t="s">
        <v>140</v>
      </c>
      <c r="D543" s="41" t="s">
        <v>719</v>
      </c>
      <c r="E543" s="41" t="s">
        <v>190</v>
      </c>
      <c r="F543" s="41" t="s">
        <v>105</v>
      </c>
      <c r="G543" s="41">
        <v>4280.0</v>
      </c>
      <c r="H543" s="41">
        <v>44.1121</v>
      </c>
      <c r="I543" s="41">
        <v>-70.1</v>
      </c>
      <c r="J543" s="41">
        <v>8265.65</v>
      </c>
      <c r="K543" s="41">
        <v>5.13</v>
      </c>
      <c r="L543" s="41">
        <v>10.2659</v>
      </c>
      <c r="M543" s="41">
        <v>2669.14</v>
      </c>
    </row>
    <row r="544">
      <c r="A544" s="41">
        <v>542.0</v>
      </c>
      <c r="B544" s="41" t="s">
        <v>101</v>
      </c>
      <c r="C544" s="41" t="s">
        <v>140</v>
      </c>
      <c r="D544" s="41" t="s">
        <v>720</v>
      </c>
      <c r="E544" s="41" t="s">
        <v>721</v>
      </c>
      <c r="F544" s="41" t="s">
        <v>105</v>
      </c>
      <c r="G544" s="41">
        <v>4230.0</v>
      </c>
      <c r="H544" s="41">
        <v>44.0253</v>
      </c>
      <c r="I544" s="41">
        <v>-70.386</v>
      </c>
      <c r="J544" s="41">
        <v>17187.0</v>
      </c>
      <c r="K544" s="41">
        <v>10.67</v>
      </c>
      <c r="L544" s="41">
        <v>21.3462</v>
      </c>
      <c r="M544" s="41">
        <v>5550.02</v>
      </c>
    </row>
    <row r="545">
      <c r="A545" s="41">
        <v>543.0</v>
      </c>
      <c r="B545" s="41" t="s">
        <v>101</v>
      </c>
      <c r="C545" s="41" t="s">
        <v>140</v>
      </c>
      <c r="D545" s="41" t="s">
        <v>722</v>
      </c>
      <c r="E545" s="41" t="s">
        <v>721</v>
      </c>
      <c r="F545" s="41" t="s">
        <v>105</v>
      </c>
      <c r="G545" s="41">
        <v>4230.0</v>
      </c>
      <c r="H545" s="41">
        <v>44.0253</v>
      </c>
      <c r="I545" s="41">
        <v>-70.386</v>
      </c>
      <c r="J545" s="41">
        <v>17187.0</v>
      </c>
      <c r="K545" s="41">
        <v>10.67</v>
      </c>
      <c r="L545" s="41">
        <v>21.3462</v>
      </c>
      <c r="M545" s="41">
        <v>5550.02</v>
      </c>
    </row>
    <row r="546">
      <c r="A546" s="41">
        <v>544.0</v>
      </c>
      <c r="B546" s="41" t="s">
        <v>101</v>
      </c>
      <c r="C546" s="41" t="s">
        <v>140</v>
      </c>
      <c r="D546" s="41" t="s">
        <v>723</v>
      </c>
      <c r="E546" s="41" t="s">
        <v>117</v>
      </c>
      <c r="F546" s="41" t="s">
        <v>105</v>
      </c>
      <c r="G546" s="41">
        <v>4210.0</v>
      </c>
      <c r="H546" s="41">
        <v>44.0942</v>
      </c>
      <c r="I546" s="41">
        <v>-70.245</v>
      </c>
      <c r="J546" s="41">
        <v>3548.62</v>
      </c>
      <c r="K546" s="41">
        <v>2.2</v>
      </c>
      <c r="L546" s="41">
        <v>4.40739</v>
      </c>
      <c r="M546" s="41">
        <v>1145.92</v>
      </c>
    </row>
    <row r="547">
      <c r="A547" s="41">
        <v>545.0</v>
      </c>
      <c r="B547" s="41" t="s">
        <v>101</v>
      </c>
      <c r="C547" s="41" t="s">
        <v>140</v>
      </c>
      <c r="D547" s="41" t="s">
        <v>724</v>
      </c>
      <c r="E547" s="41" t="s">
        <v>117</v>
      </c>
      <c r="F547" s="41" t="s">
        <v>105</v>
      </c>
      <c r="G547" s="41">
        <v>4211.0</v>
      </c>
      <c r="H547" s="41">
        <v>44.0833</v>
      </c>
      <c r="I547" s="41">
        <v>-70.247</v>
      </c>
      <c r="J547" s="41">
        <v>4312.03</v>
      </c>
      <c r="K547" s="41">
        <v>2.68</v>
      </c>
      <c r="L547" s="41">
        <v>5.35554</v>
      </c>
      <c r="M547" s="41">
        <v>1392.44</v>
      </c>
    </row>
    <row r="548">
      <c r="A548" s="41">
        <v>546.0</v>
      </c>
      <c r="B548" s="41" t="s">
        <v>101</v>
      </c>
      <c r="C548" s="41" t="s">
        <v>140</v>
      </c>
      <c r="D548" s="41" t="s">
        <v>725</v>
      </c>
      <c r="E548" s="41" t="s">
        <v>117</v>
      </c>
      <c r="F548" s="41" t="s">
        <v>105</v>
      </c>
      <c r="G548" s="41">
        <v>4211.0</v>
      </c>
      <c r="H548" s="41">
        <v>44.0833</v>
      </c>
      <c r="I548" s="41">
        <v>-70.247</v>
      </c>
      <c r="J548" s="41">
        <v>4312.03</v>
      </c>
      <c r="K548" s="41">
        <v>2.68</v>
      </c>
      <c r="L548" s="41">
        <v>5.35554</v>
      </c>
      <c r="M548" s="41">
        <v>1392.44</v>
      </c>
    </row>
    <row r="549">
      <c r="A549" s="41">
        <v>547.0</v>
      </c>
      <c r="B549" s="41" t="s">
        <v>101</v>
      </c>
      <c r="C549" s="41" t="s">
        <v>140</v>
      </c>
      <c r="D549" s="41" t="s">
        <v>726</v>
      </c>
      <c r="E549" s="41" t="s">
        <v>151</v>
      </c>
      <c r="F549" s="41" t="s">
        <v>105</v>
      </c>
      <c r="G549" s="41">
        <v>4236.0</v>
      </c>
      <c r="H549" s="41">
        <v>44.1904</v>
      </c>
      <c r="I549" s="41">
        <v>-70.145</v>
      </c>
      <c r="J549" s="41">
        <v>10497.9</v>
      </c>
      <c r="K549" s="41">
        <v>6.52</v>
      </c>
      <c r="L549" s="41">
        <v>13.0384</v>
      </c>
      <c r="M549" s="41">
        <v>3389.98</v>
      </c>
    </row>
    <row r="550">
      <c r="A550" s="41">
        <v>548.0</v>
      </c>
      <c r="B550" s="41" t="s">
        <v>101</v>
      </c>
      <c r="C550" s="41" t="s">
        <v>140</v>
      </c>
      <c r="D550" s="41" t="s">
        <v>727</v>
      </c>
      <c r="E550" s="41" t="s">
        <v>115</v>
      </c>
      <c r="F550" s="41" t="s">
        <v>105</v>
      </c>
      <c r="G550" s="41">
        <v>4243.0</v>
      </c>
      <c r="H550" s="41">
        <v>44.0921</v>
      </c>
      <c r="I550" s="41">
        <v>-70.176</v>
      </c>
      <c r="J550" s="41">
        <v>2665.38</v>
      </c>
      <c r="K550" s="41">
        <v>1.66</v>
      </c>
      <c r="L550" s="41">
        <v>3.31041</v>
      </c>
      <c r="M550" s="41">
        <v>860.705</v>
      </c>
    </row>
    <row r="551">
      <c r="A551" s="41">
        <v>549.0</v>
      </c>
      <c r="B551" s="41" t="s">
        <v>101</v>
      </c>
      <c r="C551" s="41" t="s">
        <v>140</v>
      </c>
      <c r="D551" s="41" t="s">
        <v>728</v>
      </c>
      <c r="E551" s="41" t="s">
        <v>729</v>
      </c>
      <c r="F551" s="41" t="s">
        <v>105</v>
      </c>
      <c r="G551" s="41">
        <v>4220.0</v>
      </c>
      <c r="H551" s="41">
        <v>44.2847</v>
      </c>
      <c r="I551" s="41">
        <v>-70.369</v>
      </c>
      <c r="J551" s="41">
        <v>23895.8</v>
      </c>
      <c r="K551" s="41">
        <v>14.84</v>
      </c>
      <c r="L551" s="41">
        <v>29.6786</v>
      </c>
      <c r="M551" s="41">
        <v>7716.45</v>
      </c>
    </row>
    <row r="552">
      <c r="A552" s="41">
        <v>550.0</v>
      </c>
      <c r="B552" s="41" t="s">
        <v>101</v>
      </c>
      <c r="C552" s="41" t="s">
        <v>140</v>
      </c>
      <c r="D552" s="41" t="s">
        <v>730</v>
      </c>
      <c r="E552" s="41" t="s">
        <v>237</v>
      </c>
      <c r="F552" s="41" t="s">
        <v>105</v>
      </c>
      <c r="G552" s="41">
        <v>4282.0</v>
      </c>
      <c r="H552" s="41">
        <v>44.261</v>
      </c>
      <c r="I552" s="41">
        <v>-70.189</v>
      </c>
      <c r="J552" s="41">
        <v>17277.5</v>
      </c>
      <c r="K552" s="41">
        <v>10.73</v>
      </c>
      <c r="L552" s="41">
        <v>21.4586</v>
      </c>
      <c r="M552" s="41">
        <v>5579.24</v>
      </c>
    </row>
    <row r="553">
      <c r="A553" s="41">
        <v>551.0</v>
      </c>
      <c r="B553" s="41" t="s">
        <v>101</v>
      </c>
      <c r="C553" s="41" t="s">
        <v>140</v>
      </c>
      <c r="D553" s="41" t="s">
        <v>731</v>
      </c>
      <c r="E553" s="41" t="s">
        <v>115</v>
      </c>
      <c r="F553" s="41" t="s">
        <v>105</v>
      </c>
      <c r="G553" s="41">
        <v>4243.0</v>
      </c>
      <c r="H553" s="41">
        <v>44.0921</v>
      </c>
      <c r="I553" s="41">
        <v>-70.176</v>
      </c>
      <c r="J553" s="41">
        <v>2665.38</v>
      </c>
      <c r="K553" s="41">
        <v>1.66</v>
      </c>
      <c r="L553" s="41">
        <v>3.31041</v>
      </c>
      <c r="M553" s="41">
        <v>860.705</v>
      </c>
    </row>
    <row r="554">
      <c r="A554" s="41">
        <v>552.0</v>
      </c>
      <c r="B554" s="41" t="s">
        <v>101</v>
      </c>
      <c r="C554" s="41" t="s">
        <v>140</v>
      </c>
      <c r="D554" s="41" t="s">
        <v>445</v>
      </c>
      <c r="E554" s="41" t="s">
        <v>151</v>
      </c>
      <c r="F554" s="41" t="s">
        <v>105</v>
      </c>
      <c r="G554" s="41">
        <v>4236.0</v>
      </c>
      <c r="H554" s="41">
        <v>44.1904</v>
      </c>
      <c r="I554" s="41">
        <v>-70.145</v>
      </c>
      <c r="J554" s="41">
        <v>10497.9</v>
      </c>
      <c r="K554" s="41">
        <v>6.52</v>
      </c>
      <c r="L554" s="41">
        <v>13.0384</v>
      </c>
      <c r="M554" s="41">
        <v>3389.98</v>
      </c>
    </row>
    <row r="555">
      <c r="A555" s="41">
        <v>553.0</v>
      </c>
      <c r="B555" s="41" t="s">
        <v>101</v>
      </c>
      <c r="C555" s="41" t="s">
        <v>140</v>
      </c>
      <c r="D555" s="41" t="s">
        <v>732</v>
      </c>
      <c r="E555" s="41" t="s">
        <v>104</v>
      </c>
      <c r="F555" s="41" t="s">
        <v>105</v>
      </c>
      <c r="G555" s="41">
        <v>4032.0</v>
      </c>
      <c r="H555" s="41">
        <v>43.854</v>
      </c>
      <c r="I555" s="41">
        <v>-70.102</v>
      </c>
      <c r="J555" s="41">
        <v>29123.0</v>
      </c>
      <c r="K555" s="41">
        <v>18.09</v>
      </c>
      <c r="L555" s="41">
        <v>36.1708</v>
      </c>
      <c r="M555" s="41">
        <v>9404.41</v>
      </c>
    </row>
    <row r="556">
      <c r="A556" s="41">
        <v>554.0</v>
      </c>
      <c r="B556" s="41" t="s">
        <v>101</v>
      </c>
      <c r="C556" s="41" t="s">
        <v>140</v>
      </c>
      <c r="D556" s="41" t="s">
        <v>733</v>
      </c>
      <c r="E556" s="41" t="s">
        <v>390</v>
      </c>
      <c r="F556" s="41" t="s">
        <v>105</v>
      </c>
      <c r="G556" s="41">
        <v>4274.0</v>
      </c>
      <c r="H556" s="41">
        <v>44.0187</v>
      </c>
      <c r="I556" s="41">
        <v>-70.371</v>
      </c>
      <c r="J556" s="41">
        <v>16561.2</v>
      </c>
      <c r="K556" s="41">
        <v>10.28</v>
      </c>
      <c r="L556" s="41">
        <v>20.569</v>
      </c>
      <c r="M556" s="41">
        <v>5347.93</v>
      </c>
    </row>
    <row r="557">
      <c r="A557" s="41">
        <v>555.0</v>
      </c>
      <c r="B557" s="41" t="s">
        <v>101</v>
      </c>
      <c r="C557" s="41" t="s">
        <v>140</v>
      </c>
      <c r="D557" s="41" t="s">
        <v>734</v>
      </c>
      <c r="E557" s="41" t="s">
        <v>237</v>
      </c>
      <c r="F557" s="41" t="s">
        <v>105</v>
      </c>
      <c r="G557" s="41">
        <v>4282.0</v>
      </c>
      <c r="H557" s="41">
        <v>44.261</v>
      </c>
      <c r="I557" s="41">
        <v>-70.189</v>
      </c>
      <c r="J557" s="41">
        <v>17277.5</v>
      </c>
      <c r="K557" s="41">
        <v>10.73</v>
      </c>
      <c r="L557" s="41">
        <v>21.4586</v>
      </c>
      <c r="M557" s="41">
        <v>5579.24</v>
      </c>
    </row>
    <row r="558">
      <c r="A558" s="41">
        <v>556.0</v>
      </c>
      <c r="B558" s="41" t="s">
        <v>101</v>
      </c>
      <c r="C558" s="41" t="s">
        <v>140</v>
      </c>
      <c r="D558" s="41" t="s">
        <v>735</v>
      </c>
      <c r="E558" s="41" t="s">
        <v>284</v>
      </c>
      <c r="F558" s="41" t="s">
        <v>105</v>
      </c>
      <c r="G558" s="41">
        <v>4263.0</v>
      </c>
      <c r="H558" s="41">
        <v>44.2961</v>
      </c>
      <c r="I558" s="41">
        <v>-70.13</v>
      </c>
      <c r="J558" s="41">
        <v>21934.3</v>
      </c>
      <c r="K558" s="41">
        <v>13.62</v>
      </c>
      <c r="L558" s="41">
        <v>27.2424</v>
      </c>
      <c r="M558" s="41">
        <v>7083.03</v>
      </c>
    </row>
    <row r="559">
      <c r="A559" s="41">
        <v>557.0</v>
      </c>
      <c r="B559" s="41" t="s">
        <v>101</v>
      </c>
      <c r="C559" s="41" t="s">
        <v>450</v>
      </c>
      <c r="D559" s="41" t="s">
        <v>736</v>
      </c>
      <c r="E559" s="41" t="s">
        <v>166</v>
      </c>
      <c r="F559" s="41" t="s">
        <v>105</v>
      </c>
      <c r="G559" s="41">
        <v>4008.0</v>
      </c>
      <c r="H559" s="41">
        <v>44.0786</v>
      </c>
      <c r="I559" s="41">
        <v>-69.871</v>
      </c>
      <c r="J559" s="41">
        <v>26788.0</v>
      </c>
      <c r="K559" s="41">
        <v>16.64</v>
      </c>
      <c r="L559" s="41">
        <v>33.2707</v>
      </c>
      <c r="M559" s="41">
        <v>4242.01</v>
      </c>
    </row>
    <row r="560">
      <c r="A560" s="41">
        <v>558.0</v>
      </c>
      <c r="B560" s="41" t="s">
        <v>101</v>
      </c>
      <c r="C560" s="41" t="s">
        <v>450</v>
      </c>
      <c r="D560" s="41" t="s">
        <v>532</v>
      </c>
      <c r="E560" s="41" t="s">
        <v>115</v>
      </c>
      <c r="F560" s="41" t="s">
        <v>105</v>
      </c>
      <c r="G560" s="41">
        <v>4240.0</v>
      </c>
      <c r="H560" s="41">
        <v>44.0998</v>
      </c>
      <c r="I560" s="41">
        <v>-70.214</v>
      </c>
      <c r="J560" s="41">
        <v>1115.3</v>
      </c>
      <c r="K560" s="41">
        <v>0.69</v>
      </c>
      <c r="L560" s="41">
        <v>1.3852</v>
      </c>
      <c r="M560" s="41">
        <v>176.613</v>
      </c>
    </row>
    <row r="561">
      <c r="A561" s="41">
        <v>559.0</v>
      </c>
      <c r="B561" s="41" t="s">
        <v>101</v>
      </c>
      <c r="C561" s="41" t="s">
        <v>450</v>
      </c>
      <c r="D561" s="41" t="s">
        <v>304</v>
      </c>
      <c r="E561" s="41" t="s">
        <v>115</v>
      </c>
      <c r="F561" s="41" t="s">
        <v>105</v>
      </c>
      <c r="G561" s="41">
        <v>4240.0</v>
      </c>
      <c r="H561" s="41">
        <v>44.1094</v>
      </c>
      <c r="I561" s="41">
        <v>-70.206</v>
      </c>
      <c r="J561" s="41">
        <v>467.16</v>
      </c>
      <c r="K561" s="41">
        <v>0.29</v>
      </c>
      <c r="L561" s="41">
        <v>0.58021</v>
      </c>
      <c r="M561" s="41">
        <v>73.9773</v>
      </c>
    </row>
    <row r="562">
      <c r="A562" s="41">
        <v>560.0</v>
      </c>
      <c r="B562" s="41" t="s">
        <v>101</v>
      </c>
      <c r="C562" s="41" t="s">
        <v>450</v>
      </c>
      <c r="D562" s="41" t="s">
        <v>737</v>
      </c>
      <c r="E562" s="41" t="s">
        <v>115</v>
      </c>
      <c r="F562" s="41" t="s">
        <v>105</v>
      </c>
      <c r="G562" s="41">
        <v>4240.0</v>
      </c>
      <c r="H562" s="41">
        <v>44.102</v>
      </c>
      <c r="I562" s="41">
        <v>-70.153</v>
      </c>
      <c r="J562" s="41">
        <v>4014.02</v>
      </c>
      <c r="K562" s="41">
        <v>2.49</v>
      </c>
      <c r="L562" s="41">
        <v>4.98542</v>
      </c>
      <c r="M562" s="41">
        <v>635.641</v>
      </c>
    </row>
    <row r="563">
      <c r="A563" s="41">
        <v>561.0</v>
      </c>
      <c r="B563" s="41" t="s">
        <v>101</v>
      </c>
      <c r="C563" s="41" t="s">
        <v>450</v>
      </c>
      <c r="D563" s="41" t="s">
        <v>738</v>
      </c>
      <c r="E563" s="41" t="s">
        <v>117</v>
      </c>
      <c r="F563" s="41" t="s">
        <v>105</v>
      </c>
      <c r="G563" s="41">
        <v>4210.0</v>
      </c>
      <c r="H563" s="41">
        <v>44.1127</v>
      </c>
      <c r="I563" s="41">
        <v>-70.233</v>
      </c>
      <c r="J563" s="41">
        <v>2486.92</v>
      </c>
      <c r="K563" s="41">
        <v>1.54</v>
      </c>
      <c r="L563" s="41">
        <v>3.08876</v>
      </c>
      <c r="M563" s="41">
        <v>393.817</v>
      </c>
    </row>
    <row r="564">
      <c r="A564" s="41">
        <v>562.0</v>
      </c>
      <c r="B564" s="41" t="s">
        <v>101</v>
      </c>
      <c r="C564" s="41" t="s">
        <v>450</v>
      </c>
      <c r="D564" s="41" t="s">
        <v>739</v>
      </c>
      <c r="E564" s="41" t="s">
        <v>151</v>
      </c>
      <c r="F564" s="41" t="s">
        <v>105</v>
      </c>
      <c r="G564" s="41">
        <v>4236.0</v>
      </c>
      <c r="H564" s="41">
        <v>44.2028</v>
      </c>
      <c r="I564" s="41">
        <v>-70.122</v>
      </c>
      <c r="J564" s="41">
        <v>12571.0</v>
      </c>
      <c r="K564" s="41">
        <v>7.81</v>
      </c>
      <c r="L564" s="41">
        <v>15.6131</v>
      </c>
      <c r="M564" s="41">
        <v>1990.67</v>
      </c>
    </row>
    <row r="565">
      <c r="A565" s="41">
        <v>563.0</v>
      </c>
      <c r="B565" s="41" t="s">
        <v>101</v>
      </c>
      <c r="C565" s="41" t="s">
        <v>450</v>
      </c>
      <c r="D565" s="41" t="s">
        <v>740</v>
      </c>
      <c r="E565" s="41" t="s">
        <v>115</v>
      </c>
      <c r="F565" s="41" t="s">
        <v>105</v>
      </c>
      <c r="G565" s="41">
        <v>4240.0</v>
      </c>
      <c r="H565" s="41">
        <v>44.0968</v>
      </c>
      <c r="I565" s="41">
        <v>-70.142</v>
      </c>
      <c r="J565" s="41">
        <v>4974.44</v>
      </c>
      <c r="K565" s="41">
        <v>3.09</v>
      </c>
      <c r="L565" s="41">
        <v>6.17826</v>
      </c>
      <c r="M565" s="41">
        <v>787.728</v>
      </c>
    </row>
    <row r="566">
      <c r="A566" s="41">
        <v>564.0</v>
      </c>
      <c r="B566" s="41" t="s">
        <v>101</v>
      </c>
      <c r="C566" s="41" t="s">
        <v>450</v>
      </c>
      <c r="D566" s="41" t="s">
        <v>741</v>
      </c>
      <c r="E566" s="41" t="s">
        <v>115</v>
      </c>
      <c r="F566" s="41" t="s">
        <v>105</v>
      </c>
      <c r="G566" s="41">
        <v>4240.0</v>
      </c>
      <c r="H566" s="41">
        <v>44.097</v>
      </c>
      <c r="I566" s="41">
        <v>-70.191</v>
      </c>
      <c r="J566" s="41">
        <v>1395.47</v>
      </c>
      <c r="K566" s="41">
        <v>0.87</v>
      </c>
      <c r="L566" s="41">
        <v>1.73317</v>
      </c>
      <c r="M566" s="41">
        <v>220.979</v>
      </c>
    </row>
    <row r="567">
      <c r="A567" s="41">
        <v>565.0</v>
      </c>
      <c r="B567" s="41" t="s">
        <v>101</v>
      </c>
      <c r="C567" s="41" t="s">
        <v>450</v>
      </c>
      <c r="D567" s="41" t="s">
        <v>742</v>
      </c>
      <c r="E567" s="41" t="s">
        <v>115</v>
      </c>
      <c r="F567" s="41" t="s">
        <v>105</v>
      </c>
      <c r="G567" s="41">
        <v>4240.0</v>
      </c>
      <c r="H567" s="41">
        <v>44.1016</v>
      </c>
      <c r="I567" s="41">
        <v>-70.166</v>
      </c>
      <c r="J567" s="41">
        <v>3038.71</v>
      </c>
      <c r="K567" s="41">
        <v>1.89</v>
      </c>
      <c r="L567" s="41">
        <v>3.77407</v>
      </c>
      <c r="M567" s="41">
        <v>481.194</v>
      </c>
    </row>
    <row r="568">
      <c r="A568" s="41">
        <v>566.0</v>
      </c>
      <c r="B568" s="41" t="s">
        <v>101</v>
      </c>
      <c r="C568" s="41" t="s">
        <v>743</v>
      </c>
      <c r="D568" s="41" t="s">
        <v>744</v>
      </c>
      <c r="E568" s="41" t="s">
        <v>745</v>
      </c>
      <c r="F568" s="41" t="s">
        <v>105</v>
      </c>
      <c r="G568" s="41">
        <v>4049.0</v>
      </c>
      <c r="H568" s="41">
        <v>43.7904</v>
      </c>
      <c r="I568" s="41">
        <v>-70.701</v>
      </c>
      <c r="J568" s="41">
        <v>53121.9</v>
      </c>
      <c r="K568" s="41">
        <v>32.99</v>
      </c>
      <c r="L568" s="41">
        <v>65.9773</v>
      </c>
      <c r="M568" s="41">
        <v>6729.69</v>
      </c>
    </row>
    <row r="569">
      <c r="A569" s="41">
        <v>567.0</v>
      </c>
      <c r="B569" s="41" t="s">
        <v>101</v>
      </c>
      <c r="C569" s="41" t="s">
        <v>743</v>
      </c>
      <c r="D569" s="41" t="s">
        <v>746</v>
      </c>
      <c r="E569" s="41" t="s">
        <v>109</v>
      </c>
      <c r="F569" s="41" t="s">
        <v>105</v>
      </c>
      <c r="G569" s="41">
        <v>4287.0</v>
      </c>
      <c r="H569" s="41">
        <v>44.0272</v>
      </c>
      <c r="I569" s="41">
        <v>-69.936</v>
      </c>
      <c r="J569" s="41">
        <v>23136.1</v>
      </c>
      <c r="K569" s="41">
        <v>14.37</v>
      </c>
      <c r="L569" s="41">
        <v>28.735</v>
      </c>
      <c r="M569" s="41">
        <v>2930.97</v>
      </c>
    </row>
    <row r="570">
      <c r="A570" s="41">
        <v>568.0</v>
      </c>
      <c r="B570" s="41" t="s">
        <v>101</v>
      </c>
      <c r="C570" s="41" t="s">
        <v>743</v>
      </c>
      <c r="D570" s="41" t="s">
        <v>747</v>
      </c>
      <c r="E570" s="41" t="s">
        <v>115</v>
      </c>
      <c r="F570" s="41" t="s">
        <v>105</v>
      </c>
      <c r="G570" s="41">
        <v>4240.0</v>
      </c>
      <c r="H570" s="41">
        <v>44.1094</v>
      </c>
      <c r="I570" s="41">
        <v>-70.193</v>
      </c>
      <c r="J570" s="41">
        <v>942.99</v>
      </c>
      <c r="K570" s="41">
        <v>0.59</v>
      </c>
      <c r="L570" s="41">
        <v>1.17119</v>
      </c>
      <c r="M570" s="41">
        <v>119.461</v>
      </c>
    </row>
    <row r="571">
      <c r="A571" s="41">
        <v>569.0</v>
      </c>
      <c r="B571" s="41" t="s">
        <v>101</v>
      </c>
      <c r="C571" s="41" t="s">
        <v>743</v>
      </c>
      <c r="D571" s="41" t="s">
        <v>748</v>
      </c>
      <c r="E571" s="41" t="s">
        <v>172</v>
      </c>
      <c r="F571" s="41" t="s">
        <v>105</v>
      </c>
      <c r="G571" s="41">
        <v>4011.0</v>
      </c>
      <c r="H571" s="41">
        <v>43.9157</v>
      </c>
      <c r="I571" s="41">
        <v>-69.961</v>
      </c>
      <c r="J571" s="41">
        <v>28717.3</v>
      </c>
      <c r="K571" s="41">
        <v>17.83</v>
      </c>
      <c r="L571" s="41">
        <v>35.6668</v>
      </c>
      <c r="M571" s="41">
        <v>3638.02</v>
      </c>
    </row>
    <row r="572">
      <c r="A572" s="41">
        <v>570.0</v>
      </c>
      <c r="B572" s="41" t="s">
        <v>101</v>
      </c>
      <c r="C572" s="41" t="s">
        <v>743</v>
      </c>
      <c r="D572" s="41" t="s">
        <v>749</v>
      </c>
      <c r="E572" s="41" t="s">
        <v>464</v>
      </c>
      <c r="F572" s="41" t="s">
        <v>105</v>
      </c>
      <c r="G572" s="41">
        <v>4938.0</v>
      </c>
      <c r="H572" s="41">
        <v>44.6723</v>
      </c>
      <c r="I572" s="41">
        <v>-70.148</v>
      </c>
      <c r="J572" s="41">
        <v>63079.5</v>
      </c>
      <c r="K572" s="41">
        <v>39.17</v>
      </c>
      <c r="L572" s="41">
        <v>78.3447</v>
      </c>
      <c r="M572" s="41">
        <v>7991.16</v>
      </c>
    </row>
    <row r="573">
      <c r="A573" s="41">
        <v>571.0</v>
      </c>
      <c r="B573" s="41" t="s">
        <v>101</v>
      </c>
      <c r="C573" s="41" t="s">
        <v>743</v>
      </c>
      <c r="D573" s="41" t="s">
        <v>750</v>
      </c>
      <c r="E573" s="41" t="s">
        <v>117</v>
      </c>
      <c r="F573" s="41" t="s">
        <v>105</v>
      </c>
      <c r="G573" s="41">
        <v>4210.0</v>
      </c>
      <c r="H573" s="41">
        <v>44.1397</v>
      </c>
      <c r="I573" s="41">
        <v>-70.21</v>
      </c>
      <c r="J573" s="41">
        <v>3801.05</v>
      </c>
      <c r="K573" s="41">
        <v>2.36</v>
      </c>
      <c r="L573" s="41">
        <v>4.72091</v>
      </c>
      <c r="M573" s="41">
        <v>481.533</v>
      </c>
    </row>
    <row r="574">
      <c r="A574" s="41">
        <v>572.0</v>
      </c>
      <c r="B574" s="41" t="s">
        <v>101</v>
      </c>
      <c r="C574" s="41" t="s">
        <v>743</v>
      </c>
      <c r="D574" s="41" t="s">
        <v>158</v>
      </c>
      <c r="E574" s="41" t="s">
        <v>115</v>
      </c>
      <c r="F574" s="41" t="s">
        <v>105</v>
      </c>
      <c r="G574" s="41">
        <v>4240.0</v>
      </c>
      <c r="H574" s="41">
        <v>44.1123</v>
      </c>
      <c r="I574" s="41">
        <v>-70.197</v>
      </c>
      <c r="J574" s="41">
        <v>892.53</v>
      </c>
      <c r="K574" s="41">
        <v>0.55</v>
      </c>
      <c r="L574" s="41">
        <v>1.10852</v>
      </c>
      <c r="M574" s="41">
        <v>113.069</v>
      </c>
    </row>
    <row r="575">
      <c r="A575" s="41">
        <v>573.0</v>
      </c>
      <c r="B575" s="41" t="s">
        <v>101</v>
      </c>
      <c r="C575" s="41" t="s">
        <v>743</v>
      </c>
      <c r="D575" s="41" t="s">
        <v>751</v>
      </c>
      <c r="E575" s="41" t="s">
        <v>752</v>
      </c>
      <c r="F575" s="41" t="s">
        <v>105</v>
      </c>
      <c r="G575" s="41">
        <v>4107.0</v>
      </c>
      <c r="H575" s="41">
        <v>43.5592</v>
      </c>
      <c r="I575" s="41">
        <v>-70.213</v>
      </c>
      <c r="J575" s="41">
        <v>60721.4</v>
      </c>
      <c r="K575" s="41">
        <v>37.71</v>
      </c>
      <c r="L575" s="41">
        <v>75.4159</v>
      </c>
      <c r="M575" s="41">
        <v>7692.42</v>
      </c>
    </row>
    <row r="576">
      <c r="A576" s="41">
        <v>574.0</v>
      </c>
      <c r="B576" s="41" t="s">
        <v>101</v>
      </c>
      <c r="C576" s="41" t="s">
        <v>743</v>
      </c>
      <c r="D576" s="41" t="s">
        <v>753</v>
      </c>
      <c r="E576" s="41" t="s">
        <v>729</v>
      </c>
      <c r="F576" s="41" t="s">
        <v>105</v>
      </c>
      <c r="G576" s="41">
        <v>4220.0</v>
      </c>
      <c r="H576" s="41">
        <v>44.2888</v>
      </c>
      <c r="I576" s="41">
        <v>-70.367</v>
      </c>
      <c r="J576" s="41">
        <v>24179.0</v>
      </c>
      <c r="K576" s="41">
        <v>15.02</v>
      </c>
      <c r="L576" s="41">
        <v>30.0304</v>
      </c>
      <c r="M576" s="41">
        <v>3063.1</v>
      </c>
    </row>
    <row r="577">
      <c r="A577" s="41">
        <v>575.0</v>
      </c>
      <c r="B577" s="41" t="s">
        <v>101</v>
      </c>
      <c r="C577" s="41" t="s">
        <v>743</v>
      </c>
      <c r="D577" s="41" t="s">
        <v>754</v>
      </c>
      <c r="E577" s="41" t="s">
        <v>129</v>
      </c>
      <c r="F577" s="41" t="s">
        <v>105</v>
      </c>
      <c r="G577" s="41">
        <v>4106.0</v>
      </c>
      <c r="H577" s="41">
        <v>43.6472</v>
      </c>
      <c r="I577" s="41">
        <v>-70.24</v>
      </c>
      <c r="J577" s="41">
        <v>51028.8</v>
      </c>
      <c r="K577" s="41">
        <v>31.69</v>
      </c>
      <c r="L577" s="41">
        <v>63.3778</v>
      </c>
      <c r="M577" s="41">
        <v>6464.53</v>
      </c>
    </row>
    <row r="578">
      <c r="A578" s="41">
        <v>576.0</v>
      </c>
      <c r="B578" s="41" t="s">
        <v>101</v>
      </c>
      <c r="C578" s="41" t="s">
        <v>743</v>
      </c>
      <c r="D578" s="41" t="s">
        <v>755</v>
      </c>
      <c r="E578" s="41" t="s">
        <v>673</v>
      </c>
      <c r="F578" s="41" t="s">
        <v>105</v>
      </c>
      <c r="G578" s="41">
        <v>4364.0</v>
      </c>
      <c r="H578" s="41">
        <v>44.3405</v>
      </c>
      <c r="I578" s="41">
        <v>-69.968</v>
      </c>
      <c r="J578" s="41">
        <v>32128.1</v>
      </c>
      <c r="K578" s="41">
        <v>19.95</v>
      </c>
      <c r="L578" s="41">
        <v>39.9031</v>
      </c>
      <c r="M578" s="41">
        <v>4070.11</v>
      </c>
    </row>
    <row r="579">
      <c r="A579" s="41">
        <v>577.0</v>
      </c>
      <c r="B579" s="41" t="s">
        <v>101</v>
      </c>
      <c r="C579" s="41" t="s">
        <v>743</v>
      </c>
      <c r="D579" s="41" t="s">
        <v>756</v>
      </c>
      <c r="E579" s="41" t="s">
        <v>115</v>
      </c>
      <c r="F579" s="41" t="s">
        <v>105</v>
      </c>
      <c r="G579" s="41">
        <v>4240.0</v>
      </c>
      <c r="H579" s="41">
        <v>44.0935</v>
      </c>
      <c r="I579" s="41">
        <v>-70.145</v>
      </c>
      <c r="J579" s="41">
        <v>4845.83</v>
      </c>
      <c r="K579" s="41">
        <v>3.01</v>
      </c>
      <c r="L579" s="41">
        <v>6.01853</v>
      </c>
      <c r="M579" s="41">
        <v>613.89</v>
      </c>
    </row>
    <row r="580">
      <c r="A580" s="41">
        <v>578.0</v>
      </c>
      <c r="B580" s="41" t="s">
        <v>101</v>
      </c>
      <c r="C580" s="41" t="s">
        <v>743</v>
      </c>
      <c r="D580" s="41" t="s">
        <v>191</v>
      </c>
      <c r="E580" s="41" t="s">
        <v>160</v>
      </c>
      <c r="F580" s="41" t="s">
        <v>105</v>
      </c>
      <c r="G580" s="41">
        <v>4258.0</v>
      </c>
      <c r="H580" s="41">
        <v>44.1308</v>
      </c>
      <c r="I580" s="41">
        <v>-70.305</v>
      </c>
      <c r="J580" s="41">
        <v>8602.66</v>
      </c>
      <c r="K580" s="41">
        <v>5.34</v>
      </c>
      <c r="L580" s="41">
        <v>10.6845</v>
      </c>
      <c r="M580" s="41">
        <v>1089.82</v>
      </c>
    </row>
    <row r="581">
      <c r="A581" s="41">
        <v>579.0</v>
      </c>
      <c r="B581" s="41" t="s">
        <v>101</v>
      </c>
      <c r="C581" s="41" t="s">
        <v>743</v>
      </c>
      <c r="D581" s="41" t="s">
        <v>757</v>
      </c>
      <c r="E581" s="41" t="s">
        <v>117</v>
      </c>
      <c r="F581" s="41" t="s">
        <v>105</v>
      </c>
      <c r="G581" s="41">
        <v>4210.0</v>
      </c>
      <c r="H581" s="41">
        <v>44.0877</v>
      </c>
      <c r="I581" s="41">
        <v>-70.226</v>
      </c>
      <c r="J581" s="41">
        <v>2712.29</v>
      </c>
      <c r="K581" s="41">
        <v>1.68</v>
      </c>
      <c r="L581" s="41">
        <v>3.36866</v>
      </c>
      <c r="M581" s="41">
        <v>343.604</v>
      </c>
    </row>
    <row r="582">
      <c r="A582" s="41">
        <v>580.0</v>
      </c>
      <c r="B582" s="41" t="s">
        <v>101</v>
      </c>
      <c r="C582" s="41" t="s">
        <v>743</v>
      </c>
      <c r="D582" s="41" t="s">
        <v>758</v>
      </c>
      <c r="E582" s="41" t="s">
        <v>117</v>
      </c>
      <c r="F582" s="41" t="s">
        <v>105</v>
      </c>
      <c r="G582" s="41">
        <v>4210.0</v>
      </c>
      <c r="H582" s="41">
        <v>44.1165</v>
      </c>
      <c r="I582" s="41">
        <v>-70.282</v>
      </c>
      <c r="J582" s="41">
        <v>6400.03</v>
      </c>
      <c r="K582" s="41">
        <v>3.97</v>
      </c>
      <c r="L582" s="41">
        <v>7.94883</v>
      </c>
      <c r="M582" s="41">
        <v>810.781</v>
      </c>
    </row>
    <row r="583">
      <c r="A583" s="41">
        <v>581.0</v>
      </c>
      <c r="B583" s="41" t="s">
        <v>101</v>
      </c>
      <c r="C583" s="41" t="s">
        <v>743</v>
      </c>
      <c r="D583" s="41" t="s">
        <v>759</v>
      </c>
      <c r="E583" s="41" t="s">
        <v>407</v>
      </c>
      <c r="F583" s="41" t="s">
        <v>105</v>
      </c>
      <c r="G583" s="41">
        <v>4530.0</v>
      </c>
      <c r="H583" s="41">
        <v>43.9145</v>
      </c>
      <c r="I583" s="41">
        <v>-69.818</v>
      </c>
      <c r="J583" s="41">
        <v>37453.7</v>
      </c>
      <c r="K583" s="41">
        <v>23.26</v>
      </c>
      <c r="L583" s="41">
        <v>46.5175</v>
      </c>
      <c r="M583" s="41">
        <v>4744.78</v>
      </c>
    </row>
    <row r="584">
      <c r="A584" s="41">
        <v>582.0</v>
      </c>
      <c r="B584" s="41" t="s">
        <v>101</v>
      </c>
      <c r="C584" s="41" t="s">
        <v>743</v>
      </c>
      <c r="D584" s="41" t="s">
        <v>760</v>
      </c>
      <c r="E584" s="41" t="s">
        <v>178</v>
      </c>
      <c r="F584" s="41" t="s">
        <v>105</v>
      </c>
      <c r="G584" s="41">
        <v>4250.0</v>
      </c>
      <c r="H584" s="41">
        <v>44.0225</v>
      </c>
      <c r="I584" s="41">
        <v>-70.108</v>
      </c>
      <c r="J584" s="41">
        <v>11971.0</v>
      </c>
      <c r="K584" s="41">
        <v>7.43</v>
      </c>
      <c r="L584" s="41">
        <v>14.8679</v>
      </c>
      <c r="M584" s="41">
        <v>1516.53</v>
      </c>
    </row>
    <row r="585">
      <c r="A585" s="41">
        <v>583.0</v>
      </c>
      <c r="B585" s="41" t="s">
        <v>101</v>
      </c>
      <c r="C585" s="41" t="s">
        <v>743</v>
      </c>
      <c r="D585" s="41" t="s">
        <v>761</v>
      </c>
      <c r="E585" s="41" t="s">
        <v>115</v>
      </c>
      <c r="F585" s="41" t="s">
        <v>105</v>
      </c>
      <c r="G585" s="41">
        <v>4240.0</v>
      </c>
      <c r="H585" s="41">
        <v>44.1081</v>
      </c>
      <c r="I585" s="41">
        <v>-70.208</v>
      </c>
      <c r="J585" s="41">
        <v>464.92</v>
      </c>
      <c r="K585" s="41">
        <v>0.29</v>
      </c>
      <c r="L585" s="41">
        <v>0.57743</v>
      </c>
      <c r="M585" s="41">
        <v>58.8975</v>
      </c>
    </row>
    <row r="586">
      <c r="A586" s="41">
        <v>584.0</v>
      </c>
      <c r="B586" s="41" t="s">
        <v>101</v>
      </c>
      <c r="C586" s="41" t="s">
        <v>743</v>
      </c>
      <c r="D586" s="41" t="s">
        <v>224</v>
      </c>
      <c r="E586" s="41" t="s">
        <v>115</v>
      </c>
      <c r="F586" s="41" t="s">
        <v>105</v>
      </c>
      <c r="G586" s="41">
        <v>4240.0</v>
      </c>
      <c r="H586" s="41">
        <v>44.1074</v>
      </c>
      <c r="I586" s="41">
        <v>-70.211</v>
      </c>
      <c r="J586" s="41">
        <v>671.39</v>
      </c>
      <c r="K586" s="41">
        <v>0.42</v>
      </c>
      <c r="L586" s="41">
        <v>0.83387</v>
      </c>
      <c r="M586" s="41">
        <v>85.0544</v>
      </c>
    </row>
    <row r="587">
      <c r="A587" s="41">
        <v>585.0</v>
      </c>
      <c r="B587" s="41" t="s">
        <v>101</v>
      </c>
      <c r="C587" s="41" t="s">
        <v>743</v>
      </c>
      <c r="D587" s="41" t="s">
        <v>762</v>
      </c>
      <c r="E587" s="41" t="s">
        <v>119</v>
      </c>
      <c r="F587" s="41" t="s">
        <v>105</v>
      </c>
      <c r="G587" s="41">
        <v>4103.0</v>
      </c>
      <c r="H587" s="41">
        <v>43.6785</v>
      </c>
      <c r="I587" s="41">
        <v>-70.301</v>
      </c>
      <c r="J587" s="41">
        <v>48115.6</v>
      </c>
      <c r="K587" s="41">
        <v>29.88</v>
      </c>
      <c r="L587" s="41">
        <v>59.7595</v>
      </c>
      <c r="M587" s="41">
        <v>6095.47</v>
      </c>
    </row>
    <row r="588">
      <c r="A588" s="41">
        <v>586.0</v>
      </c>
      <c r="B588" s="41" t="s">
        <v>101</v>
      </c>
      <c r="C588" s="41" t="s">
        <v>743</v>
      </c>
      <c r="D588" s="41" t="s">
        <v>572</v>
      </c>
      <c r="E588" s="41" t="s">
        <v>178</v>
      </c>
      <c r="F588" s="41" t="s">
        <v>105</v>
      </c>
      <c r="G588" s="41">
        <v>4250.0</v>
      </c>
      <c r="H588" s="41">
        <v>44.0207</v>
      </c>
      <c r="I588" s="41">
        <v>-70.107</v>
      </c>
      <c r="J588" s="41">
        <v>12181.0</v>
      </c>
      <c r="K588" s="41">
        <v>7.56</v>
      </c>
      <c r="L588" s="41">
        <v>15.1288</v>
      </c>
      <c r="M588" s="41">
        <v>1543.14</v>
      </c>
    </row>
    <row r="589">
      <c r="A589" s="41">
        <v>587.0</v>
      </c>
      <c r="B589" s="41" t="s">
        <v>101</v>
      </c>
      <c r="C589" s="41" t="s">
        <v>743</v>
      </c>
      <c r="D589" s="41" t="s">
        <v>249</v>
      </c>
      <c r="E589" s="41" t="s">
        <v>115</v>
      </c>
      <c r="F589" s="41" t="s">
        <v>105</v>
      </c>
      <c r="G589" s="41">
        <v>4240.0</v>
      </c>
      <c r="H589" s="41">
        <v>44.1041</v>
      </c>
      <c r="I589" s="41">
        <v>-70.208</v>
      </c>
      <c r="J589" s="41">
        <v>444.24</v>
      </c>
      <c r="K589" s="41">
        <v>0.28</v>
      </c>
      <c r="L589" s="41">
        <v>0.55175</v>
      </c>
      <c r="M589" s="41">
        <v>56.2782</v>
      </c>
    </row>
    <row r="590">
      <c r="A590" s="41">
        <v>588.0</v>
      </c>
      <c r="B590" s="41" t="s">
        <v>101</v>
      </c>
      <c r="C590" s="41" t="s">
        <v>743</v>
      </c>
      <c r="D590" s="41" t="s">
        <v>763</v>
      </c>
      <c r="E590" s="41" t="s">
        <v>115</v>
      </c>
      <c r="F590" s="41" t="s">
        <v>105</v>
      </c>
      <c r="G590" s="41">
        <v>4240.0</v>
      </c>
      <c r="H590" s="41">
        <v>44.1089</v>
      </c>
      <c r="I590" s="41">
        <v>-70.193</v>
      </c>
      <c r="J590" s="41">
        <v>857.73</v>
      </c>
      <c r="K590" s="41">
        <v>0.53</v>
      </c>
      <c r="L590" s="41">
        <v>1.0653</v>
      </c>
      <c r="M590" s="41">
        <v>108.661</v>
      </c>
    </row>
    <row r="591">
      <c r="A591" s="41">
        <v>589.0</v>
      </c>
      <c r="B591" s="41" t="s">
        <v>101</v>
      </c>
      <c r="C591" s="41" t="s">
        <v>743</v>
      </c>
      <c r="D591" s="41" t="s">
        <v>764</v>
      </c>
      <c r="E591" s="41" t="s">
        <v>530</v>
      </c>
      <c r="F591" s="41" t="s">
        <v>105</v>
      </c>
      <c r="G591" s="41">
        <v>4280.0</v>
      </c>
      <c r="H591" s="41">
        <v>44.1643</v>
      </c>
      <c r="I591" s="41">
        <v>-70.059</v>
      </c>
      <c r="J591" s="41">
        <v>13273.8</v>
      </c>
      <c r="K591" s="41">
        <v>8.24</v>
      </c>
      <c r="L591" s="41">
        <v>16.486</v>
      </c>
      <c r="M591" s="41">
        <v>1681.57</v>
      </c>
    </row>
    <row r="592">
      <c r="A592" s="41">
        <v>590.0</v>
      </c>
      <c r="B592" s="41" t="s">
        <v>101</v>
      </c>
      <c r="C592" s="41" t="s">
        <v>743</v>
      </c>
      <c r="D592" s="41" t="s">
        <v>257</v>
      </c>
      <c r="E592" s="41" t="s">
        <v>178</v>
      </c>
      <c r="F592" s="41" t="s">
        <v>105</v>
      </c>
      <c r="G592" s="41">
        <v>4250.0</v>
      </c>
      <c r="H592" s="41">
        <v>43.9955</v>
      </c>
      <c r="I592" s="41">
        <v>-70.132</v>
      </c>
      <c r="J592" s="41">
        <v>13520.7</v>
      </c>
      <c r="K592" s="41">
        <v>8.4</v>
      </c>
      <c r="L592" s="41">
        <v>16.7927</v>
      </c>
      <c r="M592" s="41">
        <v>1712.85</v>
      </c>
    </row>
    <row r="593">
      <c r="A593" s="41">
        <v>591.0</v>
      </c>
      <c r="B593" s="41" t="s">
        <v>101</v>
      </c>
      <c r="C593" s="41" t="s">
        <v>743</v>
      </c>
      <c r="D593" s="41" t="s">
        <v>765</v>
      </c>
      <c r="E593" s="41" t="s">
        <v>115</v>
      </c>
      <c r="F593" s="41" t="s">
        <v>105</v>
      </c>
      <c r="G593" s="41">
        <v>4240.0</v>
      </c>
      <c r="H593" s="41">
        <v>44.0772</v>
      </c>
      <c r="I593" s="41">
        <v>-70.184</v>
      </c>
      <c r="J593" s="41">
        <v>3517.77</v>
      </c>
      <c r="K593" s="41">
        <v>2.18</v>
      </c>
      <c r="L593" s="41">
        <v>4.36907</v>
      </c>
      <c r="M593" s="41">
        <v>445.645</v>
      </c>
    </row>
    <row r="594">
      <c r="A594" s="41">
        <v>592.0</v>
      </c>
      <c r="B594" s="41" t="s">
        <v>101</v>
      </c>
      <c r="C594" s="41" t="s">
        <v>743</v>
      </c>
      <c r="D594" s="41" t="s">
        <v>766</v>
      </c>
      <c r="E594" s="41" t="s">
        <v>278</v>
      </c>
      <c r="F594" s="41" t="s">
        <v>105</v>
      </c>
      <c r="G594" s="41">
        <v>4096.0</v>
      </c>
      <c r="H594" s="41">
        <v>43.7715</v>
      </c>
      <c r="I594" s="41">
        <v>-70.134</v>
      </c>
      <c r="J594" s="41">
        <v>37553.0</v>
      </c>
      <c r="K594" s="41">
        <v>23.32</v>
      </c>
      <c r="L594" s="41">
        <v>46.6408</v>
      </c>
      <c r="M594" s="41">
        <v>4757.37</v>
      </c>
    </row>
    <row r="595">
      <c r="A595" s="41">
        <v>593.0</v>
      </c>
      <c r="B595" s="41" t="s">
        <v>101</v>
      </c>
      <c r="C595" s="41" t="s">
        <v>743</v>
      </c>
      <c r="D595" s="41" t="s">
        <v>767</v>
      </c>
      <c r="E595" s="41" t="s">
        <v>117</v>
      </c>
      <c r="F595" s="41" t="s">
        <v>105</v>
      </c>
      <c r="G595" s="41">
        <v>4210.0</v>
      </c>
      <c r="H595" s="41">
        <v>44.1064</v>
      </c>
      <c r="I595" s="41">
        <v>-70.25</v>
      </c>
      <c r="J595" s="41">
        <v>3748.39</v>
      </c>
      <c r="K595" s="41">
        <v>2.33</v>
      </c>
      <c r="L595" s="41">
        <v>4.6555</v>
      </c>
      <c r="M595" s="41">
        <v>474.861</v>
      </c>
    </row>
    <row r="596">
      <c r="A596" s="41">
        <v>594.0</v>
      </c>
      <c r="B596" s="41" t="s">
        <v>101</v>
      </c>
      <c r="C596" s="41" t="s">
        <v>743</v>
      </c>
      <c r="D596" s="41" t="s">
        <v>274</v>
      </c>
      <c r="E596" s="41" t="s">
        <v>239</v>
      </c>
      <c r="F596" s="41" t="s">
        <v>105</v>
      </c>
      <c r="G596" s="41">
        <v>4330.0</v>
      </c>
      <c r="H596" s="41">
        <v>44.2975</v>
      </c>
      <c r="I596" s="41">
        <v>-69.719</v>
      </c>
      <c r="J596" s="41">
        <v>44134.5</v>
      </c>
      <c r="K596" s="41">
        <v>27.41</v>
      </c>
      <c r="L596" s="41">
        <v>54.815</v>
      </c>
      <c r="M596" s="41">
        <v>5591.13</v>
      </c>
    </row>
    <row r="597">
      <c r="A597" s="41">
        <v>595.0</v>
      </c>
      <c r="B597" s="41" t="s">
        <v>101</v>
      </c>
      <c r="C597" s="41" t="s">
        <v>743</v>
      </c>
      <c r="D597" s="41" t="s">
        <v>276</v>
      </c>
      <c r="E597" s="41" t="s">
        <v>117</v>
      </c>
      <c r="F597" s="41" t="s">
        <v>105</v>
      </c>
      <c r="G597" s="41">
        <v>4210.0</v>
      </c>
      <c r="H597" s="41">
        <v>44.0874</v>
      </c>
      <c r="I597" s="41">
        <v>-70.276</v>
      </c>
      <c r="J597" s="41">
        <v>6207.42</v>
      </c>
      <c r="K597" s="41">
        <v>3.85</v>
      </c>
      <c r="L597" s="41">
        <v>7.70961</v>
      </c>
      <c r="M597" s="41">
        <v>786.38</v>
      </c>
    </row>
    <row r="598">
      <c r="A598" s="41">
        <v>596.0</v>
      </c>
      <c r="B598" s="41" t="s">
        <v>101</v>
      </c>
      <c r="C598" s="41" t="s">
        <v>743</v>
      </c>
      <c r="D598" s="41" t="s">
        <v>768</v>
      </c>
      <c r="E598" s="41" t="s">
        <v>115</v>
      </c>
      <c r="F598" s="41" t="s">
        <v>105</v>
      </c>
      <c r="G598" s="41">
        <v>4240.0</v>
      </c>
      <c r="H598" s="41">
        <v>44.1266</v>
      </c>
      <c r="I598" s="41">
        <v>-70.193</v>
      </c>
      <c r="J598" s="41">
        <v>2435.83</v>
      </c>
      <c r="K598" s="41">
        <v>1.51</v>
      </c>
      <c r="L598" s="41">
        <v>3.0253</v>
      </c>
      <c r="M598" s="41">
        <v>308.581</v>
      </c>
    </row>
    <row r="599">
      <c r="A599" s="41">
        <v>597.0</v>
      </c>
      <c r="B599" s="41" t="s">
        <v>101</v>
      </c>
      <c r="C599" s="41" t="s">
        <v>743</v>
      </c>
      <c r="D599" s="41" t="s">
        <v>769</v>
      </c>
      <c r="E599" s="41" t="s">
        <v>185</v>
      </c>
      <c r="F599" s="41" t="s">
        <v>105</v>
      </c>
      <c r="G599" s="41">
        <v>4039.0</v>
      </c>
      <c r="H599" s="41">
        <v>43.8601</v>
      </c>
      <c r="I599" s="41">
        <v>-70.389</v>
      </c>
      <c r="J599" s="41">
        <v>31087.4</v>
      </c>
      <c r="K599" s="41">
        <v>19.31</v>
      </c>
      <c r="L599" s="41">
        <v>38.6106</v>
      </c>
      <c r="M599" s="41">
        <v>3938.28</v>
      </c>
    </row>
    <row r="600">
      <c r="A600" s="41">
        <v>598.0</v>
      </c>
      <c r="B600" s="41" t="s">
        <v>101</v>
      </c>
      <c r="C600" s="41" t="s">
        <v>743</v>
      </c>
      <c r="D600" s="41" t="s">
        <v>770</v>
      </c>
      <c r="E600" s="41" t="s">
        <v>115</v>
      </c>
      <c r="F600" s="41" t="s">
        <v>105</v>
      </c>
      <c r="G600" s="41">
        <v>4240.0</v>
      </c>
      <c r="H600" s="41">
        <v>44.1266</v>
      </c>
      <c r="I600" s="41">
        <v>-70.18</v>
      </c>
      <c r="J600" s="41">
        <v>2953.25</v>
      </c>
      <c r="K600" s="41">
        <v>1.83</v>
      </c>
      <c r="L600" s="41">
        <v>3.66793</v>
      </c>
      <c r="M600" s="41">
        <v>374.129</v>
      </c>
    </row>
    <row r="601">
      <c r="A601" s="41">
        <v>599.0</v>
      </c>
      <c r="B601" s="41" t="s">
        <v>101</v>
      </c>
      <c r="C601" s="41" t="s">
        <v>743</v>
      </c>
      <c r="D601" s="41" t="s">
        <v>771</v>
      </c>
      <c r="E601" s="41" t="s">
        <v>172</v>
      </c>
      <c r="F601" s="41" t="s">
        <v>105</v>
      </c>
      <c r="G601" s="41">
        <v>4011.0</v>
      </c>
      <c r="H601" s="41">
        <v>43.8937</v>
      </c>
      <c r="I601" s="41">
        <v>-69.908</v>
      </c>
      <c r="J601" s="41">
        <v>33409.6</v>
      </c>
      <c r="K601" s="41">
        <v>20.75</v>
      </c>
      <c r="L601" s="41">
        <v>41.4947</v>
      </c>
      <c r="M601" s="41">
        <v>4232.46</v>
      </c>
    </row>
    <row r="602">
      <c r="A602" s="41">
        <v>600.0</v>
      </c>
      <c r="B602" s="41" t="s">
        <v>101</v>
      </c>
      <c r="C602" s="41" t="s">
        <v>743</v>
      </c>
      <c r="D602" s="41" t="s">
        <v>612</v>
      </c>
      <c r="E602" s="41" t="s">
        <v>115</v>
      </c>
      <c r="F602" s="41" t="s">
        <v>105</v>
      </c>
      <c r="G602" s="41">
        <v>4240.0</v>
      </c>
      <c r="H602" s="41">
        <v>44.1114</v>
      </c>
      <c r="I602" s="41">
        <v>-70.2</v>
      </c>
      <c r="J602" s="41">
        <v>660.45</v>
      </c>
      <c r="K602" s="41">
        <v>0.41</v>
      </c>
      <c r="L602" s="41">
        <v>0.82027</v>
      </c>
      <c r="M602" s="41">
        <v>83.668</v>
      </c>
    </row>
    <row r="603">
      <c r="A603" s="41">
        <v>601.0</v>
      </c>
      <c r="B603" s="41" t="s">
        <v>101</v>
      </c>
      <c r="C603" s="41" t="s">
        <v>743</v>
      </c>
      <c r="D603" s="41" t="s">
        <v>616</v>
      </c>
      <c r="E603" s="41" t="s">
        <v>115</v>
      </c>
      <c r="F603" s="41" t="s">
        <v>105</v>
      </c>
      <c r="G603" s="41">
        <v>4240.0</v>
      </c>
      <c r="H603" s="41">
        <v>44.1058</v>
      </c>
      <c r="I603" s="41">
        <v>-70.172</v>
      </c>
      <c r="J603" s="41">
        <v>2472.6</v>
      </c>
      <c r="K603" s="41">
        <v>1.54</v>
      </c>
      <c r="L603" s="41">
        <v>3.07097</v>
      </c>
      <c r="M603" s="41">
        <v>313.239</v>
      </c>
    </row>
    <row r="604">
      <c r="A604" s="41">
        <v>602.0</v>
      </c>
      <c r="B604" s="41" t="s">
        <v>101</v>
      </c>
      <c r="C604" s="41" t="s">
        <v>743</v>
      </c>
      <c r="D604" s="41" t="s">
        <v>772</v>
      </c>
      <c r="E604" s="41" t="s">
        <v>115</v>
      </c>
      <c r="F604" s="41" t="s">
        <v>105</v>
      </c>
      <c r="G604" s="41">
        <v>4240.0</v>
      </c>
      <c r="H604" s="41">
        <v>44.1169</v>
      </c>
      <c r="I604" s="41">
        <v>-70.19</v>
      </c>
      <c r="J604" s="41">
        <v>1604.69</v>
      </c>
      <c r="K604" s="41">
        <v>1.0</v>
      </c>
      <c r="L604" s="41">
        <v>1.99303</v>
      </c>
      <c r="M604" s="41">
        <v>203.289</v>
      </c>
    </row>
    <row r="605">
      <c r="A605" s="41">
        <v>603.0</v>
      </c>
      <c r="B605" s="41" t="s">
        <v>101</v>
      </c>
      <c r="C605" s="41" t="s">
        <v>743</v>
      </c>
      <c r="D605" s="41" t="s">
        <v>773</v>
      </c>
      <c r="E605" s="41" t="s">
        <v>115</v>
      </c>
      <c r="F605" s="41" t="s">
        <v>105</v>
      </c>
      <c r="G605" s="41">
        <v>4240.0</v>
      </c>
      <c r="H605" s="41">
        <v>44.1014</v>
      </c>
      <c r="I605" s="41">
        <v>-70.152</v>
      </c>
      <c r="J605" s="41">
        <v>4099.0</v>
      </c>
      <c r="K605" s="41">
        <v>2.55</v>
      </c>
      <c r="L605" s="41">
        <v>5.09096</v>
      </c>
      <c r="M605" s="41">
        <v>519.278</v>
      </c>
    </row>
    <row r="606">
      <c r="A606" s="41">
        <v>604.0</v>
      </c>
      <c r="B606" s="41" t="s">
        <v>101</v>
      </c>
      <c r="C606" s="41" t="s">
        <v>743</v>
      </c>
      <c r="D606" s="41" t="s">
        <v>774</v>
      </c>
      <c r="E606" s="41" t="s">
        <v>117</v>
      </c>
      <c r="F606" s="41" t="s">
        <v>105</v>
      </c>
      <c r="G606" s="41">
        <v>4210.0</v>
      </c>
      <c r="H606" s="41">
        <v>44.0885</v>
      </c>
      <c r="I606" s="41">
        <v>-70.249</v>
      </c>
      <c r="J606" s="41">
        <v>4107.71</v>
      </c>
      <c r="K606" s="41">
        <v>2.55</v>
      </c>
      <c r="L606" s="41">
        <v>5.10178</v>
      </c>
      <c r="M606" s="41">
        <v>520.381</v>
      </c>
    </row>
    <row r="607">
      <c r="A607" s="41">
        <v>605.0</v>
      </c>
      <c r="B607" s="41" t="s">
        <v>101</v>
      </c>
      <c r="C607" s="41" t="s">
        <v>743</v>
      </c>
      <c r="D607" s="41" t="s">
        <v>775</v>
      </c>
      <c r="E607" s="41" t="s">
        <v>212</v>
      </c>
      <c r="F607" s="41" t="s">
        <v>105</v>
      </c>
      <c r="G607" s="41">
        <v>4260.0</v>
      </c>
      <c r="H607" s="41">
        <v>43.9469</v>
      </c>
      <c r="I607" s="41">
        <v>-70.318</v>
      </c>
      <c r="J607" s="41">
        <v>19899.5</v>
      </c>
      <c r="K607" s="41">
        <v>12.36</v>
      </c>
      <c r="L607" s="41">
        <v>24.7152</v>
      </c>
      <c r="M607" s="41">
        <v>2520.95</v>
      </c>
    </row>
    <row r="608">
      <c r="A608" s="41">
        <v>606.0</v>
      </c>
      <c r="B608" s="41" t="s">
        <v>101</v>
      </c>
      <c r="C608" s="41" t="s">
        <v>743</v>
      </c>
      <c r="D608" s="41" t="s">
        <v>313</v>
      </c>
      <c r="E608" s="41" t="s">
        <v>278</v>
      </c>
      <c r="F608" s="41" t="s">
        <v>105</v>
      </c>
      <c r="G608" s="41">
        <v>4096.0</v>
      </c>
      <c r="H608" s="41">
        <v>43.8021</v>
      </c>
      <c r="I608" s="41">
        <v>-70.163</v>
      </c>
      <c r="J608" s="41">
        <v>33891.4</v>
      </c>
      <c r="K608" s="41">
        <v>21.05</v>
      </c>
      <c r="L608" s="41">
        <v>42.0931</v>
      </c>
      <c r="M608" s="41">
        <v>4293.5</v>
      </c>
    </row>
    <row r="609">
      <c r="A609" s="41">
        <v>607.0</v>
      </c>
      <c r="B609" s="41" t="s">
        <v>101</v>
      </c>
      <c r="C609" s="41" t="s">
        <v>743</v>
      </c>
      <c r="D609" s="41" t="s">
        <v>776</v>
      </c>
      <c r="E609" s="41" t="s">
        <v>115</v>
      </c>
      <c r="F609" s="41" t="s">
        <v>105</v>
      </c>
      <c r="G609" s="41">
        <v>4240.0</v>
      </c>
      <c r="H609" s="41">
        <v>44.1191</v>
      </c>
      <c r="I609" s="41">
        <v>-70.187</v>
      </c>
      <c r="J609" s="41">
        <v>1969.25</v>
      </c>
      <c r="K609" s="41">
        <v>1.22</v>
      </c>
      <c r="L609" s="41">
        <v>2.44581</v>
      </c>
      <c r="M609" s="41">
        <v>249.473</v>
      </c>
    </row>
    <row r="610">
      <c r="A610" s="41">
        <v>608.0</v>
      </c>
      <c r="B610" s="41" t="s">
        <v>101</v>
      </c>
      <c r="C610" s="41" t="s">
        <v>743</v>
      </c>
      <c r="D610" s="41" t="s">
        <v>777</v>
      </c>
      <c r="E610" s="41" t="s">
        <v>139</v>
      </c>
      <c r="F610" s="41" t="s">
        <v>105</v>
      </c>
      <c r="G610" s="41">
        <v>4252.0</v>
      </c>
      <c r="H610" s="41">
        <v>44.0514</v>
      </c>
      <c r="I610" s="41">
        <v>-70.082</v>
      </c>
      <c r="J610" s="41">
        <v>11466.2</v>
      </c>
      <c r="K610" s="41">
        <v>7.12</v>
      </c>
      <c r="L610" s="41">
        <v>14.241</v>
      </c>
      <c r="M610" s="41">
        <v>1452.58</v>
      </c>
    </row>
    <row r="611">
      <c r="A611" s="41">
        <v>609.0</v>
      </c>
      <c r="B611" s="41" t="s">
        <v>101</v>
      </c>
      <c r="C611" s="41" t="s">
        <v>743</v>
      </c>
      <c r="D611" s="41" t="s">
        <v>778</v>
      </c>
      <c r="E611" s="41" t="s">
        <v>117</v>
      </c>
      <c r="F611" s="41" t="s">
        <v>105</v>
      </c>
      <c r="G611" s="41">
        <v>4210.0</v>
      </c>
      <c r="H611" s="41">
        <v>44.0487</v>
      </c>
      <c r="I611" s="41">
        <v>-70.262</v>
      </c>
      <c r="J611" s="41">
        <v>7894.92</v>
      </c>
      <c r="K611" s="41">
        <v>4.9</v>
      </c>
      <c r="L611" s="41">
        <v>9.80549</v>
      </c>
      <c r="M611" s="41">
        <v>1000.16</v>
      </c>
    </row>
    <row r="612">
      <c r="A612" s="41">
        <v>610.0</v>
      </c>
      <c r="B612" s="41" t="s">
        <v>101</v>
      </c>
      <c r="C612" s="41" t="s">
        <v>743</v>
      </c>
      <c r="D612" s="41" t="s">
        <v>779</v>
      </c>
      <c r="E612" s="41" t="s">
        <v>190</v>
      </c>
      <c r="F612" s="41" t="s">
        <v>105</v>
      </c>
      <c r="G612" s="41">
        <v>4280.0</v>
      </c>
      <c r="H612" s="41">
        <v>44.0758</v>
      </c>
      <c r="I612" s="41">
        <v>-70.119</v>
      </c>
      <c r="J612" s="41">
        <v>7549.25</v>
      </c>
      <c r="K612" s="41">
        <v>4.69</v>
      </c>
      <c r="L612" s="41">
        <v>9.37617</v>
      </c>
      <c r="M612" s="41">
        <v>956.37</v>
      </c>
    </row>
    <row r="613">
      <c r="A613" s="41">
        <v>611.0</v>
      </c>
      <c r="B613" s="41" t="s">
        <v>101</v>
      </c>
      <c r="C613" s="41" t="s">
        <v>743</v>
      </c>
      <c r="D613" s="41" t="s">
        <v>780</v>
      </c>
      <c r="E613" s="41" t="s">
        <v>190</v>
      </c>
      <c r="F613" s="41" t="s">
        <v>105</v>
      </c>
      <c r="G613" s="41">
        <v>4280.0</v>
      </c>
      <c r="H613" s="41">
        <v>44.131</v>
      </c>
      <c r="I613" s="41">
        <v>-70.064</v>
      </c>
      <c r="J613" s="41">
        <v>11509.4</v>
      </c>
      <c r="K613" s="41">
        <v>7.15</v>
      </c>
      <c r="L613" s="41">
        <v>14.2947</v>
      </c>
      <c r="M613" s="41">
        <v>1458.06</v>
      </c>
    </row>
    <row r="614">
      <c r="A614" s="41">
        <v>612.0</v>
      </c>
      <c r="B614" s="41" t="s">
        <v>101</v>
      </c>
      <c r="C614" s="41" t="s">
        <v>743</v>
      </c>
      <c r="D614" s="41" t="s">
        <v>781</v>
      </c>
      <c r="E614" s="41" t="s">
        <v>115</v>
      </c>
      <c r="F614" s="41" t="s">
        <v>105</v>
      </c>
      <c r="G614" s="41">
        <v>4240.0</v>
      </c>
      <c r="H614" s="41">
        <v>44.1163</v>
      </c>
      <c r="I614" s="41">
        <v>-70.145</v>
      </c>
      <c r="J614" s="41">
        <v>4796.17</v>
      </c>
      <c r="K614" s="41">
        <v>2.98</v>
      </c>
      <c r="L614" s="41">
        <v>5.95684</v>
      </c>
      <c r="M614" s="41">
        <v>607.597</v>
      </c>
    </row>
    <row r="615">
      <c r="A615" s="41">
        <v>613.0</v>
      </c>
      <c r="B615" s="41" t="s">
        <v>101</v>
      </c>
      <c r="C615" s="41" t="s">
        <v>743</v>
      </c>
      <c r="D615" s="41" t="s">
        <v>782</v>
      </c>
      <c r="E615" s="41" t="s">
        <v>129</v>
      </c>
      <c r="F615" s="41" t="s">
        <v>105</v>
      </c>
      <c r="G615" s="41">
        <v>4106.0</v>
      </c>
      <c r="H615" s="41">
        <v>43.6342</v>
      </c>
      <c r="I615" s="41">
        <v>-70.237</v>
      </c>
      <c r="J615" s="41">
        <v>52455.2</v>
      </c>
      <c r="K615" s="41">
        <v>32.57</v>
      </c>
      <c r="L615" s="41">
        <v>65.1493</v>
      </c>
      <c r="M615" s="41">
        <v>6645.23</v>
      </c>
    </row>
    <row r="616">
      <c r="A616" s="41">
        <v>614.0</v>
      </c>
      <c r="B616" s="41" t="s">
        <v>101</v>
      </c>
      <c r="C616" s="41" t="s">
        <v>743</v>
      </c>
      <c r="D616" s="41" t="s">
        <v>783</v>
      </c>
      <c r="E616" s="41" t="s">
        <v>784</v>
      </c>
      <c r="F616" s="41" t="s">
        <v>105</v>
      </c>
      <c r="G616" s="41">
        <v>4901.0</v>
      </c>
      <c r="H616" s="41">
        <v>44.5369</v>
      </c>
      <c r="I616" s="41">
        <v>-69.628</v>
      </c>
      <c r="J616" s="41">
        <v>66318.5</v>
      </c>
      <c r="K616" s="41">
        <v>41.18</v>
      </c>
      <c r="L616" s="41">
        <v>82.3676</v>
      </c>
      <c r="M616" s="41">
        <v>8401.5</v>
      </c>
    </row>
    <row r="617">
      <c r="A617" s="41">
        <v>615.0</v>
      </c>
      <c r="B617" s="41" t="s">
        <v>101</v>
      </c>
      <c r="C617" s="41" t="s">
        <v>743</v>
      </c>
      <c r="D617" s="41" t="s">
        <v>785</v>
      </c>
      <c r="E617" s="41" t="s">
        <v>786</v>
      </c>
      <c r="F617" s="41" t="s">
        <v>105</v>
      </c>
      <c r="G617" s="41">
        <v>4066.0</v>
      </c>
      <c r="H617" s="41">
        <v>43.7762</v>
      </c>
      <c r="I617" s="41">
        <v>-69.964</v>
      </c>
      <c r="J617" s="41">
        <v>41338.6</v>
      </c>
      <c r="K617" s="41">
        <v>25.67</v>
      </c>
      <c r="L617" s="41">
        <v>51.3425</v>
      </c>
      <c r="M617" s="41">
        <v>5236.93</v>
      </c>
    </row>
    <row r="618">
      <c r="A618" s="41">
        <v>616.0</v>
      </c>
      <c r="B618" s="41" t="s">
        <v>101</v>
      </c>
      <c r="C618" s="41" t="s">
        <v>743</v>
      </c>
      <c r="D618" s="41" t="s">
        <v>787</v>
      </c>
      <c r="E618" s="41" t="s">
        <v>115</v>
      </c>
      <c r="F618" s="41" t="s">
        <v>105</v>
      </c>
      <c r="G618" s="41">
        <v>4240.0</v>
      </c>
      <c r="H618" s="41">
        <v>44.1128</v>
      </c>
      <c r="I618" s="41">
        <v>-70.186</v>
      </c>
      <c r="J618" s="41">
        <v>1610.41</v>
      </c>
      <c r="K618" s="41">
        <v>1.0</v>
      </c>
      <c r="L618" s="41">
        <v>2.00012</v>
      </c>
      <c r="M618" s="41">
        <v>204.013</v>
      </c>
    </row>
    <row r="619">
      <c r="A619" s="41">
        <v>617.0</v>
      </c>
      <c r="B619" s="41" t="s">
        <v>101</v>
      </c>
      <c r="C619" s="41" t="s">
        <v>743</v>
      </c>
      <c r="D619" s="41" t="s">
        <v>788</v>
      </c>
      <c r="E619" s="41" t="s">
        <v>789</v>
      </c>
      <c r="F619" s="41" t="s">
        <v>105</v>
      </c>
      <c r="G619" s="41">
        <v>4750.0</v>
      </c>
      <c r="H619" s="41">
        <v>46.9086</v>
      </c>
      <c r="I619" s="41">
        <v>-67.83</v>
      </c>
      <c r="J619" s="41">
        <v>362355.0</v>
      </c>
      <c r="K619" s="41">
        <v>225.02</v>
      </c>
      <c r="L619" s="41">
        <v>450.045</v>
      </c>
      <c r="M619" s="41">
        <v>45904.6</v>
      </c>
    </row>
    <row r="620">
      <c r="A620" s="41">
        <v>618.0</v>
      </c>
      <c r="B620" s="41" t="s">
        <v>101</v>
      </c>
      <c r="C620" s="41" t="s">
        <v>743</v>
      </c>
      <c r="D620" s="41" t="s">
        <v>790</v>
      </c>
      <c r="E620" s="41" t="s">
        <v>119</v>
      </c>
      <c r="F620" s="41" t="s">
        <v>105</v>
      </c>
      <c r="G620" s="41">
        <v>4102.0</v>
      </c>
      <c r="H620" s="41">
        <v>43.6688</v>
      </c>
      <c r="I620" s="41">
        <v>-70.308</v>
      </c>
      <c r="J620" s="41">
        <v>49267.3</v>
      </c>
      <c r="K620" s="41">
        <v>30.59</v>
      </c>
      <c r="L620" s="41">
        <v>61.19</v>
      </c>
      <c r="M620" s="41">
        <v>6241.38</v>
      </c>
    </row>
    <row r="621">
      <c r="A621" s="41">
        <v>619.0</v>
      </c>
      <c r="B621" s="41" t="s">
        <v>101</v>
      </c>
      <c r="C621" s="41" t="s">
        <v>743</v>
      </c>
      <c r="D621" s="41" t="s">
        <v>791</v>
      </c>
      <c r="E621" s="41" t="s">
        <v>115</v>
      </c>
      <c r="F621" s="41" t="s">
        <v>105</v>
      </c>
      <c r="G621" s="41">
        <v>4240.0</v>
      </c>
      <c r="H621" s="41">
        <v>44.1076</v>
      </c>
      <c r="I621" s="41">
        <v>-70.212</v>
      </c>
      <c r="J621" s="41">
        <v>762.82</v>
      </c>
      <c r="K621" s="41">
        <v>0.47</v>
      </c>
      <c r="L621" s="41">
        <v>0.94743</v>
      </c>
      <c r="M621" s="41">
        <v>96.6376</v>
      </c>
    </row>
    <row r="622">
      <c r="A622" s="41">
        <v>620.0</v>
      </c>
      <c r="B622" s="41" t="s">
        <v>101</v>
      </c>
      <c r="C622" s="41" t="s">
        <v>743</v>
      </c>
      <c r="D622" s="41" t="s">
        <v>792</v>
      </c>
      <c r="E622" s="41" t="s">
        <v>151</v>
      </c>
      <c r="F622" s="41" t="s">
        <v>105</v>
      </c>
      <c r="G622" s="41">
        <v>4236.0</v>
      </c>
      <c r="H622" s="41">
        <v>44.1577</v>
      </c>
      <c r="I622" s="41">
        <v>-70.156</v>
      </c>
      <c r="J622" s="41">
        <v>6904.64</v>
      </c>
      <c r="K622" s="41">
        <v>4.29</v>
      </c>
      <c r="L622" s="41">
        <v>8.57556</v>
      </c>
      <c r="M622" s="41">
        <v>874.707</v>
      </c>
    </row>
    <row r="623">
      <c r="A623" s="41">
        <v>621.0</v>
      </c>
      <c r="B623" s="41" t="s">
        <v>101</v>
      </c>
      <c r="C623" s="41" t="s">
        <v>743</v>
      </c>
      <c r="D623" s="41" t="s">
        <v>793</v>
      </c>
      <c r="E623" s="41" t="s">
        <v>686</v>
      </c>
      <c r="F623" s="41" t="s">
        <v>105</v>
      </c>
      <c r="G623" s="41">
        <v>4344.0</v>
      </c>
      <c r="H623" s="41">
        <v>44.247</v>
      </c>
      <c r="I623" s="41">
        <v>-69.819</v>
      </c>
      <c r="J623" s="41">
        <v>34460.3</v>
      </c>
      <c r="K623" s="41">
        <v>21.4</v>
      </c>
      <c r="L623" s="41">
        <v>42.7996</v>
      </c>
      <c r="M623" s="41">
        <v>4365.56</v>
      </c>
    </row>
    <row r="624">
      <c r="A624" s="41">
        <v>622.0</v>
      </c>
      <c r="B624" s="41" t="s">
        <v>101</v>
      </c>
      <c r="C624" s="41" t="s">
        <v>743</v>
      </c>
      <c r="D624" s="41" t="s">
        <v>794</v>
      </c>
      <c r="E624" s="41" t="s">
        <v>137</v>
      </c>
      <c r="F624" s="41" t="s">
        <v>105</v>
      </c>
      <c r="G624" s="41">
        <v>4274.0</v>
      </c>
      <c r="H624" s="41">
        <v>44.0022</v>
      </c>
      <c r="I624" s="41">
        <v>-70.416</v>
      </c>
      <c r="J624" s="41">
        <v>20538.9</v>
      </c>
      <c r="K624" s="41">
        <v>12.75</v>
      </c>
      <c r="L624" s="41">
        <v>25.5094</v>
      </c>
      <c r="M624" s="41">
        <v>2601.96</v>
      </c>
    </row>
    <row r="625">
      <c r="A625" s="41">
        <v>623.0</v>
      </c>
      <c r="B625" s="41" t="s">
        <v>101</v>
      </c>
      <c r="C625" s="41" t="s">
        <v>743</v>
      </c>
      <c r="D625" s="41" t="s">
        <v>795</v>
      </c>
      <c r="E625" s="41" t="s">
        <v>117</v>
      </c>
      <c r="F625" s="41" t="s">
        <v>105</v>
      </c>
      <c r="G625" s="41">
        <v>4210.0</v>
      </c>
      <c r="H625" s="41">
        <v>44.045</v>
      </c>
      <c r="I625" s="41">
        <v>-70.264</v>
      </c>
      <c r="J625" s="41">
        <v>8337.74</v>
      </c>
      <c r="K625" s="41">
        <v>5.18</v>
      </c>
      <c r="L625" s="41">
        <v>10.3555</v>
      </c>
      <c r="M625" s="41">
        <v>1056.26</v>
      </c>
    </row>
    <row r="626">
      <c r="A626" s="41">
        <v>624.0</v>
      </c>
      <c r="B626" s="41" t="s">
        <v>101</v>
      </c>
      <c r="C626" s="41" t="s">
        <v>743</v>
      </c>
      <c r="D626" s="41" t="s">
        <v>681</v>
      </c>
      <c r="E626" s="41" t="s">
        <v>190</v>
      </c>
      <c r="F626" s="41" t="s">
        <v>105</v>
      </c>
      <c r="G626" s="41">
        <v>4280.0</v>
      </c>
      <c r="H626" s="41">
        <v>44.073</v>
      </c>
      <c r="I626" s="41">
        <v>-70.081</v>
      </c>
      <c r="J626" s="41">
        <v>10430.0</v>
      </c>
      <c r="K626" s="41">
        <v>6.48</v>
      </c>
      <c r="L626" s="41">
        <v>12.954</v>
      </c>
      <c r="M626" s="41">
        <v>1321.31</v>
      </c>
    </row>
    <row r="627">
      <c r="A627" s="41">
        <v>625.0</v>
      </c>
      <c r="B627" s="41" t="s">
        <v>101</v>
      </c>
      <c r="C627" s="41" t="s">
        <v>743</v>
      </c>
      <c r="D627" s="41" t="s">
        <v>796</v>
      </c>
      <c r="E627" s="41" t="s">
        <v>115</v>
      </c>
      <c r="F627" s="41" t="s">
        <v>105</v>
      </c>
      <c r="G627" s="41">
        <v>4240.0</v>
      </c>
      <c r="H627" s="41">
        <v>44.1272</v>
      </c>
      <c r="I627" s="41">
        <v>-70.186</v>
      </c>
      <c r="J627" s="41">
        <v>2731.04</v>
      </c>
      <c r="K627" s="41">
        <v>1.7</v>
      </c>
      <c r="L627" s="41">
        <v>3.39195</v>
      </c>
      <c r="M627" s="41">
        <v>345.979</v>
      </c>
    </row>
    <row r="628">
      <c r="A628" s="41">
        <v>626.0</v>
      </c>
      <c r="B628" s="41" t="s">
        <v>101</v>
      </c>
      <c r="C628" s="41" t="s">
        <v>743</v>
      </c>
      <c r="D628" s="41" t="s">
        <v>797</v>
      </c>
      <c r="E628" s="41" t="s">
        <v>137</v>
      </c>
      <c r="F628" s="41" t="s">
        <v>105</v>
      </c>
      <c r="G628" s="41">
        <v>4274.0</v>
      </c>
      <c r="H628" s="41">
        <v>44.0802</v>
      </c>
      <c r="I628" s="41">
        <v>-70.318</v>
      </c>
      <c r="J628" s="41">
        <v>9621.92</v>
      </c>
      <c r="K628" s="41">
        <v>5.98</v>
      </c>
      <c r="L628" s="41">
        <v>11.9504</v>
      </c>
      <c r="M628" s="41">
        <v>1218.94</v>
      </c>
    </row>
    <row r="629">
      <c r="A629" s="41">
        <v>627.0</v>
      </c>
      <c r="B629" s="41" t="s">
        <v>101</v>
      </c>
      <c r="C629" s="41" t="s">
        <v>743</v>
      </c>
      <c r="D629" s="41" t="s">
        <v>798</v>
      </c>
      <c r="E629" s="41" t="s">
        <v>237</v>
      </c>
      <c r="F629" s="41" t="s">
        <v>105</v>
      </c>
      <c r="G629" s="41">
        <v>4282.0</v>
      </c>
      <c r="H629" s="41">
        <v>44.2212</v>
      </c>
      <c r="I629" s="41">
        <v>-70.243</v>
      </c>
      <c r="J629" s="41">
        <v>13216.4</v>
      </c>
      <c r="K629" s="41">
        <v>8.21</v>
      </c>
      <c r="L629" s="41">
        <v>16.4147</v>
      </c>
      <c r="M629" s="41">
        <v>1674.3</v>
      </c>
    </row>
    <row r="630">
      <c r="A630" s="41">
        <v>628.0</v>
      </c>
      <c r="B630" s="41" t="s">
        <v>101</v>
      </c>
      <c r="C630" s="41" t="s">
        <v>743</v>
      </c>
      <c r="D630" s="41" t="s">
        <v>799</v>
      </c>
      <c r="E630" s="41" t="s">
        <v>117</v>
      </c>
      <c r="F630" s="41" t="s">
        <v>105</v>
      </c>
      <c r="G630" s="41">
        <v>4210.0</v>
      </c>
      <c r="H630" s="41">
        <v>44.0548</v>
      </c>
      <c r="I630" s="41">
        <v>-70.274</v>
      </c>
      <c r="J630" s="41">
        <v>8021.19</v>
      </c>
      <c r="K630" s="41">
        <v>4.98</v>
      </c>
      <c r="L630" s="41">
        <v>9.96231</v>
      </c>
      <c r="M630" s="41">
        <v>1016.16</v>
      </c>
    </row>
    <row r="631">
      <c r="A631" s="41">
        <v>629.0</v>
      </c>
      <c r="B631" s="41" t="s">
        <v>101</v>
      </c>
      <c r="C631" s="41" t="s">
        <v>743</v>
      </c>
      <c r="D631" s="41" t="s">
        <v>800</v>
      </c>
      <c r="E631" s="41" t="s">
        <v>237</v>
      </c>
      <c r="F631" s="41" t="s">
        <v>105</v>
      </c>
      <c r="G631" s="41">
        <v>4282.0</v>
      </c>
      <c r="H631" s="41">
        <v>44.2206</v>
      </c>
      <c r="I631" s="41">
        <v>-70.243</v>
      </c>
      <c r="J631" s="41">
        <v>13148.2</v>
      </c>
      <c r="K631" s="41">
        <v>8.17</v>
      </c>
      <c r="L631" s="41">
        <v>16.3301</v>
      </c>
      <c r="M631" s="41">
        <v>1665.67</v>
      </c>
    </row>
    <row r="632">
      <c r="A632" s="41">
        <v>630.0</v>
      </c>
      <c r="B632" s="41" t="s">
        <v>101</v>
      </c>
      <c r="C632" s="41" t="s">
        <v>743</v>
      </c>
      <c r="D632" s="41" t="s">
        <v>801</v>
      </c>
      <c r="E632" s="41" t="s">
        <v>284</v>
      </c>
      <c r="F632" s="41" t="s">
        <v>105</v>
      </c>
      <c r="G632" s="41">
        <v>4263.0</v>
      </c>
      <c r="H632" s="41">
        <v>44.2961</v>
      </c>
      <c r="I632" s="41">
        <v>-70.13</v>
      </c>
      <c r="J632" s="41">
        <v>21934.3</v>
      </c>
      <c r="K632" s="41">
        <v>13.62</v>
      </c>
      <c r="L632" s="41">
        <v>27.2424</v>
      </c>
      <c r="M632" s="41">
        <v>2778.73</v>
      </c>
    </row>
    <row r="633">
      <c r="A633" s="41">
        <v>631.0</v>
      </c>
      <c r="B633" s="41" t="s">
        <v>101</v>
      </c>
      <c r="C633" s="41" t="s">
        <v>743</v>
      </c>
      <c r="D633" s="41" t="s">
        <v>802</v>
      </c>
      <c r="E633" s="41" t="s">
        <v>115</v>
      </c>
      <c r="F633" s="41" t="s">
        <v>105</v>
      </c>
      <c r="G633" s="41">
        <v>4240.0</v>
      </c>
      <c r="H633" s="41">
        <v>44.1106</v>
      </c>
      <c r="I633" s="41">
        <v>-70.204</v>
      </c>
      <c r="J633" s="41">
        <v>536.6</v>
      </c>
      <c r="K633" s="41">
        <v>0.33</v>
      </c>
      <c r="L633" s="41">
        <v>0.66646</v>
      </c>
      <c r="M633" s="41">
        <v>67.979</v>
      </c>
    </row>
    <row r="634">
      <c r="A634" s="41">
        <v>632.0</v>
      </c>
      <c r="B634" s="41" t="s">
        <v>101</v>
      </c>
      <c r="C634" s="41" t="s">
        <v>743</v>
      </c>
      <c r="D634" s="41" t="s">
        <v>803</v>
      </c>
      <c r="E634" s="41" t="s">
        <v>117</v>
      </c>
      <c r="F634" s="41" t="s">
        <v>105</v>
      </c>
      <c r="G634" s="41">
        <v>4210.0</v>
      </c>
      <c r="H634" s="41">
        <v>44.0823</v>
      </c>
      <c r="I634" s="41">
        <v>-70.218</v>
      </c>
      <c r="J634" s="41">
        <v>2882.46</v>
      </c>
      <c r="K634" s="41">
        <v>1.79</v>
      </c>
      <c r="L634" s="41">
        <v>3.58002</v>
      </c>
      <c r="M634" s="41">
        <v>365.162</v>
      </c>
    </row>
    <row r="635">
      <c r="A635" s="41">
        <v>633.0</v>
      </c>
      <c r="B635" s="41" t="s">
        <v>101</v>
      </c>
      <c r="C635" s="41" t="s">
        <v>743</v>
      </c>
      <c r="D635" s="41" t="s">
        <v>804</v>
      </c>
      <c r="E635" s="41" t="s">
        <v>115</v>
      </c>
      <c r="F635" s="41" t="s">
        <v>105</v>
      </c>
      <c r="G635" s="41">
        <v>4240.0</v>
      </c>
      <c r="H635" s="41">
        <v>44.1156</v>
      </c>
      <c r="I635" s="41">
        <v>-70.204</v>
      </c>
      <c r="J635" s="41">
        <v>1080.38</v>
      </c>
      <c r="K635" s="41">
        <v>0.67</v>
      </c>
      <c r="L635" s="41">
        <v>1.34183</v>
      </c>
      <c r="M635" s="41">
        <v>136.867</v>
      </c>
    </row>
    <row r="636">
      <c r="A636" s="41">
        <v>634.0</v>
      </c>
      <c r="B636" s="41" t="s">
        <v>101</v>
      </c>
      <c r="C636" s="41" t="s">
        <v>743</v>
      </c>
      <c r="D636" s="41" t="s">
        <v>805</v>
      </c>
      <c r="E636" s="41" t="s">
        <v>115</v>
      </c>
      <c r="F636" s="41" t="s">
        <v>105</v>
      </c>
      <c r="G636" s="41">
        <v>4240.0</v>
      </c>
      <c r="H636" s="41">
        <v>44.0998</v>
      </c>
      <c r="I636" s="41">
        <v>-70.214</v>
      </c>
      <c r="J636" s="41">
        <v>1083.61</v>
      </c>
      <c r="K636" s="41">
        <v>0.67</v>
      </c>
      <c r="L636" s="41">
        <v>1.34584</v>
      </c>
      <c r="M636" s="41">
        <v>137.275</v>
      </c>
    </row>
    <row r="637">
      <c r="A637" s="41">
        <v>635.0</v>
      </c>
      <c r="B637" s="41" t="s">
        <v>101</v>
      </c>
      <c r="C637" s="41" t="s">
        <v>743</v>
      </c>
      <c r="D637" s="41" t="s">
        <v>806</v>
      </c>
      <c r="E637" s="41" t="s">
        <v>137</v>
      </c>
      <c r="F637" s="41" t="s">
        <v>105</v>
      </c>
      <c r="G637" s="41">
        <v>4274.0</v>
      </c>
      <c r="H637" s="41">
        <v>44.0182</v>
      </c>
      <c r="I637" s="41">
        <v>-70.398</v>
      </c>
      <c r="J637" s="41">
        <v>18382.3</v>
      </c>
      <c r="K637" s="41">
        <v>11.42</v>
      </c>
      <c r="L637" s="41">
        <v>22.8308</v>
      </c>
      <c r="M637" s="41">
        <v>2328.74</v>
      </c>
    </row>
    <row r="638">
      <c r="A638" s="41">
        <v>636.0</v>
      </c>
      <c r="B638" s="41" t="s">
        <v>101</v>
      </c>
      <c r="C638" s="41" t="s">
        <v>743</v>
      </c>
      <c r="D638" s="41" t="s">
        <v>807</v>
      </c>
      <c r="E638" s="41" t="s">
        <v>190</v>
      </c>
      <c r="F638" s="41" t="s">
        <v>105</v>
      </c>
      <c r="G638" s="41">
        <v>4280.0</v>
      </c>
      <c r="H638" s="41">
        <v>44.1121</v>
      </c>
      <c r="I638" s="41">
        <v>-70.1</v>
      </c>
      <c r="J638" s="41">
        <v>8265.65</v>
      </c>
      <c r="K638" s="41">
        <v>5.13</v>
      </c>
      <c r="L638" s="41">
        <v>10.2659</v>
      </c>
      <c r="M638" s="41">
        <v>1047.13</v>
      </c>
    </row>
    <row r="639">
      <c r="A639" s="41">
        <v>637.0</v>
      </c>
      <c r="B639" s="41" t="s">
        <v>101</v>
      </c>
      <c r="C639" s="41" t="s">
        <v>743</v>
      </c>
      <c r="D639" s="41" t="s">
        <v>808</v>
      </c>
      <c r="E639" s="41" t="s">
        <v>212</v>
      </c>
      <c r="F639" s="41" t="s">
        <v>105</v>
      </c>
      <c r="G639" s="41">
        <v>4260.0</v>
      </c>
      <c r="H639" s="41">
        <v>43.9736</v>
      </c>
      <c r="I639" s="41">
        <v>-70.325</v>
      </c>
      <c r="J639" s="41">
        <v>17651.0</v>
      </c>
      <c r="K639" s="41">
        <v>10.96</v>
      </c>
      <c r="L639" s="41">
        <v>21.9225</v>
      </c>
      <c r="M639" s="41">
        <v>2236.1</v>
      </c>
    </row>
    <row r="640">
      <c r="A640" s="41">
        <v>638.0</v>
      </c>
      <c r="B640" s="41" t="s">
        <v>101</v>
      </c>
      <c r="C640" s="41" t="s">
        <v>743</v>
      </c>
      <c r="D640" s="41" t="s">
        <v>809</v>
      </c>
      <c r="E640" s="41" t="s">
        <v>190</v>
      </c>
      <c r="F640" s="41" t="s">
        <v>105</v>
      </c>
      <c r="G640" s="41">
        <v>4280.0</v>
      </c>
      <c r="H640" s="41">
        <v>44.1121</v>
      </c>
      <c r="I640" s="41">
        <v>-70.1</v>
      </c>
      <c r="J640" s="41">
        <v>8265.65</v>
      </c>
      <c r="K640" s="41">
        <v>5.13</v>
      </c>
      <c r="L640" s="41">
        <v>10.2659</v>
      </c>
      <c r="M640" s="41">
        <v>1047.13</v>
      </c>
    </row>
    <row r="641">
      <c r="A641" s="41">
        <v>639.0</v>
      </c>
      <c r="B641" s="41" t="s">
        <v>101</v>
      </c>
      <c r="C641" s="41" t="s">
        <v>503</v>
      </c>
      <c r="D641" s="41" t="s">
        <v>810</v>
      </c>
      <c r="E641" s="41" t="s">
        <v>212</v>
      </c>
      <c r="F641" s="41" t="s">
        <v>105</v>
      </c>
      <c r="G641" s="41">
        <v>4260.0</v>
      </c>
      <c r="H641" s="41">
        <v>43.9816</v>
      </c>
      <c r="I641" s="41">
        <v>-70.277</v>
      </c>
      <c r="J641" s="41">
        <v>14999.6</v>
      </c>
      <c r="K641" s="41">
        <v>9.31</v>
      </c>
      <c r="L641" s="41">
        <v>18.6295</v>
      </c>
      <c r="M641" s="41">
        <v>1602.14</v>
      </c>
    </row>
    <row r="642">
      <c r="A642" s="41">
        <v>640.0</v>
      </c>
      <c r="B642" s="41" t="s">
        <v>101</v>
      </c>
      <c r="C642" s="41" t="s">
        <v>503</v>
      </c>
      <c r="D642" s="41" t="s">
        <v>811</v>
      </c>
      <c r="E642" s="41" t="s">
        <v>151</v>
      </c>
      <c r="F642" s="41" t="s">
        <v>105</v>
      </c>
      <c r="G642" s="41">
        <v>4236.0</v>
      </c>
      <c r="H642" s="41">
        <v>44.2455</v>
      </c>
      <c r="I642" s="41">
        <v>-70.162</v>
      </c>
      <c r="J642" s="41">
        <v>15855.4</v>
      </c>
      <c r="K642" s="41">
        <v>9.85</v>
      </c>
      <c r="L642" s="41">
        <v>19.6924</v>
      </c>
      <c r="M642" s="41">
        <v>1693.55</v>
      </c>
    </row>
    <row r="643">
      <c r="A643" s="41">
        <v>641.0</v>
      </c>
      <c r="B643" s="41" t="s">
        <v>101</v>
      </c>
      <c r="C643" s="41" t="s">
        <v>503</v>
      </c>
      <c r="D643" s="41" t="s">
        <v>812</v>
      </c>
      <c r="E643" s="41" t="s">
        <v>278</v>
      </c>
      <c r="F643" s="41" t="s">
        <v>105</v>
      </c>
      <c r="G643" s="41">
        <v>4096.0</v>
      </c>
      <c r="H643" s="41">
        <v>43.8329</v>
      </c>
      <c r="I643" s="41">
        <v>-70.187</v>
      </c>
      <c r="J643" s="41">
        <v>30343.8</v>
      </c>
      <c r="K643" s="41">
        <v>18.84</v>
      </c>
      <c r="L643" s="41">
        <v>37.687</v>
      </c>
      <c r="M643" s="41">
        <v>3241.08</v>
      </c>
    </row>
    <row r="644">
      <c r="A644" s="41">
        <v>642.0</v>
      </c>
      <c r="B644" s="41" t="s">
        <v>101</v>
      </c>
      <c r="C644" s="41" t="s">
        <v>503</v>
      </c>
      <c r="D644" s="41" t="s">
        <v>813</v>
      </c>
      <c r="E644" s="41" t="s">
        <v>117</v>
      </c>
      <c r="F644" s="41" t="s">
        <v>105</v>
      </c>
      <c r="G644" s="41">
        <v>4210.0</v>
      </c>
      <c r="H644" s="41">
        <v>44.17</v>
      </c>
      <c r="I644" s="41">
        <v>-70.25</v>
      </c>
      <c r="J644" s="41">
        <v>8055.87</v>
      </c>
      <c r="K644" s="41">
        <v>5.0</v>
      </c>
      <c r="L644" s="41">
        <v>10.0054</v>
      </c>
      <c r="M644" s="41">
        <v>860.464</v>
      </c>
    </row>
    <row r="645">
      <c r="A645" s="41">
        <v>643.0</v>
      </c>
      <c r="B645" s="41" t="s">
        <v>101</v>
      </c>
      <c r="C645" s="41" t="s">
        <v>503</v>
      </c>
      <c r="D645" s="41" t="s">
        <v>814</v>
      </c>
      <c r="E645" s="41" t="s">
        <v>390</v>
      </c>
      <c r="F645" s="41" t="s">
        <v>105</v>
      </c>
      <c r="G645" s="41">
        <v>4274.0</v>
      </c>
      <c r="H645" s="41">
        <v>44.042</v>
      </c>
      <c r="I645" s="41">
        <v>-70.321</v>
      </c>
      <c r="J645" s="41">
        <v>11807.5</v>
      </c>
      <c r="K645" s="41">
        <v>7.33</v>
      </c>
      <c r="L645" s="41">
        <v>14.665</v>
      </c>
      <c r="M645" s="41">
        <v>1261.19</v>
      </c>
    </row>
    <row r="646">
      <c r="A646" s="41">
        <v>644.0</v>
      </c>
      <c r="B646" s="41" t="s">
        <v>101</v>
      </c>
      <c r="C646" s="41" t="s">
        <v>503</v>
      </c>
      <c r="D646" s="41" t="s">
        <v>815</v>
      </c>
      <c r="E646" s="41" t="s">
        <v>115</v>
      </c>
      <c r="F646" s="41" t="s">
        <v>105</v>
      </c>
      <c r="G646" s="41">
        <v>4240.0</v>
      </c>
      <c r="H646" s="41">
        <v>44.0998</v>
      </c>
      <c r="I646" s="41">
        <v>-70.156</v>
      </c>
      <c r="J646" s="41">
        <v>3824.19</v>
      </c>
      <c r="K646" s="41">
        <v>2.37</v>
      </c>
      <c r="L646" s="41">
        <v>4.74964</v>
      </c>
      <c r="M646" s="41">
        <v>408.469</v>
      </c>
    </row>
    <row r="647">
      <c r="A647" s="41">
        <v>645.0</v>
      </c>
      <c r="B647" s="41" t="s">
        <v>101</v>
      </c>
      <c r="C647" s="41" t="s">
        <v>503</v>
      </c>
      <c r="D647" s="41" t="s">
        <v>816</v>
      </c>
      <c r="E647" s="41" t="s">
        <v>174</v>
      </c>
      <c r="F647" s="41" t="s">
        <v>105</v>
      </c>
      <c r="G647" s="41">
        <v>4256.0</v>
      </c>
      <c r="H647" s="41">
        <v>44.1045</v>
      </c>
      <c r="I647" s="41">
        <v>-70.37</v>
      </c>
      <c r="J647" s="41">
        <v>13350.8</v>
      </c>
      <c r="K647" s="41">
        <v>8.29</v>
      </c>
      <c r="L647" s="41">
        <v>16.5817</v>
      </c>
      <c r="M647" s="41">
        <v>1426.02</v>
      </c>
    </row>
    <row r="648">
      <c r="A648" s="41">
        <v>646.0</v>
      </c>
      <c r="B648" s="41" t="s">
        <v>101</v>
      </c>
      <c r="C648" s="41" t="s">
        <v>817</v>
      </c>
      <c r="D648" s="41" t="s">
        <v>818</v>
      </c>
      <c r="E648" s="41" t="s">
        <v>115</v>
      </c>
      <c r="F648" s="41" t="s">
        <v>105</v>
      </c>
      <c r="G648" s="41">
        <v>4240.0</v>
      </c>
      <c r="H648" s="41">
        <v>44.1127</v>
      </c>
      <c r="I648" s="41">
        <v>-70.19</v>
      </c>
      <c r="J648" s="41">
        <v>1273.91</v>
      </c>
      <c r="K648" s="41">
        <v>0.79</v>
      </c>
      <c r="L648" s="41">
        <v>1.58219</v>
      </c>
      <c r="M648" s="41">
        <v>340.172</v>
      </c>
    </row>
    <row r="649">
      <c r="A649" s="41">
        <v>647.0</v>
      </c>
      <c r="B649" s="41" t="s">
        <v>101</v>
      </c>
      <c r="C649" s="41" t="s">
        <v>817</v>
      </c>
      <c r="D649" s="41" t="s">
        <v>819</v>
      </c>
      <c r="E649" s="41" t="s">
        <v>115</v>
      </c>
      <c r="F649" s="41" t="s">
        <v>105</v>
      </c>
      <c r="G649" s="41">
        <v>4240.0</v>
      </c>
      <c r="H649" s="41">
        <v>44.1066</v>
      </c>
      <c r="I649" s="41">
        <v>-70.197</v>
      </c>
      <c r="J649" s="41">
        <v>481.1</v>
      </c>
      <c r="K649" s="41">
        <v>0.3</v>
      </c>
      <c r="L649" s="41">
        <v>0.59752</v>
      </c>
      <c r="M649" s="41">
        <v>128.467</v>
      </c>
    </row>
    <row r="650">
      <c r="A650" s="41">
        <v>648.0</v>
      </c>
      <c r="B650" s="41" t="s">
        <v>101</v>
      </c>
      <c r="C650" s="41" t="s">
        <v>817</v>
      </c>
      <c r="D650" s="41" t="s">
        <v>820</v>
      </c>
      <c r="E650" s="41" t="s">
        <v>117</v>
      </c>
      <c r="F650" s="41" t="s">
        <v>105</v>
      </c>
      <c r="G650" s="41">
        <v>4210.0</v>
      </c>
      <c r="H650" s="41">
        <v>44.0438</v>
      </c>
      <c r="I650" s="41">
        <v>-70.227</v>
      </c>
      <c r="J650" s="41">
        <v>7144.84</v>
      </c>
      <c r="K650" s="41">
        <v>4.44</v>
      </c>
      <c r="L650" s="41">
        <v>8.87389</v>
      </c>
      <c r="M650" s="41">
        <v>1907.89</v>
      </c>
    </row>
    <row r="651">
      <c r="A651" s="41">
        <v>649.0</v>
      </c>
      <c r="B651" s="41" t="s">
        <v>101</v>
      </c>
      <c r="C651" s="41" t="s">
        <v>817</v>
      </c>
      <c r="D651" s="41" t="s">
        <v>821</v>
      </c>
      <c r="E651" s="41" t="s">
        <v>115</v>
      </c>
      <c r="F651" s="41" t="s">
        <v>105</v>
      </c>
      <c r="G651" s="41">
        <v>4240.0</v>
      </c>
      <c r="H651" s="41">
        <v>44.0862</v>
      </c>
      <c r="I651" s="41">
        <v>-70.208</v>
      </c>
      <c r="J651" s="41">
        <v>2224.24</v>
      </c>
      <c r="K651" s="41">
        <v>1.38</v>
      </c>
      <c r="L651" s="41">
        <v>2.76251</v>
      </c>
      <c r="M651" s="41">
        <v>593.939</v>
      </c>
    </row>
    <row r="652">
      <c r="A652" s="41">
        <v>650.0</v>
      </c>
      <c r="B652" s="41" t="s">
        <v>101</v>
      </c>
      <c r="C652" s="41" t="s">
        <v>817</v>
      </c>
      <c r="D652" s="41" t="s">
        <v>822</v>
      </c>
      <c r="E652" s="41" t="s">
        <v>115</v>
      </c>
      <c r="F652" s="41" t="s">
        <v>105</v>
      </c>
      <c r="G652" s="41">
        <v>4240.0</v>
      </c>
      <c r="H652" s="41">
        <v>44.0672</v>
      </c>
      <c r="I652" s="41">
        <v>-70.174</v>
      </c>
      <c r="J652" s="41">
        <v>4888.3</v>
      </c>
      <c r="K652" s="41">
        <v>3.04</v>
      </c>
      <c r="L652" s="41">
        <v>6.07127</v>
      </c>
      <c r="M652" s="41">
        <v>1305.32</v>
      </c>
    </row>
    <row r="653">
      <c r="A653" s="41">
        <v>651.0</v>
      </c>
      <c r="B653" s="41" t="s">
        <v>101</v>
      </c>
      <c r="C653" s="41" t="s">
        <v>817</v>
      </c>
      <c r="D653" s="41" t="s">
        <v>823</v>
      </c>
      <c r="E653" s="41" t="s">
        <v>115</v>
      </c>
      <c r="F653" s="41" t="s">
        <v>105</v>
      </c>
      <c r="G653" s="41">
        <v>4240.0</v>
      </c>
      <c r="H653" s="41">
        <v>44.0998</v>
      </c>
      <c r="I653" s="41">
        <v>-70.197</v>
      </c>
      <c r="J653" s="41">
        <v>851.52</v>
      </c>
      <c r="K653" s="41">
        <v>0.53</v>
      </c>
      <c r="L653" s="41">
        <v>1.05758</v>
      </c>
      <c r="M653" s="41">
        <v>227.38</v>
      </c>
    </row>
    <row r="654">
      <c r="A654" s="41">
        <v>652.0</v>
      </c>
      <c r="B654" s="41" t="s">
        <v>101</v>
      </c>
      <c r="C654" s="41" t="s">
        <v>817</v>
      </c>
      <c r="D654" s="41" t="s">
        <v>824</v>
      </c>
      <c r="E654" s="41" t="s">
        <v>115</v>
      </c>
      <c r="F654" s="41" t="s">
        <v>105</v>
      </c>
      <c r="G654" s="41">
        <v>4240.0</v>
      </c>
      <c r="H654" s="41">
        <v>44.1024</v>
      </c>
      <c r="I654" s="41">
        <v>-70.195</v>
      </c>
      <c r="J654" s="41">
        <v>744.34</v>
      </c>
      <c r="K654" s="41">
        <v>0.46</v>
      </c>
      <c r="L654" s="41">
        <v>0.92447</v>
      </c>
      <c r="M654" s="41">
        <v>198.761</v>
      </c>
    </row>
    <row r="655">
      <c r="A655" s="41">
        <v>653.0</v>
      </c>
      <c r="B655" s="41" t="s">
        <v>101</v>
      </c>
      <c r="C655" s="41" t="s">
        <v>817</v>
      </c>
      <c r="D655" s="41" t="s">
        <v>345</v>
      </c>
      <c r="E655" s="41" t="s">
        <v>115</v>
      </c>
      <c r="F655" s="41" t="s">
        <v>105</v>
      </c>
      <c r="G655" s="41">
        <v>4240.0</v>
      </c>
      <c r="H655" s="41">
        <v>44.1103</v>
      </c>
      <c r="I655" s="41">
        <v>-70.199</v>
      </c>
      <c r="J655" s="41">
        <v>617.17</v>
      </c>
      <c r="K655" s="41">
        <v>0.38</v>
      </c>
      <c r="L655" s="41">
        <v>0.76652</v>
      </c>
      <c r="M655" s="41">
        <v>164.802</v>
      </c>
    </row>
    <row r="656">
      <c r="A656" s="41">
        <v>654.0</v>
      </c>
      <c r="B656" s="41" t="s">
        <v>101</v>
      </c>
      <c r="C656" s="41" t="s">
        <v>817</v>
      </c>
      <c r="D656" s="41" t="s">
        <v>825</v>
      </c>
      <c r="E656" s="41" t="s">
        <v>117</v>
      </c>
      <c r="F656" s="41" t="s">
        <v>105</v>
      </c>
      <c r="G656" s="41">
        <v>4210.0</v>
      </c>
      <c r="H656" s="41">
        <v>44.1629</v>
      </c>
      <c r="I656" s="41">
        <v>-70.257</v>
      </c>
      <c r="J656" s="41">
        <v>7686.18</v>
      </c>
      <c r="K656" s="41">
        <v>4.77</v>
      </c>
      <c r="L656" s="41">
        <v>9.54624</v>
      </c>
      <c r="M656" s="41">
        <v>2052.44</v>
      </c>
    </row>
    <row r="657">
      <c r="A657" s="41">
        <v>655.0</v>
      </c>
      <c r="B657" s="41" t="s">
        <v>101</v>
      </c>
      <c r="C657" s="41" t="s">
        <v>817</v>
      </c>
      <c r="D657" s="41" t="s">
        <v>826</v>
      </c>
      <c r="E657" s="41" t="s">
        <v>115</v>
      </c>
      <c r="F657" s="41" t="s">
        <v>105</v>
      </c>
      <c r="G657" s="41">
        <v>4240.0</v>
      </c>
      <c r="H657" s="41">
        <v>44.1051</v>
      </c>
      <c r="I657" s="41">
        <v>-70.188</v>
      </c>
      <c r="J657" s="41">
        <v>1196.62</v>
      </c>
      <c r="K657" s="41">
        <v>0.74</v>
      </c>
      <c r="L657" s="41">
        <v>1.48621</v>
      </c>
      <c r="M657" s="41">
        <v>319.534</v>
      </c>
    </row>
    <row r="658">
      <c r="A658" s="41">
        <v>656.0</v>
      </c>
      <c r="B658" s="41" t="s">
        <v>101</v>
      </c>
      <c r="C658" s="41" t="s">
        <v>817</v>
      </c>
      <c r="D658" s="41" t="s">
        <v>827</v>
      </c>
      <c r="E658" s="41" t="s">
        <v>115</v>
      </c>
      <c r="F658" s="41" t="s">
        <v>105</v>
      </c>
      <c r="G658" s="41">
        <v>4240.0</v>
      </c>
      <c r="H658" s="41">
        <v>44.1252</v>
      </c>
      <c r="I658" s="41">
        <v>-70.206</v>
      </c>
      <c r="J658" s="41">
        <v>2157.68</v>
      </c>
      <c r="K658" s="41">
        <v>1.34</v>
      </c>
      <c r="L658" s="41">
        <v>2.67983</v>
      </c>
      <c r="M658" s="41">
        <v>576.164</v>
      </c>
    </row>
    <row r="659">
      <c r="A659" s="41">
        <v>657.0</v>
      </c>
      <c r="B659" s="41" t="s">
        <v>101</v>
      </c>
      <c r="C659" s="41" t="s">
        <v>817</v>
      </c>
      <c r="D659" s="41" t="s">
        <v>828</v>
      </c>
      <c r="E659" s="41" t="s">
        <v>115</v>
      </c>
      <c r="F659" s="41" t="s">
        <v>105</v>
      </c>
      <c r="G659" s="41">
        <v>4240.0</v>
      </c>
      <c r="H659" s="41">
        <v>44.096</v>
      </c>
      <c r="I659" s="41">
        <v>-70.213</v>
      </c>
      <c r="J659" s="41">
        <v>1358.52</v>
      </c>
      <c r="K659" s="41">
        <v>0.84</v>
      </c>
      <c r="L659" s="41">
        <v>1.68728</v>
      </c>
      <c r="M659" s="41">
        <v>362.766</v>
      </c>
    </row>
    <row r="660">
      <c r="A660" s="41">
        <v>658.0</v>
      </c>
      <c r="B660" s="41" t="s">
        <v>101</v>
      </c>
      <c r="C660" s="41" t="s">
        <v>817</v>
      </c>
      <c r="D660" s="41" t="s">
        <v>829</v>
      </c>
      <c r="E660" s="41" t="s">
        <v>444</v>
      </c>
      <c r="F660" s="41" t="s">
        <v>105</v>
      </c>
      <c r="G660" s="41">
        <v>4253.0</v>
      </c>
      <c r="H660" s="41">
        <v>44.4675</v>
      </c>
      <c r="I660" s="41">
        <v>-70.191</v>
      </c>
      <c r="J660" s="41">
        <v>40191.2</v>
      </c>
      <c r="K660" s="41">
        <v>24.96</v>
      </c>
      <c r="L660" s="41">
        <v>49.9174</v>
      </c>
      <c r="M660" s="41">
        <v>10732.2</v>
      </c>
    </row>
    <row r="661">
      <c r="A661" s="41">
        <v>659.0</v>
      </c>
      <c r="B661" s="41" t="s">
        <v>101</v>
      </c>
      <c r="C661" s="41" t="s">
        <v>817</v>
      </c>
      <c r="D661" s="41" t="s">
        <v>830</v>
      </c>
      <c r="E661" s="41" t="s">
        <v>151</v>
      </c>
      <c r="F661" s="41" t="s">
        <v>105</v>
      </c>
      <c r="G661" s="41">
        <v>4236.0</v>
      </c>
      <c r="H661" s="41">
        <v>44.1904</v>
      </c>
      <c r="I661" s="41">
        <v>-70.145</v>
      </c>
      <c r="J661" s="41">
        <v>10497.9</v>
      </c>
      <c r="K661" s="41">
        <v>6.52</v>
      </c>
      <c r="L661" s="41">
        <v>13.0384</v>
      </c>
      <c r="M661" s="41">
        <v>2803.26</v>
      </c>
    </row>
    <row r="662">
      <c r="A662" s="41">
        <v>660.0</v>
      </c>
      <c r="B662" s="41" t="s">
        <v>101</v>
      </c>
      <c r="C662" s="41" t="s">
        <v>831</v>
      </c>
      <c r="D662" s="41" t="s">
        <v>832</v>
      </c>
      <c r="E662" s="41" t="s">
        <v>241</v>
      </c>
      <c r="F662" s="41" t="s">
        <v>105</v>
      </c>
      <c r="G662" s="41">
        <v>4270.0</v>
      </c>
      <c r="H662" s="41">
        <v>44.0942</v>
      </c>
      <c r="I662" s="41">
        <v>-70.526</v>
      </c>
      <c r="J662" s="41">
        <v>25847.3</v>
      </c>
      <c r="K662" s="41">
        <v>16.05</v>
      </c>
      <c r="L662" s="41">
        <v>32.1024</v>
      </c>
      <c r="M662" s="41">
        <v>3451.01</v>
      </c>
    </row>
    <row r="663">
      <c r="A663" s="41">
        <v>661.0</v>
      </c>
      <c r="B663" s="41" t="s">
        <v>101</v>
      </c>
      <c r="C663" s="41" t="s">
        <v>831</v>
      </c>
      <c r="D663" s="41" t="s">
        <v>833</v>
      </c>
      <c r="E663" s="41" t="s">
        <v>190</v>
      </c>
      <c r="F663" s="41" t="s">
        <v>105</v>
      </c>
      <c r="G663" s="41">
        <v>4280.0</v>
      </c>
      <c r="H663" s="41">
        <v>44.0696</v>
      </c>
      <c r="I663" s="41">
        <v>-70.088</v>
      </c>
      <c r="J663" s="41">
        <v>10099.7</v>
      </c>
      <c r="K663" s="41">
        <v>6.27</v>
      </c>
      <c r="L663" s="41">
        <v>12.5438</v>
      </c>
      <c r="M663" s="41">
        <v>1348.46</v>
      </c>
    </row>
    <row r="664">
      <c r="A664" s="41">
        <v>662.0</v>
      </c>
      <c r="B664" s="41" t="s">
        <v>101</v>
      </c>
      <c r="C664" s="41" t="s">
        <v>831</v>
      </c>
      <c r="D664" s="41" t="s">
        <v>834</v>
      </c>
      <c r="E664" s="41" t="s">
        <v>115</v>
      </c>
      <c r="F664" s="41" t="s">
        <v>105</v>
      </c>
      <c r="G664" s="41">
        <v>4240.0</v>
      </c>
      <c r="H664" s="41">
        <v>44.0956</v>
      </c>
      <c r="I664" s="41">
        <v>-70.16</v>
      </c>
      <c r="J664" s="41">
        <v>3611.65</v>
      </c>
      <c r="K664" s="41">
        <v>2.24</v>
      </c>
      <c r="L664" s="41">
        <v>4.48567</v>
      </c>
      <c r="M664" s="41">
        <v>482.209</v>
      </c>
    </row>
    <row r="665">
      <c r="A665" s="41">
        <v>663.0</v>
      </c>
      <c r="B665" s="41" t="s">
        <v>101</v>
      </c>
      <c r="C665" s="41" t="s">
        <v>831</v>
      </c>
      <c r="D665" s="41" t="s">
        <v>835</v>
      </c>
      <c r="E665" s="41" t="s">
        <v>836</v>
      </c>
      <c r="F665" s="41" t="s">
        <v>105</v>
      </c>
      <c r="G665" s="41">
        <v>4266.0</v>
      </c>
      <c r="H665" s="41">
        <v>44.3297</v>
      </c>
      <c r="I665" s="41">
        <v>-70.257</v>
      </c>
      <c r="J665" s="41">
        <v>25242.7</v>
      </c>
      <c r="K665" s="41">
        <v>15.68</v>
      </c>
      <c r="L665" s="41">
        <v>31.3515</v>
      </c>
      <c r="M665" s="41">
        <v>3370.28</v>
      </c>
    </row>
    <row r="666">
      <c r="A666" s="41">
        <v>664.0</v>
      </c>
      <c r="B666" s="41" t="s">
        <v>101</v>
      </c>
      <c r="C666" s="41" t="s">
        <v>132</v>
      </c>
      <c r="D666" s="41" t="s">
        <v>837</v>
      </c>
      <c r="E666" s="41" t="s">
        <v>115</v>
      </c>
      <c r="F666" s="41" t="s">
        <v>105</v>
      </c>
      <c r="G666" s="41">
        <v>4240.0</v>
      </c>
      <c r="H666" s="41">
        <v>44.1019</v>
      </c>
      <c r="I666" s="41">
        <v>-70.211</v>
      </c>
      <c r="J666" s="41">
        <v>755.14</v>
      </c>
      <c r="K666" s="41">
        <v>0.47</v>
      </c>
      <c r="L666" s="41">
        <v>0.93788</v>
      </c>
      <c r="M666" s="41">
        <v>151.234</v>
      </c>
    </row>
    <row r="667">
      <c r="A667" s="41">
        <v>665.0</v>
      </c>
      <c r="B667" s="41" t="s">
        <v>101</v>
      </c>
      <c r="C667" s="41" t="s">
        <v>132</v>
      </c>
      <c r="D667" s="41" t="s">
        <v>838</v>
      </c>
      <c r="E667" s="41" t="s">
        <v>115</v>
      </c>
      <c r="F667" s="41" t="s">
        <v>105</v>
      </c>
      <c r="G667" s="41">
        <v>4240.0</v>
      </c>
      <c r="H667" s="41">
        <v>44.0938</v>
      </c>
      <c r="I667" s="41">
        <v>-70.196</v>
      </c>
      <c r="J667" s="41">
        <v>1450.33</v>
      </c>
      <c r="K667" s="41">
        <v>0.9</v>
      </c>
      <c r="L667" s="41">
        <v>1.80131</v>
      </c>
      <c r="M667" s="41">
        <v>290.461</v>
      </c>
    </row>
    <row r="668">
      <c r="A668" s="41">
        <v>666.0</v>
      </c>
      <c r="B668" s="41" t="s">
        <v>101</v>
      </c>
      <c r="C668" s="41" t="s">
        <v>132</v>
      </c>
      <c r="D668" s="41" t="s">
        <v>839</v>
      </c>
      <c r="E668" s="41" t="s">
        <v>115</v>
      </c>
      <c r="F668" s="41" t="s">
        <v>105</v>
      </c>
      <c r="G668" s="41">
        <v>4240.0</v>
      </c>
      <c r="H668" s="41">
        <v>44.0959</v>
      </c>
      <c r="I668" s="41">
        <v>-70.162</v>
      </c>
      <c r="J668" s="41">
        <v>3496.01</v>
      </c>
      <c r="K668" s="41">
        <v>2.17</v>
      </c>
      <c r="L668" s="41">
        <v>4.34205</v>
      </c>
      <c r="M668" s="41">
        <v>700.155</v>
      </c>
    </row>
    <row r="669">
      <c r="A669" s="41">
        <v>667.0</v>
      </c>
      <c r="B669" s="41" t="s">
        <v>101</v>
      </c>
      <c r="C669" s="41" t="s">
        <v>132</v>
      </c>
      <c r="D669" s="41" t="s">
        <v>840</v>
      </c>
      <c r="E669" s="41" t="s">
        <v>284</v>
      </c>
      <c r="F669" s="41" t="s">
        <v>105</v>
      </c>
      <c r="G669" s="41">
        <v>4263.0</v>
      </c>
      <c r="H669" s="41">
        <v>44.2194</v>
      </c>
      <c r="I669" s="41">
        <v>-70.092</v>
      </c>
      <c r="J669" s="41">
        <v>15415.0</v>
      </c>
      <c r="K669" s="41">
        <v>9.57</v>
      </c>
      <c r="L669" s="41">
        <v>19.1454</v>
      </c>
      <c r="M669" s="41">
        <v>3087.2</v>
      </c>
    </row>
    <row r="670">
      <c r="A670" s="41">
        <v>668.0</v>
      </c>
      <c r="B670" s="41" t="s">
        <v>101</v>
      </c>
      <c r="C670" s="41" t="s">
        <v>841</v>
      </c>
      <c r="D670" s="41" t="s">
        <v>842</v>
      </c>
      <c r="E670" s="41" t="s">
        <v>278</v>
      </c>
      <c r="F670" s="41" t="s">
        <v>105</v>
      </c>
      <c r="G670" s="41">
        <v>4096.0</v>
      </c>
      <c r="H670" s="41">
        <v>43.7995</v>
      </c>
      <c r="I670" s="41">
        <v>-70.185</v>
      </c>
      <c r="J670" s="41">
        <v>34055.5</v>
      </c>
      <c r="K670" s="41">
        <v>21.15</v>
      </c>
      <c r="L670" s="41">
        <v>42.2969</v>
      </c>
      <c r="M670" s="41">
        <v>10785.7</v>
      </c>
    </row>
    <row r="671">
      <c r="A671" s="41">
        <v>669.0</v>
      </c>
      <c r="B671" s="41" t="s">
        <v>101</v>
      </c>
      <c r="C671" s="41" t="s">
        <v>841</v>
      </c>
      <c r="D671" s="41" t="s">
        <v>843</v>
      </c>
      <c r="E671" s="41" t="s">
        <v>160</v>
      </c>
      <c r="F671" s="41" t="s">
        <v>105</v>
      </c>
      <c r="G671" s="41">
        <v>4258.0</v>
      </c>
      <c r="H671" s="41">
        <v>44.1369</v>
      </c>
      <c r="I671" s="41">
        <v>-70.387</v>
      </c>
      <c r="J671" s="41">
        <v>15106.3</v>
      </c>
      <c r="K671" s="41">
        <v>9.38</v>
      </c>
      <c r="L671" s="41">
        <v>18.762</v>
      </c>
      <c r="M671" s="41">
        <v>4784.32</v>
      </c>
    </row>
    <row r="672">
      <c r="A672" s="41">
        <v>670.0</v>
      </c>
      <c r="B672" s="41" t="s">
        <v>101</v>
      </c>
      <c r="C672" s="41" t="s">
        <v>841</v>
      </c>
      <c r="D672" s="41" t="s">
        <v>844</v>
      </c>
      <c r="E672" s="41" t="s">
        <v>115</v>
      </c>
      <c r="F672" s="41" t="s">
        <v>105</v>
      </c>
      <c r="G672" s="41">
        <v>4240.0</v>
      </c>
      <c r="H672" s="41">
        <v>44.1021</v>
      </c>
      <c r="I672" s="41">
        <v>-70.209</v>
      </c>
      <c r="J672" s="41">
        <v>640.59</v>
      </c>
      <c r="K672" s="41">
        <v>0.4</v>
      </c>
      <c r="L672" s="41">
        <v>0.79561</v>
      </c>
      <c r="M672" s="41">
        <v>202.881</v>
      </c>
    </row>
    <row r="673">
      <c r="A673" s="41">
        <v>671.0</v>
      </c>
      <c r="B673" s="41" t="s">
        <v>101</v>
      </c>
      <c r="C673" s="41" t="s">
        <v>841</v>
      </c>
      <c r="D673" s="41" t="s">
        <v>845</v>
      </c>
      <c r="E673" s="41" t="s">
        <v>190</v>
      </c>
      <c r="F673" s="41" t="s">
        <v>105</v>
      </c>
      <c r="G673" s="41">
        <v>4280.0</v>
      </c>
      <c r="H673" s="41">
        <v>44.1275</v>
      </c>
      <c r="I673" s="41">
        <v>-70.057</v>
      </c>
      <c r="J673" s="41">
        <v>11957.4</v>
      </c>
      <c r="K673" s="41">
        <v>7.43</v>
      </c>
      <c r="L673" s="41">
        <v>14.851</v>
      </c>
      <c r="M673" s="41">
        <v>3787.02</v>
      </c>
    </row>
    <row r="674">
      <c r="A674" s="41">
        <v>672.0</v>
      </c>
      <c r="B674" s="41" t="s">
        <v>101</v>
      </c>
      <c r="C674" s="41" t="s">
        <v>841</v>
      </c>
      <c r="D674" s="41" t="s">
        <v>846</v>
      </c>
      <c r="E674" s="41" t="s">
        <v>115</v>
      </c>
      <c r="F674" s="41" t="s">
        <v>105</v>
      </c>
      <c r="G674" s="41">
        <v>4240.0</v>
      </c>
      <c r="H674" s="41">
        <v>44.1023</v>
      </c>
      <c r="I674" s="41">
        <v>-70.207</v>
      </c>
      <c r="J674" s="41">
        <v>491.47</v>
      </c>
      <c r="K674" s="41">
        <v>0.31</v>
      </c>
      <c r="L674" s="41">
        <v>0.6104</v>
      </c>
      <c r="M674" s="41">
        <v>155.652</v>
      </c>
    </row>
    <row r="676">
      <c r="A676" s="41" t="s">
        <v>847</v>
      </c>
      <c r="M676" s="41" t="s">
        <v>848</v>
      </c>
      <c r="N676" s="41" t="s">
        <v>849</v>
      </c>
    </row>
    <row r="677">
      <c r="A677" s="41" t="s">
        <v>850</v>
      </c>
    </row>
    <row r="678">
      <c r="A678" s="41" t="s">
        <v>851</v>
      </c>
      <c r="M678" s="29">
        <v>133750.0</v>
      </c>
      <c r="N678" s="41" t="s">
        <v>852</v>
      </c>
    </row>
    <row r="679">
      <c r="A679" s="41" t="s">
        <v>853</v>
      </c>
    </row>
    <row r="680">
      <c r="A680" s="41" t="s">
        <v>854</v>
      </c>
    </row>
    <row r="681">
      <c r="A681" s="41" t="s">
        <v>855</v>
      </c>
    </row>
    <row r="682">
      <c r="A682" s="41" t="s">
        <v>856</v>
      </c>
    </row>
    <row r="683">
      <c r="A683" s="41" t="s">
        <v>857</v>
      </c>
    </row>
    <row r="685">
      <c r="A685" s="41" t="s">
        <v>858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03" t="s">
        <v>88</v>
      </c>
      <c r="B1" s="103" t="s">
        <v>89</v>
      </c>
      <c r="C1" s="103" t="s">
        <v>90</v>
      </c>
      <c r="D1" s="103" t="s">
        <v>91</v>
      </c>
      <c r="E1" s="103" t="s">
        <v>92</v>
      </c>
      <c r="F1" s="103" t="s">
        <v>93</v>
      </c>
      <c r="G1" s="103" t="s">
        <v>94</v>
      </c>
      <c r="H1" s="103" t="s">
        <v>95</v>
      </c>
      <c r="I1" s="103" t="s">
        <v>96</v>
      </c>
      <c r="J1" s="103" t="s">
        <v>97</v>
      </c>
      <c r="K1" s="103" t="s">
        <v>98</v>
      </c>
      <c r="L1" s="103" t="s">
        <v>99</v>
      </c>
      <c r="M1" s="103" t="s">
        <v>100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>
      <c r="A2" s="105">
        <v>0.0</v>
      </c>
      <c r="B2" s="103" t="s">
        <v>859</v>
      </c>
      <c r="C2" s="103" t="s">
        <v>140</v>
      </c>
      <c r="D2" s="103" t="s">
        <v>860</v>
      </c>
      <c r="E2" s="103" t="s">
        <v>115</v>
      </c>
      <c r="F2" s="103" t="s">
        <v>105</v>
      </c>
      <c r="G2" s="105">
        <v>4240.0</v>
      </c>
      <c r="H2" s="105">
        <v>44.1169</v>
      </c>
      <c r="I2" s="105">
        <v>-70.194</v>
      </c>
      <c r="J2" s="105">
        <v>1427.5</v>
      </c>
      <c r="K2" s="105">
        <v>0.89</v>
      </c>
      <c r="L2" s="105">
        <v>1.77296</v>
      </c>
      <c r="M2" s="105">
        <v>271.262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>
      <c r="A3" s="105">
        <v>1.0</v>
      </c>
      <c r="B3" s="103" t="s">
        <v>859</v>
      </c>
      <c r="C3" s="103" t="s">
        <v>140</v>
      </c>
      <c r="D3" s="103" t="s">
        <v>861</v>
      </c>
      <c r="E3" s="103" t="s">
        <v>104</v>
      </c>
      <c r="F3" s="103" t="s">
        <v>105</v>
      </c>
      <c r="G3" s="105">
        <v>4032.0</v>
      </c>
      <c r="H3" s="105">
        <v>43.8534</v>
      </c>
      <c r="I3" s="105">
        <v>-70.109</v>
      </c>
      <c r="J3" s="105">
        <v>29041.0</v>
      </c>
      <c r="K3" s="105">
        <v>18.03</v>
      </c>
      <c r="L3" s="105">
        <v>36.0689</v>
      </c>
      <c r="M3" s="105">
        <v>5518.54</v>
      </c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>
      <c r="A4" s="105">
        <v>2.0</v>
      </c>
      <c r="B4" s="103" t="s">
        <v>859</v>
      </c>
      <c r="C4" s="103" t="s">
        <v>140</v>
      </c>
      <c r="D4" s="103" t="s">
        <v>862</v>
      </c>
      <c r="E4" s="103" t="s">
        <v>111</v>
      </c>
      <c r="F4" s="103" t="s">
        <v>105</v>
      </c>
      <c r="G4" s="105">
        <v>4238.0</v>
      </c>
      <c r="H4" s="105">
        <v>44.2134</v>
      </c>
      <c r="I4" s="105">
        <v>-70.381</v>
      </c>
      <c r="J4" s="105">
        <v>18555.9</v>
      </c>
      <c r="K4" s="105">
        <v>11.52</v>
      </c>
      <c r="L4" s="105">
        <v>23.0464</v>
      </c>
      <c r="M4" s="105">
        <v>3526.1</v>
      </c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>
      <c r="A5" s="105">
        <v>3.0</v>
      </c>
      <c r="B5" s="103" t="s">
        <v>859</v>
      </c>
      <c r="C5" s="103" t="s">
        <v>140</v>
      </c>
      <c r="D5" s="103" t="s">
        <v>863</v>
      </c>
      <c r="E5" s="103" t="s">
        <v>107</v>
      </c>
      <c r="F5" s="103" t="s">
        <v>105</v>
      </c>
      <c r="G5" s="105">
        <v>4105.0</v>
      </c>
      <c r="H5" s="105">
        <v>43.7136</v>
      </c>
      <c r="I5" s="105">
        <v>-70.238</v>
      </c>
      <c r="J5" s="105">
        <v>43664.0</v>
      </c>
      <c r="K5" s="105">
        <v>27.12</v>
      </c>
      <c r="L5" s="105">
        <v>54.2307</v>
      </c>
      <c r="M5" s="105">
        <v>8297.3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>
      <c r="A6" s="105">
        <v>4.0</v>
      </c>
      <c r="B6" s="103" t="s">
        <v>859</v>
      </c>
      <c r="C6" s="103" t="s">
        <v>140</v>
      </c>
      <c r="D6" s="103" t="s">
        <v>864</v>
      </c>
      <c r="E6" s="103" t="s">
        <v>115</v>
      </c>
      <c r="F6" s="103" t="s">
        <v>105</v>
      </c>
      <c r="G6" s="105">
        <v>4240.0</v>
      </c>
      <c r="H6" s="105">
        <v>44.1033</v>
      </c>
      <c r="I6" s="105">
        <v>-70.207</v>
      </c>
      <c r="J6" s="105">
        <v>402.45</v>
      </c>
      <c r="K6" s="105">
        <v>0.25</v>
      </c>
      <c r="L6" s="105">
        <v>0.49984</v>
      </c>
      <c r="M6" s="105">
        <v>76.4754</v>
      </c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>
      <c r="A7" s="105">
        <v>5.0</v>
      </c>
      <c r="B7" s="103" t="s">
        <v>859</v>
      </c>
      <c r="C7" s="103" t="s">
        <v>140</v>
      </c>
      <c r="D7" s="103" t="s">
        <v>451</v>
      </c>
      <c r="E7" s="103" t="s">
        <v>117</v>
      </c>
      <c r="F7" s="103" t="s">
        <v>105</v>
      </c>
      <c r="G7" s="105">
        <v>4210.0</v>
      </c>
      <c r="H7" s="105">
        <v>44.0844</v>
      </c>
      <c r="I7" s="105">
        <v>-70.22</v>
      </c>
      <c r="J7" s="105">
        <v>2716.39</v>
      </c>
      <c r="K7" s="105">
        <v>1.69</v>
      </c>
      <c r="L7" s="105">
        <v>3.37376</v>
      </c>
      <c r="M7" s="105">
        <v>516.185</v>
      </c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>
      <c r="A8" s="105">
        <v>6.0</v>
      </c>
      <c r="B8" s="103" t="s">
        <v>859</v>
      </c>
      <c r="C8" s="103" t="s">
        <v>140</v>
      </c>
      <c r="D8" s="103" t="s">
        <v>865</v>
      </c>
      <c r="E8" s="103" t="s">
        <v>273</v>
      </c>
      <c r="F8" s="103" t="s">
        <v>105</v>
      </c>
      <c r="G8" s="105">
        <v>4259.0</v>
      </c>
      <c r="H8" s="105">
        <v>44.2603</v>
      </c>
      <c r="I8" s="105">
        <v>-70.028</v>
      </c>
      <c r="J8" s="105">
        <v>22126.6</v>
      </c>
      <c r="K8" s="105">
        <v>13.74</v>
      </c>
      <c r="L8" s="105">
        <v>27.4813</v>
      </c>
      <c r="M8" s="105">
        <v>4204.63</v>
      </c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>
      <c r="A9" s="105">
        <v>7.0</v>
      </c>
      <c r="B9" s="103" t="s">
        <v>859</v>
      </c>
      <c r="C9" s="103" t="s">
        <v>140</v>
      </c>
      <c r="D9" s="103" t="s">
        <v>866</v>
      </c>
      <c r="E9" s="103" t="s">
        <v>115</v>
      </c>
      <c r="F9" s="103" t="s">
        <v>105</v>
      </c>
      <c r="G9" s="105">
        <v>4240.0</v>
      </c>
      <c r="H9" s="105">
        <v>44.1036</v>
      </c>
      <c r="I9" s="105">
        <v>-70.207</v>
      </c>
      <c r="J9" s="105">
        <v>366.31</v>
      </c>
      <c r="K9" s="105">
        <v>0.23</v>
      </c>
      <c r="L9" s="105">
        <v>0.45495</v>
      </c>
      <c r="M9" s="105">
        <v>69.6081</v>
      </c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>
      <c r="A10" s="105">
        <v>8.0</v>
      </c>
      <c r="B10" s="103" t="s">
        <v>859</v>
      </c>
      <c r="C10" s="103" t="s">
        <v>140</v>
      </c>
      <c r="D10" s="103" t="s">
        <v>867</v>
      </c>
      <c r="E10" s="103" t="s">
        <v>115</v>
      </c>
      <c r="F10" s="103" t="s">
        <v>105</v>
      </c>
      <c r="G10" s="105">
        <v>4240.0</v>
      </c>
      <c r="H10" s="105">
        <v>44.1111</v>
      </c>
      <c r="I10" s="105">
        <v>-70.203</v>
      </c>
      <c r="J10" s="105">
        <v>584.06</v>
      </c>
      <c r="K10" s="105">
        <v>0.36</v>
      </c>
      <c r="L10" s="105">
        <v>0.7254</v>
      </c>
      <c r="M10" s="105">
        <v>110.986</v>
      </c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>
      <c r="A11" s="105">
        <v>9.0</v>
      </c>
      <c r="B11" s="103" t="s">
        <v>859</v>
      </c>
      <c r="C11" s="103" t="s">
        <v>140</v>
      </c>
      <c r="D11" s="103" t="s">
        <v>868</v>
      </c>
      <c r="E11" s="103" t="s">
        <v>125</v>
      </c>
      <c r="F11" s="103" t="s">
        <v>105</v>
      </c>
      <c r="G11" s="105">
        <v>4350.0</v>
      </c>
      <c r="H11" s="105">
        <v>44.17</v>
      </c>
      <c r="I11" s="105">
        <v>-69.976</v>
      </c>
      <c r="J11" s="105">
        <v>19526.7</v>
      </c>
      <c r="K11" s="105">
        <v>12.13</v>
      </c>
      <c r="L11" s="105">
        <v>24.2521</v>
      </c>
      <c r="M11" s="105">
        <v>3710.57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>
      <c r="A12" s="105">
        <v>10.0</v>
      </c>
      <c r="B12" s="103" t="s">
        <v>859</v>
      </c>
      <c r="C12" s="103" t="s">
        <v>140</v>
      </c>
      <c r="D12" s="103" t="s">
        <v>869</v>
      </c>
      <c r="E12" s="103" t="s">
        <v>119</v>
      </c>
      <c r="F12" s="103" t="s">
        <v>105</v>
      </c>
      <c r="G12" s="105">
        <v>4101.0</v>
      </c>
      <c r="H12" s="105">
        <v>43.6553</v>
      </c>
      <c r="I12" s="105">
        <v>-70.271</v>
      </c>
      <c r="J12" s="105">
        <v>50333.9</v>
      </c>
      <c r="K12" s="105">
        <v>31.26</v>
      </c>
      <c r="L12" s="105">
        <v>62.5146</v>
      </c>
      <c r="M12" s="105">
        <v>9564.74</v>
      </c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>
      <c r="A13" s="105">
        <v>11.0</v>
      </c>
      <c r="B13" s="103" t="s">
        <v>859</v>
      </c>
      <c r="C13" s="103" t="s">
        <v>140</v>
      </c>
      <c r="D13" s="103" t="s">
        <v>523</v>
      </c>
      <c r="E13" s="103" t="s">
        <v>115</v>
      </c>
      <c r="F13" s="103" t="s">
        <v>105</v>
      </c>
      <c r="G13" s="105">
        <v>4240.0</v>
      </c>
      <c r="H13" s="105">
        <v>44.1091</v>
      </c>
      <c r="I13" s="105">
        <v>-70.208</v>
      </c>
      <c r="J13" s="105">
        <v>507.19</v>
      </c>
      <c r="K13" s="105">
        <v>0.31</v>
      </c>
      <c r="L13" s="105">
        <v>0.62992</v>
      </c>
      <c r="M13" s="105">
        <v>96.3784</v>
      </c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>
      <c r="A14" s="105">
        <v>12.0</v>
      </c>
      <c r="B14" s="103" t="s">
        <v>859</v>
      </c>
      <c r="C14" s="103" t="s">
        <v>140</v>
      </c>
      <c r="D14" s="103" t="s">
        <v>870</v>
      </c>
      <c r="E14" s="103" t="s">
        <v>115</v>
      </c>
      <c r="F14" s="103" t="s">
        <v>105</v>
      </c>
      <c r="G14" s="105">
        <v>4240.0</v>
      </c>
      <c r="H14" s="105">
        <v>44.101</v>
      </c>
      <c r="I14" s="105">
        <v>-70.208</v>
      </c>
      <c r="J14" s="105">
        <v>652.59</v>
      </c>
      <c r="K14" s="105">
        <v>0.41</v>
      </c>
      <c r="L14" s="105">
        <v>0.81052</v>
      </c>
      <c r="M14" s="105">
        <v>124.01</v>
      </c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>
      <c r="A15" s="105">
        <v>13.0</v>
      </c>
      <c r="B15" s="103" t="s">
        <v>859</v>
      </c>
      <c r="C15" s="103" t="s">
        <v>140</v>
      </c>
      <c r="D15" s="103" t="s">
        <v>871</v>
      </c>
      <c r="E15" s="103" t="s">
        <v>119</v>
      </c>
      <c r="F15" s="103" t="s">
        <v>105</v>
      </c>
      <c r="G15" s="105">
        <v>4102.0</v>
      </c>
      <c r="H15" s="105">
        <v>43.6674</v>
      </c>
      <c r="I15" s="105">
        <v>-70.304</v>
      </c>
      <c r="J15" s="105">
        <v>49362.5</v>
      </c>
      <c r="K15" s="105">
        <v>30.65</v>
      </c>
      <c r="L15" s="105">
        <v>61.3083</v>
      </c>
      <c r="M15" s="105">
        <v>9380.16</v>
      </c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>
      <c r="A16" s="105">
        <v>14.0</v>
      </c>
      <c r="B16" s="103" t="s">
        <v>859</v>
      </c>
      <c r="C16" s="103" t="s">
        <v>140</v>
      </c>
      <c r="D16" s="103" t="s">
        <v>872</v>
      </c>
      <c r="E16" s="103" t="s">
        <v>115</v>
      </c>
      <c r="F16" s="103" t="s">
        <v>105</v>
      </c>
      <c r="G16" s="105">
        <v>4240.0</v>
      </c>
      <c r="H16" s="105">
        <v>44.1036</v>
      </c>
      <c r="I16" s="105">
        <v>-70.207</v>
      </c>
      <c r="J16" s="105">
        <v>397.1</v>
      </c>
      <c r="K16" s="105">
        <v>0.25</v>
      </c>
      <c r="L16" s="105">
        <v>0.49319</v>
      </c>
      <c r="M16" s="105">
        <v>75.4584</v>
      </c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>
      <c r="A17" s="105">
        <v>15.0</v>
      </c>
      <c r="B17" s="103" t="s">
        <v>859</v>
      </c>
      <c r="C17" s="103" t="s">
        <v>140</v>
      </c>
      <c r="D17" s="103" t="s">
        <v>873</v>
      </c>
      <c r="E17" s="103" t="s">
        <v>115</v>
      </c>
      <c r="F17" s="103" t="s">
        <v>105</v>
      </c>
      <c r="G17" s="105">
        <v>4240.0</v>
      </c>
      <c r="H17" s="105">
        <v>44.1036</v>
      </c>
      <c r="I17" s="105">
        <v>-70.207</v>
      </c>
      <c r="J17" s="105">
        <v>397.1</v>
      </c>
      <c r="K17" s="105">
        <v>0.25</v>
      </c>
      <c r="L17" s="105">
        <v>0.49319</v>
      </c>
      <c r="M17" s="105">
        <v>75.4584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>
      <c r="A18" s="105">
        <v>16.0</v>
      </c>
      <c r="B18" s="103" t="s">
        <v>859</v>
      </c>
      <c r="C18" s="103" t="s">
        <v>140</v>
      </c>
      <c r="D18" s="103" t="s">
        <v>874</v>
      </c>
      <c r="E18" s="103" t="s">
        <v>115</v>
      </c>
      <c r="F18" s="103" t="s">
        <v>105</v>
      </c>
      <c r="G18" s="105">
        <v>4240.0</v>
      </c>
      <c r="H18" s="105">
        <v>44.1036</v>
      </c>
      <c r="I18" s="105">
        <v>-70.207</v>
      </c>
      <c r="J18" s="105">
        <v>397.1</v>
      </c>
      <c r="K18" s="105">
        <v>0.25</v>
      </c>
      <c r="L18" s="105">
        <v>0.49319</v>
      </c>
      <c r="M18" s="105">
        <v>75.4584</v>
      </c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>
      <c r="A19" s="105">
        <v>17.0</v>
      </c>
      <c r="B19" s="103" t="s">
        <v>859</v>
      </c>
      <c r="C19" s="103" t="s">
        <v>140</v>
      </c>
      <c r="D19" s="103" t="s">
        <v>875</v>
      </c>
      <c r="E19" s="103" t="s">
        <v>115</v>
      </c>
      <c r="F19" s="103" t="s">
        <v>105</v>
      </c>
      <c r="G19" s="105">
        <v>4240.0</v>
      </c>
      <c r="H19" s="105">
        <v>44.1038</v>
      </c>
      <c r="I19" s="105">
        <v>-70.206</v>
      </c>
      <c r="J19" s="105">
        <v>337.25</v>
      </c>
      <c r="K19" s="105">
        <v>0.21</v>
      </c>
      <c r="L19" s="105">
        <v>0.41887</v>
      </c>
      <c r="M19" s="105">
        <v>64.0868</v>
      </c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>
      <c r="A20" s="105">
        <v>18.0</v>
      </c>
      <c r="B20" s="103" t="s">
        <v>859</v>
      </c>
      <c r="C20" s="103" t="s">
        <v>140</v>
      </c>
      <c r="D20" s="103" t="s">
        <v>876</v>
      </c>
      <c r="E20" s="103" t="s">
        <v>115</v>
      </c>
      <c r="F20" s="103" t="s">
        <v>105</v>
      </c>
      <c r="G20" s="105">
        <v>4240.0</v>
      </c>
      <c r="H20" s="105">
        <v>44.104</v>
      </c>
      <c r="I20" s="105">
        <v>-70.206</v>
      </c>
      <c r="J20" s="105">
        <v>313.06</v>
      </c>
      <c r="K20" s="105">
        <v>0.19</v>
      </c>
      <c r="L20" s="105">
        <v>0.38882</v>
      </c>
      <c r="M20" s="105">
        <v>59.4894</v>
      </c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>
      <c r="A21" s="105">
        <v>19.0</v>
      </c>
      <c r="B21" s="103" t="s">
        <v>859</v>
      </c>
      <c r="C21" s="103" t="s">
        <v>140</v>
      </c>
      <c r="D21" s="103" t="s">
        <v>877</v>
      </c>
      <c r="E21" s="103" t="s">
        <v>115</v>
      </c>
      <c r="F21" s="103" t="s">
        <v>105</v>
      </c>
      <c r="G21" s="105">
        <v>4240.0</v>
      </c>
      <c r="H21" s="105">
        <v>44.1038</v>
      </c>
      <c r="I21" s="105">
        <v>-70.206</v>
      </c>
      <c r="J21" s="105">
        <v>289.74</v>
      </c>
      <c r="K21" s="105">
        <v>0.18</v>
      </c>
      <c r="L21" s="105">
        <v>0.35986</v>
      </c>
      <c r="M21" s="105">
        <v>55.0588</v>
      </c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>
      <c r="A22" s="105">
        <v>21.0</v>
      </c>
      <c r="B22" s="103" t="s">
        <v>859</v>
      </c>
      <c r="C22" s="103" t="s">
        <v>140</v>
      </c>
      <c r="D22" s="103" t="s">
        <v>878</v>
      </c>
      <c r="E22" s="103" t="s">
        <v>117</v>
      </c>
      <c r="F22" s="103" t="s">
        <v>105</v>
      </c>
      <c r="G22" s="105">
        <v>4210.0</v>
      </c>
      <c r="H22" s="105">
        <v>44.0958</v>
      </c>
      <c r="I22" s="105">
        <v>-70.225</v>
      </c>
      <c r="J22" s="105">
        <v>2088.24</v>
      </c>
      <c r="K22" s="105">
        <v>1.3</v>
      </c>
      <c r="L22" s="105">
        <v>2.59359</v>
      </c>
      <c r="M22" s="105">
        <v>396.819</v>
      </c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>
      <c r="A23" s="105">
        <v>22.0</v>
      </c>
      <c r="B23" s="103" t="s">
        <v>859</v>
      </c>
      <c r="C23" s="103" t="s">
        <v>140</v>
      </c>
      <c r="D23" s="103" t="s">
        <v>879</v>
      </c>
      <c r="E23" s="103" t="s">
        <v>115</v>
      </c>
      <c r="F23" s="103" t="s">
        <v>105</v>
      </c>
      <c r="G23" s="105">
        <v>4240.0</v>
      </c>
      <c r="H23" s="105">
        <v>44.0963</v>
      </c>
      <c r="I23" s="105">
        <v>-70.217</v>
      </c>
      <c r="J23" s="105">
        <v>1547.38</v>
      </c>
      <c r="K23" s="105">
        <v>0.96</v>
      </c>
      <c r="L23" s="105">
        <v>1.92184</v>
      </c>
      <c r="M23" s="105">
        <v>294.042</v>
      </c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>
      <c r="A24" s="105">
        <v>23.0</v>
      </c>
      <c r="B24" s="103" t="s">
        <v>859</v>
      </c>
      <c r="C24" s="103" t="s">
        <v>140</v>
      </c>
      <c r="D24" s="103" t="s">
        <v>880</v>
      </c>
      <c r="E24" s="103" t="s">
        <v>115</v>
      </c>
      <c r="F24" s="103" t="s">
        <v>105</v>
      </c>
      <c r="G24" s="105">
        <v>4240.0</v>
      </c>
      <c r="H24" s="105">
        <v>44.1042</v>
      </c>
      <c r="I24" s="105">
        <v>-70.206</v>
      </c>
      <c r="J24" s="105">
        <v>283.34</v>
      </c>
      <c r="K24" s="105">
        <v>0.18</v>
      </c>
      <c r="L24" s="105">
        <v>0.3519</v>
      </c>
      <c r="M24" s="105">
        <v>53.8414</v>
      </c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>
      <c r="A25" s="105">
        <v>24.0</v>
      </c>
      <c r="B25" s="103" t="s">
        <v>859</v>
      </c>
      <c r="C25" s="103" t="s">
        <v>140</v>
      </c>
      <c r="D25" s="103" t="s">
        <v>881</v>
      </c>
      <c r="E25" s="103" t="s">
        <v>115</v>
      </c>
      <c r="F25" s="103" t="s">
        <v>105</v>
      </c>
      <c r="G25" s="105">
        <v>4240.0</v>
      </c>
      <c r="H25" s="105">
        <v>44.1043</v>
      </c>
      <c r="I25" s="105">
        <v>-70.206</v>
      </c>
      <c r="J25" s="105">
        <v>268.75</v>
      </c>
      <c r="K25" s="105">
        <v>0.17</v>
      </c>
      <c r="L25" s="105">
        <v>0.33378</v>
      </c>
      <c r="M25" s="105">
        <v>51.0688</v>
      </c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>
      <c r="A26" s="105">
        <v>25.0</v>
      </c>
      <c r="B26" s="103" t="s">
        <v>859</v>
      </c>
      <c r="C26" s="103" t="s">
        <v>140</v>
      </c>
      <c r="D26" s="103" t="s">
        <v>882</v>
      </c>
      <c r="E26" s="103" t="s">
        <v>119</v>
      </c>
      <c r="F26" s="103" t="s">
        <v>105</v>
      </c>
      <c r="G26" s="105">
        <v>4103.0</v>
      </c>
      <c r="H26" s="105">
        <v>43.6722</v>
      </c>
      <c r="I26" s="105">
        <v>-70.292</v>
      </c>
      <c r="J26" s="105">
        <v>48690.4</v>
      </c>
      <c r="K26" s="105">
        <v>30.24</v>
      </c>
      <c r="L26" s="105">
        <v>60.4735</v>
      </c>
      <c r="M26" s="105">
        <v>9252.45</v>
      </c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>
      <c r="A27" s="105">
        <v>26.0</v>
      </c>
      <c r="B27" s="103" t="s">
        <v>859</v>
      </c>
      <c r="C27" s="103" t="s">
        <v>140</v>
      </c>
      <c r="D27" s="103" t="s">
        <v>883</v>
      </c>
      <c r="E27" s="103" t="s">
        <v>115</v>
      </c>
      <c r="F27" s="103" t="s">
        <v>105</v>
      </c>
      <c r="G27" s="105">
        <v>4240.0</v>
      </c>
      <c r="H27" s="105">
        <v>44.1162</v>
      </c>
      <c r="I27" s="105">
        <v>-70.204</v>
      </c>
      <c r="J27" s="105">
        <v>1151.82</v>
      </c>
      <c r="K27" s="105">
        <v>0.72</v>
      </c>
      <c r="L27" s="105">
        <v>1.43057</v>
      </c>
      <c r="M27" s="105">
        <v>218.876</v>
      </c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>
      <c r="A28" s="105">
        <v>27.0</v>
      </c>
      <c r="B28" s="103" t="s">
        <v>859</v>
      </c>
      <c r="C28" s="103" t="s">
        <v>140</v>
      </c>
      <c r="D28" s="103" t="s">
        <v>884</v>
      </c>
      <c r="E28" s="103" t="s">
        <v>119</v>
      </c>
      <c r="F28" s="103" t="s">
        <v>105</v>
      </c>
      <c r="G28" s="105">
        <v>4103.0</v>
      </c>
      <c r="H28" s="105">
        <v>43.6742</v>
      </c>
      <c r="I28" s="105">
        <v>-70.287</v>
      </c>
      <c r="J28" s="105">
        <v>48407.1</v>
      </c>
      <c r="K28" s="105">
        <v>30.06</v>
      </c>
      <c r="L28" s="105">
        <v>60.1216</v>
      </c>
      <c r="M28" s="105">
        <v>9198.6</v>
      </c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>
      <c r="A29" s="105">
        <v>28.0</v>
      </c>
      <c r="B29" s="103" t="s">
        <v>859</v>
      </c>
      <c r="C29" s="103" t="s">
        <v>140</v>
      </c>
      <c r="D29" s="103" t="s">
        <v>885</v>
      </c>
      <c r="E29" s="103" t="s">
        <v>172</v>
      </c>
      <c r="F29" s="103" t="s">
        <v>105</v>
      </c>
      <c r="G29" s="105">
        <v>4011.0</v>
      </c>
      <c r="H29" s="105">
        <v>43.8934</v>
      </c>
      <c r="I29" s="105">
        <v>-69.956</v>
      </c>
      <c r="J29" s="105">
        <v>30800.9</v>
      </c>
      <c r="K29" s="105">
        <v>19.13</v>
      </c>
      <c r="L29" s="105">
        <v>38.2548</v>
      </c>
      <c r="M29" s="105">
        <v>5852.98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>
      <c r="A30" s="105">
        <v>29.0</v>
      </c>
      <c r="B30" s="103" t="s">
        <v>859</v>
      </c>
      <c r="C30" s="103" t="s">
        <v>140</v>
      </c>
      <c r="D30" s="103" t="s">
        <v>886</v>
      </c>
      <c r="E30" s="103" t="s">
        <v>115</v>
      </c>
      <c r="F30" s="103" t="s">
        <v>105</v>
      </c>
      <c r="G30" s="105">
        <v>4240.0</v>
      </c>
      <c r="H30" s="105">
        <v>44.0876</v>
      </c>
      <c r="I30" s="105">
        <v>-70.169</v>
      </c>
      <c r="J30" s="105">
        <v>3384.94</v>
      </c>
      <c r="K30" s="105">
        <v>2.1</v>
      </c>
      <c r="L30" s="105">
        <v>4.20409</v>
      </c>
      <c r="M30" s="105">
        <v>643.226</v>
      </c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>
      <c r="A31" s="105">
        <v>30.0</v>
      </c>
      <c r="B31" s="103" t="s">
        <v>859</v>
      </c>
      <c r="C31" s="103" t="s">
        <v>140</v>
      </c>
      <c r="D31" s="103" t="s">
        <v>887</v>
      </c>
      <c r="E31" s="103" t="s">
        <v>117</v>
      </c>
      <c r="F31" s="103" t="s">
        <v>105</v>
      </c>
      <c r="G31" s="105">
        <v>4210.0</v>
      </c>
      <c r="H31" s="105">
        <v>44.1785</v>
      </c>
      <c r="I31" s="105">
        <v>-70.269</v>
      </c>
      <c r="J31" s="105">
        <v>9621.08</v>
      </c>
      <c r="K31" s="105">
        <v>5.97</v>
      </c>
      <c r="L31" s="105">
        <v>11.9494</v>
      </c>
      <c r="M31" s="105">
        <v>1828.26</v>
      </c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>
      <c r="A32" s="105">
        <v>31.0</v>
      </c>
      <c r="B32" s="103" t="s">
        <v>859</v>
      </c>
      <c r="C32" s="103" t="s">
        <v>140</v>
      </c>
      <c r="D32" s="103" t="s">
        <v>888</v>
      </c>
      <c r="E32" s="103" t="s">
        <v>119</v>
      </c>
      <c r="F32" s="103" t="s">
        <v>105</v>
      </c>
      <c r="G32" s="105">
        <v>4102.0</v>
      </c>
      <c r="H32" s="105">
        <v>43.6641</v>
      </c>
      <c r="I32" s="105">
        <v>-70.295</v>
      </c>
      <c r="J32" s="105">
        <v>49615.4</v>
      </c>
      <c r="K32" s="105">
        <v>30.81</v>
      </c>
      <c r="L32" s="105">
        <v>61.6223</v>
      </c>
      <c r="M32" s="105">
        <v>9428.22</v>
      </c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>
      <c r="A33" s="105">
        <v>32.0</v>
      </c>
      <c r="B33" s="103" t="s">
        <v>859</v>
      </c>
      <c r="C33" s="103" t="s">
        <v>140</v>
      </c>
      <c r="D33" s="103" t="s">
        <v>889</v>
      </c>
      <c r="E33" s="103" t="s">
        <v>129</v>
      </c>
      <c r="F33" s="103" t="s">
        <v>105</v>
      </c>
      <c r="G33" s="105">
        <v>4106.0</v>
      </c>
      <c r="H33" s="105">
        <v>43.6373</v>
      </c>
      <c r="I33" s="105">
        <v>-70.229</v>
      </c>
      <c r="J33" s="105">
        <v>52085.9</v>
      </c>
      <c r="K33" s="105">
        <v>32.35</v>
      </c>
      <c r="L33" s="105">
        <v>64.6906</v>
      </c>
      <c r="M33" s="105">
        <v>9897.67</v>
      </c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>
      <c r="A34" s="105">
        <v>33.0</v>
      </c>
      <c r="B34" s="103" t="s">
        <v>859</v>
      </c>
      <c r="C34" s="103" t="s">
        <v>140</v>
      </c>
      <c r="D34" s="103" t="s">
        <v>890</v>
      </c>
      <c r="E34" s="103" t="s">
        <v>119</v>
      </c>
      <c r="F34" s="103" t="s">
        <v>105</v>
      </c>
      <c r="G34" s="105">
        <v>4101.0</v>
      </c>
      <c r="H34" s="105">
        <v>43.6545</v>
      </c>
      <c r="I34" s="105">
        <v>-70.273</v>
      </c>
      <c r="J34" s="105">
        <v>50444.0</v>
      </c>
      <c r="K34" s="105">
        <v>31.33</v>
      </c>
      <c r="L34" s="105">
        <v>62.6514</v>
      </c>
      <c r="M34" s="105">
        <v>9585.66</v>
      </c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>
      <c r="A35" s="105">
        <v>34.0</v>
      </c>
      <c r="B35" s="103" t="s">
        <v>859</v>
      </c>
      <c r="C35" s="103" t="s">
        <v>140</v>
      </c>
      <c r="D35" s="103" t="s">
        <v>891</v>
      </c>
      <c r="E35" s="103" t="s">
        <v>119</v>
      </c>
      <c r="F35" s="103" t="s">
        <v>105</v>
      </c>
      <c r="G35" s="105">
        <v>4103.0</v>
      </c>
      <c r="H35" s="105">
        <v>43.665</v>
      </c>
      <c r="I35" s="105">
        <v>-70.276</v>
      </c>
      <c r="J35" s="105">
        <v>49317.3</v>
      </c>
      <c r="K35" s="105">
        <v>30.63</v>
      </c>
      <c r="L35" s="105">
        <v>61.2521</v>
      </c>
      <c r="M35" s="105">
        <v>9371.57</v>
      </c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>
      <c r="A36" s="105">
        <v>35.0</v>
      </c>
      <c r="B36" s="103" t="s">
        <v>859</v>
      </c>
      <c r="C36" s="103" t="s">
        <v>140</v>
      </c>
      <c r="D36" s="103" t="s">
        <v>892</v>
      </c>
      <c r="E36" s="103" t="s">
        <v>556</v>
      </c>
      <c r="F36" s="103" t="s">
        <v>105</v>
      </c>
      <c r="G36" s="105">
        <v>4281.0</v>
      </c>
      <c r="H36" s="105">
        <v>44.245</v>
      </c>
      <c r="I36" s="105">
        <v>-70.526</v>
      </c>
      <c r="J36" s="105">
        <v>30076.7</v>
      </c>
      <c r="K36" s="105">
        <v>18.68</v>
      </c>
      <c r="L36" s="105">
        <v>37.3553</v>
      </c>
      <c r="M36" s="105">
        <v>5715.36</v>
      </c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>
      <c r="A37" s="105">
        <v>36.0</v>
      </c>
      <c r="B37" s="103" t="s">
        <v>859</v>
      </c>
      <c r="C37" s="103" t="s">
        <v>140</v>
      </c>
      <c r="D37" s="103" t="s">
        <v>893</v>
      </c>
      <c r="E37" s="103" t="s">
        <v>117</v>
      </c>
      <c r="F37" s="103" t="s">
        <v>105</v>
      </c>
      <c r="G37" s="105">
        <v>4210.0</v>
      </c>
      <c r="H37" s="105">
        <v>44.103</v>
      </c>
      <c r="I37" s="105">
        <v>-70.234</v>
      </c>
      <c r="J37" s="105">
        <v>2493.49</v>
      </c>
      <c r="K37" s="105">
        <v>1.55</v>
      </c>
      <c r="L37" s="105">
        <v>3.09691</v>
      </c>
      <c r="M37" s="105">
        <v>473.827</v>
      </c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>
      <c r="A38" s="105">
        <v>37.0</v>
      </c>
      <c r="B38" s="103" t="s">
        <v>859</v>
      </c>
      <c r="C38" s="103" t="s">
        <v>140</v>
      </c>
      <c r="D38" s="103" t="s">
        <v>894</v>
      </c>
      <c r="E38" s="103" t="s">
        <v>104</v>
      </c>
      <c r="F38" s="103" t="s">
        <v>105</v>
      </c>
      <c r="G38" s="105">
        <v>4032.0</v>
      </c>
      <c r="H38" s="105">
        <v>43.8765</v>
      </c>
      <c r="I38" s="105">
        <v>-70.093</v>
      </c>
      <c r="J38" s="105">
        <v>26976.6</v>
      </c>
      <c r="K38" s="105">
        <v>16.75</v>
      </c>
      <c r="L38" s="105">
        <v>33.5049</v>
      </c>
      <c r="M38" s="105">
        <v>5126.25</v>
      </c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>
      <c r="A39" s="105">
        <v>38.0</v>
      </c>
      <c r="B39" s="103" t="s">
        <v>859</v>
      </c>
      <c r="C39" s="103" t="s">
        <v>140</v>
      </c>
      <c r="D39" s="103" t="s">
        <v>895</v>
      </c>
      <c r="E39" s="103" t="s">
        <v>115</v>
      </c>
      <c r="F39" s="103" t="s">
        <v>105</v>
      </c>
      <c r="G39" s="105">
        <v>4240.0</v>
      </c>
      <c r="H39" s="105">
        <v>44.1096</v>
      </c>
      <c r="I39" s="105">
        <v>-70.202</v>
      </c>
      <c r="J39" s="105">
        <v>435.1</v>
      </c>
      <c r="K39" s="105">
        <v>0.27</v>
      </c>
      <c r="L39" s="105">
        <v>0.54039</v>
      </c>
      <c r="M39" s="105">
        <v>82.6799</v>
      </c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>
      <c r="A40" s="105">
        <v>39.0</v>
      </c>
      <c r="B40" s="103" t="s">
        <v>859</v>
      </c>
      <c r="C40" s="103" t="s">
        <v>140</v>
      </c>
      <c r="D40" s="103" t="s">
        <v>896</v>
      </c>
      <c r="E40" s="103" t="s">
        <v>219</v>
      </c>
      <c r="F40" s="103" t="s">
        <v>105</v>
      </c>
      <c r="G40" s="105">
        <v>4097.0</v>
      </c>
      <c r="H40" s="105">
        <v>43.8477</v>
      </c>
      <c r="I40" s="105">
        <v>-70.287</v>
      </c>
      <c r="J40" s="105">
        <v>29451.8</v>
      </c>
      <c r="K40" s="105">
        <v>18.29</v>
      </c>
      <c r="L40" s="105">
        <v>36.5791</v>
      </c>
      <c r="M40" s="105">
        <v>5596.6</v>
      </c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>
      <c r="A41" s="105">
        <v>40.0</v>
      </c>
      <c r="B41" s="103" t="s">
        <v>859</v>
      </c>
      <c r="C41" s="103" t="s">
        <v>140</v>
      </c>
      <c r="D41" s="103" t="s">
        <v>546</v>
      </c>
      <c r="E41" s="103" t="s">
        <v>115</v>
      </c>
      <c r="F41" s="103" t="s">
        <v>105</v>
      </c>
      <c r="G41" s="105">
        <v>4240.0</v>
      </c>
      <c r="H41" s="105">
        <v>44.1057</v>
      </c>
      <c r="I41" s="105">
        <v>-70.196</v>
      </c>
      <c r="J41" s="105">
        <v>605.41</v>
      </c>
      <c r="K41" s="105">
        <v>0.38</v>
      </c>
      <c r="L41" s="105">
        <v>0.75192</v>
      </c>
      <c r="M41" s="105">
        <v>115.043</v>
      </c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>
      <c r="A42" s="105">
        <v>41.0</v>
      </c>
      <c r="B42" s="103" t="s">
        <v>859</v>
      </c>
      <c r="C42" s="103" t="s">
        <v>140</v>
      </c>
      <c r="D42" s="103" t="s">
        <v>897</v>
      </c>
      <c r="E42" s="103" t="s">
        <v>107</v>
      </c>
      <c r="F42" s="103" t="s">
        <v>105</v>
      </c>
      <c r="G42" s="105">
        <v>4105.0</v>
      </c>
      <c r="H42" s="105">
        <v>43.7265</v>
      </c>
      <c r="I42" s="105">
        <v>-70.315</v>
      </c>
      <c r="J42" s="105">
        <v>43070.1</v>
      </c>
      <c r="K42" s="105">
        <v>26.75</v>
      </c>
      <c r="L42" s="105">
        <v>53.4931</v>
      </c>
      <c r="M42" s="105">
        <v>8184.44</v>
      </c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>
      <c r="A43" s="105">
        <v>42.0</v>
      </c>
      <c r="B43" s="103" t="s">
        <v>859</v>
      </c>
      <c r="C43" s="103" t="s">
        <v>140</v>
      </c>
      <c r="D43" s="103" t="s">
        <v>898</v>
      </c>
      <c r="E43" s="103" t="s">
        <v>119</v>
      </c>
      <c r="F43" s="103" t="s">
        <v>105</v>
      </c>
      <c r="G43" s="105">
        <v>4102.0</v>
      </c>
      <c r="H43" s="105">
        <v>43.6557</v>
      </c>
      <c r="I43" s="105">
        <v>-70.312</v>
      </c>
      <c r="J43" s="105">
        <v>50754.7</v>
      </c>
      <c r="K43" s="105">
        <v>31.52</v>
      </c>
      <c r="L43" s="105">
        <v>63.0373</v>
      </c>
      <c r="M43" s="105">
        <v>9644.71</v>
      </c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>
      <c r="A44" s="105">
        <v>43.0</v>
      </c>
      <c r="B44" s="103" t="s">
        <v>859</v>
      </c>
      <c r="C44" s="103" t="s">
        <v>140</v>
      </c>
      <c r="D44" s="103" t="s">
        <v>899</v>
      </c>
      <c r="E44" s="103" t="s">
        <v>900</v>
      </c>
      <c r="F44" s="103" t="s">
        <v>105</v>
      </c>
      <c r="G44" s="105">
        <v>4967.0</v>
      </c>
      <c r="H44" s="105">
        <v>44.7781</v>
      </c>
      <c r="I44" s="105">
        <v>-69.418</v>
      </c>
      <c r="J44" s="105">
        <v>97398.3</v>
      </c>
      <c r="K44" s="105">
        <v>60.48</v>
      </c>
      <c r="L44" s="105">
        <v>120.969</v>
      </c>
      <c r="M44" s="105">
        <v>18508.2</v>
      </c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>
      <c r="A45" s="105">
        <v>44.0</v>
      </c>
      <c r="B45" s="103" t="s">
        <v>859</v>
      </c>
      <c r="C45" s="103" t="s">
        <v>140</v>
      </c>
      <c r="D45" s="103" t="s">
        <v>901</v>
      </c>
      <c r="E45" s="103" t="s">
        <v>115</v>
      </c>
      <c r="F45" s="103" t="s">
        <v>105</v>
      </c>
      <c r="G45" s="105">
        <v>4240.0</v>
      </c>
      <c r="H45" s="105">
        <v>44.0962</v>
      </c>
      <c r="I45" s="105">
        <v>-70.174</v>
      </c>
      <c r="J45" s="105">
        <v>2560.66</v>
      </c>
      <c r="K45" s="105">
        <v>1.59</v>
      </c>
      <c r="L45" s="105">
        <v>3.18034</v>
      </c>
      <c r="M45" s="105">
        <v>486.591</v>
      </c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>
      <c r="A46" s="105">
        <v>45.0</v>
      </c>
      <c r="B46" s="103" t="s">
        <v>859</v>
      </c>
      <c r="C46" s="103" t="s">
        <v>140</v>
      </c>
      <c r="D46" s="103" t="s">
        <v>902</v>
      </c>
      <c r="E46" s="103" t="s">
        <v>115</v>
      </c>
      <c r="F46" s="103" t="s">
        <v>105</v>
      </c>
      <c r="G46" s="105">
        <v>4240.0</v>
      </c>
      <c r="H46" s="105">
        <v>44.1073</v>
      </c>
      <c r="I46" s="105">
        <v>-70.174</v>
      </c>
      <c r="J46" s="105">
        <v>2338.75</v>
      </c>
      <c r="K46" s="105">
        <v>1.45</v>
      </c>
      <c r="L46" s="105">
        <v>2.90473</v>
      </c>
      <c r="M46" s="105">
        <v>444.423</v>
      </c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>
      <c r="A47" s="105">
        <v>46.0</v>
      </c>
      <c r="B47" s="103" t="s">
        <v>859</v>
      </c>
      <c r="C47" s="103" t="s">
        <v>140</v>
      </c>
      <c r="D47" s="103" t="s">
        <v>903</v>
      </c>
      <c r="E47" s="103" t="s">
        <v>115</v>
      </c>
      <c r="F47" s="103" t="s">
        <v>105</v>
      </c>
      <c r="G47" s="105">
        <v>4240.0</v>
      </c>
      <c r="H47" s="105">
        <v>44.1085</v>
      </c>
      <c r="I47" s="105">
        <v>-70.208</v>
      </c>
      <c r="J47" s="105">
        <v>461.08</v>
      </c>
      <c r="K47" s="105">
        <v>0.29</v>
      </c>
      <c r="L47" s="105">
        <v>0.57266</v>
      </c>
      <c r="M47" s="105">
        <v>87.6176</v>
      </c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>
      <c r="A48" s="105">
        <v>47.0</v>
      </c>
      <c r="B48" s="103" t="s">
        <v>859</v>
      </c>
      <c r="C48" s="103" t="s">
        <v>140</v>
      </c>
      <c r="D48" s="103" t="s">
        <v>904</v>
      </c>
      <c r="E48" s="103" t="s">
        <v>117</v>
      </c>
      <c r="F48" s="103" t="s">
        <v>105</v>
      </c>
      <c r="G48" s="105">
        <v>4210.0</v>
      </c>
      <c r="H48" s="105">
        <v>44.1813</v>
      </c>
      <c r="I48" s="105">
        <v>-70.258</v>
      </c>
      <c r="J48" s="105">
        <v>9449.87</v>
      </c>
      <c r="K48" s="105">
        <v>5.87</v>
      </c>
      <c r="L48" s="105">
        <v>11.7367</v>
      </c>
      <c r="M48" s="105">
        <v>1795.72</v>
      </c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>
      <c r="A49" s="105">
        <v>48.0</v>
      </c>
      <c r="B49" s="103" t="s">
        <v>859</v>
      </c>
      <c r="C49" s="103" t="s">
        <v>140</v>
      </c>
      <c r="D49" s="103" t="s">
        <v>905</v>
      </c>
      <c r="E49" s="103" t="s">
        <v>151</v>
      </c>
      <c r="F49" s="103" t="s">
        <v>105</v>
      </c>
      <c r="G49" s="105">
        <v>4236.0</v>
      </c>
      <c r="H49" s="105">
        <v>44.1717</v>
      </c>
      <c r="I49" s="105">
        <v>-70.136</v>
      </c>
      <c r="J49" s="105">
        <v>9093.12</v>
      </c>
      <c r="K49" s="105">
        <v>5.65</v>
      </c>
      <c r="L49" s="105">
        <v>11.2937</v>
      </c>
      <c r="M49" s="105">
        <v>1727.93</v>
      </c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>
      <c r="A50" s="105">
        <v>49.0</v>
      </c>
      <c r="B50" s="103" t="s">
        <v>859</v>
      </c>
      <c r="C50" s="103" t="s">
        <v>140</v>
      </c>
      <c r="D50" s="103" t="s">
        <v>906</v>
      </c>
      <c r="E50" s="103" t="s">
        <v>119</v>
      </c>
      <c r="F50" s="103" t="s">
        <v>105</v>
      </c>
      <c r="G50" s="105">
        <v>4101.0</v>
      </c>
      <c r="H50" s="105">
        <v>43.6601</v>
      </c>
      <c r="I50" s="105">
        <v>-70.249</v>
      </c>
      <c r="J50" s="105">
        <v>49645.2</v>
      </c>
      <c r="K50" s="105">
        <v>30.83</v>
      </c>
      <c r="L50" s="105">
        <v>61.6593</v>
      </c>
      <c r="M50" s="105">
        <v>9433.88</v>
      </c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>
      <c r="A51" s="105">
        <v>50.0</v>
      </c>
      <c r="B51" s="103" t="s">
        <v>859</v>
      </c>
      <c r="C51" s="103" t="s">
        <v>140</v>
      </c>
      <c r="D51" s="103" t="s">
        <v>907</v>
      </c>
      <c r="E51" s="103" t="s">
        <v>212</v>
      </c>
      <c r="F51" s="103" t="s">
        <v>105</v>
      </c>
      <c r="G51" s="105">
        <v>4260.0</v>
      </c>
      <c r="H51" s="105">
        <v>43.9971</v>
      </c>
      <c r="I51" s="105">
        <v>-70.325</v>
      </c>
      <c r="J51" s="105">
        <v>15538.7</v>
      </c>
      <c r="K51" s="105">
        <v>9.65</v>
      </c>
      <c r="L51" s="105">
        <v>19.2991</v>
      </c>
      <c r="M51" s="105">
        <v>2952.76</v>
      </c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>
      <c r="A52" s="105">
        <v>51.0</v>
      </c>
      <c r="B52" s="103" t="s">
        <v>859</v>
      </c>
      <c r="C52" s="103" t="s">
        <v>140</v>
      </c>
      <c r="D52" s="103" t="s">
        <v>908</v>
      </c>
      <c r="E52" s="103" t="s">
        <v>115</v>
      </c>
      <c r="F52" s="103" t="s">
        <v>105</v>
      </c>
      <c r="G52" s="105">
        <v>4240.0</v>
      </c>
      <c r="H52" s="105">
        <v>44.1079</v>
      </c>
      <c r="I52" s="105">
        <v>-70.195</v>
      </c>
      <c r="J52" s="105">
        <v>704.4</v>
      </c>
      <c r="K52" s="105">
        <v>0.44</v>
      </c>
      <c r="L52" s="105">
        <v>0.87486</v>
      </c>
      <c r="M52" s="105">
        <v>133.854</v>
      </c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>
      <c r="A53" s="105">
        <v>52.0</v>
      </c>
      <c r="B53" s="103" t="s">
        <v>859</v>
      </c>
      <c r="C53" s="103" t="s">
        <v>140</v>
      </c>
      <c r="D53" s="103" t="s">
        <v>909</v>
      </c>
      <c r="E53" s="103" t="s">
        <v>117</v>
      </c>
      <c r="F53" s="103" t="s">
        <v>105</v>
      </c>
      <c r="G53" s="105">
        <v>4210.0</v>
      </c>
      <c r="H53" s="105">
        <v>44.0971</v>
      </c>
      <c r="I53" s="105">
        <v>-70.238</v>
      </c>
      <c r="J53" s="105">
        <v>2923.01</v>
      </c>
      <c r="K53" s="105">
        <v>1.82</v>
      </c>
      <c r="L53" s="105">
        <v>3.63038</v>
      </c>
      <c r="M53" s="105">
        <v>555.448</v>
      </c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>
      <c r="A54" s="105">
        <v>53.0</v>
      </c>
      <c r="B54" s="103" t="s">
        <v>859</v>
      </c>
      <c r="C54" s="103" t="s">
        <v>140</v>
      </c>
      <c r="D54" s="103" t="s">
        <v>910</v>
      </c>
      <c r="E54" s="103" t="s">
        <v>243</v>
      </c>
      <c r="F54" s="103" t="s">
        <v>105</v>
      </c>
      <c r="G54" s="105">
        <v>4901.0</v>
      </c>
      <c r="H54" s="105">
        <v>44.5818</v>
      </c>
      <c r="I54" s="105">
        <v>-69.645</v>
      </c>
      <c r="J54" s="105">
        <v>69085.6</v>
      </c>
      <c r="K54" s="105">
        <v>42.9</v>
      </c>
      <c r="L54" s="105">
        <v>85.8043</v>
      </c>
      <c r="M54" s="105">
        <v>13128.1</v>
      </c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>
      <c r="A55" s="105">
        <v>54.0</v>
      </c>
      <c r="B55" s="103" t="s">
        <v>859</v>
      </c>
      <c r="C55" s="103" t="s">
        <v>140</v>
      </c>
      <c r="D55" s="103" t="s">
        <v>911</v>
      </c>
      <c r="E55" s="103" t="s">
        <v>115</v>
      </c>
      <c r="F55" s="103" t="s">
        <v>105</v>
      </c>
      <c r="G55" s="105">
        <v>4240.0</v>
      </c>
      <c r="H55" s="105">
        <v>44.1075</v>
      </c>
      <c r="I55" s="105">
        <v>-70.174</v>
      </c>
      <c r="J55" s="105">
        <v>2359.23</v>
      </c>
      <c r="K55" s="105">
        <v>1.47</v>
      </c>
      <c r="L55" s="105">
        <v>2.93017</v>
      </c>
      <c r="M55" s="105">
        <v>448.316</v>
      </c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>
      <c r="A56" s="105">
        <v>55.0</v>
      </c>
      <c r="B56" s="103" t="s">
        <v>859</v>
      </c>
      <c r="C56" s="103" t="s">
        <v>140</v>
      </c>
      <c r="D56" s="103" t="s">
        <v>912</v>
      </c>
      <c r="E56" s="103" t="s">
        <v>115</v>
      </c>
      <c r="F56" s="103" t="s">
        <v>105</v>
      </c>
      <c r="G56" s="105">
        <v>4240.0</v>
      </c>
      <c r="H56" s="105">
        <v>44.1163</v>
      </c>
      <c r="I56" s="105">
        <v>-70.201</v>
      </c>
      <c r="J56" s="105">
        <v>1176.11</v>
      </c>
      <c r="K56" s="105">
        <v>0.73</v>
      </c>
      <c r="L56" s="105">
        <v>1.46072</v>
      </c>
      <c r="M56" s="105">
        <v>223.491</v>
      </c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>
      <c r="A57" s="105">
        <v>56.0</v>
      </c>
      <c r="B57" s="103" t="s">
        <v>859</v>
      </c>
      <c r="C57" s="103" t="s">
        <v>140</v>
      </c>
      <c r="D57" s="103" t="s">
        <v>913</v>
      </c>
      <c r="E57" s="103" t="s">
        <v>117</v>
      </c>
      <c r="F57" s="103" t="s">
        <v>105</v>
      </c>
      <c r="G57" s="105">
        <v>4210.0</v>
      </c>
      <c r="H57" s="105">
        <v>44.1842</v>
      </c>
      <c r="I57" s="105">
        <v>-70.259</v>
      </c>
      <c r="J57" s="105">
        <v>9767.44</v>
      </c>
      <c r="K57" s="105">
        <v>6.07</v>
      </c>
      <c r="L57" s="105">
        <v>12.1312</v>
      </c>
      <c r="M57" s="105">
        <v>1856.07</v>
      </c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>
      <c r="A58" s="105">
        <v>57.0</v>
      </c>
      <c r="B58" s="103" t="s">
        <v>859</v>
      </c>
      <c r="C58" s="103" t="s">
        <v>140</v>
      </c>
      <c r="D58" s="103" t="s">
        <v>252</v>
      </c>
      <c r="E58" s="103" t="s">
        <v>117</v>
      </c>
      <c r="F58" s="103" t="s">
        <v>105</v>
      </c>
      <c r="G58" s="105">
        <v>4210.0</v>
      </c>
      <c r="H58" s="105">
        <v>44.0983</v>
      </c>
      <c r="I58" s="105">
        <v>-70.24</v>
      </c>
      <c r="J58" s="105">
        <v>3096.1</v>
      </c>
      <c r="K58" s="105">
        <v>1.92</v>
      </c>
      <c r="L58" s="105">
        <v>3.84536</v>
      </c>
      <c r="M58" s="105">
        <v>588.34</v>
      </c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>
      <c r="A59" s="105">
        <v>58.0</v>
      </c>
      <c r="B59" s="103" t="s">
        <v>859</v>
      </c>
      <c r="C59" s="103" t="s">
        <v>140</v>
      </c>
      <c r="D59" s="103" t="s">
        <v>914</v>
      </c>
      <c r="E59" s="103" t="s">
        <v>237</v>
      </c>
      <c r="F59" s="103" t="s">
        <v>105</v>
      </c>
      <c r="G59" s="105">
        <v>4282.0</v>
      </c>
      <c r="H59" s="105">
        <v>44.2711</v>
      </c>
      <c r="I59" s="105">
        <v>-70.254</v>
      </c>
      <c r="J59" s="105">
        <v>18802.5</v>
      </c>
      <c r="K59" s="105">
        <v>11.68</v>
      </c>
      <c r="L59" s="105">
        <v>23.3527</v>
      </c>
      <c r="M59" s="105">
        <v>3572.96</v>
      </c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>
      <c r="A60" s="105">
        <v>59.0</v>
      </c>
      <c r="B60" s="103" t="s">
        <v>859</v>
      </c>
      <c r="C60" s="103" t="s">
        <v>140</v>
      </c>
      <c r="D60" s="103" t="s">
        <v>915</v>
      </c>
      <c r="E60" s="103" t="s">
        <v>119</v>
      </c>
      <c r="F60" s="103" t="s">
        <v>105</v>
      </c>
      <c r="G60" s="105">
        <v>4103.0</v>
      </c>
      <c r="H60" s="105">
        <v>43.6675</v>
      </c>
      <c r="I60" s="105">
        <v>-70.294</v>
      </c>
      <c r="J60" s="105">
        <v>49233.2</v>
      </c>
      <c r="K60" s="105">
        <v>30.57</v>
      </c>
      <c r="L60" s="105">
        <v>61.1476</v>
      </c>
      <c r="M60" s="105">
        <v>9355.59</v>
      </c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>
      <c r="A61" s="105">
        <v>60.0</v>
      </c>
      <c r="B61" s="103" t="s">
        <v>859</v>
      </c>
      <c r="C61" s="103" t="s">
        <v>140</v>
      </c>
      <c r="D61" s="103" t="s">
        <v>916</v>
      </c>
      <c r="E61" s="103" t="s">
        <v>117</v>
      </c>
      <c r="F61" s="103" t="s">
        <v>105</v>
      </c>
      <c r="G61" s="105">
        <v>4210.0</v>
      </c>
      <c r="H61" s="105">
        <v>44.1084</v>
      </c>
      <c r="I61" s="105">
        <v>-70.234</v>
      </c>
      <c r="J61" s="105">
        <v>2500.09</v>
      </c>
      <c r="K61" s="105">
        <v>1.55</v>
      </c>
      <c r="L61" s="105">
        <v>3.10511</v>
      </c>
      <c r="M61" s="105">
        <v>475.082</v>
      </c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>
      <c r="A62" s="105">
        <v>61.0</v>
      </c>
      <c r="B62" s="103" t="s">
        <v>859</v>
      </c>
      <c r="C62" s="103" t="s">
        <v>140</v>
      </c>
      <c r="D62" s="103" t="s">
        <v>917</v>
      </c>
      <c r="E62" s="103" t="s">
        <v>172</v>
      </c>
      <c r="F62" s="103" t="s">
        <v>105</v>
      </c>
      <c r="G62" s="105">
        <v>4011.0</v>
      </c>
      <c r="H62" s="105">
        <v>43.9033</v>
      </c>
      <c r="I62" s="105">
        <v>-69.969</v>
      </c>
      <c r="J62" s="105">
        <v>29284.3</v>
      </c>
      <c r="K62" s="105">
        <v>18.19</v>
      </c>
      <c r="L62" s="105">
        <v>36.3711</v>
      </c>
      <c r="M62" s="105">
        <v>5564.77</v>
      </c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>
      <c r="A63" s="105">
        <v>62.0</v>
      </c>
      <c r="B63" s="103" t="s">
        <v>859</v>
      </c>
      <c r="C63" s="103" t="s">
        <v>140</v>
      </c>
      <c r="D63" s="103" t="s">
        <v>477</v>
      </c>
      <c r="E63" s="103" t="s">
        <v>115</v>
      </c>
      <c r="F63" s="103" t="s">
        <v>105</v>
      </c>
      <c r="G63" s="105">
        <v>4240.0</v>
      </c>
      <c r="H63" s="105">
        <v>44.0742</v>
      </c>
      <c r="I63" s="105">
        <v>-70.144</v>
      </c>
      <c r="J63" s="105">
        <v>5903.02</v>
      </c>
      <c r="K63" s="105">
        <v>3.67</v>
      </c>
      <c r="L63" s="105">
        <v>7.33155</v>
      </c>
      <c r="M63" s="105">
        <v>1121.73</v>
      </c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>
      <c r="A64" s="105">
        <v>63.0</v>
      </c>
      <c r="B64" s="103" t="s">
        <v>859</v>
      </c>
      <c r="C64" s="103" t="s">
        <v>140</v>
      </c>
      <c r="D64" s="103" t="s">
        <v>918</v>
      </c>
      <c r="E64" s="103" t="s">
        <v>212</v>
      </c>
      <c r="F64" s="103" t="s">
        <v>105</v>
      </c>
      <c r="G64" s="105">
        <v>4260.0</v>
      </c>
      <c r="H64" s="105">
        <v>43.9648</v>
      </c>
      <c r="I64" s="105">
        <v>-70.251</v>
      </c>
      <c r="J64" s="105">
        <v>16135.5</v>
      </c>
      <c r="K64" s="105">
        <v>10.02</v>
      </c>
      <c r="L64" s="105">
        <v>20.0403</v>
      </c>
      <c r="M64" s="105">
        <v>3066.16</v>
      </c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>
      <c r="A65" s="105">
        <v>64.0</v>
      </c>
      <c r="B65" s="103" t="s">
        <v>859</v>
      </c>
      <c r="C65" s="103" t="s">
        <v>140</v>
      </c>
      <c r="D65" s="103" t="s">
        <v>919</v>
      </c>
      <c r="E65" s="103" t="s">
        <v>107</v>
      </c>
      <c r="F65" s="103" t="s">
        <v>105</v>
      </c>
      <c r="G65" s="105">
        <v>4105.0</v>
      </c>
      <c r="H65" s="105">
        <v>43.7319</v>
      </c>
      <c r="I65" s="105">
        <v>-70.211</v>
      </c>
      <c r="J65" s="105">
        <v>41542.7</v>
      </c>
      <c r="K65" s="105">
        <v>25.8</v>
      </c>
      <c r="L65" s="105">
        <v>51.596</v>
      </c>
      <c r="M65" s="105">
        <v>7894.19</v>
      </c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>
      <c r="A66" s="105">
        <v>65.0</v>
      </c>
      <c r="B66" s="103" t="s">
        <v>859</v>
      </c>
      <c r="C66" s="103" t="s">
        <v>140</v>
      </c>
      <c r="D66" s="103" t="s">
        <v>920</v>
      </c>
      <c r="E66" s="103" t="s">
        <v>117</v>
      </c>
      <c r="F66" s="103" t="s">
        <v>105</v>
      </c>
      <c r="G66" s="105">
        <v>4210.0</v>
      </c>
      <c r="H66" s="105">
        <v>44.0798</v>
      </c>
      <c r="I66" s="105">
        <v>-70.217</v>
      </c>
      <c r="J66" s="105">
        <v>3100.24</v>
      </c>
      <c r="K66" s="105">
        <v>1.93</v>
      </c>
      <c r="L66" s="105">
        <v>3.8505</v>
      </c>
      <c r="M66" s="105">
        <v>589.127</v>
      </c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>
      <c r="A67" s="105">
        <v>66.0</v>
      </c>
      <c r="B67" s="103" t="s">
        <v>859</v>
      </c>
      <c r="C67" s="103" t="s">
        <v>140</v>
      </c>
      <c r="D67" s="103" t="s">
        <v>921</v>
      </c>
      <c r="E67" s="103" t="s">
        <v>212</v>
      </c>
      <c r="F67" s="103" t="s">
        <v>105</v>
      </c>
      <c r="G67" s="105">
        <v>4260.0</v>
      </c>
      <c r="H67" s="105">
        <v>43.9852</v>
      </c>
      <c r="I67" s="105">
        <v>-70.347</v>
      </c>
      <c r="J67" s="105">
        <v>17646.9</v>
      </c>
      <c r="K67" s="105">
        <v>10.96</v>
      </c>
      <c r="L67" s="105">
        <v>21.9174</v>
      </c>
      <c r="M67" s="105">
        <v>3353.36</v>
      </c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>
      <c r="A68" s="105">
        <v>67.0</v>
      </c>
      <c r="B68" s="103" t="s">
        <v>859</v>
      </c>
      <c r="C68" s="103" t="s">
        <v>140</v>
      </c>
      <c r="D68" s="103" t="s">
        <v>922</v>
      </c>
      <c r="E68" s="103" t="s">
        <v>243</v>
      </c>
      <c r="F68" s="103" t="s">
        <v>105</v>
      </c>
      <c r="G68" s="105">
        <v>4901.0</v>
      </c>
      <c r="H68" s="105">
        <v>44.5665</v>
      </c>
      <c r="I68" s="105">
        <v>-69.648</v>
      </c>
      <c r="J68" s="105">
        <v>67645.7</v>
      </c>
      <c r="K68" s="105">
        <v>42.01</v>
      </c>
      <c r="L68" s="105">
        <v>84.0159</v>
      </c>
      <c r="M68" s="105">
        <v>12854.4</v>
      </c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>
      <c r="A69" s="105">
        <v>68.0</v>
      </c>
      <c r="B69" s="103" t="s">
        <v>859</v>
      </c>
      <c r="C69" s="103" t="s">
        <v>140</v>
      </c>
      <c r="D69" s="103" t="s">
        <v>923</v>
      </c>
      <c r="E69" s="103" t="s">
        <v>115</v>
      </c>
      <c r="F69" s="103" t="s">
        <v>105</v>
      </c>
      <c r="G69" s="105">
        <v>4240.0</v>
      </c>
      <c r="H69" s="105">
        <v>44.0865</v>
      </c>
      <c r="I69" s="105">
        <v>-70.171</v>
      </c>
      <c r="J69" s="105">
        <v>3346.14</v>
      </c>
      <c r="K69" s="105">
        <v>2.08</v>
      </c>
      <c r="L69" s="105">
        <v>4.15591</v>
      </c>
      <c r="M69" s="105">
        <v>635.854</v>
      </c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>
      <c r="A70" s="105">
        <v>69.0</v>
      </c>
      <c r="B70" s="103" t="s">
        <v>859</v>
      </c>
      <c r="C70" s="103" t="s">
        <v>140</v>
      </c>
      <c r="D70" s="103" t="s">
        <v>924</v>
      </c>
      <c r="E70" s="103" t="s">
        <v>925</v>
      </c>
      <c r="F70" s="103" t="s">
        <v>105</v>
      </c>
      <c r="G70" s="105">
        <v>4578.0</v>
      </c>
      <c r="H70" s="105">
        <v>43.9873</v>
      </c>
      <c r="I70" s="105">
        <v>-69.658</v>
      </c>
      <c r="J70" s="105">
        <v>45599.0</v>
      </c>
      <c r="K70" s="105">
        <v>28.32</v>
      </c>
      <c r="L70" s="105">
        <v>56.634</v>
      </c>
      <c r="M70" s="105">
        <v>8665.0</v>
      </c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>
      <c r="A71" s="105">
        <v>70.0</v>
      </c>
      <c r="B71" s="103" t="s">
        <v>859</v>
      </c>
      <c r="C71" s="103" t="s">
        <v>140</v>
      </c>
      <c r="D71" s="103" t="s">
        <v>116</v>
      </c>
      <c r="E71" s="103" t="s">
        <v>117</v>
      </c>
      <c r="F71" s="103" t="s">
        <v>105</v>
      </c>
      <c r="G71" s="105">
        <v>4210.0</v>
      </c>
      <c r="H71" s="105">
        <v>44.0931</v>
      </c>
      <c r="I71" s="105">
        <v>-70.242</v>
      </c>
      <c r="J71" s="105">
        <v>3441.01</v>
      </c>
      <c r="K71" s="105">
        <v>2.14</v>
      </c>
      <c r="L71" s="105">
        <v>4.27373</v>
      </c>
      <c r="M71" s="105">
        <v>653.88</v>
      </c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>
      <c r="A72" s="105">
        <v>71.0</v>
      </c>
      <c r="B72" s="103" t="s">
        <v>859</v>
      </c>
      <c r="C72" s="103" t="s">
        <v>140</v>
      </c>
      <c r="D72" s="103" t="s">
        <v>926</v>
      </c>
      <c r="E72" s="103" t="s">
        <v>117</v>
      </c>
      <c r="F72" s="103" t="s">
        <v>105</v>
      </c>
      <c r="G72" s="105">
        <v>4210.0</v>
      </c>
      <c r="H72" s="105">
        <v>44.1865</v>
      </c>
      <c r="I72" s="105">
        <v>-70.276</v>
      </c>
      <c r="J72" s="105">
        <v>10675.6</v>
      </c>
      <c r="K72" s="105">
        <v>6.63</v>
      </c>
      <c r="L72" s="105">
        <v>13.2591</v>
      </c>
      <c r="M72" s="105">
        <v>2028.64</v>
      </c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>
      <c r="A73" s="105">
        <v>72.0</v>
      </c>
      <c r="B73" s="103" t="s">
        <v>859</v>
      </c>
      <c r="C73" s="103" t="s">
        <v>140</v>
      </c>
      <c r="D73" s="103" t="s">
        <v>276</v>
      </c>
      <c r="E73" s="103" t="s">
        <v>117</v>
      </c>
      <c r="F73" s="103" t="s">
        <v>105</v>
      </c>
      <c r="G73" s="105">
        <v>4210.0</v>
      </c>
      <c r="H73" s="105">
        <v>44.0874</v>
      </c>
      <c r="I73" s="105">
        <v>-70.276</v>
      </c>
      <c r="J73" s="105">
        <v>6207.42</v>
      </c>
      <c r="K73" s="105">
        <v>3.85</v>
      </c>
      <c r="L73" s="105">
        <v>7.70961</v>
      </c>
      <c r="M73" s="105">
        <v>1179.57</v>
      </c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>
      <c r="A74" s="105">
        <v>73.0</v>
      </c>
      <c r="B74" s="103" t="s">
        <v>859</v>
      </c>
      <c r="C74" s="103" t="s">
        <v>140</v>
      </c>
      <c r="D74" s="103" t="s">
        <v>927</v>
      </c>
      <c r="E74" s="103" t="s">
        <v>119</v>
      </c>
      <c r="F74" s="103" t="s">
        <v>105</v>
      </c>
      <c r="G74" s="105">
        <v>4101.0</v>
      </c>
      <c r="H74" s="105">
        <v>43.6697</v>
      </c>
      <c r="I74" s="105">
        <v>-70.25</v>
      </c>
      <c r="J74" s="105">
        <v>48586.0</v>
      </c>
      <c r="K74" s="105">
        <v>30.17</v>
      </c>
      <c r="L74" s="105">
        <v>60.3438</v>
      </c>
      <c r="M74" s="105">
        <v>9232.6</v>
      </c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>
      <c r="A75" s="105">
        <v>74.0</v>
      </c>
      <c r="B75" s="103" t="s">
        <v>859</v>
      </c>
      <c r="C75" s="103" t="s">
        <v>140</v>
      </c>
      <c r="D75" s="103" t="s">
        <v>928</v>
      </c>
      <c r="E75" s="103" t="s">
        <v>929</v>
      </c>
      <c r="F75" s="103" t="s">
        <v>105</v>
      </c>
      <c r="G75" s="105">
        <v>4355.0</v>
      </c>
      <c r="H75" s="105">
        <v>44.3632</v>
      </c>
      <c r="I75" s="105">
        <v>-69.945</v>
      </c>
      <c r="J75" s="105">
        <v>35256.8</v>
      </c>
      <c r="K75" s="105">
        <v>21.89</v>
      </c>
      <c r="L75" s="105">
        <v>43.789</v>
      </c>
      <c r="M75" s="105">
        <v>6699.72</v>
      </c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>
      <c r="A76" s="105">
        <v>75.0</v>
      </c>
      <c r="B76" s="103" t="s">
        <v>859</v>
      </c>
      <c r="C76" s="103" t="s">
        <v>140</v>
      </c>
      <c r="D76" s="103" t="s">
        <v>930</v>
      </c>
      <c r="E76" s="103" t="s">
        <v>117</v>
      </c>
      <c r="F76" s="103" t="s">
        <v>105</v>
      </c>
      <c r="G76" s="105">
        <v>4210.0</v>
      </c>
      <c r="H76" s="105">
        <v>44.0454</v>
      </c>
      <c r="I76" s="105">
        <v>-70.268</v>
      </c>
      <c r="J76" s="105">
        <v>8469.97</v>
      </c>
      <c r="K76" s="105">
        <v>5.26</v>
      </c>
      <c r="L76" s="105">
        <v>10.5197</v>
      </c>
      <c r="M76" s="105">
        <v>1609.51</v>
      </c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>
      <c r="A77" s="105">
        <v>76.0</v>
      </c>
      <c r="B77" s="103" t="s">
        <v>859</v>
      </c>
      <c r="C77" s="103" t="s">
        <v>140</v>
      </c>
      <c r="D77" s="103" t="s">
        <v>931</v>
      </c>
      <c r="E77" s="103" t="s">
        <v>119</v>
      </c>
      <c r="F77" s="103" t="s">
        <v>105</v>
      </c>
      <c r="G77" s="105">
        <v>4103.0</v>
      </c>
      <c r="H77" s="105">
        <v>43.6644</v>
      </c>
      <c r="I77" s="105">
        <v>-70.286</v>
      </c>
      <c r="J77" s="105">
        <v>49480.4</v>
      </c>
      <c r="K77" s="105">
        <v>30.73</v>
      </c>
      <c r="L77" s="105">
        <v>61.4546</v>
      </c>
      <c r="M77" s="105">
        <v>9402.56</v>
      </c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>
      <c r="A78" s="105">
        <v>77.0</v>
      </c>
      <c r="B78" s="103" t="s">
        <v>859</v>
      </c>
      <c r="C78" s="103" t="s">
        <v>140</v>
      </c>
      <c r="D78" s="103" t="s">
        <v>932</v>
      </c>
      <c r="E78" s="103" t="s">
        <v>119</v>
      </c>
      <c r="F78" s="103" t="s">
        <v>105</v>
      </c>
      <c r="G78" s="105">
        <v>4102.0</v>
      </c>
      <c r="H78" s="105">
        <v>43.6523</v>
      </c>
      <c r="I78" s="105">
        <v>-70.272</v>
      </c>
      <c r="J78" s="105">
        <v>50678.4</v>
      </c>
      <c r="K78" s="105">
        <v>31.47</v>
      </c>
      <c r="L78" s="105">
        <v>62.9426</v>
      </c>
      <c r="M78" s="105">
        <v>9630.21</v>
      </c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>
      <c r="A79" s="105">
        <v>78.0</v>
      </c>
      <c r="B79" s="103" t="s">
        <v>859</v>
      </c>
      <c r="C79" s="103" t="s">
        <v>140</v>
      </c>
      <c r="D79" s="103" t="s">
        <v>933</v>
      </c>
      <c r="E79" s="103" t="s">
        <v>117</v>
      </c>
      <c r="F79" s="103" t="s">
        <v>105</v>
      </c>
      <c r="G79" s="105">
        <v>4210.0</v>
      </c>
      <c r="H79" s="105">
        <v>44.1013</v>
      </c>
      <c r="I79" s="105">
        <v>-70.242</v>
      </c>
      <c r="J79" s="105">
        <v>3157.17</v>
      </c>
      <c r="K79" s="105">
        <v>1.96</v>
      </c>
      <c r="L79" s="105">
        <v>3.92121</v>
      </c>
      <c r="M79" s="105">
        <v>599.945</v>
      </c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>
      <c r="A80" s="105">
        <v>79.0</v>
      </c>
      <c r="B80" s="103" t="s">
        <v>859</v>
      </c>
      <c r="C80" s="103" t="s">
        <v>140</v>
      </c>
      <c r="D80" s="103" t="s">
        <v>285</v>
      </c>
      <c r="E80" s="103" t="s">
        <v>107</v>
      </c>
      <c r="F80" s="103" t="s">
        <v>105</v>
      </c>
      <c r="G80" s="105">
        <v>4105.0</v>
      </c>
      <c r="H80" s="105">
        <v>43.7316</v>
      </c>
      <c r="I80" s="105">
        <v>-70.321</v>
      </c>
      <c r="J80" s="105">
        <v>42633.4</v>
      </c>
      <c r="K80" s="105">
        <v>26.48</v>
      </c>
      <c r="L80" s="105">
        <v>52.9507</v>
      </c>
      <c r="M80" s="105">
        <v>8101.45</v>
      </c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>
      <c r="A81" s="105">
        <v>80.0</v>
      </c>
      <c r="B81" s="103" t="s">
        <v>859</v>
      </c>
      <c r="C81" s="103" t="s">
        <v>140</v>
      </c>
      <c r="D81" s="103" t="s">
        <v>934</v>
      </c>
      <c r="E81" s="103" t="s">
        <v>115</v>
      </c>
      <c r="F81" s="103" t="s">
        <v>105</v>
      </c>
      <c r="G81" s="105">
        <v>4240.0</v>
      </c>
      <c r="H81" s="105">
        <v>44.1287</v>
      </c>
      <c r="I81" s="105">
        <v>-70.134</v>
      </c>
      <c r="J81" s="105">
        <v>6096.71</v>
      </c>
      <c r="K81" s="105">
        <v>3.79</v>
      </c>
      <c r="L81" s="105">
        <v>7.57211</v>
      </c>
      <c r="M81" s="105">
        <v>1158.53</v>
      </c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>
      <c r="A82" s="105">
        <v>81.0</v>
      </c>
      <c r="B82" s="103" t="s">
        <v>859</v>
      </c>
      <c r="C82" s="103" t="s">
        <v>140</v>
      </c>
      <c r="D82" s="103" t="s">
        <v>122</v>
      </c>
      <c r="E82" s="103" t="s">
        <v>115</v>
      </c>
      <c r="F82" s="103" t="s">
        <v>105</v>
      </c>
      <c r="G82" s="105">
        <v>4240.0</v>
      </c>
      <c r="H82" s="105">
        <v>44.1354</v>
      </c>
      <c r="I82" s="105">
        <v>-70.181</v>
      </c>
      <c r="J82" s="105">
        <v>3728.47</v>
      </c>
      <c r="K82" s="105">
        <v>2.32</v>
      </c>
      <c r="L82" s="105">
        <v>4.63076</v>
      </c>
      <c r="M82" s="105">
        <v>708.506</v>
      </c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>
      <c r="A83" s="105">
        <v>82.0</v>
      </c>
      <c r="B83" s="103" t="s">
        <v>859</v>
      </c>
      <c r="C83" s="103" t="s">
        <v>140</v>
      </c>
      <c r="D83" s="103" t="s">
        <v>935</v>
      </c>
      <c r="E83" s="103" t="s">
        <v>936</v>
      </c>
      <c r="F83" s="103" t="s">
        <v>105</v>
      </c>
      <c r="G83" s="105">
        <v>4966.0</v>
      </c>
      <c r="H83" s="105">
        <v>44.8088</v>
      </c>
      <c r="I83" s="105">
        <v>-70.322</v>
      </c>
      <c r="J83" s="105">
        <v>78669.6</v>
      </c>
      <c r="K83" s="105">
        <v>48.85</v>
      </c>
      <c r="L83" s="105">
        <v>97.7076</v>
      </c>
      <c r="M83" s="105">
        <v>14949.3</v>
      </c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>
      <c r="A84" s="105">
        <v>83.0</v>
      </c>
      <c r="B84" s="103" t="s">
        <v>859</v>
      </c>
      <c r="C84" s="103" t="s">
        <v>140</v>
      </c>
      <c r="D84" s="103" t="s">
        <v>937</v>
      </c>
      <c r="E84" s="103" t="s">
        <v>172</v>
      </c>
      <c r="F84" s="103" t="s">
        <v>105</v>
      </c>
      <c r="G84" s="105">
        <v>4011.0</v>
      </c>
      <c r="H84" s="105">
        <v>43.9014</v>
      </c>
      <c r="I84" s="105">
        <v>-69.968</v>
      </c>
      <c r="J84" s="105">
        <v>29537.3</v>
      </c>
      <c r="K84" s="105">
        <v>18.34</v>
      </c>
      <c r="L84" s="105">
        <v>36.6853</v>
      </c>
      <c r="M84" s="105">
        <v>5612.84</v>
      </c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>
      <c r="A85" s="105">
        <v>84.0</v>
      </c>
      <c r="B85" s="103" t="s">
        <v>859</v>
      </c>
      <c r="C85" s="103" t="s">
        <v>140</v>
      </c>
      <c r="D85" s="103" t="s">
        <v>938</v>
      </c>
      <c r="E85" s="103" t="s">
        <v>119</v>
      </c>
      <c r="F85" s="103" t="s">
        <v>105</v>
      </c>
      <c r="G85" s="105">
        <v>4101.0</v>
      </c>
      <c r="H85" s="105">
        <v>43.6535</v>
      </c>
      <c r="I85" s="105">
        <v>-70.256</v>
      </c>
      <c r="J85" s="105">
        <v>50425.1</v>
      </c>
      <c r="K85" s="105">
        <v>31.31</v>
      </c>
      <c r="L85" s="105">
        <v>62.6279</v>
      </c>
      <c r="M85" s="105">
        <v>9582.07</v>
      </c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>
      <c r="A86" s="105">
        <v>85.0</v>
      </c>
      <c r="B86" s="103" t="s">
        <v>859</v>
      </c>
      <c r="C86" s="103" t="s">
        <v>140</v>
      </c>
      <c r="D86" s="103" t="s">
        <v>614</v>
      </c>
      <c r="E86" s="103" t="s">
        <v>115</v>
      </c>
      <c r="F86" s="103" t="s">
        <v>105</v>
      </c>
      <c r="G86" s="105">
        <v>4240.0</v>
      </c>
      <c r="H86" s="105">
        <v>44.1108</v>
      </c>
      <c r="I86" s="105">
        <v>-70.181</v>
      </c>
      <c r="J86" s="105">
        <v>1871.69</v>
      </c>
      <c r="K86" s="105">
        <v>1.16</v>
      </c>
      <c r="L86" s="105">
        <v>2.32464</v>
      </c>
      <c r="M86" s="105">
        <v>355.67</v>
      </c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>
      <c r="A87" s="105">
        <v>86.0</v>
      </c>
      <c r="B87" s="103" t="s">
        <v>859</v>
      </c>
      <c r="C87" s="103" t="s">
        <v>140</v>
      </c>
      <c r="D87" s="103" t="s">
        <v>939</v>
      </c>
      <c r="E87" s="103" t="s">
        <v>115</v>
      </c>
      <c r="F87" s="103" t="s">
        <v>105</v>
      </c>
      <c r="G87" s="105">
        <v>4240.0</v>
      </c>
      <c r="H87" s="105">
        <v>44.108</v>
      </c>
      <c r="I87" s="105">
        <v>-70.195</v>
      </c>
      <c r="J87" s="105">
        <v>668.94</v>
      </c>
      <c r="K87" s="105">
        <v>0.42</v>
      </c>
      <c r="L87" s="105">
        <v>0.83082</v>
      </c>
      <c r="M87" s="105">
        <v>127.116</v>
      </c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>
      <c r="A88" s="105">
        <v>87.0</v>
      </c>
      <c r="B88" s="103" t="s">
        <v>859</v>
      </c>
      <c r="C88" s="103" t="s">
        <v>140</v>
      </c>
      <c r="D88" s="103" t="s">
        <v>940</v>
      </c>
      <c r="E88" s="103" t="s">
        <v>119</v>
      </c>
      <c r="F88" s="103" t="s">
        <v>105</v>
      </c>
      <c r="G88" s="105">
        <v>4102.0</v>
      </c>
      <c r="H88" s="105">
        <v>43.646</v>
      </c>
      <c r="I88" s="105">
        <v>-70.268</v>
      </c>
      <c r="J88" s="105">
        <v>51339.9</v>
      </c>
      <c r="K88" s="105">
        <v>31.88</v>
      </c>
      <c r="L88" s="105">
        <v>63.7642</v>
      </c>
      <c r="M88" s="105">
        <v>9755.92</v>
      </c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>
      <c r="A89" s="105">
        <v>88.0</v>
      </c>
      <c r="B89" s="103" t="s">
        <v>859</v>
      </c>
      <c r="C89" s="103" t="s">
        <v>140</v>
      </c>
      <c r="D89" s="103" t="s">
        <v>941</v>
      </c>
      <c r="E89" s="103" t="s">
        <v>157</v>
      </c>
      <c r="F89" s="103" t="s">
        <v>105</v>
      </c>
      <c r="G89" s="105">
        <v>4092.0</v>
      </c>
      <c r="H89" s="105">
        <v>43.7185</v>
      </c>
      <c r="I89" s="105">
        <v>-70.336</v>
      </c>
      <c r="J89" s="105">
        <v>44335.6</v>
      </c>
      <c r="K89" s="105">
        <v>27.53</v>
      </c>
      <c r="L89" s="105">
        <v>55.0648</v>
      </c>
      <c r="M89" s="105">
        <v>8424.91</v>
      </c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>
      <c r="A90" s="105">
        <v>89.0</v>
      </c>
      <c r="B90" s="103" t="s">
        <v>859</v>
      </c>
      <c r="C90" s="103" t="s">
        <v>140</v>
      </c>
      <c r="D90" s="103" t="s">
        <v>774</v>
      </c>
      <c r="E90" s="103" t="s">
        <v>117</v>
      </c>
      <c r="F90" s="103" t="s">
        <v>105</v>
      </c>
      <c r="G90" s="105">
        <v>4210.0</v>
      </c>
      <c r="H90" s="105">
        <v>44.0885</v>
      </c>
      <c r="I90" s="105">
        <v>-70.249</v>
      </c>
      <c r="J90" s="105">
        <v>4107.71</v>
      </c>
      <c r="K90" s="105">
        <v>2.55</v>
      </c>
      <c r="L90" s="105">
        <v>5.10178</v>
      </c>
      <c r="M90" s="105">
        <v>780.572</v>
      </c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>
      <c r="A91" s="105">
        <v>90.0</v>
      </c>
      <c r="B91" s="103" t="s">
        <v>859</v>
      </c>
      <c r="C91" s="103" t="s">
        <v>140</v>
      </c>
      <c r="D91" s="103" t="s">
        <v>942</v>
      </c>
      <c r="E91" s="103" t="s">
        <v>117</v>
      </c>
      <c r="F91" s="103" t="s">
        <v>105</v>
      </c>
      <c r="G91" s="105">
        <v>4210.0</v>
      </c>
      <c r="H91" s="105">
        <v>44.1359</v>
      </c>
      <c r="I91" s="105">
        <v>-70.267</v>
      </c>
      <c r="J91" s="105">
        <v>6131.6</v>
      </c>
      <c r="K91" s="105">
        <v>3.81</v>
      </c>
      <c r="L91" s="105">
        <v>7.61544</v>
      </c>
      <c r="M91" s="105">
        <v>1165.16</v>
      </c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>
      <c r="A92" s="105">
        <v>91.0</v>
      </c>
      <c r="B92" s="103" t="s">
        <v>859</v>
      </c>
      <c r="C92" s="103" t="s">
        <v>140</v>
      </c>
      <c r="D92" s="103" t="s">
        <v>943</v>
      </c>
      <c r="E92" s="103" t="s">
        <v>119</v>
      </c>
      <c r="F92" s="103" t="s">
        <v>105</v>
      </c>
      <c r="G92" s="105">
        <v>4102.0</v>
      </c>
      <c r="H92" s="105">
        <v>43.6488</v>
      </c>
      <c r="I92" s="105">
        <v>-70.261</v>
      </c>
      <c r="J92" s="105">
        <v>50974.9</v>
      </c>
      <c r="K92" s="105">
        <v>31.66</v>
      </c>
      <c r="L92" s="105">
        <v>63.3109</v>
      </c>
      <c r="M92" s="105">
        <v>9686.56</v>
      </c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>
      <c r="A93" s="105">
        <v>92.0</v>
      </c>
      <c r="B93" s="103" t="s">
        <v>859</v>
      </c>
      <c r="C93" s="103" t="s">
        <v>140</v>
      </c>
      <c r="D93" s="103" t="s">
        <v>944</v>
      </c>
      <c r="E93" s="103" t="s">
        <v>115</v>
      </c>
      <c r="F93" s="103" t="s">
        <v>105</v>
      </c>
      <c r="G93" s="105">
        <v>4240.0</v>
      </c>
      <c r="H93" s="105">
        <v>44.105</v>
      </c>
      <c r="I93" s="105">
        <v>-70.209</v>
      </c>
      <c r="J93" s="105">
        <v>436.4</v>
      </c>
      <c r="K93" s="105">
        <v>0.27</v>
      </c>
      <c r="L93" s="105">
        <v>0.54201</v>
      </c>
      <c r="M93" s="105">
        <v>82.9282</v>
      </c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>
      <c r="A94" s="105">
        <v>93.0</v>
      </c>
      <c r="B94" s="103" t="s">
        <v>859</v>
      </c>
      <c r="C94" s="103" t="s">
        <v>140</v>
      </c>
      <c r="D94" s="103" t="s">
        <v>945</v>
      </c>
      <c r="E94" s="103" t="s">
        <v>115</v>
      </c>
      <c r="F94" s="103" t="s">
        <v>105</v>
      </c>
      <c r="G94" s="105">
        <v>4240.0</v>
      </c>
      <c r="H94" s="105">
        <v>44.1082</v>
      </c>
      <c r="I94" s="105">
        <v>-70.205</v>
      </c>
      <c r="J94" s="105">
        <v>299.64</v>
      </c>
      <c r="K94" s="105">
        <v>0.19</v>
      </c>
      <c r="L94" s="105">
        <v>0.37215</v>
      </c>
      <c r="M94" s="105">
        <v>56.9393</v>
      </c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>
      <c r="A95" s="105">
        <v>94.0</v>
      </c>
      <c r="B95" s="103" t="s">
        <v>859</v>
      </c>
      <c r="C95" s="103" t="s">
        <v>140</v>
      </c>
      <c r="D95" s="103" t="s">
        <v>946</v>
      </c>
      <c r="E95" s="103" t="s">
        <v>117</v>
      </c>
      <c r="F95" s="103" t="s">
        <v>105</v>
      </c>
      <c r="G95" s="105">
        <v>4210.0</v>
      </c>
      <c r="H95" s="105">
        <v>44.1054</v>
      </c>
      <c r="I95" s="105">
        <v>-70.249</v>
      </c>
      <c r="J95" s="105">
        <v>3655.94</v>
      </c>
      <c r="K95" s="105">
        <v>2.27</v>
      </c>
      <c r="L95" s="105">
        <v>4.54067</v>
      </c>
      <c r="M95" s="105">
        <v>694.723</v>
      </c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>
      <c r="A96" s="105">
        <v>95.0</v>
      </c>
      <c r="B96" s="103" t="s">
        <v>859</v>
      </c>
      <c r="C96" s="103" t="s">
        <v>140</v>
      </c>
      <c r="D96" s="103" t="s">
        <v>947</v>
      </c>
      <c r="E96" s="103" t="s">
        <v>119</v>
      </c>
      <c r="F96" s="103" t="s">
        <v>105</v>
      </c>
      <c r="G96" s="105">
        <v>4103.0</v>
      </c>
      <c r="H96" s="105">
        <v>43.6838</v>
      </c>
      <c r="I96" s="105">
        <v>-70.295</v>
      </c>
      <c r="J96" s="105">
        <v>47459.0</v>
      </c>
      <c r="K96" s="105">
        <v>29.47</v>
      </c>
      <c r="L96" s="105">
        <v>58.9441</v>
      </c>
      <c r="M96" s="105">
        <v>9018.45</v>
      </c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>
      <c r="A97" s="105">
        <v>96.0</v>
      </c>
      <c r="B97" s="103" t="s">
        <v>859</v>
      </c>
      <c r="C97" s="103" t="s">
        <v>140</v>
      </c>
      <c r="D97" s="103" t="s">
        <v>948</v>
      </c>
      <c r="E97" s="103" t="s">
        <v>117</v>
      </c>
      <c r="F97" s="103" t="s">
        <v>105</v>
      </c>
      <c r="G97" s="105">
        <v>4210.0</v>
      </c>
      <c r="H97" s="105">
        <v>44.1019</v>
      </c>
      <c r="I97" s="105">
        <v>-70.25</v>
      </c>
      <c r="J97" s="105">
        <v>3775.91</v>
      </c>
      <c r="K97" s="105">
        <v>2.34</v>
      </c>
      <c r="L97" s="105">
        <v>4.68968</v>
      </c>
      <c r="M97" s="105">
        <v>717.521</v>
      </c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>
      <c r="A98" s="105">
        <v>97.0</v>
      </c>
      <c r="B98" s="103" t="s">
        <v>859</v>
      </c>
      <c r="C98" s="103" t="s">
        <v>140</v>
      </c>
      <c r="D98" s="103" t="s">
        <v>949</v>
      </c>
      <c r="E98" s="103" t="s">
        <v>115</v>
      </c>
      <c r="F98" s="103" t="s">
        <v>105</v>
      </c>
      <c r="G98" s="105">
        <v>4240.0</v>
      </c>
      <c r="H98" s="105">
        <v>44.1011</v>
      </c>
      <c r="I98" s="105">
        <v>-70.21</v>
      </c>
      <c r="J98" s="105">
        <v>748.11</v>
      </c>
      <c r="K98" s="105">
        <v>0.46</v>
      </c>
      <c r="L98" s="105">
        <v>0.92915</v>
      </c>
      <c r="M98" s="105">
        <v>142.16</v>
      </c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>
      <c r="A99" s="105">
        <v>98.0</v>
      </c>
      <c r="B99" s="103" t="s">
        <v>859</v>
      </c>
      <c r="C99" s="103" t="s">
        <v>140</v>
      </c>
      <c r="D99" s="103" t="s">
        <v>950</v>
      </c>
      <c r="E99" s="103" t="s">
        <v>115</v>
      </c>
      <c r="F99" s="103" t="s">
        <v>105</v>
      </c>
      <c r="G99" s="105">
        <v>4240.0</v>
      </c>
      <c r="H99" s="105">
        <v>44.1094</v>
      </c>
      <c r="I99" s="105">
        <v>-70.203</v>
      </c>
      <c r="J99" s="105">
        <v>398.44</v>
      </c>
      <c r="K99" s="105">
        <v>0.25</v>
      </c>
      <c r="L99" s="105">
        <v>0.49486</v>
      </c>
      <c r="M99" s="105">
        <v>75.714</v>
      </c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>
      <c r="A100" s="105">
        <v>99.0</v>
      </c>
      <c r="B100" s="103" t="s">
        <v>859</v>
      </c>
      <c r="C100" s="103" t="s">
        <v>140</v>
      </c>
      <c r="D100" s="103" t="s">
        <v>951</v>
      </c>
      <c r="E100" s="103" t="s">
        <v>115</v>
      </c>
      <c r="F100" s="103" t="s">
        <v>105</v>
      </c>
      <c r="G100" s="105">
        <v>4240.0</v>
      </c>
      <c r="H100" s="105">
        <v>44.1096</v>
      </c>
      <c r="I100" s="105">
        <v>-70.202</v>
      </c>
      <c r="J100" s="105">
        <v>428.99</v>
      </c>
      <c r="K100" s="105">
        <v>0.27</v>
      </c>
      <c r="L100" s="105">
        <v>0.5328</v>
      </c>
      <c r="M100" s="105">
        <v>81.5187</v>
      </c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>
      <c r="A101" s="105">
        <v>100.0</v>
      </c>
      <c r="B101" s="103" t="s">
        <v>859</v>
      </c>
      <c r="C101" s="103" t="s">
        <v>140</v>
      </c>
      <c r="D101" s="103" t="s">
        <v>952</v>
      </c>
      <c r="E101" s="103" t="s">
        <v>174</v>
      </c>
      <c r="F101" s="103" t="s">
        <v>105</v>
      </c>
      <c r="G101" s="105">
        <v>4256.0</v>
      </c>
      <c r="H101" s="105">
        <v>44.0817</v>
      </c>
      <c r="I101" s="105">
        <v>-70.42</v>
      </c>
      <c r="J101" s="105">
        <v>17599.5</v>
      </c>
      <c r="K101" s="105">
        <v>10.93</v>
      </c>
      <c r="L101" s="105">
        <v>21.8586</v>
      </c>
      <c r="M101" s="105">
        <v>3344.37</v>
      </c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>
      <c r="A102" s="105">
        <v>101.0</v>
      </c>
      <c r="B102" s="103" t="s">
        <v>859</v>
      </c>
      <c r="C102" s="103" t="s">
        <v>140</v>
      </c>
      <c r="D102" s="103" t="s">
        <v>953</v>
      </c>
      <c r="E102" s="103" t="s">
        <v>626</v>
      </c>
      <c r="F102" s="103" t="s">
        <v>105</v>
      </c>
      <c r="G102" s="105">
        <v>4347.0</v>
      </c>
      <c r="H102" s="105">
        <v>44.2807</v>
      </c>
      <c r="I102" s="105">
        <v>-69.794</v>
      </c>
      <c r="J102" s="105">
        <v>38031.2</v>
      </c>
      <c r="K102" s="105">
        <v>23.62</v>
      </c>
      <c r="L102" s="105">
        <v>47.2347</v>
      </c>
      <c r="M102" s="105">
        <v>7226.92</v>
      </c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>
      <c r="A103" s="105">
        <v>102.0</v>
      </c>
      <c r="B103" s="103" t="s">
        <v>859</v>
      </c>
      <c r="C103" s="103" t="s">
        <v>140</v>
      </c>
      <c r="D103" s="103" t="s">
        <v>954</v>
      </c>
      <c r="E103" s="103" t="s">
        <v>202</v>
      </c>
      <c r="F103" s="103" t="s">
        <v>105</v>
      </c>
      <c r="G103" s="105">
        <v>4086.0</v>
      </c>
      <c r="H103" s="105">
        <v>43.9184</v>
      </c>
      <c r="I103" s="105">
        <v>-69.975</v>
      </c>
      <c r="J103" s="105">
        <v>27702.1</v>
      </c>
      <c r="K103" s="105">
        <v>17.2</v>
      </c>
      <c r="L103" s="105">
        <v>34.406</v>
      </c>
      <c r="M103" s="105">
        <v>5264.12</v>
      </c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>
      <c r="A104" s="105">
        <v>103.0</v>
      </c>
      <c r="B104" s="103" t="s">
        <v>859</v>
      </c>
      <c r="C104" s="103" t="s">
        <v>140</v>
      </c>
      <c r="D104" s="103" t="s">
        <v>955</v>
      </c>
      <c r="E104" s="103" t="s">
        <v>117</v>
      </c>
      <c r="F104" s="103" t="s">
        <v>105</v>
      </c>
      <c r="G104" s="105">
        <v>4210.0</v>
      </c>
      <c r="H104" s="105">
        <v>44.1036</v>
      </c>
      <c r="I104" s="105">
        <v>-70.25</v>
      </c>
      <c r="J104" s="105">
        <v>3736.46</v>
      </c>
      <c r="K104" s="105">
        <v>2.32</v>
      </c>
      <c r="L104" s="105">
        <v>4.64068</v>
      </c>
      <c r="M104" s="105">
        <v>710.024</v>
      </c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>
      <c r="A105" s="105">
        <v>104.0</v>
      </c>
      <c r="B105" s="103" t="s">
        <v>859</v>
      </c>
      <c r="C105" s="103" t="s">
        <v>140</v>
      </c>
      <c r="D105" s="103" t="s">
        <v>956</v>
      </c>
      <c r="E105" s="103" t="s">
        <v>115</v>
      </c>
      <c r="F105" s="103" t="s">
        <v>105</v>
      </c>
      <c r="G105" s="105">
        <v>4240.0</v>
      </c>
      <c r="H105" s="105">
        <v>44.1101</v>
      </c>
      <c r="I105" s="105">
        <v>-70.199</v>
      </c>
      <c r="J105" s="105">
        <v>594.31</v>
      </c>
      <c r="K105" s="105">
        <v>0.37</v>
      </c>
      <c r="L105" s="105">
        <v>0.73814</v>
      </c>
      <c r="M105" s="105">
        <v>112.935</v>
      </c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>
      <c r="A106" s="105">
        <v>105.0</v>
      </c>
      <c r="B106" s="103" t="s">
        <v>859</v>
      </c>
      <c r="C106" s="103" t="s">
        <v>140</v>
      </c>
      <c r="D106" s="103" t="s">
        <v>957</v>
      </c>
      <c r="E106" s="103" t="s">
        <v>172</v>
      </c>
      <c r="F106" s="103" t="s">
        <v>105</v>
      </c>
      <c r="G106" s="105">
        <v>4011.0</v>
      </c>
      <c r="H106" s="105">
        <v>43.9085</v>
      </c>
      <c r="I106" s="105">
        <v>-69.97</v>
      </c>
      <c r="J106" s="105">
        <v>28833.1</v>
      </c>
      <c r="K106" s="105">
        <v>17.91</v>
      </c>
      <c r="L106" s="105">
        <v>35.8107</v>
      </c>
      <c r="M106" s="105">
        <v>5479.04</v>
      </c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>
      <c r="A107" s="105">
        <v>106.0</v>
      </c>
      <c r="B107" s="103" t="s">
        <v>859</v>
      </c>
      <c r="C107" s="103" t="s">
        <v>140</v>
      </c>
      <c r="D107" s="103" t="s">
        <v>958</v>
      </c>
      <c r="E107" s="103" t="s">
        <v>117</v>
      </c>
      <c r="F107" s="103" t="s">
        <v>105</v>
      </c>
      <c r="G107" s="105">
        <v>4210.0</v>
      </c>
      <c r="H107" s="105">
        <v>44.0936</v>
      </c>
      <c r="I107" s="105">
        <v>-70.228</v>
      </c>
      <c r="J107" s="105">
        <v>2430.36</v>
      </c>
      <c r="K107" s="105">
        <v>1.51</v>
      </c>
      <c r="L107" s="105">
        <v>3.01851</v>
      </c>
      <c r="M107" s="105">
        <v>461.832</v>
      </c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>
      <c r="A108" s="105">
        <v>107.0</v>
      </c>
      <c r="B108" s="103" t="s">
        <v>859</v>
      </c>
      <c r="C108" s="103" t="s">
        <v>140</v>
      </c>
      <c r="D108" s="103" t="s">
        <v>334</v>
      </c>
      <c r="E108" s="103" t="s">
        <v>117</v>
      </c>
      <c r="F108" s="103" t="s">
        <v>105</v>
      </c>
      <c r="G108" s="105">
        <v>4210.0</v>
      </c>
      <c r="H108" s="105">
        <v>44.099</v>
      </c>
      <c r="I108" s="105">
        <v>-70.238</v>
      </c>
      <c r="J108" s="105">
        <v>2850.59</v>
      </c>
      <c r="K108" s="105">
        <v>1.77</v>
      </c>
      <c r="L108" s="105">
        <v>3.54043</v>
      </c>
      <c r="M108" s="105">
        <v>541.686</v>
      </c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>
      <c r="A109" s="105">
        <v>108.0</v>
      </c>
      <c r="B109" s="103" t="s">
        <v>859</v>
      </c>
      <c r="C109" s="103" t="s">
        <v>140</v>
      </c>
      <c r="D109" s="103" t="s">
        <v>959</v>
      </c>
      <c r="E109" s="103" t="s">
        <v>115</v>
      </c>
      <c r="F109" s="103" t="s">
        <v>105</v>
      </c>
      <c r="G109" s="105">
        <v>4240.0</v>
      </c>
      <c r="H109" s="105">
        <v>44.1136</v>
      </c>
      <c r="I109" s="105">
        <v>-70.199</v>
      </c>
      <c r="J109" s="105">
        <v>937.5</v>
      </c>
      <c r="K109" s="105">
        <v>0.58</v>
      </c>
      <c r="L109" s="105">
        <v>1.16437</v>
      </c>
      <c r="M109" s="105">
        <v>178.149</v>
      </c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>
      <c r="A110" s="105">
        <v>109.0</v>
      </c>
      <c r="B110" s="103" t="s">
        <v>859</v>
      </c>
      <c r="C110" s="103" t="s">
        <v>140</v>
      </c>
      <c r="D110" s="103" t="s">
        <v>960</v>
      </c>
      <c r="E110" s="103" t="s">
        <v>556</v>
      </c>
      <c r="F110" s="103" t="s">
        <v>105</v>
      </c>
      <c r="G110" s="105">
        <v>4281.0</v>
      </c>
      <c r="H110" s="105">
        <v>44.2419</v>
      </c>
      <c r="I110" s="105">
        <v>-70.465</v>
      </c>
      <c r="J110" s="105">
        <v>25805.4</v>
      </c>
      <c r="K110" s="105">
        <v>16.03</v>
      </c>
      <c r="L110" s="105">
        <v>32.0503</v>
      </c>
      <c r="M110" s="105">
        <v>4903.69</v>
      </c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>
      <c r="A111" s="105">
        <v>110.0</v>
      </c>
      <c r="B111" s="103" t="s">
        <v>859</v>
      </c>
      <c r="C111" s="103" t="s">
        <v>140</v>
      </c>
      <c r="D111" s="103" t="s">
        <v>344</v>
      </c>
      <c r="E111" s="103" t="s">
        <v>115</v>
      </c>
      <c r="F111" s="103" t="s">
        <v>105</v>
      </c>
      <c r="G111" s="105">
        <v>4240.0</v>
      </c>
      <c r="H111" s="105">
        <v>44.1142</v>
      </c>
      <c r="I111" s="105">
        <v>-70.199</v>
      </c>
      <c r="J111" s="105">
        <v>992.29</v>
      </c>
      <c r="K111" s="105">
        <v>0.62</v>
      </c>
      <c r="L111" s="105">
        <v>1.23243</v>
      </c>
      <c r="M111" s="105">
        <v>188.561</v>
      </c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>
      <c r="A112" s="105">
        <v>111.0</v>
      </c>
      <c r="B112" s="103" t="s">
        <v>859</v>
      </c>
      <c r="C112" s="103" t="s">
        <v>140</v>
      </c>
      <c r="D112" s="103" t="s">
        <v>961</v>
      </c>
      <c r="E112" s="103" t="s">
        <v>107</v>
      </c>
      <c r="F112" s="103" t="s">
        <v>105</v>
      </c>
      <c r="G112" s="105">
        <v>4105.0</v>
      </c>
      <c r="H112" s="105">
        <v>43.7179</v>
      </c>
      <c r="I112" s="105">
        <v>-70.274</v>
      </c>
      <c r="J112" s="105">
        <v>43461.9</v>
      </c>
      <c r="K112" s="105">
        <v>26.99</v>
      </c>
      <c r="L112" s="105">
        <v>53.9797</v>
      </c>
      <c r="M112" s="105">
        <v>8258.9</v>
      </c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>
      <c r="A113" s="105">
        <v>112.0</v>
      </c>
      <c r="B113" s="103" t="s">
        <v>859</v>
      </c>
      <c r="C113" s="103" t="s">
        <v>140</v>
      </c>
      <c r="D113" s="103" t="s">
        <v>962</v>
      </c>
      <c r="E113" s="103" t="s">
        <v>115</v>
      </c>
      <c r="F113" s="103" t="s">
        <v>105</v>
      </c>
      <c r="G113" s="105">
        <v>4240.0</v>
      </c>
      <c r="H113" s="105">
        <v>44.1145</v>
      </c>
      <c r="I113" s="105">
        <v>-70.199</v>
      </c>
      <c r="J113" s="105">
        <v>1023.95</v>
      </c>
      <c r="K113" s="105">
        <v>0.64</v>
      </c>
      <c r="L113" s="105">
        <v>1.27175</v>
      </c>
      <c r="M113" s="105">
        <v>194.577</v>
      </c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>
      <c r="A114" s="105">
        <v>113.0</v>
      </c>
      <c r="B114" s="103" t="s">
        <v>859</v>
      </c>
      <c r="C114" s="103" t="s">
        <v>140</v>
      </c>
      <c r="D114" s="103" t="s">
        <v>963</v>
      </c>
      <c r="E114" s="103" t="s">
        <v>115</v>
      </c>
      <c r="F114" s="103" t="s">
        <v>105</v>
      </c>
      <c r="G114" s="105">
        <v>4240.0</v>
      </c>
      <c r="H114" s="105">
        <v>44.0827</v>
      </c>
      <c r="I114" s="105">
        <v>-70.181</v>
      </c>
      <c r="J114" s="105">
        <v>3127.41</v>
      </c>
      <c r="K114" s="105">
        <v>1.94</v>
      </c>
      <c r="L114" s="105">
        <v>3.88424</v>
      </c>
      <c r="M114" s="105">
        <v>594.289</v>
      </c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>
      <c r="A115" s="105">
        <v>114.0</v>
      </c>
      <c r="B115" s="103" t="s">
        <v>859</v>
      </c>
      <c r="C115" s="103" t="s">
        <v>140</v>
      </c>
      <c r="D115" s="103" t="s">
        <v>964</v>
      </c>
      <c r="E115" s="103" t="s">
        <v>117</v>
      </c>
      <c r="F115" s="103" t="s">
        <v>105</v>
      </c>
      <c r="G115" s="105">
        <v>4210.0</v>
      </c>
      <c r="H115" s="105">
        <v>44.102</v>
      </c>
      <c r="I115" s="105">
        <v>-70.235</v>
      </c>
      <c r="J115" s="105">
        <v>2602.43</v>
      </c>
      <c r="K115" s="105">
        <v>1.62</v>
      </c>
      <c r="L115" s="105">
        <v>3.23222</v>
      </c>
      <c r="M115" s="105">
        <v>494.53</v>
      </c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>
      <c r="A116" s="105">
        <v>115.0</v>
      </c>
      <c r="B116" s="103" t="s">
        <v>859</v>
      </c>
      <c r="C116" s="103" t="s">
        <v>140</v>
      </c>
      <c r="D116" s="103" t="s">
        <v>965</v>
      </c>
      <c r="E116" s="103" t="s">
        <v>119</v>
      </c>
      <c r="F116" s="103" t="s">
        <v>105</v>
      </c>
      <c r="G116" s="105">
        <v>4101.0</v>
      </c>
      <c r="H116" s="105">
        <v>43.6545</v>
      </c>
      <c r="I116" s="105">
        <v>-70.271</v>
      </c>
      <c r="J116" s="105">
        <v>50429.3</v>
      </c>
      <c r="K116" s="105">
        <v>31.32</v>
      </c>
      <c r="L116" s="105">
        <v>62.6332</v>
      </c>
      <c r="M116" s="105">
        <v>9582.88</v>
      </c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>
      <c r="A117" s="105">
        <v>116.0</v>
      </c>
      <c r="B117" s="103" t="s">
        <v>859</v>
      </c>
      <c r="C117" s="103" t="s">
        <v>140</v>
      </c>
      <c r="D117" s="103" t="s">
        <v>369</v>
      </c>
      <c r="E117" s="103" t="s">
        <v>115</v>
      </c>
      <c r="F117" s="103" t="s">
        <v>105</v>
      </c>
      <c r="G117" s="105">
        <v>4240.0</v>
      </c>
      <c r="H117" s="105">
        <v>44.1018</v>
      </c>
      <c r="I117" s="105">
        <v>-70.206</v>
      </c>
      <c r="J117" s="105">
        <v>516.67</v>
      </c>
      <c r="K117" s="105">
        <v>0.32</v>
      </c>
      <c r="L117" s="105">
        <v>0.6417</v>
      </c>
      <c r="M117" s="105">
        <v>98.1803</v>
      </c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>
      <c r="A118" s="105">
        <v>117.0</v>
      </c>
      <c r="B118" s="103" t="s">
        <v>859</v>
      </c>
      <c r="C118" s="103" t="s">
        <v>140</v>
      </c>
      <c r="D118" s="103" t="s">
        <v>966</v>
      </c>
      <c r="E118" s="103" t="s">
        <v>556</v>
      </c>
      <c r="F118" s="103" t="s">
        <v>105</v>
      </c>
      <c r="G118" s="105">
        <v>4281.0</v>
      </c>
      <c r="H118" s="105">
        <v>44.1896</v>
      </c>
      <c r="I118" s="105">
        <v>-70.477</v>
      </c>
      <c r="J118" s="105">
        <v>23806.5</v>
      </c>
      <c r="K118" s="105">
        <v>14.78</v>
      </c>
      <c r="L118" s="105">
        <v>29.5677</v>
      </c>
      <c r="M118" s="105">
        <v>4523.86</v>
      </c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>
      <c r="A119" s="105">
        <v>118.0</v>
      </c>
      <c r="B119" s="103" t="s">
        <v>859</v>
      </c>
      <c r="C119" s="103" t="s">
        <v>140</v>
      </c>
      <c r="D119" s="103" t="s">
        <v>967</v>
      </c>
      <c r="E119" s="103" t="s">
        <v>172</v>
      </c>
      <c r="F119" s="103" t="s">
        <v>105</v>
      </c>
      <c r="G119" s="105">
        <v>4011.0</v>
      </c>
      <c r="H119" s="105">
        <v>43.9004</v>
      </c>
      <c r="I119" s="105">
        <v>-69.974</v>
      </c>
      <c r="J119" s="105">
        <v>29299.2</v>
      </c>
      <c r="K119" s="105">
        <v>18.19</v>
      </c>
      <c r="L119" s="105">
        <v>36.3896</v>
      </c>
      <c r="M119" s="105">
        <v>5567.61</v>
      </c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>
      <c r="A120" s="105">
        <v>119.0</v>
      </c>
      <c r="B120" s="103" t="s">
        <v>859</v>
      </c>
      <c r="C120" s="103" t="s">
        <v>140</v>
      </c>
      <c r="D120" s="103" t="s">
        <v>968</v>
      </c>
      <c r="E120" s="103" t="s">
        <v>115</v>
      </c>
      <c r="F120" s="103" t="s">
        <v>105</v>
      </c>
      <c r="G120" s="105">
        <v>4240.0</v>
      </c>
      <c r="H120" s="105">
        <v>44.0857</v>
      </c>
      <c r="I120" s="105">
        <v>-70.174</v>
      </c>
      <c r="J120" s="105">
        <v>3235.1</v>
      </c>
      <c r="K120" s="105">
        <v>2.01</v>
      </c>
      <c r="L120" s="105">
        <v>4.01799</v>
      </c>
      <c r="M120" s="105">
        <v>614.752</v>
      </c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>
      <c r="A121" s="105">
        <v>120.0</v>
      </c>
      <c r="B121" s="103" t="s">
        <v>859</v>
      </c>
      <c r="C121" s="103" t="s">
        <v>140</v>
      </c>
      <c r="D121" s="103" t="s">
        <v>969</v>
      </c>
      <c r="E121" s="103" t="s">
        <v>115</v>
      </c>
      <c r="F121" s="103" t="s">
        <v>105</v>
      </c>
      <c r="G121" s="105">
        <v>4240.0</v>
      </c>
      <c r="H121" s="105">
        <v>44.1056</v>
      </c>
      <c r="I121" s="105">
        <v>-70.21</v>
      </c>
      <c r="J121" s="105">
        <v>522.17</v>
      </c>
      <c r="K121" s="105">
        <v>0.32</v>
      </c>
      <c r="L121" s="105">
        <v>0.64853</v>
      </c>
      <c r="M121" s="105">
        <v>99.2254</v>
      </c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>
      <c r="A122" s="105">
        <v>121.0</v>
      </c>
      <c r="B122" s="103" t="s">
        <v>859</v>
      </c>
      <c r="C122" s="103" t="s">
        <v>140</v>
      </c>
      <c r="D122" s="103" t="s">
        <v>970</v>
      </c>
      <c r="E122" s="103" t="s">
        <v>151</v>
      </c>
      <c r="F122" s="103" t="s">
        <v>105</v>
      </c>
      <c r="G122" s="105">
        <v>4236.0</v>
      </c>
      <c r="H122" s="105">
        <v>44.1979</v>
      </c>
      <c r="I122" s="105">
        <v>-70.198</v>
      </c>
      <c r="J122" s="105">
        <v>10238.3</v>
      </c>
      <c r="K122" s="105">
        <v>6.36</v>
      </c>
      <c r="L122" s="105">
        <v>12.716</v>
      </c>
      <c r="M122" s="105">
        <v>1945.54</v>
      </c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>
      <c r="A123" s="105">
        <v>122.0</v>
      </c>
      <c r="B123" s="103" t="s">
        <v>859</v>
      </c>
      <c r="C123" s="103" t="s">
        <v>140</v>
      </c>
      <c r="D123" s="103" t="s">
        <v>971</v>
      </c>
      <c r="E123" s="103" t="s">
        <v>115</v>
      </c>
      <c r="F123" s="103" t="s">
        <v>105</v>
      </c>
      <c r="G123" s="105">
        <v>4240.0</v>
      </c>
      <c r="H123" s="105">
        <v>44.1023</v>
      </c>
      <c r="I123" s="105">
        <v>-70.205</v>
      </c>
      <c r="J123" s="105">
        <v>407.38</v>
      </c>
      <c r="K123" s="105">
        <v>0.25</v>
      </c>
      <c r="L123" s="105">
        <v>0.50596</v>
      </c>
      <c r="M123" s="105">
        <v>77.4119</v>
      </c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>
      <c r="A124" s="105">
        <v>123.0</v>
      </c>
      <c r="B124" s="103" t="s">
        <v>859</v>
      </c>
      <c r="C124" s="103" t="s">
        <v>140</v>
      </c>
      <c r="D124" s="103" t="s">
        <v>135</v>
      </c>
      <c r="E124" s="103" t="s">
        <v>117</v>
      </c>
      <c r="F124" s="103" t="s">
        <v>105</v>
      </c>
      <c r="G124" s="105">
        <v>4210.0</v>
      </c>
      <c r="H124" s="105">
        <v>44.1028</v>
      </c>
      <c r="I124" s="105">
        <v>-70.236</v>
      </c>
      <c r="J124" s="105">
        <v>2626.52</v>
      </c>
      <c r="K124" s="105">
        <v>1.63</v>
      </c>
      <c r="L124" s="105">
        <v>3.26214</v>
      </c>
      <c r="M124" s="105">
        <v>499.107</v>
      </c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>
      <c r="A125" s="105">
        <v>124.0</v>
      </c>
      <c r="B125" s="103" t="s">
        <v>859</v>
      </c>
      <c r="C125" s="103" t="s">
        <v>140</v>
      </c>
      <c r="D125" s="103" t="s">
        <v>972</v>
      </c>
      <c r="E125" s="103" t="s">
        <v>115</v>
      </c>
      <c r="F125" s="103" t="s">
        <v>105</v>
      </c>
      <c r="G125" s="105">
        <v>4240.0</v>
      </c>
      <c r="H125" s="105">
        <v>44.0794</v>
      </c>
      <c r="I125" s="105">
        <v>-70.201</v>
      </c>
      <c r="J125" s="105">
        <v>2944.9</v>
      </c>
      <c r="K125" s="105">
        <v>1.83</v>
      </c>
      <c r="L125" s="105">
        <v>3.65757</v>
      </c>
      <c r="M125" s="105">
        <v>559.608</v>
      </c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>
      <c r="A126" s="105">
        <v>125.0</v>
      </c>
      <c r="B126" s="103" t="s">
        <v>859</v>
      </c>
      <c r="C126" s="103" t="s">
        <v>140</v>
      </c>
      <c r="D126" s="103" t="s">
        <v>973</v>
      </c>
      <c r="E126" s="103" t="s">
        <v>115</v>
      </c>
      <c r="F126" s="103" t="s">
        <v>105</v>
      </c>
      <c r="G126" s="105">
        <v>4240.0</v>
      </c>
      <c r="H126" s="105">
        <v>44.1092</v>
      </c>
      <c r="I126" s="105">
        <v>-70.17</v>
      </c>
      <c r="J126" s="105">
        <v>2656.99</v>
      </c>
      <c r="K126" s="105">
        <v>1.65</v>
      </c>
      <c r="L126" s="105">
        <v>3.29998</v>
      </c>
      <c r="M126" s="105">
        <v>504.896</v>
      </c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>
      <c r="A127" s="105">
        <v>126.0</v>
      </c>
      <c r="B127" s="103" t="s">
        <v>859</v>
      </c>
      <c r="C127" s="103" t="s">
        <v>140</v>
      </c>
      <c r="D127" s="103" t="s">
        <v>974</v>
      </c>
      <c r="E127" s="103" t="s">
        <v>157</v>
      </c>
      <c r="F127" s="103" t="s">
        <v>105</v>
      </c>
      <c r="G127" s="105">
        <v>4092.0</v>
      </c>
      <c r="H127" s="105">
        <v>43.6815</v>
      </c>
      <c r="I127" s="105">
        <v>-70.345</v>
      </c>
      <c r="J127" s="105">
        <v>48490.9</v>
      </c>
      <c r="K127" s="105">
        <v>30.11</v>
      </c>
      <c r="L127" s="105">
        <v>60.2257</v>
      </c>
      <c r="M127" s="105">
        <v>9214.54</v>
      </c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>
      <c r="A128" s="105">
        <v>127.0</v>
      </c>
      <c r="B128" s="103" t="s">
        <v>859</v>
      </c>
      <c r="C128" s="103" t="s">
        <v>140</v>
      </c>
      <c r="D128" s="103" t="s">
        <v>975</v>
      </c>
      <c r="E128" s="103" t="s">
        <v>115</v>
      </c>
      <c r="F128" s="103" t="s">
        <v>105</v>
      </c>
      <c r="G128" s="105">
        <v>4240.0</v>
      </c>
      <c r="H128" s="105">
        <v>44.1024</v>
      </c>
      <c r="I128" s="105">
        <v>-70.204</v>
      </c>
      <c r="J128" s="105">
        <v>389.14</v>
      </c>
      <c r="K128" s="105">
        <v>0.24</v>
      </c>
      <c r="L128" s="105">
        <v>0.48332</v>
      </c>
      <c r="M128" s="105">
        <v>73.9476</v>
      </c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>
      <c r="A129" s="105">
        <v>128.0</v>
      </c>
      <c r="B129" s="103" t="s">
        <v>859</v>
      </c>
      <c r="C129" s="103" t="s">
        <v>140</v>
      </c>
      <c r="D129" s="103" t="s">
        <v>976</v>
      </c>
      <c r="E129" s="103" t="s">
        <v>115</v>
      </c>
      <c r="F129" s="103" t="s">
        <v>105</v>
      </c>
      <c r="G129" s="105">
        <v>4240.0</v>
      </c>
      <c r="H129" s="105">
        <v>44.1093</v>
      </c>
      <c r="I129" s="105">
        <v>-70.202</v>
      </c>
      <c r="J129" s="105">
        <v>388.89</v>
      </c>
      <c r="K129" s="105">
        <v>0.24</v>
      </c>
      <c r="L129" s="105">
        <v>0.48301</v>
      </c>
      <c r="M129" s="105">
        <v>73.8999</v>
      </c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>
      <c r="A130" s="105">
        <v>129.0</v>
      </c>
      <c r="B130" s="103" t="s">
        <v>859</v>
      </c>
      <c r="C130" s="103" t="s">
        <v>140</v>
      </c>
      <c r="D130" s="103" t="s">
        <v>977</v>
      </c>
      <c r="E130" s="103" t="s">
        <v>172</v>
      </c>
      <c r="F130" s="103" t="s">
        <v>105</v>
      </c>
      <c r="G130" s="105">
        <v>4011.0</v>
      </c>
      <c r="H130" s="105">
        <v>43.8994</v>
      </c>
      <c r="I130" s="105">
        <v>-69.972</v>
      </c>
      <c r="J130" s="105">
        <v>29510.1</v>
      </c>
      <c r="K130" s="105">
        <v>18.33</v>
      </c>
      <c r="L130" s="105">
        <v>36.6516</v>
      </c>
      <c r="M130" s="105">
        <v>5607.69</v>
      </c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>
      <c r="A131" s="105">
        <v>130.0</v>
      </c>
      <c r="B131" s="103" t="s">
        <v>859</v>
      </c>
      <c r="C131" s="103" t="s">
        <v>140</v>
      </c>
      <c r="D131" s="103" t="s">
        <v>978</v>
      </c>
      <c r="E131" s="103" t="s">
        <v>115</v>
      </c>
      <c r="F131" s="103" t="s">
        <v>105</v>
      </c>
      <c r="G131" s="105">
        <v>4240.0</v>
      </c>
      <c r="H131" s="105">
        <v>44.1069</v>
      </c>
      <c r="I131" s="105">
        <v>-70.193</v>
      </c>
      <c r="J131" s="105">
        <v>839.71</v>
      </c>
      <c r="K131" s="105">
        <v>0.52</v>
      </c>
      <c r="L131" s="105">
        <v>1.04292</v>
      </c>
      <c r="M131" s="105">
        <v>159.567</v>
      </c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>
      <c r="A132" s="105">
        <v>131.0</v>
      </c>
      <c r="B132" s="103" t="s">
        <v>859</v>
      </c>
      <c r="C132" s="103" t="s">
        <v>140</v>
      </c>
      <c r="D132" s="103" t="s">
        <v>979</v>
      </c>
      <c r="E132" s="103" t="s">
        <v>115</v>
      </c>
      <c r="F132" s="103" t="s">
        <v>105</v>
      </c>
      <c r="G132" s="105">
        <v>4240.0</v>
      </c>
      <c r="H132" s="105">
        <v>44.1098</v>
      </c>
      <c r="I132" s="105">
        <v>-70.198</v>
      </c>
      <c r="J132" s="105">
        <v>634.57</v>
      </c>
      <c r="K132" s="105">
        <v>0.39</v>
      </c>
      <c r="L132" s="105">
        <v>0.78814</v>
      </c>
      <c r="M132" s="105">
        <v>120.586</v>
      </c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>
      <c r="A133" s="105">
        <v>132.0</v>
      </c>
      <c r="B133" s="103" t="s">
        <v>859</v>
      </c>
      <c r="C133" s="103" t="s">
        <v>140</v>
      </c>
      <c r="D133" s="103" t="s">
        <v>980</v>
      </c>
      <c r="E133" s="103" t="s">
        <v>219</v>
      </c>
      <c r="F133" s="103" t="s">
        <v>105</v>
      </c>
      <c r="G133" s="105">
        <v>4097.0</v>
      </c>
      <c r="H133" s="105">
        <v>43.8827</v>
      </c>
      <c r="I133" s="105">
        <v>-70.262</v>
      </c>
      <c r="J133" s="105">
        <v>25226.5</v>
      </c>
      <c r="K133" s="105">
        <v>15.67</v>
      </c>
      <c r="L133" s="105">
        <v>31.3314</v>
      </c>
      <c r="M133" s="105">
        <v>4793.7</v>
      </c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>
      <c r="A134" s="105">
        <v>133.0</v>
      </c>
      <c r="B134" s="103" t="s">
        <v>859</v>
      </c>
      <c r="C134" s="103" t="s">
        <v>140</v>
      </c>
      <c r="D134" s="103" t="s">
        <v>981</v>
      </c>
      <c r="E134" s="103" t="s">
        <v>115</v>
      </c>
      <c r="F134" s="103" t="s">
        <v>105</v>
      </c>
      <c r="G134" s="105">
        <v>4240.0</v>
      </c>
      <c r="H134" s="105">
        <v>44.1028</v>
      </c>
      <c r="I134" s="105">
        <v>-70.204</v>
      </c>
      <c r="J134" s="105">
        <v>351.05</v>
      </c>
      <c r="K134" s="105">
        <v>0.22</v>
      </c>
      <c r="L134" s="105">
        <v>0.436</v>
      </c>
      <c r="M134" s="105">
        <v>66.7087</v>
      </c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>
      <c r="A135" s="105">
        <v>134.0</v>
      </c>
      <c r="B135" s="103" t="s">
        <v>859</v>
      </c>
      <c r="C135" s="103" t="s">
        <v>140</v>
      </c>
      <c r="D135" s="103" t="s">
        <v>413</v>
      </c>
      <c r="E135" s="103" t="s">
        <v>115</v>
      </c>
      <c r="F135" s="103" t="s">
        <v>105</v>
      </c>
      <c r="G135" s="105">
        <v>4240.0</v>
      </c>
      <c r="H135" s="105">
        <v>44.1313</v>
      </c>
      <c r="I135" s="105">
        <v>-70.18</v>
      </c>
      <c r="J135" s="105">
        <v>3369.87</v>
      </c>
      <c r="K135" s="105">
        <v>2.09</v>
      </c>
      <c r="L135" s="105">
        <v>4.18538</v>
      </c>
      <c r="M135" s="105">
        <v>640.363</v>
      </c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>
      <c r="A136" s="105">
        <v>135.0</v>
      </c>
      <c r="B136" s="103" t="s">
        <v>859</v>
      </c>
      <c r="C136" s="103" t="s">
        <v>140</v>
      </c>
      <c r="D136" s="103" t="s">
        <v>982</v>
      </c>
      <c r="E136" s="103" t="s">
        <v>115</v>
      </c>
      <c r="F136" s="103" t="s">
        <v>105</v>
      </c>
      <c r="G136" s="105">
        <v>4240.0</v>
      </c>
      <c r="H136" s="105">
        <v>44.1029</v>
      </c>
      <c r="I136" s="105">
        <v>-70.205</v>
      </c>
      <c r="J136" s="105">
        <v>347.37</v>
      </c>
      <c r="K136" s="105">
        <v>0.22</v>
      </c>
      <c r="L136" s="105">
        <v>0.43143</v>
      </c>
      <c r="M136" s="105">
        <v>66.0091</v>
      </c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>
      <c r="A137" s="105">
        <v>136.0</v>
      </c>
      <c r="B137" s="103" t="s">
        <v>859</v>
      </c>
      <c r="C137" s="103" t="s">
        <v>140</v>
      </c>
      <c r="D137" s="103" t="s">
        <v>983</v>
      </c>
      <c r="E137" s="103" t="s">
        <v>172</v>
      </c>
      <c r="F137" s="103" t="s">
        <v>105</v>
      </c>
      <c r="G137" s="105">
        <v>4011.0</v>
      </c>
      <c r="H137" s="105">
        <v>43.8982</v>
      </c>
      <c r="I137" s="105">
        <v>-69.96</v>
      </c>
      <c r="J137" s="105">
        <v>30186.8</v>
      </c>
      <c r="K137" s="105">
        <v>18.75</v>
      </c>
      <c r="L137" s="105">
        <v>37.492</v>
      </c>
      <c r="M137" s="105">
        <v>5736.28</v>
      </c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>
      <c r="A138" s="105">
        <v>137.0</v>
      </c>
      <c r="B138" s="103" t="s">
        <v>859</v>
      </c>
      <c r="C138" s="103" t="s">
        <v>140</v>
      </c>
      <c r="D138" s="103" t="s">
        <v>984</v>
      </c>
      <c r="E138" s="103" t="s">
        <v>119</v>
      </c>
      <c r="F138" s="103" t="s">
        <v>105</v>
      </c>
      <c r="G138" s="105">
        <v>4101.0</v>
      </c>
      <c r="H138" s="105">
        <v>43.6679</v>
      </c>
      <c r="I138" s="105">
        <v>-70.246</v>
      </c>
      <c r="J138" s="105">
        <v>48762.8</v>
      </c>
      <c r="K138" s="105">
        <v>30.28</v>
      </c>
      <c r="L138" s="105">
        <v>60.5634</v>
      </c>
      <c r="M138" s="105">
        <v>9266.19</v>
      </c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>
      <c r="A139" s="105">
        <v>138.0</v>
      </c>
      <c r="B139" s="103" t="s">
        <v>859</v>
      </c>
      <c r="C139" s="103" t="s">
        <v>140</v>
      </c>
      <c r="D139" s="103" t="s">
        <v>985</v>
      </c>
      <c r="E139" s="103" t="s">
        <v>115</v>
      </c>
      <c r="F139" s="103" t="s">
        <v>105</v>
      </c>
      <c r="G139" s="105">
        <v>4240.0</v>
      </c>
      <c r="H139" s="105">
        <v>44.1035</v>
      </c>
      <c r="I139" s="105">
        <v>-70.195</v>
      </c>
      <c r="J139" s="105">
        <v>677.71</v>
      </c>
      <c r="K139" s="105">
        <v>0.42</v>
      </c>
      <c r="L139" s="105">
        <v>0.84171</v>
      </c>
      <c r="M139" s="105">
        <v>128.782</v>
      </c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>
      <c r="A140" s="105">
        <v>139.0</v>
      </c>
      <c r="B140" s="103" t="s">
        <v>859</v>
      </c>
      <c r="C140" s="103" t="s">
        <v>140</v>
      </c>
      <c r="D140" s="103" t="s">
        <v>986</v>
      </c>
      <c r="E140" s="103" t="s">
        <v>237</v>
      </c>
      <c r="F140" s="103" t="s">
        <v>105</v>
      </c>
      <c r="G140" s="105">
        <v>4282.0</v>
      </c>
      <c r="H140" s="105">
        <v>44.2546</v>
      </c>
      <c r="I140" s="105">
        <v>-70.217</v>
      </c>
      <c r="J140" s="105">
        <v>16565.6</v>
      </c>
      <c r="K140" s="105">
        <v>10.29</v>
      </c>
      <c r="L140" s="105">
        <v>20.5744</v>
      </c>
      <c r="M140" s="105">
        <v>3147.89</v>
      </c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>
      <c r="A141" s="105">
        <v>140.0</v>
      </c>
      <c r="B141" s="103" t="s">
        <v>859</v>
      </c>
      <c r="C141" s="103" t="s">
        <v>140</v>
      </c>
      <c r="D141" s="103" t="s">
        <v>426</v>
      </c>
      <c r="E141" s="103" t="s">
        <v>115</v>
      </c>
      <c r="F141" s="103" t="s">
        <v>105</v>
      </c>
      <c r="G141" s="105">
        <v>4240.0</v>
      </c>
      <c r="H141" s="105">
        <v>44.1031</v>
      </c>
      <c r="I141" s="105">
        <v>-70.204</v>
      </c>
      <c r="J141" s="105">
        <v>312.1</v>
      </c>
      <c r="K141" s="105">
        <v>0.19</v>
      </c>
      <c r="L141" s="105">
        <v>0.38763</v>
      </c>
      <c r="M141" s="105">
        <v>59.3071</v>
      </c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>
      <c r="A142" s="105">
        <v>141.0</v>
      </c>
      <c r="B142" s="103" t="s">
        <v>859</v>
      </c>
      <c r="C142" s="103" t="s">
        <v>140</v>
      </c>
      <c r="D142" s="103" t="s">
        <v>987</v>
      </c>
      <c r="E142" s="103" t="s">
        <v>115</v>
      </c>
      <c r="F142" s="103" t="s">
        <v>105</v>
      </c>
      <c r="G142" s="105">
        <v>4240.0</v>
      </c>
      <c r="H142" s="105">
        <v>44.0458</v>
      </c>
      <c r="I142" s="105">
        <v>-70.162</v>
      </c>
      <c r="J142" s="105">
        <v>7447.1</v>
      </c>
      <c r="K142" s="105">
        <v>4.62</v>
      </c>
      <c r="L142" s="105">
        <v>9.2493</v>
      </c>
      <c r="M142" s="105">
        <v>1415.14</v>
      </c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>
      <c r="A143" s="105">
        <v>142.0</v>
      </c>
      <c r="B143" s="103" t="s">
        <v>859</v>
      </c>
      <c r="C143" s="103" t="s">
        <v>140</v>
      </c>
      <c r="D143" s="103" t="s">
        <v>988</v>
      </c>
      <c r="E143" s="103" t="s">
        <v>673</v>
      </c>
      <c r="F143" s="103" t="s">
        <v>105</v>
      </c>
      <c r="G143" s="105">
        <v>4364.0</v>
      </c>
      <c r="H143" s="105">
        <v>44.2899</v>
      </c>
      <c r="I143" s="105">
        <v>-69.977</v>
      </c>
      <c r="J143" s="105">
        <v>27275.8</v>
      </c>
      <c r="K143" s="105">
        <v>16.94</v>
      </c>
      <c r="L143" s="105">
        <v>33.8766</v>
      </c>
      <c r="M143" s="105">
        <v>5183.11</v>
      </c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>
      <c r="A144" s="105">
        <v>143.0</v>
      </c>
      <c r="B144" s="103" t="s">
        <v>859</v>
      </c>
      <c r="C144" s="103" t="s">
        <v>140</v>
      </c>
      <c r="D144" s="103" t="s">
        <v>989</v>
      </c>
      <c r="E144" s="103" t="s">
        <v>119</v>
      </c>
      <c r="F144" s="103" t="s">
        <v>105</v>
      </c>
      <c r="G144" s="105">
        <v>4101.0</v>
      </c>
      <c r="H144" s="105">
        <v>43.6684</v>
      </c>
      <c r="I144" s="105">
        <v>-70.253</v>
      </c>
      <c r="J144" s="105">
        <v>48755.7</v>
      </c>
      <c r="K144" s="105">
        <v>30.28</v>
      </c>
      <c r="L144" s="105">
        <v>60.5545</v>
      </c>
      <c r="M144" s="105">
        <v>9264.84</v>
      </c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>
      <c r="A145" s="105">
        <v>144.0</v>
      </c>
      <c r="B145" s="103" t="s">
        <v>859</v>
      </c>
      <c r="C145" s="103" t="s">
        <v>140</v>
      </c>
      <c r="D145" s="103" t="s">
        <v>990</v>
      </c>
      <c r="E145" s="103" t="s">
        <v>119</v>
      </c>
      <c r="F145" s="103" t="s">
        <v>105</v>
      </c>
      <c r="G145" s="105">
        <v>4102.0</v>
      </c>
      <c r="H145" s="105">
        <v>43.6526</v>
      </c>
      <c r="I145" s="105">
        <v>-70.269</v>
      </c>
      <c r="J145" s="105">
        <v>50617.1</v>
      </c>
      <c r="K145" s="105">
        <v>31.43</v>
      </c>
      <c r="L145" s="105">
        <v>62.8665</v>
      </c>
      <c r="M145" s="105">
        <v>9618.57</v>
      </c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>
      <c r="A146" s="105">
        <v>145.0</v>
      </c>
      <c r="B146" s="103" t="s">
        <v>859</v>
      </c>
      <c r="C146" s="103" t="s">
        <v>140</v>
      </c>
      <c r="D146" s="103" t="s">
        <v>804</v>
      </c>
      <c r="E146" s="103" t="s">
        <v>115</v>
      </c>
      <c r="F146" s="103" t="s">
        <v>105</v>
      </c>
      <c r="G146" s="105">
        <v>4240.0</v>
      </c>
      <c r="H146" s="105">
        <v>44.1156</v>
      </c>
      <c r="I146" s="105">
        <v>-70.204</v>
      </c>
      <c r="J146" s="105">
        <v>1080.38</v>
      </c>
      <c r="K146" s="105">
        <v>0.67</v>
      </c>
      <c r="L146" s="105">
        <v>1.34183</v>
      </c>
      <c r="M146" s="105">
        <v>205.3</v>
      </c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>
      <c r="A147" s="105">
        <v>146.0</v>
      </c>
      <c r="B147" s="103" t="s">
        <v>859</v>
      </c>
      <c r="C147" s="103" t="s">
        <v>140</v>
      </c>
      <c r="D147" s="103" t="s">
        <v>991</v>
      </c>
      <c r="E147" s="103" t="s">
        <v>107</v>
      </c>
      <c r="F147" s="103" t="s">
        <v>105</v>
      </c>
      <c r="G147" s="105">
        <v>4105.0</v>
      </c>
      <c r="H147" s="105">
        <v>43.7463</v>
      </c>
      <c r="I147" s="105">
        <v>-70.203</v>
      </c>
      <c r="J147" s="105">
        <v>39938.2</v>
      </c>
      <c r="K147" s="105">
        <v>24.8</v>
      </c>
      <c r="L147" s="105">
        <v>49.6033</v>
      </c>
      <c r="M147" s="105">
        <v>7589.3</v>
      </c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>
      <c r="A148" s="105">
        <v>147.0</v>
      </c>
      <c r="B148" s="103" t="s">
        <v>859</v>
      </c>
      <c r="C148" s="103" t="s">
        <v>140</v>
      </c>
      <c r="D148" s="103" t="s">
        <v>431</v>
      </c>
      <c r="E148" s="103" t="s">
        <v>273</v>
      </c>
      <c r="F148" s="103" t="s">
        <v>105</v>
      </c>
      <c r="G148" s="105">
        <v>4259.0</v>
      </c>
      <c r="H148" s="105">
        <v>44.1941</v>
      </c>
      <c r="I148" s="105">
        <v>-70.043</v>
      </c>
      <c r="J148" s="105">
        <v>16151.4</v>
      </c>
      <c r="K148" s="105">
        <v>10.03</v>
      </c>
      <c r="L148" s="105">
        <v>20.0601</v>
      </c>
      <c r="M148" s="105">
        <v>3069.19</v>
      </c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>
      <c r="A149" s="105">
        <v>148.0</v>
      </c>
      <c r="B149" s="103" t="s">
        <v>859</v>
      </c>
      <c r="C149" s="103" t="s">
        <v>140</v>
      </c>
      <c r="D149" s="103" t="s">
        <v>992</v>
      </c>
      <c r="E149" s="103" t="s">
        <v>107</v>
      </c>
      <c r="F149" s="103" t="s">
        <v>105</v>
      </c>
      <c r="G149" s="105">
        <v>4105.0</v>
      </c>
      <c r="H149" s="105">
        <v>43.764</v>
      </c>
      <c r="I149" s="105">
        <v>-70.342</v>
      </c>
      <c r="J149" s="105">
        <v>39576.5</v>
      </c>
      <c r="K149" s="105">
        <v>24.58</v>
      </c>
      <c r="L149" s="105">
        <v>49.154</v>
      </c>
      <c r="M149" s="105">
        <v>7520.57</v>
      </c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>
      <c r="A150" s="105">
        <v>149.0</v>
      </c>
      <c r="B150" s="103" t="s">
        <v>859</v>
      </c>
      <c r="C150" s="103" t="s">
        <v>140</v>
      </c>
      <c r="D150" s="103" t="s">
        <v>993</v>
      </c>
      <c r="E150" s="103" t="s">
        <v>115</v>
      </c>
      <c r="F150" s="103" t="s">
        <v>105</v>
      </c>
      <c r="G150" s="105">
        <v>4240.0</v>
      </c>
      <c r="H150" s="105">
        <v>44.1028</v>
      </c>
      <c r="I150" s="105">
        <v>-70.205</v>
      </c>
      <c r="J150" s="105">
        <v>372.11</v>
      </c>
      <c r="K150" s="105">
        <v>0.23</v>
      </c>
      <c r="L150" s="105">
        <v>0.46217</v>
      </c>
      <c r="M150" s="105">
        <v>70.7113</v>
      </c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>
      <c r="A151" s="105">
        <v>150.0</v>
      </c>
      <c r="B151" s="103" t="s">
        <v>859</v>
      </c>
      <c r="C151" s="103" t="s">
        <v>140</v>
      </c>
      <c r="D151" s="103" t="s">
        <v>994</v>
      </c>
      <c r="E151" s="103" t="s">
        <v>407</v>
      </c>
      <c r="F151" s="103" t="s">
        <v>105</v>
      </c>
      <c r="G151" s="105">
        <v>4530.0</v>
      </c>
      <c r="H151" s="105">
        <v>43.9176</v>
      </c>
      <c r="I151" s="105">
        <v>-69.819</v>
      </c>
      <c r="J151" s="105">
        <v>37256.0</v>
      </c>
      <c r="K151" s="105">
        <v>23.14</v>
      </c>
      <c r="L151" s="105">
        <v>46.272</v>
      </c>
      <c r="M151" s="105">
        <v>7079.61</v>
      </c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>
      <c r="A152" s="105">
        <v>20.0</v>
      </c>
      <c r="B152" s="103" t="s">
        <v>859</v>
      </c>
      <c r="C152" s="103" t="s">
        <v>140</v>
      </c>
      <c r="D152" s="103" t="s">
        <v>995</v>
      </c>
      <c r="E152" s="103" t="s">
        <v>996</v>
      </c>
      <c r="F152" s="103" t="s">
        <v>997</v>
      </c>
      <c r="G152" s="105">
        <v>94538.0</v>
      </c>
      <c r="H152" s="105">
        <v>37.5576</v>
      </c>
      <c r="I152" s="105">
        <v>-121.97</v>
      </c>
      <c r="J152" s="103"/>
      <c r="K152" s="105">
        <v>0.0</v>
      </c>
      <c r="L152" s="105">
        <v>0.0</v>
      </c>
      <c r="M152" s="105">
        <v>0.0</v>
      </c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>
      <c r="A153" s="105">
        <v>151.0</v>
      </c>
      <c r="B153" s="103" t="s">
        <v>859</v>
      </c>
      <c r="C153" s="103" t="s">
        <v>140</v>
      </c>
      <c r="D153" s="103" t="s">
        <v>998</v>
      </c>
      <c r="E153" s="103" t="s">
        <v>119</v>
      </c>
      <c r="F153" s="103" t="s">
        <v>105</v>
      </c>
      <c r="G153" s="105">
        <v>4101.0</v>
      </c>
      <c r="H153" s="105">
        <v>43.6669</v>
      </c>
      <c r="I153" s="105">
        <v>-70.245</v>
      </c>
      <c r="J153" s="105">
        <v>48869.2</v>
      </c>
      <c r="K153" s="105">
        <v>30.35</v>
      </c>
      <c r="L153" s="105">
        <v>60.6956</v>
      </c>
      <c r="M153" s="105">
        <v>9286.42</v>
      </c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>
      <c r="A154" s="105">
        <v>152.0</v>
      </c>
      <c r="B154" s="103" t="s">
        <v>859</v>
      </c>
      <c r="C154" s="103" t="s">
        <v>140</v>
      </c>
      <c r="D154" s="103" t="s">
        <v>999</v>
      </c>
      <c r="E154" s="103" t="s">
        <v>278</v>
      </c>
      <c r="F154" s="103" t="s">
        <v>105</v>
      </c>
      <c r="G154" s="105">
        <v>4096.0</v>
      </c>
      <c r="H154" s="105">
        <v>43.7994</v>
      </c>
      <c r="I154" s="105">
        <v>-70.194</v>
      </c>
      <c r="J154" s="105">
        <v>34051.5</v>
      </c>
      <c r="K154" s="105">
        <v>21.15</v>
      </c>
      <c r="L154" s="105">
        <v>42.292</v>
      </c>
      <c r="M154" s="105">
        <v>6470.67</v>
      </c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>
      <c r="A155" s="105">
        <v>153.0</v>
      </c>
      <c r="B155" s="103" t="s">
        <v>859</v>
      </c>
      <c r="C155" s="103" t="s">
        <v>140</v>
      </c>
      <c r="D155" s="103" t="s">
        <v>1000</v>
      </c>
      <c r="E155" s="103" t="s">
        <v>115</v>
      </c>
      <c r="F155" s="103" t="s">
        <v>105</v>
      </c>
      <c r="G155" s="105">
        <v>4240.0</v>
      </c>
      <c r="H155" s="105">
        <v>44.103</v>
      </c>
      <c r="I155" s="105">
        <v>-70.205</v>
      </c>
      <c r="J155" s="105">
        <v>349.99</v>
      </c>
      <c r="K155" s="105">
        <v>0.22</v>
      </c>
      <c r="L155" s="105">
        <v>0.43468</v>
      </c>
      <c r="M155" s="105">
        <v>66.5067</v>
      </c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>
      <c r="A156" s="105">
        <v>154.0</v>
      </c>
      <c r="B156" s="103" t="s">
        <v>859</v>
      </c>
      <c r="C156" s="103" t="s">
        <v>140</v>
      </c>
      <c r="D156" s="103" t="s">
        <v>1001</v>
      </c>
      <c r="E156" s="103" t="s">
        <v>412</v>
      </c>
      <c r="F156" s="103" t="s">
        <v>105</v>
      </c>
      <c r="G156" s="105">
        <v>4038.0</v>
      </c>
      <c r="H156" s="105">
        <v>43.7676</v>
      </c>
      <c r="I156" s="105">
        <v>-70.464</v>
      </c>
      <c r="J156" s="105">
        <v>43017.7</v>
      </c>
      <c r="K156" s="105">
        <v>26.71</v>
      </c>
      <c r="L156" s="105">
        <v>53.428</v>
      </c>
      <c r="M156" s="105">
        <v>8174.48</v>
      </c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>
      <c r="A157" s="105">
        <v>155.0</v>
      </c>
      <c r="B157" s="103" t="s">
        <v>859</v>
      </c>
      <c r="C157" s="103" t="s">
        <v>140</v>
      </c>
      <c r="D157" s="103" t="s">
        <v>1002</v>
      </c>
      <c r="E157" s="103" t="s">
        <v>119</v>
      </c>
      <c r="F157" s="103" t="s">
        <v>105</v>
      </c>
      <c r="G157" s="105">
        <v>4101.0</v>
      </c>
      <c r="H157" s="105">
        <v>43.6625</v>
      </c>
      <c r="I157" s="105">
        <v>-70.261</v>
      </c>
      <c r="J157" s="105">
        <v>49469.2</v>
      </c>
      <c r="K157" s="105">
        <v>30.72</v>
      </c>
      <c r="L157" s="105">
        <v>61.4407</v>
      </c>
      <c r="M157" s="105">
        <v>9400.43</v>
      </c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>
      <c r="A158" s="105">
        <v>156.0</v>
      </c>
      <c r="B158" s="103" t="s">
        <v>859</v>
      </c>
      <c r="C158" s="103" t="s">
        <v>140</v>
      </c>
      <c r="D158" s="103" t="s">
        <v>1003</v>
      </c>
      <c r="E158" s="103" t="s">
        <v>115</v>
      </c>
      <c r="F158" s="103" t="s">
        <v>105</v>
      </c>
      <c r="G158" s="105">
        <v>4243.0</v>
      </c>
      <c r="H158" s="105">
        <v>44.0921</v>
      </c>
      <c r="I158" s="105">
        <v>-70.176</v>
      </c>
      <c r="J158" s="105">
        <v>2665.38</v>
      </c>
      <c r="K158" s="105">
        <v>1.66</v>
      </c>
      <c r="L158" s="105">
        <v>3.31041</v>
      </c>
      <c r="M158" s="105">
        <v>506.492</v>
      </c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>
      <c r="A159" s="105">
        <v>157.0</v>
      </c>
      <c r="B159" s="103" t="s">
        <v>859</v>
      </c>
      <c r="C159" s="103" t="s">
        <v>140</v>
      </c>
      <c r="D159" s="103" t="s">
        <v>1004</v>
      </c>
      <c r="E159" s="103" t="s">
        <v>153</v>
      </c>
      <c r="F159" s="103" t="s">
        <v>105</v>
      </c>
      <c r="G159" s="105">
        <v>4021.0</v>
      </c>
      <c r="H159" s="105">
        <v>43.8115</v>
      </c>
      <c r="I159" s="105">
        <v>-70.263</v>
      </c>
      <c r="J159" s="105">
        <v>33044.0</v>
      </c>
      <c r="K159" s="105">
        <v>20.52</v>
      </c>
      <c r="L159" s="105">
        <v>41.0407</v>
      </c>
      <c r="M159" s="105">
        <v>6279.23</v>
      </c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>
      <c r="A160" s="105">
        <v>158.0</v>
      </c>
      <c r="B160" s="103" t="s">
        <v>859</v>
      </c>
      <c r="C160" s="103" t="s">
        <v>140</v>
      </c>
      <c r="D160" s="103" t="s">
        <v>1005</v>
      </c>
      <c r="E160" s="103" t="s">
        <v>390</v>
      </c>
      <c r="F160" s="103" t="s">
        <v>105</v>
      </c>
      <c r="G160" s="105">
        <v>4274.0</v>
      </c>
      <c r="H160" s="105">
        <v>44.0187</v>
      </c>
      <c r="I160" s="105">
        <v>-70.371</v>
      </c>
      <c r="J160" s="105">
        <v>16561.2</v>
      </c>
      <c r="K160" s="105">
        <v>10.28</v>
      </c>
      <c r="L160" s="105">
        <v>20.569</v>
      </c>
      <c r="M160" s="105">
        <v>3147.05</v>
      </c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>
      <c r="A161" s="105">
        <v>159.0</v>
      </c>
      <c r="B161" s="103" t="s">
        <v>859</v>
      </c>
      <c r="C161" s="103" t="s">
        <v>140</v>
      </c>
      <c r="D161" s="103" t="s">
        <v>1006</v>
      </c>
      <c r="E161" s="103" t="s">
        <v>104</v>
      </c>
      <c r="F161" s="103" t="s">
        <v>105</v>
      </c>
      <c r="G161" s="105">
        <v>4032.0</v>
      </c>
      <c r="H161" s="105">
        <v>43.854</v>
      </c>
      <c r="I161" s="105">
        <v>-70.102</v>
      </c>
      <c r="J161" s="105">
        <v>29123.0</v>
      </c>
      <c r="K161" s="105">
        <v>18.09</v>
      </c>
      <c r="L161" s="105">
        <v>36.1708</v>
      </c>
      <c r="M161" s="105">
        <v>5534.13</v>
      </c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>
      <c r="A162" s="105">
        <v>160.0</v>
      </c>
      <c r="B162" s="103" t="s">
        <v>859</v>
      </c>
      <c r="C162" s="103" t="s">
        <v>1007</v>
      </c>
      <c r="D162" s="103" t="s">
        <v>526</v>
      </c>
      <c r="E162" s="103" t="s">
        <v>115</v>
      </c>
      <c r="F162" s="103" t="s">
        <v>105</v>
      </c>
      <c r="G162" s="105">
        <v>4240.0</v>
      </c>
      <c r="H162" s="105">
        <v>44.1036</v>
      </c>
      <c r="I162" s="105">
        <v>-70.207</v>
      </c>
      <c r="J162" s="105">
        <v>397.1</v>
      </c>
      <c r="K162" s="105">
        <v>0.25</v>
      </c>
      <c r="L162" s="105">
        <v>0.49319</v>
      </c>
      <c r="M162" s="105">
        <v>37.7292</v>
      </c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>
      <c r="A163" s="105">
        <v>161.0</v>
      </c>
      <c r="B163" s="103" t="s">
        <v>859</v>
      </c>
      <c r="C163" s="103" t="s">
        <v>1007</v>
      </c>
      <c r="D163" s="103" t="s">
        <v>1008</v>
      </c>
      <c r="E163" s="103" t="s">
        <v>115</v>
      </c>
      <c r="F163" s="103" t="s">
        <v>105</v>
      </c>
      <c r="G163" s="105">
        <v>4240.0</v>
      </c>
      <c r="H163" s="105">
        <v>44.1038</v>
      </c>
      <c r="I163" s="105">
        <v>-70.206</v>
      </c>
      <c r="J163" s="105">
        <v>337.25</v>
      </c>
      <c r="K163" s="105">
        <v>0.21</v>
      </c>
      <c r="L163" s="105">
        <v>0.41887</v>
      </c>
      <c r="M163" s="105">
        <v>32.0434</v>
      </c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>
      <c r="A164" s="105">
        <v>162.0</v>
      </c>
      <c r="B164" s="103" t="s">
        <v>859</v>
      </c>
      <c r="C164" s="103" t="s">
        <v>1007</v>
      </c>
      <c r="D164" s="103" t="s">
        <v>1009</v>
      </c>
      <c r="E164" s="103" t="s">
        <v>1010</v>
      </c>
      <c r="F164" s="103" t="s">
        <v>105</v>
      </c>
      <c r="G164" s="105">
        <v>4079.0</v>
      </c>
      <c r="H164" s="105">
        <v>43.8536</v>
      </c>
      <c r="I164" s="105">
        <v>-69.949</v>
      </c>
      <c r="J164" s="105">
        <v>34661.8</v>
      </c>
      <c r="K164" s="105">
        <v>21.52</v>
      </c>
      <c r="L164" s="105">
        <v>43.0499</v>
      </c>
      <c r="M164" s="105">
        <v>3293.32</v>
      </c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>
      <c r="A165" s="105">
        <v>163.0</v>
      </c>
      <c r="B165" s="103" t="s">
        <v>859</v>
      </c>
      <c r="C165" s="103" t="s">
        <v>1007</v>
      </c>
      <c r="D165" s="103" t="s">
        <v>1011</v>
      </c>
      <c r="E165" s="103" t="s">
        <v>115</v>
      </c>
      <c r="F165" s="103" t="s">
        <v>105</v>
      </c>
      <c r="G165" s="105">
        <v>4240.0</v>
      </c>
      <c r="H165" s="105">
        <v>44.1131</v>
      </c>
      <c r="I165" s="105">
        <v>-70.197</v>
      </c>
      <c r="J165" s="105">
        <v>930.69</v>
      </c>
      <c r="K165" s="105">
        <v>0.58</v>
      </c>
      <c r="L165" s="105">
        <v>1.15591</v>
      </c>
      <c r="M165" s="105">
        <v>88.4272</v>
      </c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>
      <c r="A166" s="105">
        <v>164.0</v>
      </c>
      <c r="B166" s="103" t="s">
        <v>859</v>
      </c>
      <c r="C166" s="103" t="s">
        <v>1007</v>
      </c>
      <c r="D166" s="103" t="s">
        <v>1012</v>
      </c>
      <c r="E166" s="103" t="s">
        <v>119</v>
      </c>
      <c r="F166" s="103" t="s">
        <v>105</v>
      </c>
      <c r="G166" s="105">
        <v>4101.0</v>
      </c>
      <c r="H166" s="105">
        <v>43.6521</v>
      </c>
      <c r="I166" s="105">
        <v>-70.263</v>
      </c>
      <c r="J166" s="105">
        <v>50632.6</v>
      </c>
      <c r="K166" s="105">
        <v>31.44</v>
      </c>
      <c r="L166" s="105">
        <v>62.8857</v>
      </c>
      <c r="M166" s="105">
        <v>4810.76</v>
      </c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>
      <c r="A167" s="105">
        <v>165.0</v>
      </c>
      <c r="B167" s="103" t="s">
        <v>859</v>
      </c>
      <c r="C167" s="103" t="s">
        <v>1007</v>
      </c>
      <c r="D167" s="103" t="s">
        <v>1013</v>
      </c>
      <c r="E167" s="103" t="s">
        <v>119</v>
      </c>
      <c r="F167" s="103" t="s">
        <v>105</v>
      </c>
      <c r="G167" s="105">
        <v>4101.0</v>
      </c>
      <c r="H167" s="105">
        <v>43.6545</v>
      </c>
      <c r="I167" s="105">
        <v>-70.273</v>
      </c>
      <c r="J167" s="105">
        <v>50444.0</v>
      </c>
      <c r="K167" s="105">
        <v>31.33</v>
      </c>
      <c r="L167" s="105">
        <v>62.6514</v>
      </c>
      <c r="M167" s="105">
        <v>4792.83</v>
      </c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>
      <c r="A168" s="105">
        <v>166.0</v>
      </c>
      <c r="B168" s="103" t="s">
        <v>859</v>
      </c>
      <c r="C168" s="103" t="s">
        <v>1007</v>
      </c>
      <c r="D168" s="103" t="s">
        <v>1014</v>
      </c>
      <c r="E168" s="103" t="s">
        <v>786</v>
      </c>
      <c r="F168" s="103" t="s">
        <v>105</v>
      </c>
      <c r="G168" s="105">
        <v>4066.0</v>
      </c>
      <c r="H168" s="105">
        <v>43.7573</v>
      </c>
      <c r="I168" s="105">
        <v>-69.981</v>
      </c>
      <c r="J168" s="105">
        <v>42617.2</v>
      </c>
      <c r="K168" s="105">
        <v>26.47</v>
      </c>
      <c r="L168" s="105">
        <v>52.9306</v>
      </c>
      <c r="M168" s="105">
        <v>4049.19</v>
      </c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>
      <c r="A169" s="105">
        <v>167.0</v>
      </c>
      <c r="B169" s="103" t="s">
        <v>859</v>
      </c>
      <c r="C169" s="103" t="s">
        <v>1007</v>
      </c>
      <c r="D169" s="103" t="s">
        <v>1015</v>
      </c>
      <c r="E169" s="103" t="s">
        <v>337</v>
      </c>
      <c r="F169" s="103" t="s">
        <v>105</v>
      </c>
      <c r="G169" s="105">
        <v>4342.0</v>
      </c>
      <c r="H169" s="105">
        <v>44.0955</v>
      </c>
      <c r="I169" s="105">
        <v>-69.77</v>
      </c>
      <c r="J169" s="105">
        <v>34735.2</v>
      </c>
      <c r="K169" s="105">
        <v>21.57</v>
      </c>
      <c r="L169" s="105">
        <v>43.1411</v>
      </c>
      <c r="M169" s="105">
        <v>3300.29</v>
      </c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>
      <c r="A170" s="105">
        <v>168.0</v>
      </c>
      <c r="B170" s="103" t="s">
        <v>859</v>
      </c>
      <c r="C170" s="103" t="s">
        <v>1007</v>
      </c>
      <c r="D170" s="103" t="s">
        <v>1016</v>
      </c>
      <c r="E170" s="103" t="s">
        <v>172</v>
      </c>
      <c r="F170" s="103" t="s">
        <v>105</v>
      </c>
      <c r="G170" s="105">
        <v>4011.0</v>
      </c>
      <c r="H170" s="105">
        <v>43.8987</v>
      </c>
      <c r="I170" s="105">
        <v>-69.957</v>
      </c>
      <c r="J170" s="105">
        <v>30304.9</v>
      </c>
      <c r="K170" s="105">
        <v>18.82</v>
      </c>
      <c r="L170" s="105">
        <v>37.6387</v>
      </c>
      <c r="M170" s="105">
        <v>2879.36</v>
      </c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>
      <c r="A171" s="105">
        <v>169.0</v>
      </c>
      <c r="B171" s="103" t="s">
        <v>859</v>
      </c>
      <c r="C171" s="103" t="s">
        <v>1007</v>
      </c>
      <c r="D171" s="103" t="s">
        <v>1017</v>
      </c>
      <c r="E171" s="103" t="s">
        <v>151</v>
      </c>
      <c r="F171" s="103" t="s">
        <v>105</v>
      </c>
      <c r="G171" s="105">
        <v>4236.0</v>
      </c>
      <c r="H171" s="105">
        <v>44.2059</v>
      </c>
      <c r="I171" s="105">
        <v>-70.183</v>
      </c>
      <c r="J171" s="105">
        <v>11225.3</v>
      </c>
      <c r="K171" s="105">
        <v>6.97</v>
      </c>
      <c r="L171" s="105">
        <v>13.9418</v>
      </c>
      <c r="M171" s="105">
        <v>1066.55</v>
      </c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>
      <c r="A172" s="105">
        <v>170.0</v>
      </c>
      <c r="B172" s="103" t="s">
        <v>859</v>
      </c>
      <c r="C172" s="103" t="s">
        <v>1007</v>
      </c>
      <c r="D172" s="103" t="s">
        <v>1018</v>
      </c>
      <c r="E172" s="103" t="s">
        <v>119</v>
      </c>
      <c r="F172" s="103" t="s">
        <v>105</v>
      </c>
      <c r="G172" s="105">
        <v>4103.0</v>
      </c>
      <c r="H172" s="105">
        <v>43.6668</v>
      </c>
      <c r="I172" s="105">
        <v>-70.282</v>
      </c>
      <c r="J172" s="105">
        <v>49175.4</v>
      </c>
      <c r="K172" s="105">
        <v>30.54</v>
      </c>
      <c r="L172" s="105">
        <v>61.0758</v>
      </c>
      <c r="M172" s="105">
        <v>4672.3</v>
      </c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>
      <c r="A173" s="105">
        <v>171.0</v>
      </c>
      <c r="B173" s="103" t="s">
        <v>859</v>
      </c>
      <c r="C173" s="103" t="s">
        <v>1007</v>
      </c>
      <c r="D173" s="103" t="s">
        <v>1019</v>
      </c>
      <c r="E173" s="103" t="s">
        <v>752</v>
      </c>
      <c r="F173" s="103" t="s">
        <v>105</v>
      </c>
      <c r="G173" s="105">
        <v>4107.0</v>
      </c>
      <c r="H173" s="105">
        <v>43.6211</v>
      </c>
      <c r="I173" s="105">
        <v>-70.222</v>
      </c>
      <c r="J173" s="105">
        <v>53866.3</v>
      </c>
      <c r="K173" s="105">
        <v>33.45</v>
      </c>
      <c r="L173" s="105">
        <v>66.9019</v>
      </c>
      <c r="M173" s="105">
        <v>5118.0</v>
      </c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>
      <c r="A174" s="105">
        <v>172.0</v>
      </c>
      <c r="B174" s="103" t="s">
        <v>859</v>
      </c>
      <c r="C174" s="103" t="s">
        <v>1007</v>
      </c>
      <c r="D174" s="103" t="s">
        <v>1020</v>
      </c>
      <c r="E174" s="103" t="s">
        <v>115</v>
      </c>
      <c r="F174" s="103" t="s">
        <v>105</v>
      </c>
      <c r="G174" s="105">
        <v>4240.0</v>
      </c>
      <c r="H174" s="105">
        <v>44.0942</v>
      </c>
      <c r="I174" s="105">
        <v>-70.218</v>
      </c>
      <c r="J174" s="105">
        <v>1745.24</v>
      </c>
      <c r="K174" s="105">
        <v>1.08</v>
      </c>
      <c r="L174" s="105">
        <v>2.16759</v>
      </c>
      <c r="M174" s="105">
        <v>165.821</v>
      </c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>
      <c r="A175" s="105">
        <v>173.0</v>
      </c>
      <c r="B175" s="103" t="s">
        <v>859</v>
      </c>
      <c r="C175" s="103" t="s">
        <v>1007</v>
      </c>
      <c r="D175" s="103" t="s">
        <v>1021</v>
      </c>
      <c r="E175" s="103" t="s">
        <v>115</v>
      </c>
      <c r="F175" s="103" t="s">
        <v>105</v>
      </c>
      <c r="G175" s="105">
        <v>4240.0</v>
      </c>
      <c r="H175" s="105">
        <v>44.111</v>
      </c>
      <c r="I175" s="105">
        <v>-70.202</v>
      </c>
      <c r="J175" s="105">
        <v>576.56</v>
      </c>
      <c r="K175" s="105">
        <v>0.36</v>
      </c>
      <c r="L175" s="105">
        <v>0.71609</v>
      </c>
      <c r="M175" s="105">
        <v>54.781</v>
      </c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>
      <c r="A176" s="105">
        <v>174.0</v>
      </c>
      <c r="B176" s="103" t="s">
        <v>859</v>
      </c>
      <c r="C176" s="103" t="s">
        <v>1007</v>
      </c>
      <c r="D176" s="103" t="s">
        <v>1022</v>
      </c>
      <c r="E176" s="103" t="s">
        <v>115</v>
      </c>
      <c r="F176" s="103" t="s">
        <v>105</v>
      </c>
      <c r="G176" s="105">
        <v>4240.0</v>
      </c>
      <c r="H176" s="105">
        <v>44.0908</v>
      </c>
      <c r="I176" s="105">
        <v>-70.187</v>
      </c>
      <c r="J176" s="105">
        <v>2099.12</v>
      </c>
      <c r="K176" s="105">
        <v>1.3</v>
      </c>
      <c r="L176" s="105">
        <v>2.6071</v>
      </c>
      <c r="M176" s="105">
        <v>199.443</v>
      </c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>
      <c r="A177" s="105">
        <v>175.0</v>
      </c>
      <c r="B177" s="103" t="s">
        <v>859</v>
      </c>
      <c r="C177" s="103" t="s">
        <v>1007</v>
      </c>
      <c r="D177" s="103" t="s">
        <v>1023</v>
      </c>
      <c r="E177" s="103" t="s">
        <v>1024</v>
      </c>
      <c r="F177" s="103" t="s">
        <v>105</v>
      </c>
      <c r="G177" s="105">
        <v>4284.0</v>
      </c>
      <c r="H177" s="105">
        <v>44.314</v>
      </c>
      <c r="I177" s="105">
        <v>-70.039</v>
      </c>
      <c r="J177" s="105">
        <v>26589.4</v>
      </c>
      <c r="K177" s="105">
        <v>16.51</v>
      </c>
      <c r="L177" s="105">
        <v>33.024</v>
      </c>
      <c r="M177" s="105">
        <v>2526.34</v>
      </c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>
      <c r="A178" s="105">
        <v>176.0</v>
      </c>
      <c r="B178" s="103" t="s">
        <v>859</v>
      </c>
      <c r="C178" s="103" t="s">
        <v>1007</v>
      </c>
      <c r="D178" s="103" t="s">
        <v>970</v>
      </c>
      <c r="E178" s="103" t="s">
        <v>151</v>
      </c>
      <c r="F178" s="103" t="s">
        <v>105</v>
      </c>
      <c r="G178" s="105">
        <v>4236.0</v>
      </c>
      <c r="H178" s="105">
        <v>44.1979</v>
      </c>
      <c r="I178" s="105">
        <v>-70.198</v>
      </c>
      <c r="J178" s="105">
        <v>10238.3</v>
      </c>
      <c r="K178" s="105">
        <v>6.36</v>
      </c>
      <c r="L178" s="105">
        <v>12.716</v>
      </c>
      <c r="M178" s="105">
        <v>972.771</v>
      </c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>
      <c r="A179" s="105">
        <v>177.0</v>
      </c>
      <c r="B179" s="103" t="s">
        <v>859</v>
      </c>
      <c r="C179" s="103" t="s">
        <v>1007</v>
      </c>
      <c r="D179" s="103" t="s">
        <v>973</v>
      </c>
      <c r="E179" s="103" t="s">
        <v>115</v>
      </c>
      <c r="F179" s="103" t="s">
        <v>105</v>
      </c>
      <c r="G179" s="105">
        <v>4240.0</v>
      </c>
      <c r="H179" s="105">
        <v>44.1092</v>
      </c>
      <c r="I179" s="105">
        <v>-70.17</v>
      </c>
      <c r="J179" s="105">
        <v>2656.99</v>
      </c>
      <c r="K179" s="105">
        <v>1.65</v>
      </c>
      <c r="L179" s="105">
        <v>3.29998</v>
      </c>
      <c r="M179" s="105">
        <v>252.448</v>
      </c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>
      <c r="A180" s="105">
        <v>178.0</v>
      </c>
      <c r="B180" s="103" t="s">
        <v>859</v>
      </c>
      <c r="C180" s="103" t="s">
        <v>1007</v>
      </c>
      <c r="D180" s="103" t="s">
        <v>1025</v>
      </c>
      <c r="E180" s="103" t="s">
        <v>117</v>
      </c>
      <c r="F180" s="103" t="s">
        <v>105</v>
      </c>
      <c r="G180" s="105">
        <v>4210.0</v>
      </c>
      <c r="H180" s="105">
        <v>44.0946</v>
      </c>
      <c r="I180" s="105">
        <v>-70.239</v>
      </c>
      <c r="J180" s="105">
        <v>3106.78</v>
      </c>
      <c r="K180" s="105">
        <v>1.93</v>
      </c>
      <c r="L180" s="105">
        <v>3.85862</v>
      </c>
      <c r="M180" s="105">
        <v>295.184</v>
      </c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>
      <c r="A181" s="105">
        <v>179.0</v>
      </c>
      <c r="B181" s="103" t="s">
        <v>859</v>
      </c>
      <c r="C181" s="103" t="s">
        <v>1007</v>
      </c>
      <c r="D181" s="103" t="s">
        <v>1026</v>
      </c>
      <c r="E181" s="103" t="s">
        <v>115</v>
      </c>
      <c r="F181" s="103" t="s">
        <v>105</v>
      </c>
      <c r="G181" s="105">
        <v>4240.0</v>
      </c>
      <c r="H181" s="105">
        <v>44.1027</v>
      </c>
      <c r="I181" s="105">
        <v>-70.206</v>
      </c>
      <c r="J181" s="105">
        <v>415.32</v>
      </c>
      <c r="K181" s="105">
        <v>0.26</v>
      </c>
      <c r="L181" s="105">
        <v>0.51582</v>
      </c>
      <c r="M181" s="105">
        <v>39.4604</v>
      </c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>
      <c r="A182" s="105">
        <v>180.0</v>
      </c>
      <c r="B182" s="103" t="s">
        <v>859</v>
      </c>
      <c r="C182" s="103" t="s">
        <v>1007</v>
      </c>
      <c r="D182" s="103" t="s">
        <v>1027</v>
      </c>
      <c r="E182" s="103" t="s">
        <v>119</v>
      </c>
      <c r="F182" s="103" t="s">
        <v>105</v>
      </c>
      <c r="G182" s="105">
        <v>4103.0</v>
      </c>
      <c r="H182" s="105">
        <v>43.6868</v>
      </c>
      <c r="I182" s="105">
        <v>-70.291</v>
      </c>
      <c r="J182" s="105">
        <v>47075.1</v>
      </c>
      <c r="K182" s="105">
        <v>29.23</v>
      </c>
      <c r="L182" s="105">
        <v>58.4672</v>
      </c>
      <c r="M182" s="105">
        <v>4472.74</v>
      </c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>
      <c r="A183" s="105">
        <v>181.0</v>
      </c>
      <c r="B183" s="103" t="s">
        <v>859</v>
      </c>
      <c r="C183" s="103" t="s">
        <v>1007</v>
      </c>
      <c r="D183" s="103" t="s">
        <v>1028</v>
      </c>
      <c r="E183" s="103" t="s">
        <v>199</v>
      </c>
      <c r="F183" s="103" t="s">
        <v>105</v>
      </c>
      <c r="G183" s="105">
        <v>4062.0</v>
      </c>
      <c r="H183" s="105">
        <v>43.8081</v>
      </c>
      <c r="I183" s="105">
        <v>-70.421</v>
      </c>
      <c r="J183" s="105">
        <v>37404.0</v>
      </c>
      <c r="K183" s="105">
        <v>23.23</v>
      </c>
      <c r="L183" s="105">
        <v>46.4558</v>
      </c>
      <c r="M183" s="105">
        <v>3553.87</v>
      </c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>
      <c r="A184" s="105">
        <v>182.0</v>
      </c>
      <c r="B184" s="103" t="s">
        <v>859</v>
      </c>
      <c r="C184" s="103" t="s">
        <v>1029</v>
      </c>
      <c r="D184" s="103" t="s">
        <v>1030</v>
      </c>
      <c r="E184" s="103" t="s">
        <v>160</v>
      </c>
      <c r="F184" s="103" t="s">
        <v>105</v>
      </c>
      <c r="G184" s="105">
        <v>4258.0</v>
      </c>
      <c r="H184" s="105">
        <v>44.1335</v>
      </c>
      <c r="I184" s="105">
        <v>-70.309</v>
      </c>
      <c r="J184" s="105">
        <v>8988.03</v>
      </c>
      <c r="K184" s="105">
        <v>5.58</v>
      </c>
      <c r="L184" s="105">
        <v>11.1631</v>
      </c>
      <c r="M184" s="105">
        <v>401.873</v>
      </c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>
      <c r="A185" s="105">
        <v>183.0</v>
      </c>
      <c r="B185" s="103" t="s">
        <v>859</v>
      </c>
      <c r="C185" s="103" t="s">
        <v>1029</v>
      </c>
      <c r="D185" s="103" t="s">
        <v>1031</v>
      </c>
      <c r="E185" s="103" t="s">
        <v>385</v>
      </c>
      <c r="F185" s="103" t="s">
        <v>105</v>
      </c>
      <c r="G185" s="105">
        <v>4562.0</v>
      </c>
      <c r="H185" s="105">
        <v>43.7571</v>
      </c>
      <c r="I185" s="105">
        <v>-69.863</v>
      </c>
      <c r="J185" s="105">
        <v>47404.2</v>
      </c>
      <c r="K185" s="105">
        <v>29.44</v>
      </c>
      <c r="L185" s="105">
        <v>58.8761</v>
      </c>
      <c r="M185" s="105">
        <v>2119.54</v>
      </c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>
      <c r="A186" s="105">
        <v>184.0</v>
      </c>
      <c r="B186" s="103" t="s">
        <v>859</v>
      </c>
      <c r="C186" s="103" t="s">
        <v>1029</v>
      </c>
      <c r="D186" s="103" t="s">
        <v>1032</v>
      </c>
      <c r="E186" s="103" t="s">
        <v>117</v>
      </c>
      <c r="F186" s="103" t="s">
        <v>105</v>
      </c>
      <c r="G186" s="105">
        <v>4210.0</v>
      </c>
      <c r="H186" s="105">
        <v>44.0967</v>
      </c>
      <c r="I186" s="105">
        <v>-70.236</v>
      </c>
      <c r="J186" s="105">
        <v>2795.56</v>
      </c>
      <c r="K186" s="105">
        <v>1.74</v>
      </c>
      <c r="L186" s="105">
        <v>3.47209</v>
      </c>
      <c r="M186" s="105">
        <v>124.995</v>
      </c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>
      <c r="A187" s="105">
        <v>185.0</v>
      </c>
      <c r="B187" s="103" t="s">
        <v>859</v>
      </c>
      <c r="C187" s="103" t="s">
        <v>1029</v>
      </c>
      <c r="D187" s="103" t="s">
        <v>1018</v>
      </c>
      <c r="E187" s="103" t="s">
        <v>119</v>
      </c>
      <c r="F187" s="103" t="s">
        <v>105</v>
      </c>
      <c r="G187" s="105">
        <v>4103.0</v>
      </c>
      <c r="H187" s="105">
        <v>43.6668</v>
      </c>
      <c r="I187" s="105">
        <v>-70.282</v>
      </c>
      <c r="J187" s="105">
        <v>49175.4</v>
      </c>
      <c r="K187" s="105">
        <v>30.54</v>
      </c>
      <c r="L187" s="105">
        <v>61.0758</v>
      </c>
      <c r="M187" s="105">
        <v>2198.73</v>
      </c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>
      <c r="A188" s="105">
        <v>186.0</v>
      </c>
      <c r="B188" s="103" t="s">
        <v>859</v>
      </c>
      <c r="C188" s="103" t="s">
        <v>1029</v>
      </c>
      <c r="D188" s="103" t="s">
        <v>1033</v>
      </c>
      <c r="E188" s="103" t="s">
        <v>172</v>
      </c>
      <c r="F188" s="103" t="s">
        <v>105</v>
      </c>
      <c r="G188" s="105">
        <v>4011.0</v>
      </c>
      <c r="H188" s="105">
        <v>43.8999</v>
      </c>
      <c r="I188" s="105">
        <v>-69.971</v>
      </c>
      <c r="J188" s="105">
        <v>29480.2</v>
      </c>
      <c r="K188" s="105">
        <v>18.31</v>
      </c>
      <c r="L188" s="105">
        <v>36.6144</v>
      </c>
      <c r="M188" s="105">
        <v>1318.12</v>
      </c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>
      <c r="A189" s="105">
        <v>187.0</v>
      </c>
      <c r="B189" s="103" t="s">
        <v>859</v>
      </c>
      <c r="C189" s="103" t="s">
        <v>1029</v>
      </c>
      <c r="D189" s="103" t="s">
        <v>1034</v>
      </c>
      <c r="E189" s="103" t="s">
        <v>243</v>
      </c>
      <c r="F189" s="103" t="s">
        <v>105</v>
      </c>
      <c r="G189" s="105">
        <v>4901.0</v>
      </c>
      <c r="H189" s="105">
        <v>44.5463</v>
      </c>
      <c r="I189" s="105">
        <v>-69.658</v>
      </c>
      <c r="J189" s="105">
        <v>65465.0</v>
      </c>
      <c r="K189" s="105">
        <v>40.65</v>
      </c>
      <c r="L189" s="105">
        <v>81.3076</v>
      </c>
      <c r="M189" s="105">
        <v>2927.07</v>
      </c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>
      <c r="A190" s="105">
        <v>188.0</v>
      </c>
      <c r="B190" s="103" t="s">
        <v>859</v>
      </c>
      <c r="C190" s="103" t="s">
        <v>1029</v>
      </c>
      <c r="D190" s="103" t="s">
        <v>1035</v>
      </c>
      <c r="E190" s="103" t="s">
        <v>119</v>
      </c>
      <c r="F190" s="103" t="s">
        <v>105</v>
      </c>
      <c r="G190" s="105">
        <v>4103.0</v>
      </c>
      <c r="H190" s="105">
        <v>43.6667</v>
      </c>
      <c r="I190" s="105">
        <v>-70.284</v>
      </c>
      <c r="J190" s="105">
        <v>49209.0</v>
      </c>
      <c r="K190" s="105">
        <v>30.56</v>
      </c>
      <c r="L190" s="105">
        <v>61.1176</v>
      </c>
      <c r="M190" s="105">
        <v>2200.23</v>
      </c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>
      <c r="A191" s="105">
        <v>189.0</v>
      </c>
      <c r="B191" s="103" t="s">
        <v>859</v>
      </c>
      <c r="C191" s="103" t="s">
        <v>1029</v>
      </c>
      <c r="D191" s="103" t="s">
        <v>1036</v>
      </c>
      <c r="E191" s="103" t="s">
        <v>407</v>
      </c>
      <c r="F191" s="103" t="s">
        <v>105</v>
      </c>
      <c r="G191" s="105">
        <v>4530.0</v>
      </c>
      <c r="H191" s="105">
        <v>43.9162</v>
      </c>
      <c r="I191" s="105">
        <v>-69.821</v>
      </c>
      <c r="J191" s="105">
        <v>37174.1</v>
      </c>
      <c r="K191" s="105">
        <v>23.09</v>
      </c>
      <c r="L191" s="105">
        <v>46.1702</v>
      </c>
      <c r="M191" s="105">
        <v>1662.13</v>
      </c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>
      <c r="A192" s="105">
        <v>190.0</v>
      </c>
      <c r="B192" s="103" t="s">
        <v>859</v>
      </c>
      <c r="C192" s="103" t="s">
        <v>1029</v>
      </c>
      <c r="D192" s="103" t="s">
        <v>1037</v>
      </c>
      <c r="E192" s="103" t="s">
        <v>107</v>
      </c>
      <c r="F192" s="103" t="s">
        <v>105</v>
      </c>
      <c r="G192" s="105">
        <v>4105.0</v>
      </c>
      <c r="H192" s="105">
        <v>43.7344</v>
      </c>
      <c r="I192" s="105">
        <v>-70.207</v>
      </c>
      <c r="J192" s="105">
        <v>41259.8</v>
      </c>
      <c r="K192" s="105">
        <v>25.62</v>
      </c>
      <c r="L192" s="105">
        <v>51.2446</v>
      </c>
      <c r="M192" s="105">
        <v>1844.81</v>
      </c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>
      <c r="A193" s="105">
        <v>191.0</v>
      </c>
      <c r="B193" s="103" t="s">
        <v>859</v>
      </c>
      <c r="C193" s="103" t="s">
        <v>1029</v>
      </c>
      <c r="D193" s="103" t="s">
        <v>1038</v>
      </c>
      <c r="E193" s="103" t="s">
        <v>119</v>
      </c>
      <c r="F193" s="103" t="s">
        <v>105</v>
      </c>
      <c r="G193" s="105">
        <v>4102.0</v>
      </c>
      <c r="H193" s="105">
        <v>43.6658</v>
      </c>
      <c r="I193" s="105">
        <v>-70.301</v>
      </c>
      <c r="J193" s="105">
        <v>49507.7</v>
      </c>
      <c r="K193" s="105">
        <v>30.74</v>
      </c>
      <c r="L193" s="105">
        <v>61.4886</v>
      </c>
      <c r="M193" s="105">
        <v>2213.59</v>
      </c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>
      <c r="A194" s="105">
        <v>192.0</v>
      </c>
      <c r="B194" s="103" t="s">
        <v>859</v>
      </c>
      <c r="C194" s="103" t="s">
        <v>1029</v>
      </c>
      <c r="D194" s="103" t="s">
        <v>1039</v>
      </c>
      <c r="E194" s="103" t="s">
        <v>119</v>
      </c>
      <c r="F194" s="103" t="s">
        <v>105</v>
      </c>
      <c r="G194" s="105">
        <v>4102.0</v>
      </c>
      <c r="H194" s="105">
        <v>43.649</v>
      </c>
      <c r="I194" s="105">
        <v>-70.264</v>
      </c>
      <c r="J194" s="105">
        <v>50979.4</v>
      </c>
      <c r="K194" s="105">
        <v>31.66</v>
      </c>
      <c r="L194" s="105">
        <v>63.3164</v>
      </c>
      <c r="M194" s="105">
        <v>2279.39</v>
      </c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>
      <c r="A195" s="105">
        <v>193.0</v>
      </c>
      <c r="B195" s="103" t="s">
        <v>859</v>
      </c>
      <c r="C195" s="103" t="s">
        <v>1029</v>
      </c>
      <c r="D195" s="103" t="s">
        <v>1040</v>
      </c>
      <c r="E195" s="103" t="s">
        <v>420</v>
      </c>
      <c r="F195" s="103" t="s">
        <v>105</v>
      </c>
      <c r="G195" s="105">
        <v>4572.0</v>
      </c>
      <c r="H195" s="105">
        <v>44.0602</v>
      </c>
      <c r="I195" s="105">
        <v>-69.338</v>
      </c>
      <c r="J195" s="105">
        <v>69435.7</v>
      </c>
      <c r="K195" s="105">
        <v>43.12</v>
      </c>
      <c r="L195" s="105">
        <v>86.2391</v>
      </c>
      <c r="M195" s="105">
        <v>3104.61</v>
      </c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>
      <c r="A196" s="105">
        <v>194.0</v>
      </c>
      <c r="B196" s="103" t="s">
        <v>859</v>
      </c>
      <c r="C196" s="103" t="s">
        <v>1029</v>
      </c>
      <c r="D196" s="103" t="s">
        <v>1041</v>
      </c>
      <c r="E196" s="103" t="s">
        <v>109</v>
      </c>
      <c r="F196" s="103" t="s">
        <v>105</v>
      </c>
      <c r="G196" s="105">
        <v>4287.0</v>
      </c>
      <c r="H196" s="105">
        <v>43.9851</v>
      </c>
      <c r="I196" s="105">
        <v>-70.094</v>
      </c>
      <c r="J196" s="105">
        <v>16001.6</v>
      </c>
      <c r="K196" s="105">
        <v>9.94</v>
      </c>
      <c r="L196" s="105">
        <v>19.8739</v>
      </c>
      <c r="M196" s="105">
        <v>715.461</v>
      </c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>
      <c r="A197" s="105">
        <v>195.0</v>
      </c>
      <c r="B197" s="103" t="s">
        <v>859</v>
      </c>
      <c r="C197" s="103" t="s">
        <v>1029</v>
      </c>
      <c r="D197" s="103" t="s">
        <v>1042</v>
      </c>
      <c r="E197" s="103" t="s">
        <v>1043</v>
      </c>
      <c r="F197" s="103" t="s">
        <v>105</v>
      </c>
      <c r="G197" s="105">
        <v>4614.0</v>
      </c>
      <c r="H197" s="105">
        <v>44.3178</v>
      </c>
      <c r="I197" s="105">
        <v>-68.632</v>
      </c>
      <c r="J197" s="105">
        <v>127682.0</v>
      </c>
      <c r="K197" s="105">
        <v>79.29</v>
      </c>
      <c r="L197" s="105">
        <v>158.582</v>
      </c>
      <c r="M197" s="105">
        <v>5708.94</v>
      </c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>
      <c r="A198" s="105">
        <v>196.0</v>
      </c>
      <c r="B198" s="103" t="s">
        <v>859</v>
      </c>
      <c r="C198" s="103"/>
      <c r="D198" s="103" t="s">
        <v>1044</v>
      </c>
      <c r="E198" s="103" t="s">
        <v>1045</v>
      </c>
      <c r="F198" s="103" t="s">
        <v>105</v>
      </c>
      <c r="G198" s="105">
        <v>4022.0</v>
      </c>
      <c r="H198" s="105">
        <v>43.9765</v>
      </c>
      <c r="I198" s="105">
        <v>-70.799</v>
      </c>
      <c r="J198" s="105">
        <v>49850.9</v>
      </c>
      <c r="K198" s="105">
        <v>30.96</v>
      </c>
      <c r="L198" s="105">
        <v>61.9148</v>
      </c>
      <c r="M198" s="105">
        <v>2228.93</v>
      </c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>
      <c r="A199" s="105">
        <v>197.0</v>
      </c>
      <c r="B199" s="103" t="s">
        <v>859</v>
      </c>
      <c r="C199" s="103" t="s">
        <v>1046</v>
      </c>
      <c r="D199" s="103" t="s">
        <v>1047</v>
      </c>
      <c r="E199" s="103" t="s">
        <v>157</v>
      </c>
      <c r="F199" s="103" t="s">
        <v>105</v>
      </c>
      <c r="G199" s="105">
        <v>4092.0</v>
      </c>
      <c r="H199" s="105">
        <v>43.6728</v>
      </c>
      <c r="I199" s="105">
        <v>-70.359</v>
      </c>
      <c r="J199" s="105">
        <v>49701.0</v>
      </c>
      <c r="K199" s="105">
        <v>30.86</v>
      </c>
      <c r="L199" s="105">
        <v>61.7286</v>
      </c>
      <c r="M199" s="105">
        <v>1481.49</v>
      </c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>
      <c r="A200" s="105">
        <v>198.0</v>
      </c>
      <c r="B200" s="103" t="s">
        <v>859</v>
      </c>
      <c r="C200" s="103" t="s">
        <v>1046</v>
      </c>
      <c r="D200" s="103" t="s">
        <v>1048</v>
      </c>
      <c r="E200" s="103" t="s">
        <v>119</v>
      </c>
      <c r="F200" s="103" t="s">
        <v>105</v>
      </c>
      <c r="G200" s="105">
        <v>4103.0</v>
      </c>
      <c r="H200" s="105">
        <v>43.6771</v>
      </c>
      <c r="I200" s="105">
        <v>-70.299</v>
      </c>
      <c r="J200" s="105">
        <v>48240.3</v>
      </c>
      <c r="K200" s="105">
        <v>29.96</v>
      </c>
      <c r="L200" s="105">
        <v>59.9144</v>
      </c>
      <c r="M200" s="105">
        <v>1437.95</v>
      </c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>
      <c r="A201" s="105">
        <v>199.0</v>
      </c>
      <c r="B201" s="103" t="s">
        <v>859</v>
      </c>
      <c r="C201" s="103" t="s">
        <v>1046</v>
      </c>
      <c r="D201" s="103" t="s">
        <v>1049</v>
      </c>
      <c r="E201" s="103" t="s">
        <v>107</v>
      </c>
      <c r="F201" s="103" t="s">
        <v>105</v>
      </c>
      <c r="G201" s="105">
        <v>4105.0</v>
      </c>
      <c r="H201" s="105">
        <v>43.7086</v>
      </c>
      <c r="I201" s="105">
        <v>-70.275</v>
      </c>
      <c r="J201" s="105">
        <v>44498.1</v>
      </c>
      <c r="K201" s="105">
        <v>27.63</v>
      </c>
      <c r="L201" s="105">
        <v>55.2667</v>
      </c>
      <c r="M201" s="105">
        <v>1326.4</v>
      </c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>
      <c r="A202" s="105">
        <v>200.0</v>
      </c>
      <c r="B202" s="103" t="s">
        <v>859</v>
      </c>
      <c r="C202" s="103" t="s">
        <v>1046</v>
      </c>
      <c r="D202" s="103" t="s">
        <v>1050</v>
      </c>
      <c r="E202" s="103" t="s">
        <v>119</v>
      </c>
      <c r="F202" s="103" t="s">
        <v>105</v>
      </c>
      <c r="G202" s="105">
        <v>4103.0</v>
      </c>
      <c r="H202" s="105">
        <v>43.6686</v>
      </c>
      <c r="I202" s="105">
        <v>-70.3</v>
      </c>
      <c r="J202" s="105">
        <v>49175.9</v>
      </c>
      <c r="K202" s="105">
        <v>30.54</v>
      </c>
      <c r="L202" s="105">
        <v>61.0765</v>
      </c>
      <c r="M202" s="105">
        <v>1465.84</v>
      </c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>
      <c r="A203" s="105">
        <v>201.0</v>
      </c>
      <c r="B203" s="103" t="s">
        <v>859</v>
      </c>
      <c r="C203" s="103" t="s">
        <v>1046</v>
      </c>
      <c r="D203" s="103" t="s">
        <v>1051</v>
      </c>
      <c r="E203" s="103" t="s">
        <v>119</v>
      </c>
      <c r="F203" s="103" t="s">
        <v>105</v>
      </c>
      <c r="G203" s="105">
        <v>4102.0</v>
      </c>
      <c r="H203" s="105">
        <v>43.6515</v>
      </c>
      <c r="I203" s="105">
        <v>-70.266</v>
      </c>
      <c r="J203" s="105">
        <v>50723.3</v>
      </c>
      <c r="K203" s="105">
        <v>31.5</v>
      </c>
      <c r="L203" s="105">
        <v>62.9984</v>
      </c>
      <c r="M203" s="105">
        <v>1511.96</v>
      </c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>
      <c r="A204" s="105">
        <v>202.0</v>
      </c>
      <c r="B204" s="103" t="s">
        <v>859</v>
      </c>
      <c r="C204" s="103" t="s">
        <v>1046</v>
      </c>
      <c r="D204" s="103" t="s">
        <v>1052</v>
      </c>
      <c r="E204" s="103" t="s">
        <v>119</v>
      </c>
      <c r="F204" s="103" t="s">
        <v>105</v>
      </c>
      <c r="G204" s="105">
        <v>4102.0</v>
      </c>
      <c r="H204" s="105">
        <v>43.65</v>
      </c>
      <c r="I204" s="105">
        <v>-70.265</v>
      </c>
      <c r="J204" s="105">
        <v>50880.1</v>
      </c>
      <c r="K204" s="105">
        <v>31.6</v>
      </c>
      <c r="L204" s="105">
        <v>63.1931</v>
      </c>
      <c r="M204" s="105">
        <v>1516.63</v>
      </c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>
      <c r="A205" s="105">
        <v>203.0</v>
      </c>
      <c r="B205" s="103" t="s">
        <v>859</v>
      </c>
      <c r="C205" s="103" t="s">
        <v>1046</v>
      </c>
      <c r="D205" s="103" t="s">
        <v>1053</v>
      </c>
      <c r="E205" s="103" t="s">
        <v>1054</v>
      </c>
      <c r="F205" s="103" t="s">
        <v>105</v>
      </c>
      <c r="G205" s="105">
        <v>4009.0</v>
      </c>
      <c r="H205" s="105">
        <v>44.0557</v>
      </c>
      <c r="I205" s="105">
        <v>-70.705</v>
      </c>
      <c r="J205" s="105">
        <v>40534.4</v>
      </c>
      <c r="K205" s="105">
        <v>25.17</v>
      </c>
      <c r="L205" s="105">
        <v>50.3438</v>
      </c>
      <c r="M205" s="105">
        <v>1208.25</v>
      </c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>
      <c r="A206" s="105">
        <v>204.0</v>
      </c>
      <c r="B206" s="103" t="s">
        <v>859</v>
      </c>
      <c r="C206" s="103" t="s">
        <v>1046</v>
      </c>
      <c r="D206" s="103" t="s">
        <v>1055</v>
      </c>
      <c r="E206" s="103" t="s">
        <v>396</v>
      </c>
      <c r="F206" s="103" t="s">
        <v>105</v>
      </c>
      <c r="G206" s="105">
        <v>4224.0</v>
      </c>
      <c r="H206" s="105">
        <v>44.5013</v>
      </c>
      <c r="I206" s="105">
        <v>-70.357</v>
      </c>
      <c r="J206" s="105">
        <v>45619.1</v>
      </c>
      <c r="K206" s="105">
        <v>28.33</v>
      </c>
      <c r="L206" s="105">
        <v>56.6589</v>
      </c>
      <c r="M206" s="105">
        <v>1359.81</v>
      </c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>
      <c r="A207" s="105">
        <v>205.0</v>
      </c>
      <c r="B207" s="103" t="s">
        <v>859</v>
      </c>
      <c r="C207" s="103" t="s">
        <v>1046</v>
      </c>
      <c r="D207" s="103" t="s">
        <v>1056</v>
      </c>
      <c r="E207" s="103" t="s">
        <v>115</v>
      </c>
      <c r="F207" s="103" t="s">
        <v>105</v>
      </c>
      <c r="G207" s="105">
        <v>4240.0</v>
      </c>
      <c r="H207" s="105">
        <v>44.099</v>
      </c>
      <c r="I207" s="105">
        <v>-70.197</v>
      </c>
      <c r="J207" s="105">
        <v>890.85</v>
      </c>
      <c r="K207" s="105">
        <v>0.55</v>
      </c>
      <c r="L207" s="105">
        <v>1.10644</v>
      </c>
      <c r="M207" s="105">
        <v>26.5545</v>
      </c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>
      <c r="A208" s="105">
        <v>206.0</v>
      </c>
      <c r="B208" s="103" t="s">
        <v>859</v>
      </c>
      <c r="C208" s="103" t="s">
        <v>1046</v>
      </c>
      <c r="D208" s="103" t="s">
        <v>1057</v>
      </c>
      <c r="E208" s="103" t="s">
        <v>107</v>
      </c>
      <c r="F208" s="103" t="s">
        <v>105</v>
      </c>
      <c r="G208" s="105">
        <v>4105.0</v>
      </c>
      <c r="H208" s="105">
        <v>43.7395</v>
      </c>
      <c r="I208" s="105">
        <v>-70.319</v>
      </c>
      <c r="J208" s="105">
        <v>41749.1</v>
      </c>
      <c r="K208" s="105">
        <v>25.93</v>
      </c>
      <c r="L208" s="105">
        <v>51.8524</v>
      </c>
      <c r="M208" s="105">
        <v>1244.46</v>
      </c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>
      <c r="A209" s="105">
        <v>207.0</v>
      </c>
      <c r="B209" s="103" t="s">
        <v>859</v>
      </c>
      <c r="C209" s="103" t="s">
        <v>1046</v>
      </c>
      <c r="D209" s="103" t="s">
        <v>1058</v>
      </c>
      <c r="E209" s="103" t="s">
        <v>185</v>
      </c>
      <c r="F209" s="103" t="s">
        <v>105</v>
      </c>
      <c r="G209" s="105">
        <v>4039.0</v>
      </c>
      <c r="H209" s="105">
        <v>43.9342</v>
      </c>
      <c r="I209" s="105">
        <v>-70.381</v>
      </c>
      <c r="J209" s="105">
        <v>23809.6</v>
      </c>
      <c r="K209" s="105">
        <v>14.79</v>
      </c>
      <c r="L209" s="105">
        <v>29.5715</v>
      </c>
      <c r="M209" s="105">
        <v>709.716</v>
      </c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>
      <c r="A210" s="105">
        <v>208.0</v>
      </c>
      <c r="B210" s="103" t="s">
        <v>859</v>
      </c>
      <c r="C210" s="103" t="s">
        <v>1046</v>
      </c>
      <c r="D210" s="103" t="s">
        <v>1059</v>
      </c>
      <c r="E210" s="103" t="s">
        <v>199</v>
      </c>
      <c r="F210" s="103" t="s">
        <v>105</v>
      </c>
      <c r="G210" s="105">
        <v>4062.0</v>
      </c>
      <c r="H210" s="105">
        <v>43.7858</v>
      </c>
      <c r="I210" s="105">
        <v>-70.369</v>
      </c>
      <c r="J210" s="105">
        <v>37969.8</v>
      </c>
      <c r="K210" s="105">
        <v>23.58</v>
      </c>
      <c r="L210" s="105">
        <v>47.1584</v>
      </c>
      <c r="M210" s="105">
        <v>1131.8</v>
      </c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>
      <c r="A211" s="105">
        <v>209.0</v>
      </c>
      <c r="B211" s="103" t="s">
        <v>859</v>
      </c>
      <c r="C211" s="103" t="s">
        <v>1046</v>
      </c>
      <c r="D211" s="103" t="s">
        <v>1060</v>
      </c>
      <c r="E211" s="103" t="s">
        <v>1010</v>
      </c>
      <c r="F211" s="103" t="s">
        <v>105</v>
      </c>
      <c r="G211" s="105">
        <v>4079.0</v>
      </c>
      <c r="H211" s="105">
        <v>43.8208</v>
      </c>
      <c r="I211" s="105">
        <v>-69.955</v>
      </c>
      <c r="J211" s="105">
        <v>37408.3</v>
      </c>
      <c r="K211" s="105">
        <v>23.23</v>
      </c>
      <c r="L211" s="105">
        <v>46.4611</v>
      </c>
      <c r="M211" s="105">
        <v>1115.07</v>
      </c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>
      <c r="A212" s="105">
        <v>210.0</v>
      </c>
      <c r="B212" s="103" t="s">
        <v>859</v>
      </c>
      <c r="C212" s="103" t="s">
        <v>1046</v>
      </c>
      <c r="D212" s="103" t="s">
        <v>1061</v>
      </c>
      <c r="E212" s="103" t="s">
        <v>412</v>
      </c>
      <c r="F212" s="103" t="s">
        <v>105</v>
      </c>
      <c r="G212" s="105">
        <v>4038.0</v>
      </c>
      <c r="H212" s="105">
        <v>43.6656</v>
      </c>
      <c r="I212" s="105">
        <v>-70.436</v>
      </c>
      <c r="J212" s="105">
        <v>52350.5</v>
      </c>
      <c r="K212" s="105">
        <v>32.51</v>
      </c>
      <c r="L212" s="105">
        <v>65.0193</v>
      </c>
      <c r="M212" s="105">
        <v>1560.46</v>
      </c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>
      <c r="A213" s="105">
        <v>211.0</v>
      </c>
      <c r="B213" s="103" t="s">
        <v>859</v>
      </c>
      <c r="C213" s="103" t="s">
        <v>1046</v>
      </c>
      <c r="D213" s="103" t="s">
        <v>1062</v>
      </c>
      <c r="E213" s="103" t="s">
        <v>157</v>
      </c>
      <c r="F213" s="103" t="s">
        <v>105</v>
      </c>
      <c r="G213" s="105">
        <v>4092.0</v>
      </c>
      <c r="H213" s="105">
        <v>43.6829</v>
      </c>
      <c r="I213" s="105">
        <v>-70.342</v>
      </c>
      <c r="J213" s="105">
        <v>48283.8</v>
      </c>
      <c r="K213" s="105">
        <v>29.98</v>
      </c>
      <c r="L213" s="105">
        <v>59.9685</v>
      </c>
      <c r="M213" s="105">
        <v>1439.24</v>
      </c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>
      <c r="A214" s="105">
        <v>212.0</v>
      </c>
      <c r="B214" s="103" t="s">
        <v>859</v>
      </c>
      <c r="C214" s="103" t="s">
        <v>1046</v>
      </c>
      <c r="D214" s="103" t="s">
        <v>1063</v>
      </c>
      <c r="E214" s="103" t="s">
        <v>1043</v>
      </c>
      <c r="F214" s="103" t="s">
        <v>105</v>
      </c>
      <c r="G214" s="105">
        <v>4614.0</v>
      </c>
      <c r="H214" s="105">
        <v>44.4202</v>
      </c>
      <c r="I214" s="105">
        <v>-68.617</v>
      </c>
      <c r="J214" s="105">
        <v>131310.0</v>
      </c>
      <c r="K214" s="105">
        <v>81.54</v>
      </c>
      <c r="L214" s="105">
        <v>163.088</v>
      </c>
      <c r="M214" s="105">
        <v>3914.1</v>
      </c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>
      <c r="A215" s="105">
        <v>213.0</v>
      </c>
      <c r="B215" s="103" t="s">
        <v>859</v>
      </c>
      <c r="C215" s="103" t="s">
        <v>1046</v>
      </c>
      <c r="D215" s="103" t="s">
        <v>1064</v>
      </c>
      <c r="E215" s="103" t="s">
        <v>278</v>
      </c>
      <c r="F215" s="103" t="s">
        <v>105</v>
      </c>
      <c r="G215" s="105">
        <v>4096.0</v>
      </c>
      <c r="H215" s="105">
        <v>43.8188</v>
      </c>
      <c r="I215" s="105">
        <v>-70.191</v>
      </c>
      <c r="J215" s="105">
        <v>31902.8</v>
      </c>
      <c r="K215" s="105">
        <v>19.81</v>
      </c>
      <c r="L215" s="105">
        <v>39.6232</v>
      </c>
      <c r="M215" s="105">
        <v>950.958</v>
      </c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>
      <c r="A216" s="105">
        <v>214.0</v>
      </c>
      <c r="B216" s="103" t="s">
        <v>859</v>
      </c>
      <c r="C216" s="103" t="s">
        <v>1046</v>
      </c>
      <c r="D216" s="103" t="s">
        <v>1065</v>
      </c>
      <c r="E216" s="103" t="s">
        <v>119</v>
      </c>
      <c r="F216" s="103" t="s">
        <v>105</v>
      </c>
      <c r="G216" s="105">
        <v>4101.0</v>
      </c>
      <c r="H216" s="105">
        <v>43.6669</v>
      </c>
      <c r="I216" s="105">
        <v>-70.254</v>
      </c>
      <c r="J216" s="105">
        <v>48928.0</v>
      </c>
      <c r="K216" s="105">
        <v>30.38</v>
      </c>
      <c r="L216" s="105">
        <v>60.7685</v>
      </c>
      <c r="M216" s="105">
        <v>1458.44</v>
      </c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>
      <c r="A217" s="105">
        <v>215.0</v>
      </c>
      <c r="B217" s="103" t="s">
        <v>859</v>
      </c>
      <c r="C217" s="103" t="s">
        <v>1046</v>
      </c>
      <c r="D217" s="103" t="s">
        <v>1066</v>
      </c>
      <c r="E217" s="103" t="s">
        <v>752</v>
      </c>
      <c r="F217" s="103" t="s">
        <v>105</v>
      </c>
      <c r="G217" s="105">
        <v>4107.0</v>
      </c>
      <c r="H217" s="105">
        <v>43.604</v>
      </c>
      <c r="I217" s="105">
        <v>-70.234</v>
      </c>
      <c r="J217" s="105">
        <v>55802.6</v>
      </c>
      <c r="K217" s="105">
        <v>34.65</v>
      </c>
      <c r="L217" s="105">
        <v>69.3068</v>
      </c>
      <c r="M217" s="105">
        <v>1663.36</v>
      </c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>
      <c r="A218" s="105">
        <v>216.0</v>
      </c>
      <c r="B218" s="103" t="s">
        <v>859</v>
      </c>
      <c r="C218" s="103" t="s">
        <v>1046</v>
      </c>
      <c r="D218" s="103" t="s">
        <v>1067</v>
      </c>
      <c r="E218" s="103" t="s">
        <v>1068</v>
      </c>
      <c r="F218" s="103" t="s">
        <v>105</v>
      </c>
      <c r="G218" s="105">
        <v>4287.0</v>
      </c>
      <c r="H218" s="105">
        <v>44.0852</v>
      </c>
      <c r="I218" s="105">
        <v>-69.981</v>
      </c>
      <c r="J218" s="105">
        <v>17916.4</v>
      </c>
      <c r="K218" s="105">
        <v>11.13</v>
      </c>
      <c r="L218" s="105">
        <v>22.2522</v>
      </c>
      <c r="M218" s="105">
        <v>534.052</v>
      </c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>
      <c r="A219" s="105">
        <v>217.0</v>
      </c>
      <c r="B219" s="103" t="s">
        <v>859</v>
      </c>
      <c r="C219" s="103" t="s">
        <v>1046</v>
      </c>
      <c r="D219" s="103" t="s">
        <v>1069</v>
      </c>
      <c r="E219" s="103" t="s">
        <v>172</v>
      </c>
      <c r="F219" s="103" t="s">
        <v>105</v>
      </c>
      <c r="G219" s="105">
        <v>4011.0</v>
      </c>
      <c r="H219" s="105">
        <v>43.8997</v>
      </c>
      <c r="I219" s="105">
        <v>-69.996</v>
      </c>
      <c r="J219" s="105">
        <v>28300.7</v>
      </c>
      <c r="K219" s="105">
        <v>17.57</v>
      </c>
      <c r="L219" s="105">
        <v>35.1494</v>
      </c>
      <c r="M219" s="105">
        <v>843.586</v>
      </c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>
      <c r="A220" s="105">
        <v>218.0</v>
      </c>
      <c r="B220" s="103" t="s">
        <v>859</v>
      </c>
      <c r="C220" s="103" t="s">
        <v>1046</v>
      </c>
      <c r="D220" s="103" t="s">
        <v>1070</v>
      </c>
      <c r="E220" s="103" t="s">
        <v>626</v>
      </c>
      <c r="F220" s="103" t="s">
        <v>105</v>
      </c>
      <c r="G220" s="105">
        <v>4347.0</v>
      </c>
      <c r="H220" s="105">
        <v>44.2877</v>
      </c>
      <c r="I220" s="105">
        <v>-69.8</v>
      </c>
      <c r="J220" s="105">
        <v>38029.4</v>
      </c>
      <c r="K220" s="105">
        <v>23.62</v>
      </c>
      <c r="L220" s="105">
        <v>47.2325</v>
      </c>
      <c r="M220" s="105">
        <v>1133.58</v>
      </c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>
      <c r="A221" s="105">
        <v>219.0</v>
      </c>
      <c r="B221" s="103" t="s">
        <v>859</v>
      </c>
      <c r="C221" s="103" t="s">
        <v>1046</v>
      </c>
      <c r="D221" s="103" t="s">
        <v>1071</v>
      </c>
      <c r="E221" s="103" t="s">
        <v>119</v>
      </c>
      <c r="F221" s="103" t="s">
        <v>105</v>
      </c>
      <c r="G221" s="105">
        <v>4103.0</v>
      </c>
      <c r="H221" s="105">
        <v>43.68</v>
      </c>
      <c r="I221" s="105">
        <v>-70.283</v>
      </c>
      <c r="J221" s="105">
        <v>47735.8</v>
      </c>
      <c r="K221" s="105">
        <v>29.64</v>
      </c>
      <c r="L221" s="105">
        <v>59.2879</v>
      </c>
      <c r="M221" s="105">
        <v>1422.91</v>
      </c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>
      <c r="A222" s="105">
        <v>220.0</v>
      </c>
      <c r="B222" s="103" t="s">
        <v>859</v>
      </c>
      <c r="C222" s="103" t="s">
        <v>1046</v>
      </c>
      <c r="D222" s="103" t="s">
        <v>1072</v>
      </c>
      <c r="E222" s="103" t="s">
        <v>185</v>
      </c>
      <c r="F222" s="103" t="s">
        <v>105</v>
      </c>
      <c r="G222" s="105">
        <v>4039.0</v>
      </c>
      <c r="H222" s="105">
        <v>43.8823</v>
      </c>
      <c r="I222" s="105">
        <v>-70.347</v>
      </c>
      <c r="J222" s="105">
        <v>27384.1</v>
      </c>
      <c r="K222" s="105">
        <v>17.01</v>
      </c>
      <c r="L222" s="105">
        <v>34.0111</v>
      </c>
      <c r="M222" s="105">
        <v>816.266</v>
      </c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>
      <c r="A223" s="105">
        <v>221.0</v>
      </c>
      <c r="B223" s="103" t="s">
        <v>859</v>
      </c>
      <c r="C223" s="103" t="s">
        <v>1046</v>
      </c>
      <c r="D223" s="103" t="s">
        <v>1073</v>
      </c>
      <c r="E223" s="103" t="s">
        <v>107</v>
      </c>
      <c r="F223" s="103" t="s">
        <v>105</v>
      </c>
      <c r="G223" s="105">
        <v>4105.0</v>
      </c>
      <c r="H223" s="105">
        <v>43.7225</v>
      </c>
      <c r="I223" s="105">
        <v>-70.274</v>
      </c>
      <c r="J223" s="105">
        <v>42956.9</v>
      </c>
      <c r="K223" s="105">
        <v>26.68</v>
      </c>
      <c r="L223" s="105">
        <v>53.3524</v>
      </c>
      <c r="M223" s="105">
        <v>1280.46</v>
      </c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>
      <c r="A224" s="105">
        <v>222.0</v>
      </c>
      <c r="B224" s="103" t="s">
        <v>859</v>
      </c>
      <c r="C224" s="103" t="s">
        <v>1046</v>
      </c>
      <c r="D224" s="103" t="s">
        <v>1074</v>
      </c>
      <c r="E224" s="103" t="s">
        <v>153</v>
      </c>
      <c r="F224" s="103" t="s">
        <v>105</v>
      </c>
      <c r="G224" s="105">
        <v>4021.0</v>
      </c>
      <c r="H224" s="105">
        <v>43.8027</v>
      </c>
      <c r="I224" s="105">
        <v>-70.25</v>
      </c>
      <c r="J224" s="105">
        <v>33887.2</v>
      </c>
      <c r="K224" s="105">
        <v>21.04</v>
      </c>
      <c r="L224" s="105">
        <v>42.0879</v>
      </c>
      <c r="M224" s="105">
        <v>1010.11</v>
      </c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>
      <c r="A225" s="105">
        <v>223.0</v>
      </c>
      <c r="B225" s="103" t="s">
        <v>859</v>
      </c>
      <c r="C225" s="103" t="s">
        <v>1046</v>
      </c>
      <c r="D225" s="103" t="s">
        <v>1075</v>
      </c>
      <c r="E225" s="103" t="s">
        <v>119</v>
      </c>
      <c r="F225" s="103" t="s">
        <v>105</v>
      </c>
      <c r="G225" s="105">
        <v>4010.0</v>
      </c>
      <c r="H225" s="105">
        <v>43.6581</v>
      </c>
      <c r="I225" s="105">
        <v>-70.254</v>
      </c>
      <c r="J225" s="105">
        <v>49900.5</v>
      </c>
      <c r="K225" s="105">
        <v>30.99</v>
      </c>
      <c r="L225" s="105">
        <v>61.9764</v>
      </c>
      <c r="M225" s="105">
        <v>1487.43</v>
      </c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03" t="s">
        <v>1076</v>
      </c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>
      <c r="A3" s="103"/>
      <c r="B3" s="106" t="s">
        <v>1077</v>
      </c>
      <c r="C3" s="107"/>
      <c r="D3" s="107"/>
      <c r="E3" s="107"/>
      <c r="F3" s="107"/>
      <c r="G3" s="108"/>
      <c r="H3" s="106" t="s">
        <v>1078</v>
      </c>
      <c r="I3" s="107"/>
      <c r="J3" s="107"/>
      <c r="K3" s="108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>
      <c r="A4" s="109"/>
      <c r="B4" s="110" t="s">
        <v>1079</v>
      </c>
      <c r="C4" s="110" t="s">
        <v>1080</v>
      </c>
      <c r="D4" s="110" t="s">
        <v>1081</v>
      </c>
      <c r="E4" s="110" t="s">
        <v>87</v>
      </c>
      <c r="F4" s="110" t="s">
        <v>1082</v>
      </c>
      <c r="G4" s="110" t="s">
        <v>1083</v>
      </c>
      <c r="H4" s="111" t="s">
        <v>1080</v>
      </c>
      <c r="I4" s="111" t="s">
        <v>1081</v>
      </c>
      <c r="J4" s="111" t="s">
        <v>87</v>
      </c>
      <c r="K4" s="111" t="s">
        <v>1084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>
      <c r="A6" s="103"/>
      <c r="B6" s="105">
        <v>2001.0</v>
      </c>
      <c r="C6" s="105">
        <v>259.77</v>
      </c>
      <c r="D6" s="105">
        <v>79.33</v>
      </c>
      <c r="E6" s="105">
        <v>0.0</v>
      </c>
      <c r="F6" s="112">
        <v>0.23</v>
      </c>
      <c r="G6" s="112">
        <v>0.23</v>
      </c>
      <c r="H6" s="105">
        <v>77.931</v>
      </c>
      <c r="I6" s="105">
        <v>0.7933</v>
      </c>
      <c r="J6" s="105">
        <v>0.0</v>
      </c>
      <c r="K6" s="105">
        <v>78.724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>
      <c r="A7" s="103"/>
      <c r="B7" s="105">
        <v>2002.0</v>
      </c>
      <c r="C7" s="105">
        <v>293.93</v>
      </c>
      <c r="D7" s="105">
        <v>87.99</v>
      </c>
      <c r="E7" s="105">
        <v>0.0</v>
      </c>
      <c r="F7" s="112">
        <v>0.23</v>
      </c>
      <c r="G7" s="112">
        <v>0.23</v>
      </c>
      <c r="H7" s="105">
        <v>88.179</v>
      </c>
      <c r="I7" s="105">
        <v>0.8799</v>
      </c>
      <c r="J7" s="105">
        <v>0.0</v>
      </c>
      <c r="K7" s="105">
        <v>89.059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>
      <c r="A8" s="103"/>
      <c r="B8" s="105">
        <v>2003.0</v>
      </c>
      <c r="C8" s="105">
        <v>294.96</v>
      </c>
      <c r="D8" s="105">
        <v>70.4</v>
      </c>
      <c r="E8" s="105">
        <v>0.0</v>
      </c>
      <c r="F8" s="112">
        <v>0.19</v>
      </c>
      <c r="G8" s="112">
        <v>0.19</v>
      </c>
      <c r="H8" s="105">
        <v>88.488</v>
      </c>
      <c r="I8" s="105">
        <v>0.704</v>
      </c>
      <c r="J8" s="105">
        <v>0.0</v>
      </c>
      <c r="K8" s="105">
        <v>89.192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>
      <c r="A9" s="103"/>
      <c r="B9" s="105">
        <v>2004.0</v>
      </c>
      <c r="C9" s="105">
        <v>306.49</v>
      </c>
      <c r="D9" s="105">
        <v>78.4</v>
      </c>
      <c r="E9" s="105">
        <v>0.0</v>
      </c>
      <c r="F9" s="112">
        <v>0.2</v>
      </c>
      <c r="G9" s="112">
        <v>0.2</v>
      </c>
      <c r="H9" s="105">
        <v>91.947</v>
      </c>
      <c r="I9" s="105">
        <v>0.784</v>
      </c>
      <c r="J9" s="105">
        <v>0.0</v>
      </c>
      <c r="K9" s="105">
        <v>92.731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>
      <c r="A10" s="103"/>
      <c r="B10" s="105">
        <v>2005.0</v>
      </c>
      <c r="C10" s="105">
        <v>389.18</v>
      </c>
      <c r="D10" s="105">
        <v>77.02</v>
      </c>
      <c r="E10" s="105">
        <v>0.0</v>
      </c>
      <c r="F10" s="112">
        <v>0.17</v>
      </c>
      <c r="G10" s="112">
        <v>0.17</v>
      </c>
      <c r="H10" s="105">
        <v>116.754</v>
      </c>
      <c r="I10" s="105">
        <v>0.7702</v>
      </c>
      <c r="J10" s="105">
        <v>0.0</v>
      </c>
      <c r="K10" s="105">
        <v>117.524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>
      <c r="A11" s="103"/>
      <c r="B11" s="105">
        <v>2006.0</v>
      </c>
      <c r="C11" s="105">
        <v>332.56</v>
      </c>
      <c r="D11" s="105">
        <v>97.25</v>
      </c>
      <c r="E11" s="105">
        <v>118.12</v>
      </c>
      <c r="F11" s="112">
        <v>0.23</v>
      </c>
      <c r="G11" s="112">
        <v>0.39</v>
      </c>
      <c r="H11" s="105">
        <v>99.768</v>
      </c>
      <c r="I11" s="105">
        <v>0.9725</v>
      </c>
      <c r="J11" s="105">
        <v>3.544</v>
      </c>
      <c r="K11" s="105">
        <v>104.284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>
      <c r="A12" s="103"/>
      <c r="B12" s="105">
        <v>2007.0</v>
      </c>
      <c r="C12" s="105">
        <v>330.48</v>
      </c>
      <c r="D12" s="105">
        <v>83.33</v>
      </c>
      <c r="E12" s="105">
        <v>157.83</v>
      </c>
      <c r="F12" s="112">
        <v>0.2</v>
      </c>
      <c r="G12" s="112">
        <v>0.42</v>
      </c>
      <c r="H12" s="105">
        <v>99.144</v>
      </c>
      <c r="I12" s="105">
        <v>0.8333</v>
      </c>
      <c r="J12" s="105">
        <v>4.735</v>
      </c>
      <c r="K12" s="105">
        <v>104.712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>
      <c r="A13" s="103"/>
      <c r="B13" s="105">
        <v>2008.0</v>
      </c>
      <c r="C13" s="105">
        <v>340.46</v>
      </c>
      <c r="D13" s="105">
        <v>68.64</v>
      </c>
      <c r="E13" s="105">
        <v>136.66</v>
      </c>
      <c r="F13" s="112">
        <v>0.17</v>
      </c>
      <c r="G13" s="112">
        <v>0.38</v>
      </c>
      <c r="H13" s="105">
        <v>102.138</v>
      </c>
      <c r="I13" s="105">
        <v>0.6864</v>
      </c>
      <c r="J13" s="105">
        <v>4.1</v>
      </c>
      <c r="K13" s="105">
        <v>106.924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>
      <c r="A14" s="103"/>
      <c r="B14" s="105">
        <v>2009.0</v>
      </c>
      <c r="C14" s="105">
        <v>310.09</v>
      </c>
      <c r="D14" s="105">
        <v>71.55</v>
      </c>
      <c r="E14" s="105">
        <v>138.1</v>
      </c>
      <c r="F14" s="112">
        <v>0.19</v>
      </c>
      <c r="G14" s="112">
        <v>0.4</v>
      </c>
      <c r="H14" s="105">
        <v>93.027</v>
      </c>
      <c r="I14" s="105">
        <v>0.7155</v>
      </c>
      <c r="J14" s="105">
        <v>4.143</v>
      </c>
      <c r="K14" s="105">
        <v>97.886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>
      <c r="A15" s="103"/>
      <c r="B15" s="105">
        <v>2010.0</v>
      </c>
      <c r="C15" s="105">
        <v>295.23</v>
      </c>
      <c r="D15" s="105">
        <v>86.69</v>
      </c>
      <c r="E15" s="105">
        <v>141.95</v>
      </c>
      <c r="F15" s="112">
        <v>0.23</v>
      </c>
      <c r="G15" s="112">
        <v>0.44</v>
      </c>
      <c r="H15" s="105">
        <v>88.569</v>
      </c>
      <c r="I15" s="105">
        <v>0.8669</v>
      </c>
      <c r="J15" s="105">
        <v>4.259</v>
      </c>
      <c r="K15" s="105">
        <v>93.694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>
      <c r="A16" s="103"/>
      <c r="B16" s="105">
        <v>2011.0</v>
      </c>
      <c r="C16" s="105">
        <v>266.08</v>
      </c>
      <c r="D16" s="105">
        <v>80.75</v>
      </c>
      <c r="E16" s="105">
        <v>130.4</v>
      </c>
      <c r="F16" s="112">
        <v>0.23</v>
      </c>
      <c r="G16" s="112">
        <v>0.44</v>
      </c>
      <c r="H16" s="105">
        <v>79.824</v>
      </c>
      <c r="I16" s="105">
        <v>0.8075</v>
      </c>
      <c r="J16" s="105">
        <v>3.912</v>
      </c>
      <c r="K16" s="105">
        <v>84.544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>
      <c r="A17" s="103"/>
      <c r="B17" s="105">
        <v>2012.0</v>
      </c>
      <c r="C17" s="105">
        <v>270.72</v>
      </c>
      <c r="D17" s="105">
        <v>75.21</v>
      </c>
      <c r="E17" s="105">
        <v>131.77</v>
      </c>
      <c r="F17" s="112">
        <v>0.22</v>
      </c>
      <c r="G17" s="112">
        <v>0.43</v>
      </c>
      <c r="H17" s="105">
        <v>81.216</v>
      </c>
      <c r="I17" s="105">
        <v>0.7521</v>
      </c>
      <c r="J17" s="105">
        <v>3.953</v>
      </c>
      <c r="K17" s="105">
        <v>85.921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>
      <c r="A18" s="103"/>
      <c r="B18" s="105">
        <v>2013.0</v>
      </c>
      <c r="C18" s="105">
        <v>284.13</v>
      </c>
      <c r="D18" s="105">
        <v>93.88</v>
      </c>
      <c r="E18" s="105">
        <v>111.11</v>
      </c>
      <c r="F18" s="112">
        <v>0.25</v>
      </c>
      <c r="G18" s="112">
        <v>0.42</v>
      </c>
      <c r="H18" s="105">
        <v>85.239</v>
      </c>
      <c r="I18" s="105">
        <v>0.9388</v>
      </c>
      <c r="J18" s="105">
        <v>3.333</v>
      </c>
      <c r="K18" s="105">
        <v>89.511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>
      <c r="A19" s="103"/>
      <c r="B19" s="105">
        <v>2014.0</v>
      </c>
      <c r="C19" s="105">
        <v>269.19</v>
      </c>
      <c r="D19" s="105">
        <v>131.85</v>
      </c>
      <c r="E19" s="105">
        <v>105.26</v>
      </c>
      <c r="F19" s="112">
        <v>0.33</v>
      </c>
      <c r="G19" s="112">
        <v>0.47</v>
      </c>
      <c r="H19" s="105">
        <v>80.757</v>
      </c>
      <c r="I19" s="105">
        <v>1.3185</v>
      </c>
      <c r="J19" s="105">
        <v>3.158</v>
      </c>
      <c r="K19" s="105">
        <v>85.233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>
      <c r="A20" s="103"/>
      <c r="B20" s="105">
        <v>2015.0</v>
      </c>
      <c r="C20" s="105">
        <v>235.81</v>
      </c>
      <c r="D20" s="105">
        <v>103.51</v>
      </c>
      <c r="E20" s="105">
        <v>104.92</v>
      </c>
      <c r="F20" s="112">
        <v>0.31</v>
      </c>
      <c r="G20" s="112">
        <v>0.47</v>
      </c>
      <c r="H20" s="105">
        <v>70.743</v>
      </c>
      <c r="I20" s="105">
        <v>1.0351</v>
      </c>
      <c r="J20" s="105">
        <v>3.148</v>
      </c>
      <c r="K20" s="105">
        <v>74.926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>
      <c r="A21" s="103"/>
      <c r="B21" s="105">
        <v>2016.0</v>
      </c>
      <c r="C21" s="105">
        <v>265.84</v>
      </c>
      <c r="D21" s="105">
        <v>94.15</v>
      </c>
      <c r="E21" s="105">
        <v>109.43</v>
      </c>
      <c r="F21" s="112">
        <v>0.26</v>
      </c>
      <c r="G21" s="112">
        <v>0.43</v>
      </c>
      <c r="H21" s="105">
        <v>79.752</v>
      </c>
      <c r="I21" s="105">
        <v>0.9415</v>
      </c>
      <c r="J21" s="105">
        <v>3.283</v>
      </c>
      <c r="K21" s="105">
        <v>83.976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>
      <c r="A22" s="103"/>
      <c r="B22" s="105">
        <v>2017.0</v>
      </c>
      <c r="C22" s="105">
        <v>267.39</v>
      </c>
      <c r="D22" s="105">
        <v>137.91</v>
      </c>
      <c r="E22" s="105">
        <v>131.0</v>
      </c>
      <c r="F22" s="112">
        <v>0.34</v>
      </c>
      <c r="G22" s="112">
        <v>0.5</v>
      </c>
      <c r="H22" s="105">
        <v>80.217</v>
      </c>
      <c r="I22" s="105">
        <v>1.3791</v>
      </c>
      <c r="J22" s="105">
        <v>3.93</v>
      </c>
      <c r="K22" s="105">
        <v>85.526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>
      <c r="A23" s="103"/>
      <c r="B23" s="105">
        <v>2018.0</v>
      </c>
      <c r="C23" s="105">
        <v>261.89</v>
      </c>
      <c r="D23" s="105">
        <v>140.31</v>
      </c>
      <c r="E23" s="105">
        <v>138.51</v>
      </c>
      <c r="F23" s="112">
        <v>0.35</v>
      </c>
      <c r="G23" s="112">
        <v>0.52</v>
      </c>
      <c r="H23" s="105">
        <v>78.567</v>
      </c>
      <c r="I23" s="105">
        <v>1.3791</v>
      </c>
      <c r="J23" s="105">
        <v>3.93</v>
      </c>
      <c r="K23" s="105">
        <v>83.876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>
      <c r="A24" s="103"/>
      <c r="B24" s="105">
        <v>2019.0</v>
      </c>
      <c r="C24" s="105">
        <v>269.23</v>
      </c>
      <c r="D24" s="105">
        <v>141.61</v>
      </c>
      <c r="E24" s="105">
        <v>139.93</v>
      </c>
      <c r="F24" s="112">
        <v>0.34</v>
      </c>
      <c r="G24" s="112">
        <v>0.51</v>
      </c>
      <c r="H24" s="105">
        <v>80.769</v>
      </c>
      <c r="I24" s="105">
        <v>1.4031</v>
      </c>
      <c r="J24" s="105">
        <v>4.155</v>
      </c>
      <c r="K24" s="105">
        <v>86.327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mergeCells count="3">
    <mergeCell ref="A1:B1"/>
    <mergeCell ref="B3:G3"/>
    <mergeCell ref="H3:K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5" max="5" width="19.57"/>
  </cols>
  <sheetData>
    <row r="1">
      <c r="B1" s="18"/>
      <c r="D1" s="113"/>
      <c r="F1" s="114"/>
    </row>
    <row r="2">
      <c r="A2" s="41" t="s">
        <v>2</v>
      </c>
      <c r="B2" s="29" t="s">
        <v>1085</v>
      </c>
      <c r="C2" s="41" t="s">
        <v>1086</v>
      </c>
      <c r="D2" s="115" t="s">
        <v>1087</v>
      </c>
      <c r="E2" s="116" t="s">
        <v>1088</v>
      </c>
      <c r="F2" s="117" t="s">
        <v>1089</v>
      </c>
      <c r="G2" s="41" t="s">
        <v>1090</v>
      </c>
    </row>
    <row r="3">
      <c r="A3" s="41">
        <v>2001.0</v>
      </c>
      <c r="B3" s="118">
        <v>1601585.0</v>
      </c>
      <c r="C3" s="118">
        <f>Overview!M3</f>
        <v>13494.88687</v>
      </c>
      <c r="D3" s="119">
        <f t="shared" ref="D3:D22" si="1">C3/B3</f>
        <v>0.008425957328</v>
      </c>
      <c r="E3" s="120">
        <v>7382.0</v>
      </c>
      <c r="F3" s="121">
        <f t="shared" ref="F3:F18" si="2">D3/E3</f>
        <v>0.000001141419308</v>
      </c>
      <c r="G3" s="122">
        <f t="shared" ref="G3:G18" si="3">B26/B3/E3</f>
        <v>0.00001429200296</v>
      </c>
    </row>
    <row r="4">
      <c r="A4" s="41">
        <v>2002.0</v>
      </c>
      <c r="B4" s="123">
        <v>1601585.0</v>
      </c>
      <c r="C4" s="118">
        <f>Overview!M4</f>
        <v>13525.66445</v>
      </c>
      <c r="D4" s="119">
        <f t="shared" si="1"/>
        <v>0.008445174279</v>
      </c>
      <c r="E4" s="124">
        <v>7407.0</v>
      </c>
      <c r="F4" s="121">
        <f t="shared" si="2"/>
        <v>0.000001140161237</v>
      </c>
      <c r="G4" s="122">
        <f t="shared" si="3"/>
        <v>0.00001399160342</v>
      </c>
    </row>
    <row r="5">
      <c r="A5" s="41">
        <v>2003.0</v>
      </c>
      <c r="B5" s="118">
        <v>1601585.0</v>
      </c>
      <c r="C5" s="118">
        <f>Overview!M5</f>
        <v>15100.08736</v>
      </c>
      <c r="D5" s="119">
        <f t="shared" si="1"/>
        <v>0.009428214775</v>
      </c>
      <c r="E5" s="120">
        <v>7986.0</v>
      </c>
      <c r="F5" s="121">
        <f t="shared" si="2"/>
        <v>0.000001180592884</v>
      </c>
      <c r="G5" s="122">
        <f t="shared" si="3"/>
        <v>0.00001489561746</v>
      </c>
    </row>
    <row r="6">
      <c r="A6" s="41">
        <v>2004.0</v>
      </c>
      <c r="B6" s="123">
        <v>1611825.0</v>
      </c>
      <c r="C6" s="118">
        <f>Overview!M6</f>
        <v>14905.24987</v>
      </c>
      <c r="D6" s="119">
        <f t="shared" si="1"/>
        <v>0.009247436831</v>
      </c>
      <c r="E6" s="124">
        <v>7885.0</v>
      </c>
      <c r="F6" s="121">
        <f t="shared" si="2"/>
        <v>0.000001172788438</v>
      </c>
      <c r="G6" s="122">
        <f t="shared" si="3"/>
        <v>0.00001386138722</v>
      </c>
    </row>
    <row r="7">
      <c r="A7" s="41">
        <v>2005.0</v>
      </c>
      <c r="B7" s="118">
        <v>1611825.0</v>
      </c>
      <c r="C7" s="118">
        <f>Overview!M7</f>
        <v>13973.27016</v>
      </c>
      <c r="D7" s="119">
        <f t="shared" si="1"/>
        <v>0.008669222872</v>
      </c>
      <c r="E7" s="120">
        <v>7760.0</v>
      </c>
      <c r="F7" s="121">
        <f t="shared" si="2"/>
        <v>0.000001117167896</v>
      </c>
      <c r="G7" s="122">
        <f t="shared" si="3"/>
        <v>0.00001375643457</v>
      </c>
    </row>
    <row r="8">
      <c r="A8" s="41">
        <v>2006.0</v>
      </c>
      <c r="B8" s="123">
        <v>1563804.0</v>
      </c>
      <c r="C8" s="118">
        <f>Overview!M8</f>
        <v>12604.21981</v>
      </c>
      <c r="D8" s="119">
        <f t="shared" si="1"/>
        <v>0.008059974149</v>
      </c>
      <c r="E8" s="124">
        <v>6822.0</v>
      </c>
      <c r="F8" s="121">
        <f t="shared" si="2"/>
        <v>0.00000118146792</v>
      </c>
      <c r="G8" s="122">
        <f t="shared" si="3"/>
        <v>0.00001396986758</v>
      </c>
    </row>
    <row r="9">
      <c r="A9" s="41">
        <v>2007.0</v>
      </c>
      <c r="B9" s="118">
        <v>1669658.0</v>
      </c>
      <c r="C9" s="118">
        <f>Overview!M9</f>
        <v>11881.888</v>
      </c>
      <c r="D9" s="119">
        <f t="shared" si="1"/>
        <v>0.007116360357</v>
      </c>
      <c r="E9" s="120">
        <v>7810.0</v>
      </c>
      <c r="F9" s="121">
        <f t="shared" si="2"/>
        <v>0.0000009111857051</v>
      </c>
      <c r="G9" s="122">
        <f t="shared" si="3"/>
        <v>0.00001253333095</v>
      </c>
    </row>
    <row r="10">
      <c r="A10" s="41">
        <v>2008.0</v>
      </c>
      <c r="B10" s="123">
        <v>1742385.0</v>
      </c>
      <c r="C10" s="118">
        <f>Overview!M10</f>
        <v>13378.69194</v>
      </c>
      <c r="D10" s="119">
        <f t="shared" si="1"/>
        <v>0.007678378742</v>
      </c>
      <c r="E10" s="124">
        <v>7577.0</v>
      </c>
      <c r="F10" s="121">
        <f t="shared" si="2"/>
        <v>0.0000010133798</v>
      </c>
      <c r="G10" s="122">
        <f t="shared" si="3"/>
        <v>0.00001460984179</v>
      </c>
    </row>
    <row r="11">
      <c r="A11" s="41">
        <v>2009.0</v>
      </c>
      <c r="B11" s="118">
        <v>1742385.0</v>
      </c>
      <c r="C11" s="118">
        <f>Overview!M11</f>
        <v>12748.1872</v>
      </c>
      <c r="D11" s="119">
        <f t="shared" si="1"/>
        <v>0.007316515697</v>
      </c>
      <c r="E11" s="120">
        <v>7820.0</v>
      </c>
      <c r="F11" s="121">
        <f t="shared" si="2"/>
        <v>0.000000935615818</v>
      </c>
      <c r="G11" s="122">
        <f t="shared" si="3"/>
        <v>0.00001298413443</v>
      </c>
    </row>
    <row r="12">
      <c r="A12" s="41">
        <v>2010.0</v>
      </c>
      <c r="B12" s="123">
        <v>1742385.0</v>
      </c>
      <c r="C12" s="118">
        <f>Overview!M12</f>
        <v>11350.32671</v>
      </c>
      <c r="D12" s="119">
        <f t="shared" si="1"/>
        <v>0.006514247259</v>
      </c>
      <c r="E12" s="124">
        <v>6840.0</v>
      </c>
      <c r="F12" s="121">
        <f t="shared" si="2"/>
        <v>0.0000009523753303</v>
      </c>
      <c r="G12" s="122">
        <f t="shared" si="3"/>
        <v>0.00001263579445</v>
      </c>
    </row>
    <row r="13">
      <c r="A13" s="41">
        <v>2011.0</v>
      </c>
      <c r="B13" s="118">
        <v>1742385.0</v>
      </c>
      <c r="C13" s="118">
        <f>Overview!M13</f>
        <v>12568.29022</v>
      </c>
      <c r="D13" s="119">
        <f t="shared" si="1"/>
        <v>0.007213268149</v>
      </c>
      <c r="E13" s="120">
        <v>7333.0</v>
      </c>
      <c r="F13" s="121">
        <f t="shared" si="2"/>
        <v>0.0000009836721872</v>
      </c>
      <c r="G13" s="122">
        <f t="shared" si="3"/>
        <v>0.00001369573795</v>
      </c>
    </row>
    <row r="14">
      <c r="A14" s="41">
        <v>2012.0</v>
      </c>
      <c r="B14" s="123">
        <v>1742385.0</v>
      </c>
      <c r="C14" s="118">
        <f>Overview!M14</f>
        <v>11876.68717</v>
      </c>
      <c r="D14" s="119">
        <f t="shared" si="1"/>
        <v>0.006816339198</v>
      </c>
      <c r="E14" s="124">
        <v>6502.0</v>
      </c>
      <c r="F14" s="121">
        <f t="shared" si="2"/>
        <v>0.000001048345001</v>
      </c>
      <c r="G14" s="122">
        <f t="shared" si="3"/>
        <v>0.00001425843007</v>
      </c>
    </row>
    <row r="15">
      <c r="A15" s="41">
        <v>2013.0</v>
      </c>
      <c r="B15" s="118">
        <v>1742385.0</v>
      </c>
      <c r="C15" s="118">
        <f>Overview!M15</f>
        <v>11888.5723</v>
      </c>
      <c r="D15" s="119">
        <f t="shared" si="1"/>
        <v>0.00682316038</v>
      </c>
      <c r="E15" s="122">
        <v>7653.0</v>
      </c>
      <c r="F15" s="121">
        <f t="shared" si="2"/>
        <v>0.0000008915667555</v>
      </c>
      <c r="G15" s="122">
        <f t="shared" si="3"/>
        <v>0.00001242985659</v>
      </c>
    </row>
    <row r="16">
      <c r="A16" s="41">
        <v>2014.0</v>
      </c>
      <c r="B16" s="123">
        <v>1745085.0</v>
      </c>
      <c r="C16" s="118">
        <f>Overview!M16</f>
        <v>11826.23034</v>
      </c>
      <c r="D16" s="119">
        <f t="shared" si="1"/>
        <v>0.006776879261</v>
      </c>
      <c r="E16" s="125">
        <v>7739.0</v>
      </c>
      <c r="F16" s="121">
        <f t="shared" si="2"/>
        <v>0.0000008756789328</v>
      </c>
      <c r="G16" s="122">
        <f t="shared" si="3"/>
        <v>0.0000126658157</v>
      </c>
    </row>
    <row r="17">
      <c r="A17" s="41">
        <v>2015.0</v>
      </c>
      <c r="B17" s="118">
        <v>1835085.0</v>
      </c>
      <c r="C17" s="118">
        <f>Overview!M17</f>
        <v>10486.47008</v>
      </c>
      <c r="D17" s="119">
        <f t="shared" si="1"/>
        <v>0.005714432892</v>
      </c>
      <c r="E17" s="122">
        <v>7714.0</v>
      </c>
      <c r="F17" s="121">
        <f t="shared" si="2"/>
        <v>0.0000007407872559</v>
      </c>
      <c r="G17" s="122">
        <f t="shared" si="3"/>
        <v>0.00001130934561</v>
      </c>
    </row>
    <row r="18">
      <c r="A18" s="41">
        <v>2016.0</v>
      </c>
      <c r="B18" s="123">
        <v>1852701.82</v>
      </c>
      <c r="C18" s="118">
        <f>Overview!M18</f>
        <v>9174.579887</v>
      </c>
      <c r="D18" s="119">
        <f t="shared" si="1"/>
        <v>0.004952000256</v>
      </c>
      <c r="E18" s="125">
        <v>7236.0</v>
      </c>
      <c r="F18" s="121">
        <f t="shared" si="2"/>
        <v>0.0000006843560332</v>
      </c>
      <c r="G18" s="122">
        <f t="shared" si="3"/>
        <v>0.00001025064512</v>
      </c>
    </row>
    <row r="19">
      <c r="A19" s="41">
        <v>2017.0</v>
      </c>
      <c r="B19" s="118">
        <v>1870487.75</v>
      </c>
      <c r="C19" s="118">
        <f>Overview!M19</f>
        <v>7898.676483</v>
      </c>
      <c r="D19" s="119">
        <f t="shared" si="1"/>
        <v>0.004222789742</v>
      </c>
      <c r="E19" s="122"/>
      <c r="F19" s="121"/>
      <c r="G19" s="122"/>
    </row>
    <row r="20">
      <c r="A20" s="41">
        <v>2018.0</v>
      </c>
      <c r="B20" s="123">
        <v>1888444.44</v>
      </c>
      <c r="C20" s="118">
        <f>Overview!M20</f>
        <v>8671.325125</v>
      </c>
      <c r="D20" s="119">
        <f t="shared" si="1"/>
        <v>0.004591781967</v>
      </c>
      <c r="E20" s="122"/>
      <c r="F20" s="121"/>
      <c r="G20" s="122"/>
    </row>
    <row r="21">
      <c r="A21" s="41">
        <v>2019.0</v>
      </c>
      <c r="B21" s="118">
        <v>1906573.5</v>
      </c>
      <c r="C21" s="118">
        <f>Overview!M21</f>
        <v>6475.596044</v>
      </c>
      <c r="D21" s="119">
        <f t="shared" si="1"/>
        <v>0.003396457595</v>
      </c>
      <c r="E21" s="122"/>
      <c r="F21" s="121"/>
      <c r="G21" s="122"/>
    </row>
    <row r="22">
      <c r="A22" s="41">
        <v>2020.0</v>
      </c>
      <c r="B22" s="123">
        <v>1924876.61</v>
      </c>
      <c r="C22" s="118">
        <f>Overview!M22</f>
        <v>6058.033379</v>
      </c>
      <c r="D22" s="119">
        <f t="shared" si="1"/>
        <v>0.00314723206</v>
      </c>
      <c r="E22" s="122"/>
      <c r="F22" s="121"/>
      <c r="G22" s="122"/>
    </row>
    <row r="23">
      <c r="B23" s="18"/>
      <c r="D23" s="113"/>
      <c r="F23" s="114"/>
    </row>
    <row r="24">
      <c r="B24" s="18"/>
      <c r="D24" s="113"/>
      <c r="F24" s="114"/>
    </row>
    <row r="25">
      <c r="B25" s="18"/>
      <c r="D25" s="113"/>
      <c r="F25" s="114"/>
    </row>
    <row r="26">
      <c r="A26" s="41">
        <v>2001.0</v>
      </c>
      <c r="B26" s="18">
        <v>168972.92854599998</v>
      </c>
      <c r="D26" s="113"/>
      <c r="F26" s="114"/>
    </row>
    <row r="27">
      <c r="A27" s="41">
        <v>2002.0</v>
      </c>
      <c r="B27" s="18">
        <v>165981.55314600002</v>
      </c>
      <c r="D27" s="113"/>
      <c r="F27" s="114"/>
    </row>
    <row r="28">
      <c r="A28" s="41">
        <v>2003.0</v>
      </c>
      <c r="B28" s="18">
        <v>190518.787532</v>
      </c>
      <c r="D28" s="113"/>
      <c r="F28" s="114"/>
    </row>
    <row r="29">
      <c r="A29" s="41">
        <v>2004.0</v>
      </c>
      <c r="B29" s="18">
        <v>176167.698664</v>
      </c>
      <c r="D29" s="113"/>
      <c r="F29" s="114"/>
    </row>
    <row r="30">
      <c r="A30" s="41">
        <v>2005.0</v>
      </c>
      <c r="B30" s="18">
        <v>172062.209524</v>
      </c>
      <c r="D30" s="113"/>
      <c r="F30" s="114"/>
    </row>
    <row r="31">
      <c r="A31" s="41">
        <v>2006.0</v>
      </c>
      <c r="B31" s="18">
        <v>149034.331624</v>
      </c>
      <c r="D31" s="113"/>
      <c r="F31" s="114"/>
    </row>
    <row r="32">
      <c r="A32" s="41">
        <v>2007.0</v>
      </c>
      <c r="B32" s="18">
        <v>163434.99878000002</v>
      </c>
      <c r="D32" s="113"/>
      <c r="F32" s="114"/>
    </row>
    <row r="33">
      <c r="A33" s="41">
        <v>2008.0</v>
      </c>
      <c r="B33" s="18">
        <v>192879.87851799998</v>
      </c>
      <c r="D33" s="113"/>
      <c r="F33" s="114"/>
    </row>
    <row r="34">
      <c r="A34" s="41">
        <v>2009.0</v>
      </c>
      <c r="B34" s="18">
        <v>176914.68359200002</v>
      </c>
      <c r="D34" s="113"/>
      <c r="F34" s="114"/>
    </row>
    <row r="35">
      <c r="A35" s="41">
        <v>2010.0</v>
      </c>
      <c r="B35" s="18">
        <v>150592.304036</v>
      </c>
      <c r="D35" s="113"/>
      <c r="F35" s="114"/>
    </row>
    <row r="36">
      <c r="A36" s="41">
        <v>2011.0</v>
      </c>
      <c r="B36" s="18">
        <v>174989.20023</v>
      </c>
      <c r="D36" s="113"/>
      <c r="F36" s="114"/>
    </row>
    <row r="37">
      <c r="A37" s="41">
        <v>2012.0</v>
      </c>
      <c r="B37" s="18">
        <v>161533.57271799998</v>
      </c>
      <c r="D37" s="113"/>
      <c r="F37" s="114"/>
    </row>
    <row r="38">
      <c r="A38" s="41">
        <v>2013.0</v>
      </c>
      <c r="B38" s="18">
        <v>165745.579762</v>
      </c>
      <c r="D38" s="113"/>
      <c r="F38" s="114"/>
    </row>
    <row r="39">
      <c r="A39" s="41">
        <v>2014.0</v>
      </c>
      <c r="B39" s="18">
        <v>171054.53655000002</v>
      </c>
      <c r="D39" s="113"/>
      <c r="F39" s="114"/>
    </row>
    <row r="40">
      <c r="A40" s="41">
        <v>2015.0</v>
      </c>
      <c r="B40" s="18">
        <v>160093.35133</v>
      </c>
      <c r="D40" s="113"/>
      <c r="F40" s="114"/>
    </row>
    <row r="41">
      <c r="A41" s="41">
        <v>2016.0</v>
      </c>
      <c r="B41" s="18">
        <v>137421.6899</v>
      </c>
      <c r="D41" s="113"/>
      <c r="F41" s="114"/>
    </row>
    <row r="42">
      <c r="A42" s="41">
        <v>2017.0</v>
      </c>
      <c r="B42" s="18">
        <v>140103.98810000002</v>
      </c>
      <c r="D42" s="113"/>
      <c r="F42" s="114"/>
    </row>
    <row r="43">
      <c r="A43" s="41">
        <v>2018.0</v>
      </c>
      <c r="B43" s="18">
        <v>125470.035</v>
      </c>
      <c r="D43" s="113"/>
      <c r="F43" s="114"/>
    </row>
    <row r="44">
      <c r="A44" s="41">
        <v>2019.0</v>
      </c>
      <c r="B44" s="18">
        <v>122960.6343</v>
      </c>
      <c r="D44" s="113"/>
      <c r="F44" s="114"/>
    </row>
    <row r="45">
      <c r="A45" s="41">
        <v>2020.0</v>
      </c>
      <c r="B45" s="18"/>
      <c r="D45" s="113"/>
      <c r="F45" s="114"/>
    </row>
    <row r="46">
      <c r="B46" s="18"/>
      <c r="D46" s="113"/>
      <c r="F46" s="114"/>
    </row>
    <row r="47">
      <c r="B47" s="18"/>
      <c r="D47" s="113"/>
      <c r="F47" s="114"/>
    </row>
    <row r="48">
      <c r="B48" s="18"/>
      <c r="D48" s="113"/>
      <c r="F48" s="114"/>
    </row>
    <row r="49">
      <c r="B49" s="18"/>
      <c r="D49" s="113"/>
      <c r="F49" s="114"/>
    </row>
    <row r="50">
      <c r="B50" s="18"/>
      <c r="D50" s="113"/>
      <c r="F50" s="114"/>
    </row>
    <row r="51">
      <c r="B51" s="18"/>
      <c r="D51" s="113"/>
      <c r="F51" s="114"/>
    </row>
    <row r="52">
      <c r="B52" s="18"/>
      <c r="D52" s="113"/>
      <c r="F52" s="114"/>
    </row>
    <row r="53">
      <c r="B53" s="18"/>
      <c r="D53" s="113"/>
      <c r="F53" s="114"/>
    </row>
    <row r="54">
      <c r="B54" s="18"/>
      <c r="D54" s="113"/>
      <c r="F54" s="114"/>
    </row>
    <row r="55">
      <c r="B55" s="18"/>
      <c r="D55" s="113"/>
      <c r="F55" s="114"/>
    </row>
    <row r="56">
      <c r="B56" s="18"/>
      <c r="D56" s="113"/>
      <c r="F56" s="114"/>
    </row>
    <row r="57">
      <c r="B57" s="18"/>
      <c r="D57" s="113"/>
      <c r="F57" s="114"/>
    </row>
    <row r="58">
      <c r="B58" s="18"/>
      <c r="D58" s="113"/>
      <c r="F58" s="114"/>
    </row>
    <row r="59">
      <c r="B59" s="18"/>
      <c r="D59" s="113"/>
      <c r="F59" s="114"/>
    </row>
    <row r="60">
      <c r="B60" s="18"/>
      <c r="D60" s="113"/>
      <c r="F60" s="114"/>
    </row>
    <row r="61">
      <c r="B61" s="18"/>
      <c r="D61" s="113"/>
      <c r="F61" s="114"/>
    </row>
    <row r="62">
      <c r="B62" s="18"/>
      <c r="D62" s="113"/>
      <c r="F62" s="114"/>
    </row>
    <row r="63">
      <c r="B63" s="18"/>
      <c r="D63" s="113"/>
      <c r="F63" s="114"/>
    </row>
    <row r="64">
      <c r="B64" s="18"/>
      <c r="D64" s="113"/>
      <c r="F64" s="114"/>
    </row>
    <row r="65">
      <c r="B65" s="18"/>
      <c r="D65" s="113"/>
      <c r="F65" s="114"/>
    </row>
    <row r="66">
      <c r="B66" s="18"/>
      <c r="D66" s="113"/>
      <c r="F66" s="114"/>
    </row>
    <row r="67">
      <c r="B67" s="18"/>
      <c r="D67" s="113"/>
      <c r="F67" s="114"/>
    </row>
    <row r="68">
      <c r="B68" s="18"/>
      <c r="D68" s="113"/>
      <c r="F68" s="114"/>
    </row>
    <row r="69">
      <c r="B69" s="18"/>
      <c r="D69" s="113"/>
      <c r="F69" s="114"/>
    </row>
    <row r="70">
      <c r="B70" s="18"/>
      <c r="D70" s="113"/>
      <c r="F70" s="114"/>
    </row>
    <row r="71">
      <c r="B71" s="18"/>
      <c r="D71" s="113"/>
      <c r="F71" s="114"/>
    </row>
    <row r="72">
      <c r="B72" s="18"/>
      <c r="D72" s="113"/>
      <c r="F72" s="114"/>
    </row>
    <row r="73">
      <c r="B73" s="18"/>
      <c r="D73" s="113"/>
      <c r="F73" s="114"/>
    </row>
    <row r="74">
      <c r="B74" s="18"/>
      <c r="D74" s="113"/>
      <c r="F74" s="114"/>
    </row>
    <row r="75">
      <c r="B75" s="18"/>
      <c r="D75" s="113"/>
      <c r="F75" s="114"/>
    </row>
    <row r="76">
      <c r="B76" s="18"/>
      <c r="D76" s="113"/>
      <c r="F76" s="114"/>
    </row>
    <row r="77">
      <c r="B77" s="18"/>
      <c r="D77" s="113"/>
      <c r="F77" s="114"/>
    </row>
    <row r="78">
      <c r="B78" s="18"/>
      <c r="D78" s="113"/>
      <c r="F78" s="114"/>
    </row>
    <row r="79">
      <c r="B79" s="18"/>
      <c r="D79" s="113"/>
      <c r="F79" s="114"/>
    </row>
    <row r="80">
      <c r="B80" s="18"/>
      <c r="D80" s="113"/>
      <c r="F80" s="114"/>
    </row>
    <row r="81">
      <c r="B81" s="18"/>
      <c r="D81" s="113"/>
      <c r="F81" s="114"/>
    </row>
    <row r="82">
      <c r="B82" s="18"/>
      <c r="D82" s="113"/>
      <c r="F82" s="114"/>
    </row>
    <row r="83">
      <c r="B83" s="18"/>
      <c r="D83" s="113"/>
      <c r="F83" s="114"/>
    </row>
    <row r="84">
      <c r="B84" s="18"/>
      <c r="D84" s="113"/>
      <c r="F84" s="114"/>
    </row>
    <row r="85">
      <c r="B85" s="18"/>
      <c r="D85" s="113"/>
      <c r="F85" s="114"/>
    </row>
    <row r="86">
      <c r="B86" s="18"/>
      <c r="D86" s="113"/>
      <c r="F86" s="114"/>
    </row>
    <row r="87">
      <c r="B87" s="18"/>
      <c r="D87" s="113"/>
      <c r="F87" s="114"/>
    </row>
    <row r="88">
      <c r="B88" s="18"/>
      <c r="D88" s="113"/>
      <c r="F88" s="114"/>
    </row>
    <row r="89">
      <c r="B89" s="18"/>
      <c r="D89" s="113"/>
      <c r="F89" s="114"/>
    </row>
    <row r="90">
      <c r="B90" s="18"/>
      <c r="D90" s="113"/>
      <c r="F90" s="114"/>
    </row>
    <row r="91">
      <c r="B91" s="18"/>
      <c r="D91" s="113"/>
      <c r="F91" s="114"/>
    </row>
    <row r="92">
      <c r="B92" s="18"/>
      <c r="D92" s="113"/>
      <c r="F92" s="114"/>
    </row>
    <row r="93">
      <c r="B93" s="18"/>
      <c r="D93" s="113"/>
      <c r="F93" s="114"/>
    </row>
    <row r="94">
      <c r="B94" s="18"/>
      <c r="D94" s="113"/>
      <c r="F94" s="114"/>
    </row>
    <row r="95">
      <c r="B95" s="18"/>
      <c r="D95" s="113"/>
      <c r="F95" s="114"/>
    </row>
    <row r="96">
      <c r="B96" s="18"/>
      <c r="D96" s="113"/>
      <c r="F96" s="114"/>
    </row>
    <row r="97">
      <c r="B97" s="18"/>
      <c r="D97" s="113"/>
      <c r="F97" s="114"/>
    </row>
    <row r="98">
      <c r="B98" s="18"/>
      <c r="D98" s="113"/>
      <c r="F98" s="114"/>
    </row>
    <row r="99">
      <c r="B99" s="18"/>
      <c r="D99" s="113"/>
      <c r="F99" s="114"/>
    </row>
    <row r="100">
      <c r="B100" s="18"/>
      <c r="D100" s="113"/>
      <c r="F100" s="114"/>
    </row>
    <row r="101">
      <c r="B101" s="18"/>
      <c r="D101" s="113"/>
      <c r="F101" s="114"/>
    </row>
    <row r="102">
      <c r="B102" s="18"/>
      <c r="D102" s="113"/>
      <c r="F102" s="114"/>
    </row>
    <row r="103">
      <c r="B103" s="18"/>
      <c r="D103" s="113"/>
      <c r="F103" s="114"/>
    </row>
    <row r="104">
      <c r="B104" s="18"/>
      <c r="D104" s="113"/>
      <c r="F104" s="114"/>
    </row>
    <row r="105">
      <c r="B105" s="18"/>
      <c r="D105" s="113"/>
      <c r="F105" s="114"/>
    </row>
    <row r="106">
      <c r="B106" s="18"/>
      <c r="D106" s="113"/>
      <c r="F106" s="114"/>
    </row>
    <row r="107">
      <c r="B107" s="18"/>
      <c r="D107" s="113"/>
      <c r="F107" s="114"/>
    </row>
    <row r="108">
      <c r="B108" s="18"/>
      <c r="D108" s="113"/>
      <c r="F108" s="114"/>
    </row>
    <row r="109">
      <c r="B109" s="18"/>
      <c r="D109" s="113"/>
      <c r="F109" s="114"/>
    </row>
    <row r="110">
      <c r="B110" s="18"/>
      <c r="D110" s="113"/>
      <c r="F110" s="114"/>
    </row>
    <row r="111">
      <c r="B111" s="18"/>
      <c r="D111" s="113"/>
      <c r="F111" s="114"/>
    </row>
    <row r="112">
      <c r="B112" s="18"/>
      <c r="D112" s="113"/>
      <c r="F112" s="114"/>
    </row>
    <row r="113">
      <c r="B113" s="18"/>
      <c r="D113" s="113"/>
      <c r="F113" s="114"/>
    </row>
    <row r="114">
      <c r="B114" s="18"/>
      <c r="D114" s="113"/>
      <c r="F114" s="114"/>
    </row>
    <row r="115">
      <c r="B115" s="18"/>
      <c r="D115" s="113"/>
      <c r="F115" s="114"/>
    </row>
    <row r="116">
      <c r="B116" s="18"/>
      <c r="D116" s="113"/>
      <c r="F116" s="114"/>
    </row>
    <row r="117">
      <c r="B117" s="18"/>
      <c r="D117" s="113"/>
      <c r="F117" s="114"/>
    </row>
    <row r="118">
      <c r="B118" s="18"/>
      <c r="D118" s="113"/>
      <c r="F118" s="114"/>
    </row>
    <row r="119">
      <c r="B119" s="18"/>
      <c r="D119" s="113"/>
      <c r="F119" s="114"/>
    </row>
    <row r="120">
      <c r="B120" s="18"/>
      <c r="D120" s="113"/>
      <c r="F120" s="114"/>
    </row>
    <row r="121">
      <c r="B121" s="18"/>
      <c r="D121" s="113"/>
      <c r="F121" s="114"/>
    </row>
    <row r="122">
      <c r="B122" s="18"/>
      <c r="D122" s="113"/>
      <c r="F122" s="114"/>
    </row>
    <row r="123">
      <c r="B123" s="18"/>
      <c r="D123" s="113"/>
      <c r="F123" s="114"/>
    </row>
    <row r="124">
      <c r="B124" s="18"/>
      <c r="D124" s="113"/>
      <c r="F124" s="114"/>
    </row>
    <row r="125">
      <c r="B125" s="18"/>
      <c r="D125" s="113"/>
      <c r="F125" s="114"/>
    </row>
    <row r="126">
      <c r="B126" s="18"/>
      <c r="D126" s="113"/>
      <c r="F126" s="114"/>
    </row>
    <row r="127">
      <c r="B127" s="18"/>
      <c r="D127" s="113"/>
      <c r="F127" s="114"/>
    </row>
    <row r="128">
      <c r="B128" s="18"/>
      <c r="D128" s="113"/>
      <c r="F128" s="114"/>
    </row>
    <row r="129">
      <c r="B129" s="18"/>
      <c r="D129" s="113"/>
      <c r="F129" s="114"/>
    </row>
    <row r="130">
      <c r="B130" s="18"/>
      <c r="D130" s="113"/>
      <c r="F130" s="114"/>
    </row>
    <row r="131">
      <c r="B131" s="18"/>
      <c r="D131" s="113"/>
      <c r="F131" s="114"/>
    </row>
    <row r="132">
      <c r="B132" s="18"/>
      <c r="D132" s="113"/>
      <c r="F132" s="114"/>
    </row>
    <row r="133">
      <c r="B133" s="18"/>
      <c r="D133" s="113"/>
      <c r="F133" s="114"/>
    </row>
    <row r="134">
      <c r="B134" s="18"/>
      <c r="D134" s="113"/>
      <c r="F134" s="114"/>
    </row>
    <row r="135">
      <c r="B135" s="18"/>
      <c r="D135" s="113"/>
      <c r="F135" s="114"/>
    </row>
    <row r="136">
      <c r="B136" s="18"/>
      <c r="D136" s="113"/>
      <c r="F136" s="114"/>
    </row>
    <row r="137">
      <c r="B137" s="18"/>
      <c r="D137" s="113"/>
      <c r="F137" s="114"/>
    </row>
    <row r="138">
      <c r="B138" s="18"/>
      <c r="D138" s="113"/>
      <c r="F138" s="114"/>
    </row>
    <row r="139">
      <c r="B139" s="18"/>
      <c r="D139" s="113"/>
      <c r="F139" s="114"/>
    </row>
    <row r="140">
      <c r="B140" s="18"/>
      <c r="D140" s="113"/>
      <c r="F140" s="114"/>
    </row>
    <row r="141">
      <c r="B141" s="18"/>
      <c r="D141" s="113"/>
      <c r="F141" s="114"/>
    </row>
    <row r="142">
      <c r="B142" s="18"/>
      <c r="D142" s="113"/>
      <c r="F142" s="114"/>
    </row>
    <row r="143">
      <c r="B143" s="18"/>
      <c r="D143" s="113"/>
      <c r="F143" s="114"/>
    </row>
    <row r="144">
      <c r="B144" s="18"/>
      <c r="D144" s="113"/>
      <c r="F144" s="114"/>
    </row>
    <row r="145">
      <c r="B145" s="18"/>
      <c r="D145" s="113"/>
      <c r="F145" s="114"/>
    </row>
    <row r="146">
      <c r="B146" s="18"/>
      <c r="D146" s="113"/>
      <c r="F146" s="114"/>
    </row>
    <row r="147">
      <c r="B147" s="18"/>
      <c r="D147" s="113"/>
      <c r="F147" s="114"/>
    </row>
    <row r="148">
      <c r="B148" s="18"/>
      <c r="D148" s="113"/>
      <c r="F148" s="114"/>
    </row>
    <row r="149">
      <c r="B149" s="18"/>
      <c r="D149" s="113"/>
      <c r="F149" s="114"/>
    </row>
    <row r="150">
      <c r="B150" s="18"/>
      <c r="D150" s="113"/>
      <c r="F150" s="114"/>
    </row>
    <row r="151">
      <c r="B151" s="18"/>
      <c r="D151" s="113"/>
      <c r="F151" s="114"/>
    </row>
    <row r="152">
      <c r="B152" s="18"/>
      <c r="D152" s="113"/>
      <c r="F152" s="114"/>
    </row>
    <row r="153">
      <c r="B153" s="18"/>
      <c r="D153" s="113"/>
      <c r="F153" s="114"/>
    </row>
    <row r="154">
      <c r="B154" s="18"/>
      <c r="D154" s="113"/>
      <c r="F154" s="114"/>
    </row>
    <row r="155">
      <c r="B155" s="18"/>
      <c r="D155" s="113"/>
      <c r="F155" s="114"/>
    </row>
    <row r="156">
      <c r="B156" s="18"/>
      <c r="D156" s="113"/>
      <c r="F156" s="114"/>
    </row>
    <row r="157">
      <c r="B157" s="18"/>
      <c r="D157" s="113"/>
      <c r="F157" s="114"/>
    </row>
    <row r="158">
      <c r="B158" s="18"/>
      <c r="D158" s="113"/>
      <c r="F158" s="114"/>
    </row>
    <row r="159">
      <c r="B159" s="18"/>
      <c r="D159" s="113"/>
      <c r="F159" s="114"/>
    </row>
    <row r="160">
      <c r="B160" s="18"/>
      <c r="D160" s="113"/>
      <c r="F160" s="114"/>
    </row>
    <row r="161">
      <c r="B161" s="18"/>
      <c r="D161" s="113"/>
      <c r="F161" s="114"/>
    </row>
    <row r="162">
      <c r="B162" s="18"/>
      <c r="D162" s="113"/>
      <c r="F162" s="114"/>
    </row>
    <row r="163">
      <c r="B163" s="18"/>
      <c r="D163" s="113"/>
      <c r="F163" s="114"/>
    </row>
    <row r="164">
      <c r="B164" s="18"/>
      <c r="D164" s="113"/>
      <c r="F164" s="114"/>
    </row>
    <row r="165">
      <c r="B165" s="18"/>
      <c r="D165" s="113"/>
      <c r="F165" s="114"/>
    </row>
    <row r="166">
      <c r="B166" s="18"/>
      <c r="D166" s="113"/>
      <c r="F166" s="114"/>
    </row>
    <row r="167">
      <c r="B167" s="18"/>
      <c r="D167" s="113"/>
      <c r="F167" s="114"/>
    </row>
    <row r="168">
      <c r="B168" s="18"/>
      <c r="D168" s="113"/>
      <c r="F168" s="114"/>
    </row>
    <row r="169">
      <c r="B169" s="18"/>
      <c r="D169" s="113"/>
      <c r="F169" s="114"/>
    </row>
    <row r="170">
      <c r="B170" s="18"/>
      <c r="D170" s="113"/>
      <c r="F170" s="114"/>
    </row>
    <row r="171">
      <c r="B171" s="18"/>
      <c r="D171" s="113"/>
      <c r="F171" s="114"/>
    </row>
    <row r="172">
      <c r="B172" s="18"/>
      <c r="D172" s="113"/>
      <c r="F172" s="114"/>
    </row>
    <row r="173">
      <c r="B173" s="18"/>
      <c r="D173" s="113"/>
      <c r="F173" s="114"/>
    </row>
    <row r="174">
      <c r="B174" s="18"/>
      <c r="D174" s="113"/>
      <c r="F174" s="114"/>
    </row>
    <row r="175">
      <c r="B175" s="18"/>
      <c r="D175" s="113"/>
      <c r="F175" s="114"/>
    </row>
    <row r="176">
      <c r="B176" s="18"/>
      <c r="D176" s="113"/>
      <c r="F176" s="114"/>
    </row>
    <row r="177">
      <c r="B177" s="18"/>
      <c r="D177" s="113"/>
      <c r="F177" s="114"/>
    </row>
    <row r="178">
      <c r="B178" s="18"/>
      <c r="D178" s="113"/>
      <c r="F178" s="114"/>
    </row>
    <row r="179">
      <c r="B179" s="18"/>
      <c r="D179" s="113"/>
      <c r="F179" s="114"/>
    </row>
    <row r="180">
      <c r="B180" s="18"/>
      <c r="D180" s="113"/>
      <c r="F180" s="114"/>
    </row>
    <row r="181">
      <c r="B181" s="18"/>
      <c r="D181" s="113"/>
      <c r="F181" s="114"/>
    </row>
    <row r="182">
      <c r="B182" s="18"/>
      <c r="D182" s="113"/>
      <c r="F182" s="114"/>
    </row>
    <row r="183">
      <c r="B183" s="18"/>
      <c r="D183" s="113"/>
      <c r="F183" s="114"/>
    </row>
    <row r="184">
      <c r="B184" s="18"/>
      <c r="D184" s="113"/>
      <c r="F184" s="114"/>
    </row>
    <row r="185">
      <c r="B185" s="18"/>
      <c r="D185" s="113"/>
      <c r="F185" s="114"/>
    </row>
    <row r="186">
      <c r="B186" s="18"/>
      <c r="D186" s="113"/>
      <c r="F186" s="114"/>
    </row>
    <row r="187">
      <c r="B187" s="18"/>
      <c r="D187" s="113"/>
      <c r="F187" s="114"/>
    </row>
    <row r="188">
      <c r="B188" s="18"/>
      <c r="D188" s="113"/>
      <c r="F188" s="114"/>
    </row>
    <row r="189">
      <c r="B189" s="18"/>
      <c r="D189" s="113"/>
      <c r="F189" s="114"/>
    </row>
    <row r="190">
      <c r="B190" s="18"/>
      <c r="D190" s="113"/>
      <c r="F190" s="114"/>
    </row>
    <row r="191">
      <c r="B191" s="18"/>
      <c r="D191" s="113"/>
      <c r="F191" s="114"/>
    </row>
    <row r="192">
      <c r="B192" s="18"/>
      <c r="D192" s="113"/>
      <c r="F192" s="114"/>
    </row>
    <row r="193">
      <c r="B193" s="18"/>
      <c r="D193" s="113"/>
      <c r="F193" s="114"/>
    </row>
    <row r="194">
      <c r="B194" s="18"/>
      <c r="D194" s="113"/>
      <c r="F194" s="114"/>
    </row>
    <row r="195">
      <c r="B195" s="18"/>
      <c r="D195" s="113"/>
      <c r="F195" s="114"/>
    </row>
    <row r="196">
      <c r="B196" s="18"/>
      <c r="D196" s="113"/>
      <c r="F196" s="114"/>
    </row>
    <row r="197">
      <c r="B197" s="18"/>
      <c r="D197" s="113"/>
      <c r="F197" s="114"/>
    </row>
    <row r="198">
      <c r="B198" s="18"/>
      <c r="D198" s="113"/>
      <c r="F198" s="114"/>
    </row>
    <row r="199">
      <c r="B199" s="18"/>
      <c r="D199" s="113"/>
      <c r="F199" s="114"/>
    </row>
    <row r="200">
      <c r="B200" s="18"/>
      <c r="D200" s="113"/>
      <c r="F200" s="114"/>
    </row>
    <row r="201">
      <c r="B201" s="18"/>
      <c r="D201" s="113"/>
      <c r="F201" s="114"/>
    </row>
    <row r="202">
      <c r="B202" s="18"/>
      <c r="D202" s="113"/>
      <c r="F202" s="114"/>
    </row>
    <row r="203">
      <c r="B203" s="18"/>
      <c r="D203" s="113"/>
      <c r="F203" s="114"/>
    </row>
    <row r="204">
      <c r="B204" s="18"/>
      <c r="D204" s="113"/>
      <c r="F204" s="114"/>
    </row>
    <row r="205">
      <c r="B205" s="18"/>
      <c r="D205" s="113"/>
      <c r="F205" s="114"/>
    </row>
    <row r="206">
      <c r="B206" s="18"/>
      <c r="D206" s="113"/>
      <c r="F206" s="114"/>
    </row>
    <row r="207">
      <c r="B207" s="18"/>
      <c r="D207" s="113"/>
      <c r="F207" s="114"/>
    </row>
    <row r="208">
      <c r="B208" s="18"/>
      <c r="D208" s="113"/>
      <c r="F208" s="114"/>
    </row>
    <row r="209">
      <c r="B209" s="18"/>
      <c r="D209" s="113"/>
      <c r="F209" s="114"/>
    </row>
    <row r="210">
      <c r="B210" s="18"/>
      <c r="D210" s="113"/>
      <c r="F210" s="114"/>
    </row>
    <row r="211">
      <c r="B211" s="18"/>
      <c r="D211" s="113"/>
      <c r="F211" s="114"/>
    </row>
    <row r="212">
      <c r="B212" s="18"/>
      <c r="D212" s="113"/>
      <c r="F212" s="114"/>
    </row>
    <row r="213">
      <c r="B213" s="18"/>
      <c r="D213" s="113"/>
      <c r="F213" s="114"/>
    </row>
    <row r="214">
      <c r="B214" s="18"/>
      <c r="D214" s="113"/>
      <c r="F214" s="114"/>
    </row>
    <row r="215">
      <c r="B215" s="18"/>
      <c r="D215" s="113"/>
      <c r="F215" s="114"/>
    </row>
    <row r="216">
      <c r="B216" s="18"/>
      <c r="D216" s="113"/>
      <c r="F216" s="114"/>
    </row>
    <row r="217">
      <c r="B217" s="18"/>
      <c r="D217" s="113"/>
      <c r="F217" s="114"/>
    </row>
    <row r="218">
      <c r="B218" s="18"/>
      <c r="D218" s="113"/>
      <c r="F218" s="114"/>
    </row>
    <row r="219">
      <c r="B219" s="18"/>
      <c r="D219" s="113"/>
      <c r="F219" s="114"/>
    </row>
    <row r="220">
      <c r="B220" s="18"/>
      <c r="D220" s="113"/>
      <c r="F220" s="114"/>
    </row>
    <row r="221">
      <c r="B221" s="18"/>
      <c r="D221" s="113"/>
      <c r="F221" s="114"/>
    </row>
    <row r="222">
      <c r="B222" s="18"/>
      <c r="D222" s="113"/>
      <c r="F222" s="114"/>
    </row>
    <row r="223">
      <c r="B223" s="18"/>
      <c r="D223" s="113"/>
      <c r="F223" s="114"/>
    </row>
    <row r="224">
      <c r="B224" s="18"/>
      <c r="D224" s="113"/>
      <c r="F224" s="114"/>
    </row>
    <row r="225">
      <c r="B225" s="18"/>
      <c r="D225" s="113"/>
      <c r="F225" s="114"/>
    </row>
    <row r="226">
      <c r="B226" s="18"/>
      <c r="D226" s="113"/>
      <c r="F226" s="114"/>
    </row>
    <row r="227">
      <c r="B227" s="18"/>
      <c r="D227" s="113"/>
      <c r="F227" s="114"/>
    </row>
    <row r="228">
      <c r="B228" s="18"/>
      <c r="D228" s="113"/>
      <c r="F228" s="114"/>
    </row>
    <row r="229">
      <c r="B229" s="18"/>
      <c r="D229" s="113"/>
      <c r="F229" s="114"/>
    </row>
    <row r="230">
      <c r="B230" s="18"/>
      <c r="D230" s="113"/>
      <c r="F230" s="114"/>
    </row>
    <row r="231">
      <c r="B231" s="18"/>
      <c r="D231" s="113"/>
      <c r="F231" s="114"/>
    </row>
    <row r="232">
      <c r="B232" s="18"/>
      <c r="D232" s="113"/>
      <c r="F232" s="114"/>
    </row>
    <row r="233">
      <c r="B233" s="18"/>
      <c r="D233" s="113"/>
      <c r="F233" s="114"/>
    </row>
    <row r="234">
      <c r="B234" s="18"/>
      <c r="D234" s="113"/>
      <c r="F234" s="114"/>
    </row>
    <row r="235">
      <c r="B235" s="18"/>
      <c r="D235" s="113"/>
      <c r="F235" s="114"/>
    </row>
    <row r="236">
      <c r="B236" s="18"/>
      <c r="D236" s="113"/>
      <c r="F236" s="114"/>
    </row>
    <row r="237">
      <c r="B237" s="18"/>
      <c r="D237" s="113"/>
      <c r="F237" s="114"/>
    </row>
    <row r="238">
      <c r="B238" s="18"/>
      <c r="D238" s="113"/>
      <c r="F238" s="114"/>
    </row>
    <row r="239">
      <c r="B239" s="18"/>
      <c r="D239" s="113"/>
      <c r="F239" s="114"/>
    </row>
    <row r="240">
      <c r="B240" s="18"/>
      <c r="D240" s="113"/>
      <c r="F240" s="114"/>
    </row>
    <row r="241">
      <c r="B241" s="18"/>
      <c r="D241" s="113"/>
      <c r="F241" s="114"/>
    </row>
    <row r="242">
      <c r="B242" s="18"/>
      <c r="D242" s="113"/>
      <c r="F242" s="114"/>
    </row>
    <row r="243">
      <c r="B243" s="18"/>
      <c r="D243" s="113"/>
      <c r="F243" s="114"/>
    </row>
    <row r="244">
      <c r="B244" s="18"/>
      <c r="D244" s="113"/>
      <c r="F244" s="114"/>
    </row>
    <row r="245">
      <c r="B245" s="18"/>
      <c r="D245" s="113"/>
      <c r="F245" s="114"/>
    </row>
    <row r="246">
      <c r="B246" s="18"/>
      <c r="D246" s="113"/>
      <c r="F246" s="114"/>
    </row>
    <row r="247">
      <c r="B247" s="18"/>
      <c r="D247" s="113"/>
      <c r="F247" s="114"/>
    </row>
    <row r="248">
      <c r="B248" s="18"/>
      <c r="D248" s="113"/>
      <c r="F248" s="114"/>
    </row>
    <row r="249">
      <c r="B249" s="18"/>
      <c r="D249" s="113"/>
      <c r="F249" s="114"/>
    </row>
    <row r="250">
      <c r="B250" s="18"/>
      <c r="D250" s="113"/>
      <c r="F250" s="114"/>
    </row>
    <row r="251">
      <c r="B251" s="18"/>
      <c r="D251" s="113"/>
      <c r="F251" s="114"/>
    </row>
    <row r="252">
      <c r="B252" s="18"/>
      <c r="D252" s="113"/>
      <c r="F252" s="114"/>
    </row>
    <row r="253">
      <c r="B253" s="18"/>
      <c r="D253" s="113"/>
      <c r="F253" s="114"/>
    </row>
    <row r="254">
      <c r="B254" s="18"/>
      <c r="D254" s="113"/>
      <c r="F254" s="114"/>
    </row>
    <row r="255">
      <c r="B255" s="18"/>
      <c r="D255" s="113"/>
      <c r="F255" s="114"/>
    </row>
    <row r="256">
      <c r="B256" s="18"/>
      <c r="D256" s="113"/>
      <c r="F256" s="114"/>
    </row>
    <row r="257">
      <c r="B257" s="18"/>
      <c r="D257" s="113"/>
      <c r="F257" s="114"/>
    </row>
    <row r="258">
      <c r="B258" s="18"/>
      <c r="D258" s="113"/>
      <c r="F258" s="114"/>
    </row>
    <row r="259">
      <c r="B259" s="18"/>
      <c r="D259" s="113"/>
      <c r="F259" s="114"/>
    </row>
    <row r="260">
      <c r="B260" s="18"/>
      <c r="D260" s="113"/>
      <c r="F260" s="114"/>
    </row>
    <row r="261">
      <c r="B261" s="18"/>
      <c r="D261" s="113"/>
      <c r="F261" s="114"/>
    </row>
    <row r="262">
      <c r="B262" s="18"/>
      <c r="D262" s="113"/>
      <c r="F262" s="114"/>
    </row>
    <row r="263">
      <c r="B263" s="18"/>
      <c r="D263" s="113"/>
      <c r="F263" s="114"/>
    </row>
    <row r="264">
      <c r="B264" s="18"/>
      <c r="D264" s="113"/>
      <c r="F264" s="114"/>
    </row>
    <row r="265">
      <c r="B265" s="18"/>
      <c r="D265" s="113"/>
      <c r="F265" s="114"/>
    </row>
    <row r="266">
      <c r="B266" s="18"/>
      <c r="D266" s="113"/>
      <c r="F266" s="114"/>
    </row>
    <row r="267">
      <c r="B267" s="18"/>
      <c r="D267" s="113"/>
      <c r="F267" s="114"/>
    </row>
    <row r="268">
      <c r="B268" s="18"/>
      <c r="D268" s="113"/>
      <c r="F268" s="114"/>
    </row>
    <row r="269">
      <c r="B269" s="18"/>
      <c r="D269" s="113"/>
      <c r="F269" s="114"/>
    </row>
    <row r="270">
      <c r="B270" s="18"/>
      <c r="D270" s="113"/>
      <c r="F270" s="114"/>
    </row>
    <row r="271">
      <c r="B271" s="18"/>
      <c r="D271" s="113"/>
      <c r="F271" s="114"/>
    </row>
    <row r="272">
      <c r="B272" s="18"/>
      <c r="D272" s="113"/>
      <c r="F272" s="114"/>
    </row>
    <row r="273">
      <c r="B273" s="18"/>
      <c r="D273" s="113"/>
      <c r="F273" s="114"/>
    </row>
    <row r="274">
      <c r="B274" s="18"/>
      <c r="D274" s="113"/>
      <c r="F274" s="114"/>
    </row>
    <row r="275">
      <c r="B275" s="18"/>
      <c r="D275" s="113"/>
      <c r="F275" s="114"/>
    </row>
    <row r="276">
      <c r="B276" s="18"/>
      <c r="D276" s="113"/>
      <c r="F276" s="114"/>
    </row>
    <row r="277">
      <c r="B277" s="18"/>
      <c r="D277" s="113"/>
      <c r="F277" s="114"/>
    </row>
    <row r="278">
      <c r="B278" s="18"/>
      <c r="D278" s="113"/>
      <c r="F278" s="114"/>
    </row>
    <row r="279">
      <c r="B279" s="18"/>
      <c r="D279" s="113"/>
      <c r="F279" s="114"/>
    </row>
    <row r="280">
      <c r="B280" s="18"/>
      <c r="D280" s="113"/>
      <c r="F280" s="114"/>
    </row>
    <row r="281">
      <c r="B281" s="18"/>
      <c r="D281" s="113"/>
      <c r="F281" s="114"/>
    </row>
    <row r="282">
      <c r="B282" s="18"/>
      <c r="D282" s="113"/>
      <c r="F282" s="114"/>
    </row>
    <row r="283">
      <c r="B283" s="18"/>
      <c r="D283" s="113"/>
      <c r="F283" s="114"/>
    </row>
    <row r="284">
      <c r="B284" s="18"/>
      <c r="D284" s="113"/>
      <c r="F284" s="114"/>
    </row>
    <row r="285">
      <c r="B285" s="18"/>
      <c r="D285" s="113"/>
      <c r="F285" s="114"/>
    </row>
    <row r="286">
      <c r="B286" s="18"/>
      <c r="D286" s="113"/>
      <c r="F286" s="114"/>
    </row>
    <row r="287">
      <c r="B287" s="18"/>
      <c r="D287" s="113"/>
      <c r="F287" s="114"/>
    </row>
    <row r="288">
      <c r="B288" s="18"/>
      <c r="D288" s="113"/>
      <c r="F288" s="114"/>
    </row>
    <row r="289">
      <c r="B289" s="18"/>
      <c r="D289" s="113"/>
      <c r="F289" s="114"/>
    </row>
    <row r="290">
      <c r="B290" s="18"/>
      <c r="D290" s="113"/>
      <c r="F290" s="114"/>
    </row>
    <row r="291">
      <c r="B291" s="18"/>
      <c r="D291" s="113"/>
      <c r="F291" s="114"/>
    </row>
    <row r="292">
      <c r="B292" s="18"/>
      <c r="D292" s="113"/>
      <c r="F292" s="114"/>
    </row>
    <row r="293">
      <c r="B293" s="18"/>
      <c r="D293" s="113"/>
      <c r="F293" s="114"/>
    </row>
    <row r="294">
      <c r="B294" s="18"/>
      <c r="D294" s="113"/>
      <c r="F294" s="114"/>
    </row>
    <row r="295">
      <c r="B295" s="18"/>
      <c r="D295" s="113"/>
      <c r="F295" s="114"/>
    </row>
    <row r="296">
      <c r="B296" s="18"/>
      <c r="D296" s="113"/>
      <c r="F296" s="114"/>
    </row>
    <row r="297">
      <c r="B297" s="18"/>
      <c r="D297" s="113"/>
      <c r="F297" s="114"/>
    </row>
    <row r="298">
      <c r="B298" s="18"/>
      <c r="D298" s="113"/>
      <c r="F298" s="114"/>
    </row>
    <row r="299">
      <c r="B299" s="18"/>
      <c r="D299" s="113"/>
      <c r="F299" s="114"/>
    </row>
    <row r="300">
      <c r="B300" s="18"/>
      <c r="D300" s="113"/>
      <c r="F300" s="114"/>
    </row>
    <row r="301">
      <c r="B301" s="18"/>
      <c r="D301" s="113"/>
      <c r="F301" s="114"/>
    </row>
    <row r="302">
      <c r="B302" s="18"/>
      <c r="D302" s="113"/>
      <c r="F302" s="114"/>
    </row>
    <row r="303">
      <c r="B303" s="18"/>
      <c r="D303" s="113"/>
      <c r="F303" s="114"/>
    </row>
    <row r="304">
      <c r="B304" s="18"/>
      <c r="D304" s="113"/>
      <c r="F304" s="114"/>
    </row>
    <row r="305">
      <c r="B305" s="18"/>
      <c r="D305" s="113"/>
      <c r="F305" s="114"/>
    </row>
    <row r="306">
      <c r="B306" s="18"/>
      <c r="D306" s="113"/>
      <c r="F306" s="114"/>
    </row>
    <row r="307">
      <c r="B307" s="18"/>
      <c r="D307" s="113"/>
      <c r="F307" s="114"/>
    </row>
    <row r="308">
      <c r="B308" s="18"/>
      <c r="D308" s="113"/>
      <c r="F308" s="114"/>
    </row>
    <row r="309">
      <c r="B309" s="18"/>
      <c r="D309" s="113"/>
      <c r="F309" s="114"/>
    </row>
    <row r="310">
      <c r="B310" s="18"/>
      <c r="D310" s="113"/>
      <c r="F310" s="114"/>
    </row>
    <row r="311">
      <c r="B311" s="18"/>
      <c r="D311" s="113"/>
      <c r="F311" s="114"/>
    </row>
    <row r="312">
      <c r="B312" s="18"/>
      <c r="D312" s="113"/>
      <c r="F312" s="114"/>
    </row>
    <row r="313">
      <c r="B313" s="18"/>
      <c r="D313" s="113"/>
      <c r="F313" s="114"/>
    </row>
    <row r="314">
      <c r="B314" s="18"/>
      <c r="D314" s="113"/>
      <c r="F314" s="114"/>
    </row>
    <row r="315">
      <c r="B315" s="18"/>
      <c r="D315" s="113"/>
      <c r="F315" s="114"/>
    </row>
    <row r="316">
      <c r="B316" s="18"/>
      <c r="D316" s="113"/>
      <c r="F316" s="114"/>
    </row>
    <row r="317">
      <c r="B317" s="18"/>
      <c r="D317" s="113"/>
      <c r="F317" s="114"/>
    </row>
    <row r="318">
      <c r="B318" s="18"/>
      <c r="D318" s="113"/>
      <c r="F318" s="114"/>
    </row>
    <row r="319">
      <c r="B319" s="18"/>
      <c r="D319" s="113"/>
      <c r="F319" s="114"/>
    </row>
    <row r="320">
      <c r="B320" s="18"/>
      <c r="D320" s="113"/>
      <c r="F320" s="114"/>
    </row>
    <row r="321">
      <c r="B321" s="18"/>
      <c r="D321" s="113"/>
      <c r="F321" s="114"/>
    </row>
    <row r="322">
      <c r="B322" s="18"/>
      <c r="D322" s="113"/>
      <c r="F322" s="114"/>
    </row>
    <row r="323">
      <c r="B323" s="18"/>
      <c r="D323" s="113"/>
      <c r="F323" s="114"/>
    </row>
    <row r="324">
      <c r="B324" s="18"/>
      <c r="D324" s="113"/>
      <c r="F324" s="114"/>
    </row>
    <row r="325">
      <c r="B325" s="18"/>
      <c r="D325" s="113"/>
      <c r="F325" s="114"/>
    </row>
    <row r="326">
      <c r="B326" s="18"/>
      <c r="D326" s="113"/>
      <c r="F326" s="114"/>
    </row>
    <row r="327">
      <c r="B327" s="18"/>
      <c r="D327" s="113"/>
      <c r="F327" s="114"/>
    </row>
    <row r="328">
      <c r="B328" s="18"/>
      <c r="D328" s="113"/>
      <c r="F328" s="114"/>
    </row>
    <row r="329">
      <c r="B329" s="18"/>
      <c r="D329" s="113"/>
      <c r="F329" s="114"/>
    </row>
    <row r="330">
      <c r="B330" s="18"/>
      <c r="D330" s="113"/>
      <c r="F330" s="114"/>
    </row>
    <row r="331">
      <c r="B331" s="18"/>
      <c r="D331" s="113"/>
      <c r="F331" s="114"/>
    </row>
    <row r="332">
      <c r="B332" s="18"/>
      <c r="D332" s="113"/>
      <c r="F332" s="114"/>
    </row>
    <row r="333">
      <c r="B333" s="18"/>
      <c r="D333" s="113"/>
      <c r="F333" s="114"/>
    </row>
    <row r="334">
      <c r="B334" s="18"/>
      <c r="D334" s="113"/>
      <c r="F334" s="114"/>
    </row>
    <row r="335">
      <c r="B335" s="18"/>
      <c r="D335" s="113"/>
      <c r="F335" s="114"/>
    </row>
    <row r="336">
      <c r="B336" s="18"/>
      <c r="D336" s="113"/>
      <c r="F336" s="114"/>
    </row>
    <row r="337">
      <c r="B337" s="18"/>
      <c r="D337" s="113"/>
      <c r="F337" s="114"/>
    </row>
    <row r="338">
      <c r="B338" s="18"/>
      <c r="D338" s="113"/>
      <c r="F338" s="114"/>
    </row>
    <row r="339">
      <c r="B339" s="18"/>
      <c r="D339" s="113"/>
      <c r="F339" s="114"/>
    </row>
    <row r="340">
      <c r="B340" s="18"/>
      <c r="D340" s="113"/>
      <c r="F340" s="114"/>
    </row>
    <row r="341">
      <c r="B341" s="18"/>
      <c r="D341" s="113"/>
      <c r="F341" s="114"/>
    </row>
    <row r="342">
      <c r="B342" s="18"/>
      <c r="D342" s="113"/>
      <c r="F342" s="114"/>
    </row>
    <row r="343">
      <c r="B343" s="18"/>
      <c r="D343" s="113"/>
      <c r="F343" s="114"/>
    </row>
    <row r="344">
      <c r="B344" s="18"/>
      <c r="D344" s="113"/>
      <c r="F344" s="114"/>
    </row>
    <row r="345">
      <c r="B345" s="18"/>
      <c r="D345" s="113"/>
      <c r="F345" s="114"/>
    </row>
    <row r="346">
      <c r="B346" s="18"/>
      <c r="D346" s="113"/>
      <c r="F346" s="114"/>
    </row>
    <row r="347">
      <c r="B347" s="18"/>
      <c r="D347" s="113"/>
      <c r="F347" s="114"/>
    </row>
    <row r="348">
      <c r="B348" s="18"/>
      <c r="D348" s="113"/>
      <c r="F348" s="114"/>
    </row>
    <row r="349">
      <c r="B349" s="18"/>
      <c r="D349" s="113"/>
      <c r="F349" s="114"/>
    </row>
    <row r="350">
      <c r="B350" s="18"/>
      <c r="D350" s="113"/>
      <c r="F350" s="114"/>
    </row>
    <row r="351">
      <c r="B351" s="18"/>
      <c r="D351" s="113"/>
      <c r="F351" s="114"/>
    </row>
    <row r="352">
      <c r="B352" s="18"/>
      <c r="D352" s="113"/>
      <c r="F352" s="114"/>
    </row>
    <row r="353">
      <c r="B353" s="18"/>
      <c r="D353" s="113"/>
      <c r="F353" s="114"/>
    </row>
    <row r="354">
      <c r="B354" s="18"/>
      <c r="D354" s="113"/>
      <c r="F354" s="114"/>
    </row>
    <row r="355">
      <c r="B355" s="18"/>
      <c r="D355" s="113"/>
      <c r="F355" s="114"/>
    </row>
    <row r="356">
      <c r="B356" s="18"/>
      <c r="D356" s="113"/>
      <c r="F356" s="114"/>
    </row>
    <row r="357">
      <c r="B357" s="18"/>
      <c r="D357" s="113"/>
      <c r="F357" s="114"/>
    </row>
    <row r="358">
      <c r="B358" s="18"/>
      <c r="D358" s="113"/>
      <c r="F358" s="114"/>
    </row>
    <row r="359">
      <c r="B359" s="18"/>
      <c r="D359" s="113"/>
      <c r="F359" s="114"/>
    </row>
    <row r="360">
      <c r="B360" s="18"/>
      <c r="D360" s="113"/>
      <c r="F360" s="114"/>
    </row>
    <row r="361">
      <c r="B361" s="18"/>
      <c r="D361" s="113"/>
      <c r="F361" s="114"/>
    </row>
    <row r="362">
      <c r="B362" s="18"/>
      <c r="D362" s="113"/>
      <c r="F362" s="114"/>
    </row>
    <row r="363">
      <c r="B363" s="18"/>
      <c r="D363" s="113"/>
      <c r="F363" s="114"/>
    </row>
    <row r="364">
      <c r="B364" s="18"/>
      <c r="D364" s="113"/>
      <c r="F364" s="114"/>
    </row>
    <row r="365">
      <c r="B365" s="18"/>
      <c r="D365" s="113"/>
      <c r="F365" s="114"/>
    </row>
    <row r="366">
      <c r="B366" s="18"/>
      <c r="D366" s="113"/>
      <c r="F366" s="114"/>
    </row>
    <row r="367">
      <c r="B367" s="18"/>
      <c r="D367" s="113"/>
      <c r="F367" s="114"/>
    </row>
    <row r="368">
      <c r="B368" s="18"/>
      <c r="D368" s="113"/>
      <c r="F368" s="114"/>
    </row>
    <row r="369">
      <c r="B369" s="18"/>
      <c r="D369" s="113"/>
      <c r="F369" s="114"/>
    </row>
    <row r="370">
      <c r="B370" s="18"/>
      <c r="D370" s="113"/>
      <c r="F370" s="114"/>
    </row>
    <row r="371">
      <c r="B371" s="18"/>
      <c r="D371" s="113"/>
      <c r="F371" s="114"/>
    </row>
    <row r="372">
      <c r="B372" s="18"/>
      <c r="D372" s="113"/>
      <c r="F372" s="114"/>
    </row>
    <row r="373">
      <c r="B373" s="18"/>
      <c r="D373" s="113"/>
      <c r="F373" s="114"/>
    </row>
    <row r="374">
      <c r="B374" s="18"/>
      <c r="D374" s="113"/>
      <c r="F374" s="114"/>
    </row>
    <row r="375">
      <c r="B375" s="18"/>
      <c r="D375" s="113"/>
      <c r="F375" s="114"/>
    </row>
    <row r="376">
      <c r="B376" s="18"/>
      <c r="D376" s="113"/>
      <c r="F376" s="114"/>
    </row>
    <row r="377">
      <c r="B377" s="18"/>
      <c r="D377" s="113"/>
      <c r="F377" s="114"/>
    </row>
    <row r="378">
      <c r="B378" s="18"/>
      <c r="D378" s="113"/>
      <c r="F378" s="114"/>
    </row>
    <row r="379">
      <c r="B379" s="18"/>
      <c r="D379" s="113"/>
      <c r="F379" s="114"/>
    </row>
    <row r="380">
      <c r="B380" s="18"/>
      <c r="D380" s="113"/>
      <c r="F380" s="114"/>
    </row>
    <row r="381">
      <c r="B381" s="18"/>
      <c r="D381" s="113"/>
      <c r="F381" s="114"/>
    </row>
    <row r="382">
      <c r="B382" s="18"/>
      <c r="D382" s="113"/>
      <c r="F382" s="114"/>
    </row>
    <row r="383">
      <c r="B383" s="18"/>
      <c r="D383" s="113"/>
      <c r="F383" s="114"/>
    </row>
    <row r="384">
      <c r="B384" s="18"/>
      <c r="D384" s="113"/>
      <c r="F384" s="114"/>
    </row>
    <row r="385">
      <c r="B385" s="18"/>
      <c r="D385" s="113"/>
      <c r="F385" s="114"/>
    </row>
    <row r="386">
      <c r="B386" s="18"/>
      <c r="D386" s="113"/>
      <c r="F386" s="114"/>
    </row>
    <row r="387">
      <c r="B387" s="18"/>
      <c r="D387" s="113"/>
      <c r="F387" s="114"/>
    </row>
    <row r="388">
      <c r="B388" s="18"/>
      <c r="D388" s="113"/>
      <c r="F388" s="114"/>
    </row>
    <row r="389">
      <c r="B389" s="18"/>
      <c r="D389" s="113"/>
      <c r="F389" s="114"/>
    </row>
    <row r="390">
      <c r="B390" s="18"/>
      <c r="D390" s="113"/>
      <c r="F390" s="114"/>
    </row>
    <row r="391">
      <c r="B391" s="18"/>
      <c r="D391" s="113"/>
      <c r="F391" s="114"/>
    </row>
    <row r="392">
      <c r="B392" s="18"/>
      <c r="D392" s="113"/>
      <c r="F392" s="114"/>
    </row>
    <row r="393">
      <c r="B393" s="18"/>
      <c r="D393" s="113"/>
      <c r="F393" s="114"/>
    </row>
    <row r="394">
      <c r="B394" s="18"/>
      <c r="D394" s="113"/>
      <c r="F394" s="114"/>
    </row>
    <row r="395">
      <c r="B395" s="18"/>
      <c r="D395" s="113"/>
      <c r="F395" s="114"/>
    </row>
    <row r="396">
      <c r="B396" s="18"/>
      <c r="D396" s="113"/>
      <c r="F396" s="114"/>
    </row>
    <row r="397">
      <c r="B397" s="18"/>
      <c r="D397" s="113"/>
      <c r="F397" s="114"/>
    </row>
    <row r="398">
      <c r="B398" s="18"/>
      <c r="D398" s="113"/>
      <c r="F398" s="114"/>
    </row>
    <row r="399">
      <c r="B399" s="18"/>
      <c r="D399" s="113"/>
      <c r="F399" s="114"/>
    </row>
    <row r="400">
      <c r="B400" s="18"/>
      <c r="D400" s="113"/>
      <c r="F400" s="114"/>
    </row>
    <row r="401">
      <c r="B401" s="18"/>
      <c r="D401" s="113"/>
      <c r="F401" s="114"/>
    </row>
    <row r="402">
      <c r="B402" s="18"/>
      <c r="D402" s="113"/>
      <c r="F402" s="114"/>
    </row>
    <row r="403">
      <c r="B403" s="18"/>
      <c r="D403" s="113"/>
      <c r="F403" s="114"/>
    </row>
    <row r="404">
      <c r="B404" s="18"/>
      <c r="D404" s="113"/>
      <c r="F404" s="114"/>
    </row>
    <row r="405">
      <c r="B405" s="18"/>
      <c r="D405" s="113"/>
      <c r="F405" s="114"/>
    </row>
    <row r="406">
      <c r="B406" s="18"/>
      <c r="D406" s="113"/>
      <c r="F406" s="114"/>
    </row>
    <row r="407">
      <c r="B407" s="18"/>
      <c r="D407" s="113"/>
      <c r="F407" s="114"/>
    </row>
    <row r="408">
      <c r="B408" s="18"/>
      <c r="D408" s="113"/>
      <c r="F408" s="114"/>
    </row>
    <row r="409">
      <c r="B409" s="18"/>
      <c r="D409" s="113"/>
      <c r="F409" s="114"/>
    </row>
    <row r="410">
      <c r="B410" s="18"/>
      <c r="D410" s="113"/>
      <c r="F410" s="114"/>
    </row>
    <row r="411">
      <c r="B411" s="18"/>
      <c r="D411" s="113"/>
      <c r="F411" s="114"/>
    </row>
    <row r="412">
      <c r="B412" s="18"/>
      <c r="D412" s="113"/>
      <c r="F412" s="114"/>
    </row>
    <row r="413">
      <c r="B413" s="18"/>
      <c r="D413" s="113"/>
      <c r="F413" s="114"/>
    </row>
    <row r="414">
      <c r="B414" s="18"/>
      <c r="D414" s="113"/>
      <c r="F414" s="114"/>
    </row>
    <row r="415">
      <c r="B415" s="18"/>
      <c r="D415" s="113"/>
      <c r="F415" s="114"/>
    </row>
    <row r="416">
      <c r="B416" s="18"/>
      <c r="D416" s="113"/>
      <c r="F416" s="114"/>
    </row>
    <row r="417">
      <c r="B417" s="18"/>
      <c r="D417" s="113"/>
      <c r="F417" s="114"/>
    </row>
    <row r="418">
      <c r="B418" s="18"/>
      <c r="D418" s="113"/>
      <c r="F418" s="114"/>
    </row>
    <row r="419">
      <c r="B419" s="18"/>
      <c r="D419" s="113"/>
      <c r="F419" s="114"/>
    </row>
    <row r="420">
      <c r="B420" s="18"/>
      <c r="D420" s="113"/>
      <c r="F420" s="114"/>
    </row>
    <row r="421">
      <c r="B421" s="18"/>
      <c r="D421" s="113"/>
      <c r="F421" s="114"/>
    </row>
    <row r="422">
      <c r="B422" s="18"/>
      <c r="D422" s="113"/>
      <c r="F422" s="114"/>
    </row>
    <row r="423">
      <c r="B423" s="18"/>
      <c r="D423" s="113"/>
      <c r="F423" s="114"/>
    </row>
    <row r="424">
      <c r="B424" s="18"/>
      <c r="D424" s="113"/>
      <c r="F424" s="114"/>
    </row>
    <row r="425">
      <c r="B425" s="18"/>
      <c r="D425" s="113"/>
      <c r="F425" s="114"/>
    </row>
    <row r="426">
      <c r="B426" s="18"/>
      <c r="D426" s="113"/>
      <c r="F426" s="114"/>
    </row>
    <row r="427">
      <c r="B427" s="18"/>
      <c r="D427" s="113"/>
      <c r="F427" s="114"/>
    </row>
    <row r="428">
      <c r="B428" s="18"/>
      <c r="D428" s="113"/>
      <c r="F428" s="114"/>
    </row>
    <row r="429">
      <c r="B429" s="18"/>
      <c r="D429" s="113"/>
      <c r="F429" s="114"/>
    </row>
    <row r="430">
      <c r="B430" s="18"/>
      <c r="D430" s="113"/>
      <c r="F430" s="114"/>
    </row>
    <row r="431">
      <c r="B431" s="18"/>
      <c r="D431" s="113"/>
      <c r="F431" s="114"/>
    </row>
    <row r="432">
      <c r="B432" s="18"/>
      <c r="D432" s="113"/>
      <c r="F432" s="114"/>
    </row>
    <row r="433">
      <c r="B433" s="18"/>
      <c r="D433" s="113"/>
      <c r="F433" s="114"/>
    </row>
    <row r="434">
      <c r="B434" s="18"/>
      <c r="D434" s="113"/>
      <c r="F434" s="114"/>
    </row>
    <row r="435">
      <c r="B435" s="18"/>
      <c r="D435" s="113"/>
      <c r="F435" s="114"/>
    </row>
    <row r="436">
      <c r="B436" s="18"/>
      <c r="D436" s="113"/>
      <c r="F436" s="114"/>
    </row>
    <row r="437">
      <c r="B437" s="18"/>
      <c r="D437" s="113"/>
      <c r="F437" s="114"/>
    </row>
    <row r="438">
      <c r="B438" s="18"/>
      <c r="D438" s="113"/>
      <c r="F438" s="114"/>
    </row>
    <row r="439">
      <c r="B439" s="18"/>
      <c r="D439" s="113"/>
      <c r="F439" s="114"/>
    </row>
    <row r="440">
      <c r="B440" s="18"/>
      <c r="D440" s="113"/>
      <c r="F440" s="114"/>
    </row>
    <row r="441">
      <c r="B441" s="18"/>
      <c r="D441" s="113"/>
      <c r="F441" s="114"/>
    </row>
    <row r="442">
      <c r="B442" s="18"/>
      <c r="D442" s="113"/>
      <c r="F442" s="114"/>
    </row>
    <row r="443">
      <c r="B443" s="18"/>
      <c r="D443" s="113"/>
      <c r="F443" s="114"/>
    </row>
    <row r="444">
      <c r="B444" s="18"/>
      <c r="D444" s="113"/>
      <c r="F444" s="114"/>
    </row>
    <row r="445">
      <c r="B445" s="18"/>
      <c r="D445" s="113"/>
      <c r="F445" s="114"/>
    </row>
    <row r="446">
      <c r="B446" s="18"/>
      <c r="D446" s="113"/>
      <c r="F446" s="114"/>
    </row>
    <row r="447">
      <c r="B447" s="18"/>
      <c r="D447" s="113"/>
      <c r="F447" s="114"/>
    </row>
    <row r="448">
      <c r="B448" s="18"/>
      <c r="D448" s="113"/>
      <c r="F448" s="114"/>
    </row>
    <row r="449">
      <c r="B449" s="18"/>
      <c r="D449" s="113"/>
      <c r="F449" s="114"/>
    </row>
    <row r="450">
      <c r="B450" s="18"/>
      <c r="D450" s="113"/>
      <c r="F450" s="114"/>
    </row>
    <row r="451">
      <c r="B451" s="18"/>
      <c r="D451" s="113"/>
      <c r="F451" s="114"/>
    </row>
    <row r="452">
      <c r="B452" s="18"/>
      <c r="D452" s="113"/>
      <c r="F452" s="114"/>
    </row>
    <row r="453">
      <c r="B453" s="18"/>
      <c r="D453" s="113"/>
      <c r="F453" s="114"/>
    </row>
    <row r="454">
      <c r="B454" s="18"/>
      <c r="D454" s="113"/>
      <c r="F454" s="114"/>
    </row>
    <row r="455">
      <c r="B455" s="18"/>
      <c r="D455" s="113"/>
      <c r="F455" s="114"/>
    </row>
    <row r="456">
      <c r="B456" s="18"/>
      <c r="D456" s="113"/>
      <c r="F456" s="114"/>
    </row>
    <row r="457">
      <c r="B457" s="18"/>
      <c r="D457" s="113"/>
      <c r="F457" s="114"/>
    </row>
    <row r="458">
      <c r="B458" s="18"/>
      <c r="D458" s="113"/>
      <c r="F458" s="114"/>
    </row>
    <row r="459">
      <c r="B459" s="18"/>
      <c r="D459" s="113"/>
      <c r="F459" s="114"/>
    </row>
    <row r="460">
      <c r="B460" s="18"/>
      <c r="D460" s="113"/>
      <c r="F460" s="114"/>
    </row>
    <row r="461">
      <c r="B461" s="18"/>
      <c r="D461" s="113"/>
      <c r="F461" s="114"/>
    </row>
    <row r="462">
      <c r="B462" s="18"/>
      <c r="D462" s="113"/>
      <c r="F462" s="114"/>
    </row>
    <row r="463">
      <c r="B463" s="18"/>
      <c r="D463" s="113"/>
      <c r="F463" s="114"/>
    </row>
    <row r="464">
      <c r="B464" s="18"/>
      <c r="D464" s="113"/>
      <c r="F464" s="114"/>
    </row>
    <row r="465">
      <c r="B465" s="18"/>
      <c r="D465" s="113"/>
      <c r="F465" s="114"/>
    </row>
    <row r="466">
      <c r="B466" s="18"/>
      <c r="D466" s="113"/>
      <c r="F466" s="114"/>
    </row>
    <row r="467">
      <c r="B467" s="18"/>
      <c r="D467" s="113"/>
      <c r="F467" s="114"/>
    </row>
    <row r="468">
      <c r="B468" s="18"/>
      <c r="D468" s="113"/>
      <c r="F468" s="114"/>
    </row>
    <row r="469">
      <c r="B469" s="18"/>
      <c r="D469" s="113"/>
      <c r="F469" s="114"/>
    </row>
    <row r="470">
      <c r="B470" s="18"/>
      <c r="D470" s="113"/>
      <c r="F470" s="114"/>
    </row>
    <row r="471">
      <c r="B471" s="18"/>
      <c r="D471" s="113"/>
      <c r="F471" s="114"/>
    </row>
    <row r="472">
      <c r="B472" s="18"/>
      <c r="D472" s="113"/>
      <c r="F472" s="114"/>
    </row>
    <row r="473">
      <c r="B473" s="18"/>
      <c r="D473" s="113"/>
      <c r="F473" s="114"/>
    </row>
    <row r="474">
      <c r="B474" s="18"/>
      <c r="D474" s="113"/>
      <c r="F474" s="114"/>
    </row>
    <row r="475">
      <c r="B475" s="18"/>
      <c r="D475" s="113"/>
      <c r="F475" s="114"/>
    </row>
    <row r="476">
      <c r="B476" s="18"/>
      <c r="D476" s="113"/>
      <c r="F476" s="114"/>
    </row>
    <row r="477">
      <c r="B477" s="18"/>
      <c r="D477" s="113"/>
      <c r="F477" s="114"/>
    </row>
    <row r="478">
      <c r="B478" s="18"/>
      <c r="D478" s="113"/>
      <c r="F478" s="114"/>
    </row>
    <row r="479">
      <c r="B479" s="18"/>
      <c r="D479" s="113"/>
      <c r="F479" s="114"/>
    </row>
    <row r="480">
      <c r="B480" s="18"/>
      <c r="D480" s="113"/>
      <c r="F480" s="114"/>
    </row>
    <row r="481">
      <c r="B481" s="18"/>
      <c r="D481" s="113"/>
      <c r="F481" s="114"/>
    </row>
    <row r="482">
      <c r="B482" s="18"/>
      <c r="D482" s="113"/>
      <c r="F482" s="114"/>
    </row>
    <row r="483">
      <c r="B483" s="18"/>
      <c r="D483" s="113"/>
      <c r="F483" s="114"/>
    </row>
    <row r="484">
      <c r="B484" s="18"/>
      <c r="D484" s="113"/>
      <c r="F484" s="114"/>
    </row>
    <row r="485">
      <c r="B485" s="18"/>
      <c r="D485" s="113"/>
      <c r="F485" s="114"/>
    </row>
    <row r="486">
      <c r="B486" s="18"/>
      <c r="D486" s="113"/>
      <c r="F486" s="114"/>
    </row>
    <row r="487">
      <c r="B487" s="18"/>
      <c r="D487" s="113"/>
      <c r="F487" s="114"/>
    </row>
    <row r="488">
      <c r="B488" s="18"/>
      <c r="D488" s="113"/>
      <c r="F488" s="114"/>
    </row>
    <row r="489">
      <c r="B489" s="18"/>
      <c r="D489" s="113"/>
      <c r="F489" s="114"/>
    </row>
    <row r="490">
      <c r="B490" s="18"/>
      <c r="D490" s="113"/>
      <c r="F490" s="114"/>
    </row>
    <row r="491">
      <c r="B491" s="18"/>
      <c r="D491" s="113"/>
      <c r="F491" s="114"/>
    </row>
    <row r="492">
      <c r="B492" s="18"/>
      <c r="D492" s="113"/>
      <c r="F492" s="114"/>
    </row>
    <row r="493">
      <c r="B493" s="18"/>
      <c r="D493" s="113"/>
      <c r="F493" s="114"/>
    </row>
    <row r="494">
      <c r="B494" s="18"/>
      <c r="D494" s="113"/>
      <c r="F494" s="114"/>
    </row>
    <row r="495">
      <c r="B495" s="18"/>
      <c r="D495" s="113"/>
      <c r="F495" s="114"/>
    </row>
    <row r="496">
      <c r="B496" s="18"/>
      <c r="D496" s="113"/>
      <c r="F496" s="114"/>
    </row>
    <row r="497">
      <c r="B497" s="18"/>
      <c r="D497" s="113"/>
      <c r="F497" s="114"/>
    </row>
    <row r="498">
      <c r="B498" s="18"/>
      <c r="D498" s="113"/>
      <c r="F498" s="114"/>
    </row>
    <row r="499">
      <c r="B499" s="18"/>
      <c r="D499" s="113"/>
      <c r="F499" s="114"/>
    </row>
    <row r="500">
      <c r="B500" s="18"/>
      <c r="D500" s="113"/>
      <c r="F500" s="114"/>
    </row>
    <row r="501">
      <c r="B501" s="18"/>
      <c r="D501" s="113"/>
      <c r="F501" s="114"/>
    </row>
    <row r="502">
      <c r="B502" s="18"/>
      <c r="D502" s="113"/>
      <c r="F502" s="114"/>
    </row>
    <row r="503">
      <c r="B503" s="18"/>
      <c r="D503" s="113"/>
      <c r="F503" s="114"/>
    </row>
    <row r="504">
      <c r="B504" s="18"/>
      <c r="D504" s="113"/>
      <c r="F504" s="114"/>
    </row>
    <row r="505">
      <c r="B505" s="18"/>
      <c r="D505" s="113"/>
      <c r="F505" s="114"/>
    </row>
    <row r="506">
      <c r="B506" s="18"/>
      <c r="D506" s="113"/>
      <c r="F506" s="114"/>
    </row>
    <row r="507">
      <c r="B507" s="18"/>
      <c r="D507" s="113"/>
      <c r="F507" s="114"/>
    </row>
    <row r="508">
      <c r="B508" s="18"/>
      <c r="D508" s="113"/>
      <c r="F508" s="114"/>
    </row>
    <row r="509">
      <c r="B509" s="18"/>
      <c r="D509" s="113"/>
      <c r="F509" s="114"/>
    </row>
    <row r="510">
      <c r="B510" s="18"/>
      <c r="D510" s="113"/>
      <c r="F510" s="114"/>
    </row>
    <row r="511">
      <c r="B511" s="18"/>
      <c r="D511" s="113"/>
      <c r="F511" s="114"/>
    </row>
    <row r="512">
      <c r="B512" s="18"/>
      <c r="D512" s="113"/>
      <c r="F512" s="114"/>
    </row>
    <row r="513">
      <c r="B513" s="18"/>
      <c r="D513" s="113"/>
      <c r="F513" s="114"/>
    </row>
    <row r="514">
      <c r="B514" s="18"/>
      <c r="D514" s="113"/>
      <c r="F514" s="114"/>
    </row>
    <row r="515">
      <c r="B515" s="18"/>
      <c r="D515" s="113"/>
      <c r="F515" s="114"/>
    </row>
    <row r="516">
      <c r="B516" s="18"/>
      <c r="D516" s="113"/>
      <c r="F516" s="114"/>
    </row>
    <row r="517">
      <c r="B517" s="18"/>
      <c r="D517" s="113"/>
      <c r="F517" s="114"/>
    </row>
    <row r="518">
      <c r="B518" s="18"/>
      <c r="D518" s="113"/>
      <c r="F518" s="114"/>
    </row>
    <row r="519">
      <c r="B519" s="18"/>
      <c r="D519" s="113"/>
      <c r="F519" s="114"/>
    </row>
    <row r="520">
      <c r="B520" s="18"/>
      <c r="D520" s="113"/>
      <c r="F520" s="114"/>
    </row>
    <row r="521">
      <c r="B521" s="18"/>
      <c r="D521" s="113"/>
      <c r="F521" s="114"/>
    </row>
    <row r="522">
      <c r="B522" s="18"/>
      <c r="D522" s="113"/>
      <c r="F522" s="114"/>
    </row>
    <row r="523">
      <c r="B523" s="18"/>
      <c r="D523" s="113"/>
      <c r="F523" s="114"/>
    </row>
    <row r="524">
      <c r="B524" s="18"/>
      <c r="D524" s="113"/>
      <c r="F524" s="114"/>
    </row>
    <row r="525">
      <c r="B525" s="18"/>
      <c r="D525" s="113"/>
      <c r="F525" s="114"/>
    </row>
    <row r="526">
      <c r="B526" s="18"/>
      <c r="D526" s="113"/>
      <c r="F526" s="114"/>
    </row>
    <row r="527">
      <c r="B527" s="18"/>
      <c r="D527" s="113"/>
      <c r="F527" s="114"/>
    </row>
    <row r="528">
      <c r="B528" s="18"/>
      <c r="D528" s="113"/>
      <c r="F528" s="114"/>
    </row>
    <row r="529">
      <c r="B529" s="18"/>
      <c r="D529" s="113"/>
      <c r="F529" s="114"/>
    </row>
    <row r="530">
      <c r="B530" s="18"/>
      <c r="D530" s="113"/>
      <c r="F530" s="114"/>
    </row>
    <row r="531">
      <c r="B531" s="18"/>
      <c r="D531" s="113"/>
      <c r="F531" s="114"/>
    </row>
    <row r="532">
      <c r="B532" s="18"/>
      <c r="D532" s="113"/>
      <c r="F532" s="114"/>
    </row>
    <row r="533">
      <c r="B533" s="18"/>
      <c r="D533" s="113"/>
      <c r="F533" s="114"/>
    </row>
    <row r="534">
      <c r="B534" s="18"/>
      <c r="D534" s="113"/>
      <c r="F534" s="114"/>
    </row>
    <row r="535">
      <c r="B535" s="18"/>
      <c r="D535" s="113"/>
      <c r="F535" s="114"/>
    </row>
    <row r="536">
      <c r="B536" s="18"/>
      <c r="D536" s="113"/>
      <c r="F536" s="114"/>
    </row>
    <row r="537">
      <c r="B537" s="18"/>
      <c r="D537" s="113"/>
      <c r="F537" s="114"/>
    </row>
    <row r="538">
      <c r="B538" s="18"/>
      <c r="D538" s="113"/>
      <c r="F538" s="114"/>
    </row>
    <row r="539">
      <c r="B539" s="18"/>
      <c r="D539" s="113"/>
      <c r="F539" s="114"/>
    </row>
    <row r="540">
      <c r="B540" s="18"/>
      <c r="D540" s="113"/>
      <c r="F540" s="114"/>
    </row>
    <row r="541">
      <c r="B541" s="18"/>
      <c r="D541" s="113"/>
      <c r="F541" s="114"/>
    </row>
    <row r="542">
      <c r="B542" s="18"/>
      <c r="D542" s="113"/>
      <c r="F542" s="114"/>
    </row>
    <row r="543">
      <c r="B543" s="18"/>
      <c r="D543" s="113"/>
      <c r="F543" s="114"/>
    </row>
    <row r="544">
      <c r="B544" s="18"/>
      <c r="D544" s="113"/>
      <c r="F544" s="114"/>
    </row>
    <row r="545">
      <c r="B545" s="18"/>
      <c r="D545" s="113"/>
      <c r="F545" s="114"/>
    </row>
    <row r="546">
      <c r="B546" s="18"/>
      <c r="D546" s="113"/>
      <c r="F546" s="114"/>
    </row>
    <row r="547">
      <c r="B547" s="18"/>
      <c r="D547" s="113"/>
      <c r="F547" s="114"/>
    </row>
    <row r="548">
      <c r="B548" s="18"/>
      <c r="D548" s="113"/>
      <c r="F548" s="114"/>
    </row>
    <row r="549">
      <c r="B549" s="18"/>
      <c r="D549" s="113"/>
      <c r="F549" s="114"/>
    </row>
    <row r="550">
      <c r="B550" s="18"/>
      <c r="D550" s="113"/>
      <c r="F550" s="114"/>
    </row>
    <row r="551">
      <c r="B551" s="18"/>
      <c r="D551" s="113"/>
      <c r="F551" s="114"/>
    </row>
    <row r="552">
      <c r="B552" s="18"/>
      <c r="D552" s="113"/>
      <c r="F552" s="114"/>
    </row>
    <row r="553">
      <c r="B553" s="18"/>
      <c r="D553" s="113"/>
      <c r="F553" s="114"/>
    </row>
    <row r="554">
      <c r="B554" s="18"/>
      <c r="D554" s="113"/>
      <c r="F554" s="114"/>
    </row>
    <row r="555">
      <c r="B555" s="18"/>
      <c r="D555" s="113"/>
      <c r="F555" s="114"/>
    </row>
    <row r="556">
      <c r="B556" s="18"/>
      <c r="D556" s="113"/>
      <c r="F556" s="114"/>
    </row>
    <row r="557">
      <c r="B557" s="18"/>
      <c r="D557" s="113"/>
      <c r="F557" s="114"/>
    </row>
    <row r="558">
      <c r="B558" s="18"/>
      <c r="D558" s="113"/>
      <c r="F558" s="114"/>
    </row>
    <row r="559">
      <c r="B559" s="18"/>
      <c r="D559" s="113"/>
      <c r="F559" s="114"/>
    </row>
    <row r="560">
      <c r="B560" s="18"/>
      <c r="D560" s="113"/>
      <c r="F560" s="114"/>
    </row>
    <row r="561">
      <c r="B561" s="18"/>
      <c r="D561" s="113"/>
      <c r="F561" s="114"/>
    </row>
    <row r="562">
      <c r="B562" s="18"/>
      <c r="D562" s="113"/>
      <c r="F562" s="114"/>
    </row>
    <row r="563">
      <c r="B563" s="18"/>
      <c r="D563" s="113"/>
      <c r="F563" s="114"/>
    </row>
    <row r="564">
      <c r="B564" s="18"/>
      <c r="D564" s="113"/>
      <c r="F564" s="114"/>
    </row>
    <row r="565">
      <c r="B565" s="18"/>
      <c r="D565" s="113"/>
      <c r="F565" s="114"/>
    </row>
    <row r="566">
      <c r="B566" s="18"/>
      <c r="D566" s="113"/>
      <c r="F566" s="114"/>
    </row>
    <row r="567">
      <c r="B567" s="18"/>
      <c r="D567" s="113"/>
      <c r="F567" s="114"/>
    </row>
    <row r="568">
      <c r="B568" s="18"/>
      <c r="D568" s="113"/>
      <c r="F568" s="114"/>
    </row>
    <row r="569">
      <c r="B569" s="18"/>
      <c r="D569" s="113"/>
      <c r="F569" s="114"/>
    </row>
    <row r="570">
      <c r="B570" s="18"/>
      <c r="D570" s="113"/>
      <c r="F570" s="114"/>
    </row>
    <row r="571">
      <c r="B571" s="18"/>
      <c r="D571" s="113"/>
      <c r="F571" s="114"/>
    </row>
    <row r="572">
      <c r="B572" s="18"/>
      <c r="D572" s="113"/>
      <c r="F572" s="114"/>
    </row>
    <row r="573">
      <c r="B573" s="18"/>
      <c r="D573" s="113"/>
      <c r="F573" s="114"/>
    </row>
    <row r="574">
      <c r="B574" s="18"/>
      <c r="D574" s="113"/>
      <c r="F574" s="114"/>
    </row>
    <row r="575">
      <c r="B575" s="18"/>
      <c r="D575" s="113"/>
      <c r="F575" s="114"/>
    </row>
    <row r="576">
      <c r="B576" s="18"/>
      <c r="D576" s="113"/>
      <c r="F576" s="114"/>
    </row>
    <row r="577">
      <c r="B577" s="18"/>
      <c r="D577" s="113"/>
      <c r="F577" s="114"/>
    </row>
    <row r="578">
      <c r="B578" s="18"/>
      <c r="D578" s="113"/>
      <c r="F578" s="114"/>
    </row>
    <row r="579">
      <c r="B579" s="18"/>
      <c r="D579" s="113"/>
      <c r="F579" s="114"/>
    </row>
    <row r="580">
      <c r="B580" s="18"/>
      <c r="D580" s="113"/>
      <c r="F580" s="114"/>
    </row>
    <row r="581">
      <c r="B581" s="18"/>
      <c r="D581" s="113"/>
      <c r="F581" s="114"/>
    </row>
    <row r="582">
      <c r="B582" s="18"/>
      <c r="D582" s="113"/>
      <c r="F582" s="114"/>
    </row>
    <row r="583">
      <c r="B583" s="18"/>
      <c r="D583" s="113"/>
      <c r="F583" s="114"/>
    </row>
    <row r="584">
      <c r="B584" s="18"/>
      <c r="D584" s="113"/>
      <c r="F584" s="114"/>
    </row>
    <row r="585">
      <c r="B585" s="18"/>
      <c r="D585" s="113"/>
      <c r="F585" s="114"/>
    </row>
    <row r="586">
      <c r="B586" s="18"/>
      <c r="D586" s="113"/>
      <c r="F586" s="114"/>
    </row>
    <row r="587">
      <c r="B587" s="18"/>
      <c r="D587" s="113"/>
      <c r="F587" s="114"/>
    </row>
    <row r="588">
      <c r="B588" s="18"/>
      <c r="D588" s="113"/>
      <c r="F588" s="114"/>
    </row>
    <row r="589">
      <c r="B589" s="18"/>
      <c r="D589" s="113"/>
      <c r="F589" s="114"/>
    </row>
    <row r="590">
      <c r="B590" s="18"/>
      <c r="D590" s="113"/>
      <c r="F590" s="114"/>
    </row>
    <row r="591">
      <c r="B591" s="18"/>
      <c r="D591" s="113"/>
      <c r="F591" s="114"/>
    </row>
    <row r="592">
      <c r="B592" s="18"/>
      <c r="D592" s="113"/>
      <c r="F592" s="114"/>
    </row>
    <row r="593">
      <c r="B593" s="18"/>
      <c r="D593" s="113"/>
      <c r="F593" s="114"/>
    </row>
    <row r="594">
      <c r="B594" s="18"/>
      <c r="D594" s="113"/>
      <c r="F594" s="114"/>
    </row>
    <row r="595">
      <c r="B595" s="18"/>
      <c r="D595" s="113"/>
      <c r="F595" s="114"/>
    </row>
    <row r="596">
      <c r="B596" s="18"/>
      <c r="D596" s="113"/>
      <c r="F596" s="114"/>
    </row>
    <row r="597">
      <c r="B597" s="18"/>
      <c r="D597" s="113"/>
      <c r="F597" s="114"/>
    </row>
    <row r="598">
      <c r="B598" s="18"/>
      <c r="D598" s="113"/>
      <c r="F598" s="114"/>
    </row>
    <row r="599">
      <c r="B599" s="18"/>
      <c r="D599" s="113"/>
      <c r="F599" s="114"/>
    </row>
    <row r="600">
      <c r="B600" s="18"/>
      <c r="D600" s="113"/>
      <c r="F600" s="114"/>
    </row>
    <row r="601">
      <c r="B601" s="18"/>
      <c r="D601" s="113"/>
      <c r="F601" s="114"/>
    </row>
    <row r="602">
      <c r="B602" s="18"/>
      <c r="D602" s="113"/>
      <c r="F602" s="114"/>
    </row>
    <row r="603">
      <c r="B603" s="18"/>
      <c r="D603" s="113"/>
      <c r="F603" s="114"/>
    </row>
    <row r="604">
      <c r="B604" s="18"/>
      <c r="D604" s="113"/>
      <c r="F604" s="114"/>
    </row>
    <row r="605">
      <c r="B605" s="18"/>
      <c r="D605" s="113"/>
      <c r="F605" s="114"/>
    </row>
    <row r="606">
      <c r="B606" s="18"/>
      <c r="D606" s="113"/>
      <c r="F606" s="114"/>
    </row>
    <row r="607">
      <c r="B607" s="18"/>
      <c r="D607" s="113"/>
      <c r="F607" s="114"/>
    </row>
    <row r="608">
      <c r="B608" s="18"/>
      <c r="D608" s="113"/>
      <c r="F608" s="114"/>
    </row>
    <row r="609">
      <c r="B609" s="18"/>
      <c r="D609" s="113"/>
      <c r="F609" s="114"/>
    </row>
    <row r="610">
      <c r="B610" s="18"/>
      <c r="D610" s="113"/>
      <c r="F610" s="114"/>
    </row>
    <row r="611">
      <c r="B611" s="18"/>
      <c r="D611" s="113"/>
      <c r="F611" s="114"/>
    </row>
    <row r="612">
      <c r="B612" s="18"/>
      <c r="D612" s="113"/>
      <c r="F612" s="114"/>
    </row>
    <row r="613">
      <c r="B613" s="18"/>
      <c r="D613" s="113"/>
      <c r="F613" s="114"/>
    </row>
    <row r="614">
      <c r="B614" s="18"/>
      <c r="D614" s="113"/>
      <c r="F614" s="114"/>
    </row>
    <row r="615">
      <c r="B615" s="18"/>
      <c r="D615" s="113"/>
      <c r="F615" s="114"/>
    </row>
    <row r="616">
      <c r="B616" s="18"/>
      <c r="D616" s="113"/>
      <c r="F616" s="114"/>
    </row>
    <row r="617">
      <c r="B617" s="18"/>
      <c r="D617" s="113"/>
      <c r="F617" s="114"/>
    </row>
    <row r="618">
      <c r="B618" s="18"/>
      <c r="D618" s="113"/>
      <c r="F618" s="114"/>
    </row>
    <row r="619">
      <c r="B619" s="18"/>
      <c r="D619" s="113"/>
      <c r="F619" s="114"/>
    </row>
    <row r="620">
      <c r="B620" s="18"/>
      <c r="D620" s="113"/>
      <c r="F620" s="114"/>
    </row>
    <row r="621">
      <c r="B621" s="18"/>
      <c r="D621" s="113"/>
      <c r="F621" s="114"/>
    </row>
    <row r="622">
      <c r="B622" s="18"/>
      <c r="D622" s="113"/>
      <c r="F622" s="114"/>
    </row>
    <row r="623">
      <c r="B623" s="18"/>
      <c r="D623" s="113"/>
      <c r="F623" s="114"/>
    </row>
    <row r="624">
      <c r="B624" s="18"/>
      <c r="D624" s="113"/>
      <c r="F624" s="114"/>
    </row>
    <row r="625">
      <c r="B625" s="18"/>
      <c r="D625" s="113"/>
      <c r="F625" s="114"/>
    </row>
    <row r="626">
      <c r="B626" s="18"/>
      <c r="D626" s="113"/>
      <c r="F626" s="114"/>
    </row>
    <row r="627">
      <c r="B627" s="18"/>
      <c r="D627" s="113"/>
      <c r="F627" s="114"/>
    </row>
    <row r="628">
      <c r="B628" s="18"/>
      <c r="D628" s="113"/>
      <c r="F628" s="114"/>
    </row>
    <row r="629">
      <c r="B629" s="18"/>
      <c r="D629" s="113"/>
      <c r="F629" s="114"/>
    </row>
    <row r="630">
      <c r="B630" s="18"/>
      <c r="D630" s="113"/>
      <c r="F630" s="114"/>
    </row>
    <row r="631">
      <c r="B631" s="18"/>
      <c r="D631" s="113"/>
      <c r="F631" s="114"/>
    </row>
    <row r="632">
      <c r="B632" s="18"/>
      <c r="D632" s="113"/>
      <c r="F632" s="114"/>
    </row>
    <row r="633">
      <c r="B633" s="18"/>
      <c r="D633" s="113"/>
      <c r="F633" s="114"/>
    </row>
    <row r="634">
      <c r="B634" s="18"/>
      <c r="D634" s="113"/>
      <c r="F634" s="114"/>
    </row>
    <row r="635">
      <c r="B635" s="18"/>
      <c r="D635" s="113"/>
      <c r="F635" s="114"/>
    </row>
    <row r="636">
      <c r="B636" s="18"/>
      <c r="D636" s="113"/>
      <c r="F636" s="114"/>
    </row>
    <row r="637">
      <c r="B637" s="18"/>
      <c r="D637" s="113"/>
      <c r="F637" s="114"/>
    </row>
    <row r="638">
      <c r="B638" s="18"/>
      <c r="D638" s="113"/>
      <c r="F638" s="114"/>
    </row>
    <row r="639">
      <c r="B639" s="18"/>
      <c r="D639" s="113"/>
      <c r="F639" s="114"/>
    </row>
    <row r="640">
      <c r="B640" s="18"/>
      <c r="D640" s="113"/>
      <c r="F640" s="114"/>
    </row>
    <row r="641">
      <c r="B641" s="18"/>
      <c r="D641" s="113"/>
      <c r="F641" s="114"/>
    </row>
    <row r="642">
      <c r="B642" s="18"/>
      <c r="D642" s="113"/>
      <c r="F642" s="114"/>
    </row>
    <row r="643">
      <c r="B643" s="18"/>
      <c r="D643" s="113"/>
      <c r="F643" s="114"/>
    </row>
    <row r="644">
      <c r="B644" s="18"/>
      <c r="D644" s="113"/>
      <c r="F644" s="114"/>
    </row>
    <row r="645">
      <c r="B645" s="18"/>
      <c r="D645" s="113"/>
      <c r="F645" s="114"/>
    </row>
    <row r="646">
      <c r="B646" s="18"/>
      <c r="D646" s="113"/>
      <c r="F646" s="114"/>
    </row>
    <row r="647">
      <c r="B647" s="18"/>
      <c r="D647" s="113"/>
      <c r="F647" s="114"/>
    </row>
    <row r="648">
      <c r="B648" s="18"/>
      <c r="D648" s="113"/>
      <c r="F648" s="114"/>
    </row>
    <row r="649">
      <c r="B649" s="18"/>
      <c r="D649" s="113"/>
      <c r="F649" s="114"/>
    </row>
    <row r="650">
      <c r="B650" s="18"/>
      <c r="D650" s="113"/>
      <c r="F650" s="114"/>
    </row>
    <row r="651">
      <c r="B651" s="18"/>
      <c r="D651" s="113"/>
      <c r="F651" s="114"/>
    </row>
    <row r="652">
      <c r="B652" s="18"/>
      <c r="D652" s="113"/>
      <c r="F652" s="114"/>
    </row>
    <row r="653">
      <c r="B653" s="18"/>
      <c r="D653" s="113"/>
      <c r="F653" s="114"/>
    </row>
    <row r="654">
      <c r="B654" s="18"/>
      <c r="D654" s="113"/>
      <c r="F654" s="114"/>
    </row>
    <row r="655">
      <c r="B655" s="18"/>
      <c r="D655" s="113"/>
      <c r="F655" s="114"/>
    </row>
    <row r="656">
      <c r="B656" s="18"/>
      <c r="D656" s="113"/>
      <c r="F656" s="114"/>
    </row>
    <row r="657">
      <c r="B657" s="18"/>
      <c r="D657" s="113"/>
      <c r="F657" s="114"/>
    </row>
    <row r="658">
      <c r="B658" s="18"/>
      <c r="D658" s="113"/>
      <c r="F658" s="114"/>
    </row>
    <row r="659">
      <c r="B659" s="18"/>
      <c r="D659" s="113"/>
      <c r="F659" s="114"/>
    </row>
    <row r="660">
      <c r="B660" s="18"/>
      <c r="D660" s="113"/>
      <c r="F660" s="114"/>
    </row>
    <row r="661">
      <c r="B661" s="18"/>
      <c r="D661" s="113"/>
      <c r="F661" s="114"/>
    </row>
    <row r="662">
      <c r="B662" s="18"/>
      <c r="D662" s="113"/>
      <c r="F662" s="114"/>
    </row>
    <row r="663">
      <c r="B663" s="18"/>
      <c r="D663" s="113"/>
      <c r="F663" s="114"/>
    </row>
    <row r="664">
      <c r="B664" s="18"/>
      <c r="D664" s="113"/>
      <c r="F664" s="114"/>
    </row>
    <row r="665">
      <c r="B665" s="18"/>
      <c r="D665" s="113"/>
      <c r="F665" s="114"/>
    </row>
    <row r="666">
      <c r="B666" s="18"/>
      <c r="D666" s="113"/>
      <c r="F666" s="114"/>
    </row>
    <row r="667">
      <c r="B667" s="18"/>
      <c r="D667" s="113"/>
      <c r="F667" s="114"/>
    </row>
    <row r="668">
      <c r="B668" s="18"/>
      <c r="D668" s="113"/>
      <c r="F668" s="114"/>
    </row>
    <row r="669">
      <c r="B669" s="18"/>
      <c r="D669" s="113"/>
      <c r="F669" s="114"/>
    </row>
    <row r="670">
      <c r="B670" s="18"/>
      <c r="D670" s="113"/>
      <c r="F670" s="114"/>
    </row>
    <row r="671">
      <c r="B671" s="18"/>
      <c r="D671" s="113"/>
      <c r="F671" s="114"/>
    </row>
    <row r="672">
      <c r="B672" s="18"/>
      <c r="D672" s="113"/>
      <c r="F672" s="114"/>
    </row>
    <row r="673">
      <c r="B673" s="18"/>
      <c r="D673" s="113"/>
      <c r="F673" s="114"/>
    </row>
    <row r="674">
      <c r="B674" s="18"/>
      <c r="D674" s="113"/>
      <c r="F674" s="114"/>
    </row>
    <row r="675">
      <c r="B675" s="18"/>
      <c r="D675" s="113"/>
      <c r="F675" s="114"/>
    </row>
    <row r="676">
      <c r="B676" s="18"/>
      <c r="D676" s="113"/>
      <c r="F676" s="114"/>
    </row>
    <row r="677">
      <c r="B677" s="18"/>
      <c r="D677" s="113"/>
      <c r="F677" s="114"/>
    </row>
    <row r="678">
      <c r="B678" s="18"/>
      <c r="D678" s="113"/>
      <c r="F678" s="114"/>
    </row>
    <row r="679">
      <c r="B679" s="18"/>
      <c r="D679" s="113"/>
      <c r="F679" s="114"/>
    </row>
    <row r="680">
      <c r="B680" s="18"/>
      <c r="D680" s="113"/>
      <c r="F680" s="114"/>
    </row>
    <row r="681">
      <c r="B681" s="18"/>
      <c r="D681" s="113"/>
      <c r="F681" s="114"/>
    </row>
    <row r="682">
      <c r="B682" s="18"/>
      <c r="D682" s="113"/>
      <c r="F682" s="114"/>
    </row>
    <row r="683">
      <c r="B683" s="18"/>
      <c r="D683" s="113"/>
      <c r="F683" s="114"/>
    </row>
    <row r="684">
      <c r="B684" s="18"/>
      <c r="D684" s="113"/>
      <c r="F684" s="114"/>
    </row>
    <row r="685">
      <c r="B685" s="18"/>
      <c r="D685" s="113"/>
      <c r="F685" s="114"/>
    </row>
    <row r="686">
      <c r="B686" s="18"/>
      <c r="D686" s="113"/>
      <c r="F686" s="114"/>
    </row>
    <row r="687">
      <c r="B687" s="18"/>
      <c r="D687" s="113"/>
      <c r="F687" s="114"/>
    </row>
    <row r="688">
      <c r="B688" s="18"/>
      <c r="D688" s="113"/>
      <c r="F688" s="114"/>
    </row>
    <row r="689">
      <c r="B689" s="18"/>
      <c r="D689" s="113"/>
      <c r="F689" s="114"/>
    </row>
    <row r="690">
      <c r="B690" s="18"/>
      <c r="D690" s="113"/>
      <c r="F690" s="114"/>
    </row>
    <row r="691">
      <c r="B691" s="18"/>
      <c r="D691" s="113"/>
      <c r="F691" s="114"/>
    </row>
    <row r="692">
      <c r="B692" s="18"/>
      <c r="D692" s="113"/>
      <c r="F692" s="114"/>
    </row>
    <row r="693">
      <c r="B693" s="18"/>
      <c r="D693" s="113"/>
      <c r="F693" s="114"/>
    </row>
    <row r="694">
      <c r="B694" s="18"/>
      <c r="D694" s="113"/>
      <c r="F694" s="114"/>
    </row>
    <row r="695">
      <c r="B695" s="18"/>
      <c r="D695" s="113"/>
      <c r="F695" s="114"/>
    </row>
    <row r="696">
      <c r="B696" s="18"/>
      <c r="D696" s="113"/>
      <c r="F696" s="114"/>
    </row>
    <row r="697">
      <c r="B697" s="18"/>
      <c r="D697" s="113"/>
      <c r="F697" s="114"/>
    </row>
    <row r="698">
      <c r="B698" s="18"/>
      <c r="D698" s="113"/>
      <c r="F698" s="114"/>
    </row>
    <row r="699">
      <c r="B699" s="18"/>
      <c r="D699" s="113"/>
      <c r="F699" s="114"/>
    </row>
    <row r="700">
      <c r="B700" s="18"/>
      <c r="D700" s="113"/>
      <c r="F700" s="114"/>
    </row>
    <row r="701">
      <c r="B701" s="18"/>
      <c r="D701" s="113"/>
      <c r="F701" s="114"/>
    </row>
    <row r="702">
      <c r="B702" s="18"/>
      <c r="D702" s="113"/>
      <c r="F702" s="114"/>
    </row>
    <row r="703">
      <c r="B703" s="18"/>
      <c r="D703" s="113"/>
      <c r="F703" s="114"/>
    </row>
    <row r="704">
      <c r="B704" s="18"/>
      <c r="D704" s="113"/>
      <c r="F704" s="114"/>
    </row>
    <row r="705">
      <c r="B705" s="18"/>
      <c r="D705" s="113"/>
      <c r="F705" s="114"/>
    </row>
    <row r="706">
      <c r="B706" s="18"/>
      <c r="D706" s="113"/>
      <c r="F706" s="114"/>
    </row>
    <row r="707">
      <c r="B707" s="18"/>
      <c r="D707" s="113"/>
      <c r="F707" s="114"/>
    </row>
    <row r="708">
      <c r="B708" s="18"/>
      <c r="D708" s="113"/>
      <c r="F708" s="114"/>
    </row>
    <row r="709">
      <c r="B709" s="18"/>
      <c r="D709" s="113"/>
      <c r="F709" s="114"/>
    </row>
    <row r="710">
      <c r="B710" s="18"/>
      <c r="D710" s="113"/>
      <c r="F710" s="114"/>
    </row>
    <row r="711">
      <c r="B711" s="18"/>
      <c r="D711" s="113"/>
      <c r="F711" s="114"/>
    </row>
    <row r="712">
      <c r="B712" s="18"/>
      <c r="D712" s="113"/>
      <c r="F712" s="114"/>
    </row>
    <row r="713">
      <c r="B713" s="18"/>
      <c r="D713" s="113"/>
      <c r="F713" s="114"/>
    </row>
    <row r="714">
      <c r="B714" s="18"/>
      <c r="D714" s="113"/>
      <c r="F714" s="114"/>
    </row>
    <row r="715">
      <c r="B715" s="18"/>
      <c r="D715" s="113"/>
      <c r="F715" s="114"/>
    </row>
    <row r="716">
      <c r="B716" s="18"/>
      <c r="D716" s="113"/>
      <c r="F716" s="114"/>
    </row>
    <row r="717">
      <c r="B717" s="18"/>
      <c r="D717" s="113"/>
      <c r="F717" s="114"/>
    </row>
    <row r="718">
      <c r="B718" s="18"/>
      <c r="D718" s="113"/>
      <c r="F718" s="114"/>
    </row>
    <row r="719">
      <c r="B719" s="18"/>
      <c r="D719" s="113"/>
      <c r="F719" s="114"/>
    </row>
    <row r="720">
      <c r="B720" s="18"/>
      <c r="D720" s="113"/>
      <c r="F720" s="114"/>
    </row>
    <row r="721">
      <c r="B721" s="18"/>
      <c r="D721" s="113"/>
      <c r="F721" s="114"/>
    </row>
    <row r="722">
      <c r="B722" s="18"/>
      <c r="D722" s="113"/>
      <c r="F722" s="114"/>
    </row>
    <row r="723">
      <c r="B723" s="18"/>
      <c r="D723" s="113"/>
      <c r="F723" s="114"/>
    </row>
    <row r="724">
      <c r="B724" s="18"/>
      <c r="D724" s="113"/>
      <c r="F724" s="114"/>
    </row>
    <row r="725">
      <c r="B725" s="18"/>
      <c r="D725" s="113"/>
      <c r="F725" s="114"/>
    </row>
    <row r="726">
      <c r="B726" s="18"/>
      <c r="D726" s="113"/>
      <c r="F726" s="114"/>
    </row>
    <row r="727">
      <c r="B727" s="18"/>
      <c r="D727" s="113"/>
      <c r="F727" s="114"/>
    </row>
    <row r="728">
      <c r="B728" s="18"/>
      <c r="D728" s="113"/>
      <c r="F728" s="114"/>
    </row>
    <row r="729">
      <c r="B729" s="18"/>
      <c r="D729" s="113"/>
      <c r="F729" s="114"/>
    </row>
    <row r="730">
      <c r="B730" s="18"/>
      <c r="D730" s="113"/>
      <c r="F730" s="114"/>
    </row>
    <row r="731">
      <c r="B731" s="18"/>
      <c r="D731" s="113"/>
      <c r="F731" s="114"/>
    </row>
    <row r="732">
      <c r="B732" s="18"/>
      <c r="D732" s="113"/>
      <c r="F732" s="114"/>
    </row>
    <row r="733">
      <c r="B733" s="18"/>
      <c r="D733" s="113"/>
      <c r="F733" s="114"/>
    </row>
    <row r="734">
      <c r="B734" s="18"/>
      <c r="D734" s="113"/>
      <c r="F734" s="114"/>
    </row>
    <row r="735">
      <c r="B735" s="18"/>
      <c r="D735" s="113"/>
      <c r="F735" s="114"/>
    </row>
    <row r="736">
      <c r="B736" s="18"/>
      <c r="D736" s="113"/>
      <c r="F736" s="114"/>
    </row>
    <row r="737">
      <c r="B737" s="18"/>
      <c r="D737" s="113"/>
      <c r="F737" s="114"/>
    </row>
    <row r="738">
      <c r="B738" s="18"/>
      <c r="D738" s="113"/>
      <c r="F738" s="114"/>
    </row>
    <row r="739">
      <c r="B739" s="18"/>
      <c r="D739" s="113"/>
      <c r="F739" s="114"/>
    </row>
    <row r="740">
      <c r="B740" s="18"/>
      <c r="D740" s="113"/>
      <c r="F740" s="114"/>
    </row>
    <row r="741">
      <c r="B741" s="18"/>
      <c r="D741" s="113"/>
      <c r="F741" s="114"/>
    </row>
    <row r="742">
      <c r="B742" s="18"/>
      <c r="D742" s="113"/>
      <c r="F742" s="114"/>
    </row>
    <row r="743">
      <c r="B743" s="18"/>
      <c r="D743" s="113"/>
      <c r="F743" s="114"/>
    </row>
    <row r="744">
      <c r="B744" s="18"/>
      <c r="D744" s="113"/>
      <c r="F744" s="114"/>
    </row>
    <row r="745">
      <c r="B745" s="18"/>
      <c r="D745" s="113"/>
      <c r="F745" s="114"/>
    </row>
    <row r="746">
      <c r="B746" s="18"/>
      <c r="D746" s="113"/>
      <c r="F746" s="114"/>
    </row>
    <row r="747">
      <c r="B747" s="18"/>
      <c r="D747" s="113"/>
      <c r="F747" s="114"/>
    </row>
    <row r="748">
      <c r="B748" s="18"/>
      <c r="D748" s="113"/>
      <c r="F748" s="114"/>
    </row>
    <row r="749">
      <c r="B749" s="18"/>
      <c r="D749" s="113"/>
      <c r="F749" s="114"/>
    </row>
    <row r="750">
      <c r="B750" s="18"/>
      <c r="D750" s="113"/>
      <c r="F750" s="114"/>
    </row>
    <row r="751">
      <c r="B751" s="18"/>
      <c r="D751" s="113"/>
      <c r="F751" s="114"/>
    </row>
    <row r="752">
      <c r="B752" s="18"/>
      <c r="D752" s="113"/>
      <c r="F752" s="114"/>
    </row>
    <row r="753">
      <c r="B753" s="18"/>
      <c r="D753" s="113"/>
      <c r="F753" s="114"/>
    </row>
    <row r="754">
      <c r="B754" s="18"/>
      <c r="D754" s="113"/>
      <c r="F754" s="114"/>
    </row>
    <row r="755">
      <c r="B755" s="18"/>
      <c r="D755" s="113"/>
      <c r="F755" s="114"/>
    </row>
    <row r="756">
      <c r="B756" s="18"/>
      <c r="D756" s="113"/>
      <c r="F756" s="114"/>
    </row>
    <row r="757">
      <c r="B757" s="18"/>
      <c r="D757" s="113"/>
      <c r="F757" s="114"/>
    </row>
    <row r="758">
      <c r="B758" s="18"/>
      <c r="D758" s="113"/>
      <c r="F758" s="114"/>
    </row>
    <row r="759">
      <c r="B759" s="18"/>
      <c r="D759" s="113"/>
      <c r="F759" s="114"/>
    </row>
    <row r="760">
      <c r="B760" s="18"/>
      <c r="D760" s="113"/>
      <c r="F760" s="114"/>
    </row>
    <row r="761">
      <c r="B761" s="18"/>
      <c r="D761" s="113"/>
      <c r="F761" s="114"/>
    </row>
    <row r="762">
      <c r="B762" s="18"/>
      <c r="D762" s="113"/>
      <c r="F762" s="114"/>
    </row>
    <row r="763">
      <c r="B763" s="18"/>
      <c r="D763" s="113"/>
      <c r="F763" s="114"/>
    </row>
    <row r="764">
      <c r="B764" s="18"/>
      <c r="D764" s="113"/>
      <c r="F764" s="114"/>
    </row>
    <row r="765">
      <c r="B765" s="18"/>
      <c r="D765" s="113"/>
      <c r="F765" s="114"/>
    </row>
    <row r="766">
      <c r="B766" s="18"/>
      <c r="D766" s="113"/>
      <c r="F766" s="114"/>
    </row>
    <row r="767">
      <c r="B767" s="18"/>
      <c r="D767" s="113"/>
      <c r="F767" s="114"/>
    </row>
    <row r="768">
      <c r="B768" s="18"/>
      <c r="D768" s="113"/>
      <c r="F768" s="114"/>
    </row>
    <row r="769">
      <c r="B769" s="18"/>
      <c r="D769" s="113"/>
      <c r="F769" s="114"/>
    </row>
    <row r="770">
      <c r="B770" s="18"/>
      <c r="D770" s="113"/>
      <c r="F770" s="114"/>
    </row>
    <row r="771">
      <c r="B771" s="18"/>
      <c r="D771" s="113"/>
      <c r="F771" s="114"/>
    </row>
    <row r="772">
      <c r="B772" s="18"/>
      <c r="D772" s="113"/>
      <c r="F772" s="114"/>
    </row>
    <row r="773">
      <c r="B773" s="18"/>
      <c r="D773" s="113"/>
      <c r="F773" s="114"/>
    </row>
    <row r="774">
      <c r="B774" s="18"/>
      <c r="D774" s="113"/>
      <c r="F774" s="114"/>
    </row>
    <row r="775">
      <c r="B775" s="18"/>
      <c r="D775" s="113"/>
      <c r="F775" s="114"/>
    </row>
    <row r="776">
      <c r="B776" s="18"/>
      <c r="D776" s="113"/>
      <c r="F776" s="114"/>
    </row>
    <row r="777">
      <c r="B777" s="18"/>
      <c r="D777" s="113"/>
      <c r="F777" s="114"/>
    </row>
    <row r="778">
      <c r="B778" s="18"/>
      <c r="D778" s="113"/>
      <c r="F778" s="114"/>
    </row>
    <row r="779">
      <c r="B779" s="18"/>
      <c r="D779" s="113"/>
      <c r="F779" s="114"/>
    </row>
    <row r="780">
      <c r="B780" s="18"/>
      <c r="D780" s="113"/>
      <c r="F780" s="114"/>
    </row>
    <row r="781">
      <c r="B781" s="18"/>
      <c r="D781" s="113"/>
      <c r="F781" s="114"/>
    </row>
    <row r="782">
      <c r="B782" s="18"/>
      <c r="D782" s="113"/>
      <c r="F782" s="114"/>
    </row>
    <row r="783">
      <c r="B783" s="18"/>
      <c r="D783" s="113"/>
      <c r="F783" s="114"/>
    </row>
    <row r="784">
      <c r="B784" s="18"/>
      <c r="D784" s="113"/>
      <c r="F784" s="114"/>
    </row>
    <row r="785">
      <c r="B785" s="18"/>
      <c r="D785" s="113"/>
      <c r="F785" s="114"/>
    </row>
    <row r="786">
      <c r="B786" s="18"/>
      <c r="D786" s="113"/>
      <c r="F786" s="114"/>
    </row>
    <row r="787">
      <c r="B787" s="18"/>
      <c r="D787" s="113"/>
      <c r="F787" s="114"/>
    </row>
    <row r="788">
      <c r="B788" s="18"/>
      <c r="D788" s="113"/>
      <c r="F788" s="114"/>
    </row>
    <row r="789">
      <c r="B789" s="18"/>
      <c r="D789" s="113"/>
      <c r="F789" s="114"/>
    </row>
    <row r="790">
      <c r="B790" s="18"/>
      <c r="D790" s="113"/>
      <c r="F790" s="114"/>
    </row>
    <row r="791">
      <c r="B791" s="18"/>
      <c r="D791" s="113"/>
      <c r="F791" s="114"/>
    </row>
    <row r="792">
      <c r="B792" s="18"/>
      <c r="D792" s="113"/>
      <c r="F792" s="114"/>
    </row>
    <row r="793">
      <c r="B793" s="18"/>
      <c r="D793" s="113"/>
      <c r="F793" s="114"/>
    </row>
    <row r="794">
      <c r="B794" s="18"/>
      <c r="D794" s="113"/>
      <c r="F794" s="114"/>
    </row>
    <row r="795">
      <c r="B795" s="18"/>
      <c r="D795" s="113"/>
      <c r="F795" s="114"/>
    </row>
    <row r="796">
      <c r="B796" s="18"/>
      <c r="D796" s="113"/>
      <c r="F796" s="114"/>
    </row>
    <row r="797">
      <c r="B797" s="18"/>
      <c r="D797" s="113"/>
      <c r="F797" s="114"/>
    </row>
    <row r="798">
      <c r="B798" s="18"/>
      <c r="D798" s="113"/>
      <c r="F798" s="114"/>
    </row>
    <row r="799">
      <c r="B799" s="18"/>
      <c r="D799" s="113"/>
      <c r="F799" s="114"/>
    </row>
    <row r="800">
      <c r="B800" s="18"/>
      <c r="D800" s="113"/>
      <c r="F800" s="114"/>
    </row>
    <row r="801">
      <c r="B801" s="18"/>
      <c r="D801" s="113"/>
      <c r="F801" s="114"/>
    </row>
    <row r="802">
      <c r="B802" s="18"/>
      <c r="D802" s="113"/>
      <c r="F802" s="114"/>
    </row>
    <row r="803">
      <c r="B803" s="18"/>
      <c r="D803" s="113"/>
      <c r="F803" s="114"/>
    </row>
    <row r="804">
      <c r="B804" s="18"/>
      <c r="D804" s="113"/>
      <c r="F804" s="114"/>
    </row>
    <row r="805">
      <c r="B805" s="18"/>
      <c r="D805" s="113"/>
      <c r="F805" s="114"/>
    </row>
    <row r="806">
      <c r="B806" s="18"/>
      <c r="D806" s="113"/>
      <c r="F806" s="114"/>
    </row>
    <row r="807">
      <c r="B807" s="18"/>
      <c r="D807" s="113"/>
      <c r="F807" s="114"/>
    </row>
    <row r="808">
      <c r="B808" s="18"/>
      <c r="D808" s="113"/>
      <c r="F808" s="114"/>
    </row>
    <row r="809">
      <c r="B809" s="18"/>
      <c r="D809" s="113"/>
      <c r="F809" s="114"/>
    </row>
    <row r="810">
      <c r="B810" s="18"/>
      <c r="D810" s="113"/>
      <c r="F810" s="114"/>
    </row>
    <row r="811">
      <c r="B811" s="18"/>
      <c r="D811" s="113"/>
      <c r="F811" s="114"/>
    </row>
    <row r="812">
      <c r="B812" s="18"/>
      <c r="D812" s="113"/>
      <c r="F812" s="114"/>
    </row>
    <row r="813">
      <c r="B813" s="18"/>
      <c r="D813" s="113"/>
      <c r="F813" s="114"/>
    </row>
    <row r="814">
      <c r="B814" s="18"/>
      <c r="D814" s="113"/>
      <c r="F814" s="114"/>
    </row>
    <row r="815">
      <c r="B815" s="18"/>
      <c r="D815" s="113"/>
      <c r="F815" s="114"/>
    </row>
    <row r="816">
      <c r="B816" s="18"/>
      <c r="D816" s="113"/>
      <c r="F816" s="114"/>
    </row>
    <row r="817">
      <c r="B817" s="18"/>
      <c r="D817" s="113"/>
      <c r="F817" s="114"/>
    </row>
    <row r="818">
      <c r="B818" s="18"/>
      <c r="D818" s="113"/>
      <c r="F818" s="114"/>
    </row>
    <row r="819">
      <c r="B819" s="18"/>
      <c r="D819" s="113"/>
      <c r="F819" s="114"/>
    </row>
    <row r="820">
      <c r="B820" s="18"/>
      <c r="D820" s="113"/>
      <c r="F820" s="114"/>
    </row>
    <row r="821">
      <c r="B821" s="18"/>
      <c r="D821" s="113"/>
      <c r="F821" s="114"/>
    </row>
    <row r="822">
      <c r="B822" s="18"/>
      <c r="D822" s="113"/>
      <c r="F822" s="114"/>
    </row>
    <row r="823">
      <c r="B823" s="18"/>
      <c r="D823" s="113"/>
      <c r="F823" s="114"/>
    </row>
    <row r="824">
      <c r="B824" s="18"/>
      <c r="D824" s="113"/>
      <c r="F824" s="114"/>
    </row>
    <row r="825">
      <c r="B825" s="18"/>
      <c r="D825" s="113"/>
      <c r="F825" s="114"/>
    </row>
    <row r="826">
      <c r="B826" s="18"/>
      <c r="D826" s="113"/>
      <c r="F826" s="114"/>
    </row>
    <row r="827">
      <c r="B827" s="18"/>
      <c r="D827" s="113"/>
      <c r="F827" s="114"/>
    </row>
    <row r="828">
      <c r="B828" s="18"/>
      <c r="D828" s="113"/>
      <c r="F828" s="114"/>
    </row>
    <row r="829">
      <c r="B829" s="18"/>
      <c r="D829" s="113"/>
      <c r="F829" s="114"/>
    </row>
    <row r="830">
      <c r="B830" s="18"/>
      <c r="D830" s="113"/>
      <c r="F830" s="114"/>
    </row>
    <row r="831">
      <c r="B831" s="18"/>
      <c r="D831" s="113"/>
      <c r="F831" s="114"/>
    </row>
    <row r="832">
      <c r="B832" s="18"/>
      <c r="D832" s="113"/>
      <c r="F832" s="114"/>
    </row>
    <row r="833">
      <c r="B833" s="18"/>
      <c r="D833" s="113"/>
      <c r="F833" s="114"/>
    </row>
    <row r="834">
      <c r="B834" s="18"/>
      <c r="D834" s="113"/>
      <c r="F834" s="114"/>
    </row>
    <row r="835">
      <c r="B835" s="18"/>
      <c r="D835" s="113"/>
      <c r="F835" s="114"/>
    </row>
    <row r="836">
      <c r="B836" s="18"/>
      <c r="D836" s="113"/>
      <c r="F836" s="114"/>
    </row>
    <row r="837">
      <c r="B837" s="18"/>
      <c r="D837" s="113"/>
      <c r="F837" s="114"/>
    </row>
    <row r="838">
      <c r="B838" s="18"/>
      <c r="D838" s="113"/>
      <c r="F838" s="114"/>
    </row>
    <row r="839">
      <c r="B839" s="18"/>
      <c r="D839" s="113"/>
      <c r="F839" s="114"/>
    </row>
    <row r="840">
      <c r="B840" s="18"/>
      <c r="D840" s="113"/>
      <c r="F840" s="114"/>
    </row>
    <row r="841">
      <c r="B841" s="18"/>
      <c r="D841" s="113"/>
      <c r="F841" s="114"/>
    </row>
    <row r="842">
      <c r="B842" s="18"/>
      <c r="D842" s="113"/>
      <c r="F842" s="114"/>
    </row>
    <row r="843">
      <c r="B843" s="18"/>
      <c r="D843" s="113"/>
      <c r="F843" s="114"/>
    </row>
    <row r="844">
      <c r="B844" s="18"/>
      <c r="D844" s="113"/>
      <c r="F844" s="114"/>
    </row>
    <row r="845">
      <c r="B845" s="18"/>
      <c r="D845" s="113"/>
      <c r="F845" s="114"/>
    </row>
    <row r="846">
      <c r="B846" s="18"/>
      <c r="D846" s="113"/>
      <c r="F846" s="114"/>
    </row>
    <row r="847">
      <c r="B847" s="18"/>
      <c r="D847" s="113"/>
      <c r="F847" s="114"/>
    </row>
    <row r="848">
      <c r="B848" s="18"/>
      <c r="D848" s="113"/>
      <c r="F848" s="114"/>
    </row>
    <row r="849">
      <c r="B849" s="18"/>
      <c r="D849" s="113"/>
      <c r="F849" s="114"/>
    </row>
    <row r="850">
      <c r="B850" s="18"/>
      <c r="D850" s="113"/>
      <c r="F850" s="114"/>
    </row>
    <row r="851">
      <c r="B851" s="18"/>
      <c r="D851" s="113"/>
      <c r="F851" s="114"/>
    </row>
    <row r="852">
      <c r="B852" s="18"/>
      <c r="D852" s="113"/>
      <c r="F852" s="114"/>
    </row>
    <row r="853">
      <c r="B853" s="18"/>
      <c r="D853" s="113"/>
      <c r="F853" s="114"/>
    </row>
    <row r="854">
      <c r="B854" s="18"/>
      <c r="D854" s="113"/>
      <c r="F854" s="114"/>
    </row>
    <row r="855">
      <c r="B855" s="18"/>
      <c r="D855" s="113"/>
      <c r="F855" s="114"/>
    </row>
    <row r="856">
      <c r="B856" s="18"/>
      <c r="D856" s="113"/>
      <c r="F856" s="114"/>
    </row>
    <row r="857">
      <c r="B857" s="18"/>
      <c r="D857" s="113"/>
      <c r="F857" s="114"/>
    </row>
    <row r="858">
      <c r="B858" s="18"/>
      <c r="D858" s="113"/>
      <c r="F858" s="114"/>
    </row>
    <row r="859">
      <c r="B859" s="18"/>
      <c r="D859" s="113"/>
      <c r="F859" s="114"/>
    </row>
    <row r="860">
      <c r="B860" s="18"/>
      <c r="D860" s="113"/>
      <c r="F860" s="114"/>
    </row>
    <row r="861">
      <c r="B861" s="18"/>
      <c r="D861" s="113"/>
      <c r="F861" s="114"/>
    </row>
    <row r="862">
      <c r="B862" s="18"/>
      <c r="D862" s="113"/>
      <c r="F862" s="114"/>
    </row>
    <row r="863">
      <c r="B863" s="18"/>
      <c r="D863" s="113"/>
      <c r="F863" s="114"/>
    </row>
    <row r="864">
      <c r="B864" s="18"/>
      <c r="D864" s="113"/>
      <c r="F864" s="114"/>
    </row>
    <row r="865">
      <c r="B865" s="18"/>
      <c r="D865" s="113"/>
      <c r="F865" s="114"/>
    </row>
    <row r="866">
      <c r="B866" s="18"/>
      <c r="D866" s="113"/>
      <c r="F866" s="114"/>
    </row>
    <row r="867">
      <c r="B867" s="18"/>
      <c r="D867" s="113"/>
      <c r="F867" s="114"/>
    </row>
    <row r="868">
      <c r="B868" s="18"/>
      <c r="D868" s="113"/>
      <c r="F868" s="114"/>
    </row>
    <row r="869">
      <c r="B869" s="18"/>
      <c r="D869" s="113"/>
      <c r="F869" s="114"/>
    </row>
    <row r="870">
      <c r="B870" s="18"/>
      <c r="D870" s="113"/>
      <c r="F870" s="114"/>
    </row>
    <row r="871">
      <c r="B871" s="18"/>
      <c r="D871" s="113"/>
      <c r="F871" s="114"/>
    </row>
    <row r="872">
      <c r="B872" s="18"/>
      <c r="D872" s="113"/>
      <c r="F872" s="114"/>
    </row>
    <row r="873">
      <c r="B873" s="18"/>
      <c r="D873" s="113"/>
      <c r="F873" s="114"/>
    </row>
    <row r="874">
      <c r="B874" s="18"/>
      <c r="D874" s="113"/>
      <c r="F874" s="114"/>
    </row>
    <row r="875">
      <c r="B875" s="18"/>
      <c r="D875" s="113"/>
      <c r="F875" s="114"/>
    </row>
    <row r="876">
      <c r="B876" s="18"/>
      <c r="D876" s="113"/>
      <c r="F876" s="114"/>
    </row>
    <row r="877">
      <c r="B877" s="18"/>
      <c r="D877" s="113"/>
      <c r="F877" s="114"/>
    </row>
    <row r="878">
      <c r="B878" s="18"/>
      <c r="D878" s="113"/>
      <c r="F878" s="114"/>
    </row>
    <row r="879">
      <c r="B879" s="18"/>
      <c r="D879" s="113"/>
      <c r="F879" s="114"/>
    </row>
    <row r="880">
      <c r="B880" s="18"/>
      <c r="D880" s="113"/>
      <c r="F880" s="114"/>
    </row>
    <row r="881">
      <c r="B881" s="18"/>
      <c r="D881" s="113"/>
      <c r="F881" s="114"/>
    </row>
    <row r="882">
      <c r="B882" s="18"/>
      <c r="D882" s="113"/>
      <c r="F882" s="114"/>
    </row>
    <row r="883">
      <c r="B883" s="18"/>
      <c r="D883" s="113"/>
      <c r="F883" s="114"/>
    </row>
    <row r="884">
      <c r="B884" s="18"/>
      <c r="D884" s="113"/>
      <c r="F884" s="114"/>
    </row>
    <row r="885">
      <c r="B885" s="18"/>
      <c r="D885" s="113"/>
      <c r="F885" s="114"/>
    </row>
    <row r="886">
      <c r="B886" s="18"/>
      <c r="D886" s="113"/>
      <c r="F886" s="114"/>
    </row>
    <row r="887">
      <c r="B887" s="18"/>
      <c r="D887" s="113"/>
      <c r="F887" s="114"/>
    </row>
    <row r="888">
      <c r="B888" s="18"/>
      <c r="D888" s="113"/>
      <c r="F888" s="114"/>
    </row>
    <row r="889">
      <c r="B889" s="18"/>
      <c r="D889" s="113"/>
      <c r="F889" s="114"/>
    </row>
    <row r="890">
      <c r="B890" s="18"/>
      <c r="D890" s="113"/>
      <c r="F890" s="114"/>
    </row>
    <row r="891">
      <c r="B891" s="18"/>
      <c r="D891" s="113"/>
      <c r="F891" s="114"/>
    </row>
    <row r="892">
      <c r="B892" s="18"/>
      <c r="D892" s="113"/>
      <c r="F892" s="114"/>
    </row>
    <row r="893">
      <c r="B893" s="18"/>
      <c r="D893" s="113"/>
      <c r="F893" s="114"/>
    </row>
    <row r="894">
      <c r="B894" s="18"/>
      <c r="D894" s="113"/>
      <c r="F894" s="114"/>
    </row>
    <row r="895">
      <c r="B895" s="18"/>
      <c r="D895" s="113"/>
      <c r="F895" s="114"/>
    </row>
    <row r="896">
      <c r="B896" s="18"/>
      <c r="D896" s="113"/>
      <c r="F896" s="114"/>
    </row>
    <row r="897">
      <c r="B897" s="18"/>
      <c r="D897" s="113"/>
      <c r="F897" s="114"/>
    </row>
    <row r="898">
      <c r="B898" s="18"/>
      <c r="D898" s="113"/>
      <c r="F898" s="114"/>
    </row>
    <row r="899">
      <c r="B899" s="18"/>
      <c r="D899" s="113"/>
      <c r="F899" s="114"/>
    </row>
    <row r="900">
      <c r="B900" s="18"/>
      <c r="D900" s="113"/>
      <c r="F900" s="114"/>
    </row>
    <row r="901">
      <c r="B901" s="18"/>
      <c r="D901" s="113"/>
      <c r="F901" s="114"/>
    </row>
    <row r="902">
      <c r="B902" s="18"/>
      <c r="D902" s="113"/>
      <c r="F902" s="114"/>
    </row>
    <row r="903">
      <c r="B903" s="18"/>
      <c r="D903" s="113"/>
      <c r="F903" s="114"/>
    </row>
    <row r="904">
      <c r="B904" s="18"/>
      <c r="D904" s="113"/>
      <c r="F904" s="114"/>
    </row>
    <row r="905">
      <c r="B905" s="18"/>
      <c r="D905" s="113"/>
      <c r="F905" s="114"/>
    </row>
    <row r="906">
      <c r="B906" s="18"/>
      <c r="D906" s="113"/>
      <c r="F906" s="114"/>
    </row>
    <row r="907">
      <c r="B907" s="18"/>
      <c r="D907" s="113"/>
      <c r="F907" s="114"/>
    </row>
    <row r="908">
      <c r="B908" s="18"/>
      <c r="D908" s="113"/>
      <c r="F908" s="114"/>
    </row>
    <row r="909">
      <c r="B909" s="18"/>
      <c r="D909" s="113"/>
      <c r="F909" s="114"/>
    </row>
    <row r="910">
      <c r="B910" s="18"/>
      <c r="D910" s="113"/>
      <c r="F910" s="114"/>
    </row>
    <row r="911">
      <c r="B911" s="18"/>
      <c r="D911" s="113"/>
      <c r="F911" s="114"/>
    </row>
    <row r="912">
      <c r="B912" s="18"/>
      <c r="D912" s="113"/>
      <c r="F912" s="114"/>
    </row>
    <row r="913">
      <c r="B913" s="18"/>
      <c r="D913" s="113"/>
      <c r="F913" s="114"/>
    </row>
    <row r="914">
      <c r="B914" s="18"/>
      <c r="D914" s="113"/>
      <c r="F914" s="114"/>
    </row>
    <row r="915">
      <c r="B915" s="18"/>
      <c r="D915" s="113"/>
      <c r="F915" s="114"/>
    </row>
    <row r="916">
      <c r="B916" s="18"/>
      <c r="D916" s="113"/>
      <c r="F916" s="114"/>
    </row>
    <row r="917">
      <c r="B917" s="18"/>
      <c r="D917" s="113"/>
      <c r="F917" s="114"/>
    </row>
    <row r="918">
      <c r="B918" s="18"/>
      <c r="D918" s="113"/>
      <c r="F918" s="114"/>
    </row>
    <row r="919">
      <c r="B919" s="18"/>
      <c r="D919" s="113"/>
      <c r="F919" s="114"/>
    </row>
    <row r="920">
      <c r="B920" s="18"/>
      <c r="D920" s="113"/>
      <c r="F920" s="114"/>
    </row>
    <row r="921">
      <c r="B921" s="18"/>
      <c r="D921" s="113"/>
      <c r="F921" s="114"/>
    </row>
    <row r="922">
      <c r="B922" s="18"/>
      <c r="D922" s="113"/>
      <c r="F922" s="114"/>
    </row>
    <row r="923">
      <c r="B923" s="18"/>
      <c r="D923" s="113"/>
      <c r="F923" s="114"/>
    </row>
    <row r="924">
      <c r="B924" s="18"/>
      <c r="D924" s="113"/>
      <c r="F924" s="114"/>
    </row>
    <row r="925">
      <c r="B925" s="18"/>
      <c r="D925" s="113"/>
      <c r="F925" s="114"/>
    </row>
    <row r="926">
      <c r="B926" s="18"/>
      <c r="D926" s="113"/>
      <c r="F926" s="114"/>
    </row>
    <row r="927">
      <c r="B927" s="18"/>
      <c r="D927" s="113"/>
      <c r="F927" s="114"/>
    </row>
    <row r="928">
      <c r="B928" s="18"/>
      <c r="D928" s="113"/>
      <c r="F928" s="114"/>
    </row>
    <row r="929">
      <c r="B929" s="18"/>
      <c r="D929" s="113"/>
      <c r="F929" s="114"/>
    </row>
    <row r="930">
      <c r="B930" s="18"/>
      <c r="D930" s="113"/>
      <c r="F930" s="114"/>
    </row>
    <row r="931">
      <c r="B931" s="18"/>
      <c r="D931" s="113"/>
      <c r="F931" s="114"/>
    </row>
    <row r="932">
      <c r="B932" s="18"/>
      <c r="D932" s="113"/>
      <c r="F932" s="114"/>
    </row>
    <row r="933">
      <c r="B933" s="18"/>
      <c r="D933" s="113"/>
      <c r="F933" s="114"/>
    </row>
    <row r="934">
      <c r="B934" s="18"/>
      <c r="D934" s="113"/>
      <c r="F934" s="114"/>
    </row>
    <row r="935">
      <c r="B935" s="18"/>
      <c r="D935" s="113"/>
      <c r="F935" s="114"/>
    </row>
    <row r="936">
      <c r="B936" s="18"/>
      <c r="D936" s="113"/>
      <c r="F936" s="114"/>
    </row>
    <row r="937">
      <c r="B937" s="18"/>
      <c r="D937" s="113"/>
      <c r="F937" s="114"/>
    </row>
    <row r="938">
      <c r="B938" s="18"/>
      <c r="D938" s="113"/>
      <c r="F938" s="114"/>
    </row>
    <row r="939">
      <c r="B939" s="18"/>
      <c r="D939" s="113"/>
      <c r="F939" s="114"/>
    </row>
    <row r="940">
      <c r="B940" s="18"/>
      <c r="D940" s="113"/>
      <c r="F940" s="114"/>
    </row>
    <row r="941">
      <c r="B941" s="18"/>
      <c r="D941" s="113"/>
      <c r="F941" s="114"/>
    </row>
    <row r="942">
      <c r="B942" s="18"/>
      <c r="D942" s="113"/>
      <c r="F942" s="114"/>
    </row>
    <row r="943">
      <c r="B943" s="18"/>
      <c r="D943" s="113"/>
      <c r="F943" s="114"/>
    </row>
    <row r="944">
      <c r="B944" s="18"/>
      <c r="D944" s="113"/>
      <c r="F944" s="114"/>
    </row>
    <row r="945">
      <c r="B945" s="18"/>
      <c r="D945" s="113"/>
      <c r="F945" s="114"/>
    </row>
    <row r="946">
      <c r="B946" s="18"/>
      <c r="D946" s="113"/>
      <c r="F946" s="114"/>
    </row>
    <row r="947">
      <c r="B947" s="18"/>
      <c r="D947" s="113"/>
      <c r="F947" s="114"/>
    </row>
    <row r="948">
      <c r="B948" s="18"/>
      <c r="D948" s="113"/>
      <c r="F948" s="114"/>
    </row>
    <row r="949">
      <c r="B949" s="18"/>
      <c r="D949" s="113"/>
      <c r="F949" s="114"/>
    </row>
    <row r="950">
      <c r="B950" s="18"/>
      <c r="D950" s="113"/>
      <c r="F950" s="114"/>
    </row>
    <row r="951">
      <c r="B951" s="18"/>
      <c r="D951" s="113"/>
      <c r="F951" s="114"/>
    </row>
    <row r="952">
      <c r="B952" s="18"/>
      <c r="D952" s="113"/>
      <c r="F952" s="114"/>
    </row>
    <row r="953">
      <c r="B953" s="18"/>
      <c r="D953" s="113"/>
      <c r="F953" s="114"/>
    </row>
    <row r="954">
      <c r="B954" s="18"/>
      <c r="D954" s="113"/>
      <c r="F954" s="114"/>
    </row>
    <row r="955">
      <c r="B955" s="18"/>
      <c r="D955" s="113"/>
      <c r="F955" s="114"/>
    </row>
    <row r="956">
      <c r="B956" s="18"/>
      <c r="D956" s="113"/>
      <c r="F956" s="114"/>
    </row>
    <row r="957">
      <c r="B957" s="18"/>
      <c r="D957" s="113"/>
      <c r="F957" s="114"/>
    </row>
    <row r="958">
      <c r="B958" s="18"/>
      <c r="D958" s="113"/>
      <c r="F958" s="114"/>
    </row>
    <row r="959">
      <c r="B959" s="18"/>
      <c r="D959" s="113"/>
      <c r="F959" s="114"/>
    </row>
    <row r="960">
      <c r="B960" s="18"/>
      <c r="D960" s="113"/>
      <c r="F960" s="114"/>
    </row>
    <row r="961">
      <c r="B961" s="18"/>
      <c r="D961" s="113"/>
      <c r="F961" s="114"/>
    </row>
    <row r="962">
      <c r="B962" s="18"/>
      <c r="D962" s="113"/>
      <c r="F962" s="114"/>
    </row>
    <row r="963">
      <c r="B963" s="18"/>
      <c r="D963" s="113"/>
      <c r="F963" s="114"/>
    </row>
    <row r="964">
      <c r="B964" s="18"/>
      <c r="D964" s="113"/>
      <c r="F964" s="114"/>
    </row>
    <row r="965">
      <c r="B965" s="18"/>
      <c r="D965" s="113"/>
      <c r="F965" s="114"/>
    </row>
    <row r="966">
      <c r="B966" s="18"/>
      <c r="D966" s="113"/>
      <c r="F966" s="114"/>
    </row>
    <row r="967">
      <c r="B967" s="18"/>
      <c r="D967" s="113"/>
      <c r="F967" s="114"/>
    </row>
    <row r="968">
      <c r="B968" s="18"/>
      <c r="D968" s="113"/>
      <c r="F968" s="114"/>
    </row>
    <row r="969">
      <c r="B969" s="18"/>
      <c r="D969" s="113"/>
      <c r="F969" s="114"/>
    </row>
    <row r="970">
      <c r="B970" s="18"/>
      <c r="D970" s="113"/>
      <c r="F970" s="114"/>
    </row>
    <row r="971">
      <c r="B971" s="18"/>
      <c r="D971" s="113"/>
      <c r="F971" s="114"/>
    </row>
    <row r="972">
      <c r="B972" s="18"/>
      <c r="D972" s="113"/>
      <c r="F972" s="114"/>
    </row>
    <row r="973">
      <c r="B973" s="18"/>
      <c r="D973" s="113"/>
      <c r="F973" s="114"/>
    </row>
    <row r="974">
      <c r="B974" s="18"/>
      <c r="D974" s="113"/>
      <c r="F974" s="114"/>
    </row>
    <row r="975">
      <c r="B975" s="18"/>
      <c r="D975" s="113"/>
      <c r="F975" s="114"/>
    </row>
    <row r="976">
      <c r="B976" s="18"/>
      <c r="D976" s="113"/>
      <c r="F976" s="114"/>
    </row>
    <row r="977">
      <c r="B977" s="18"/>
      <c r="D977" s="113"/>
      <c r="F977" s="114"/>
    </row>
    <row r="978">
      <c r="B978" s="18"/>
      <c r="D978" s="113"/>
      <c r="F978" s="114"/>
    </row>
    <row r="979">
      <c r="B979" s="18"/>
      <c r="D979" s="113"/>
      <c r="F979" s="114"/>
    </row>
    <row r="980">
      <c r="B980" s="18"/>
      <c r="D980" s="113"/>
      <c r="F980" s="114"/>
    </row>
    <row r="981">
      <c r="B981" s="18"/>
      <c r="D981" s="113"/>
      <c r="F981" s="114"/>
    </row>
    <row r="982">
      <c r="B982" s="18"/>
      <c r="D982" s="113"/>
      <c r="F982" s="114"/>
    </row>
    <row r="983">
      <c r="B983" s="18"/>
      <c r="D983" s="113"/>
      <c r="F983" s="114"/>
    </row>
    <row r="984">
      <c r="B984" s="18"/>
      <c r="D984" s="113"/>
      <c r="F984" s="114"/>
    </row>
    <row r="985">
      <c r="B985" s="18"/>
      <c r="D985" s="113"/>
      <c r="F985" s="114"/>
    </row>
    <row r="986">
      <c r="B986" s="18"/>
      <c r="D986" s="113"/>
      <c r="F986" s="114"/>
    </row>
    <row r="987">
      <c r="B987" s="18"/>
      <c r="D987" s="113"/>
      <c r="F987" s="114"/>
    </row>
    <row r="988">
      <c r="B988" s="18"/>
      <c r="D988" s="113"/>
      <c r="F988" s="114"/>
    </row>
    <row r="989">
      <c r="B989" s="18"/>
      <c r="D989" s="113"/>
      <c r="F989" s="114"/>
    </row>
    <row r="990">
      <c r="B990" s="18"/>
      <c r="D990" s="113"/>
      <c r="F990" s="114"/>
    </row>
    <row r="991">
      <c r="B991" s="18"/>
      <c r="D991" s="113"/>
      <c r="F991" s="114"/>
    </row>
    <row r="992">
      <c r="B992" s="18"/>
      <c r="D992" s="113"/>
      <c r="F992" s="114"/>
    </row>
    <row r="993">
      <c r="B993" s="18"/>
      <c r="D993" s="113"/>
      <c r="F993" s="114"/>
    </row>
    <row r="994">
      <c r="B994" s="18"/>
      <c r="D994" s="113"/>
      <c r="F994" s="114"/>
    </row>
    <row r="995">
      <c r="B995" s="18"/>
      <c r="D995" s="113"/>
      <c r="F995" s="114"/>
    </row>
    <row r="996">
      <c r="B996" s="18"/>
      <c r="D996" s="113"/>
      <c r="F996" s="114"/>
    </row>
    <row r="997">
      <c r="B997" s="18"/>
      <c r="D997" s="113"/>
      <c r="F997" s="114"/>
    </row>
    <row r="998">
      <c r="B998" s="18"/>
      <c r="D998" s="113"/>
      <c r="F998" s="114"/>
    </row>
    <row r="999">
      <c r="B999" s="18"/>
      <c r="D999" s="113"/>
      <c r="F999" s="114"/>
    </row>
    <row r="1000">
      <c r="B1000" s="18"/>
      <c r="D1000" s="113"/>
      <c r="F1000" s="114"/>
    </row>
  </sheetData>
  <drawing r:id="rId2"/>
  <legacyDrawing r:id="rId3"/>
  <tableParts count="1"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9" max="9" width="18.43"/>
    <col customWidth="1" min="14" max="14" width="25.86"/>
    <col customWidth="1" min="20" max="20" width="21.43"/>
  </cols>
  <sheetData>
    <row r="1"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126"/>
      <c r="AH1" s="126"/>
      <c r="AI1" s="126"/>
      <c r="AJ1" s="126"/>
      <c r="AK1" s="126"/>
      <c r="AL1" s="126"/>
    </row>
    <row r="2">
      <c r="A2" s="127">
        <v>1.0</v>
      </c>
      <c r="B2" s="128"/>
      <c r="C2" s="128"/>
      <c r="D2" s="128"/>
      <c r="E2" s="12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126"/>
      <c r="AH2" s="126"/>
      <c r="AI2" s="126"/>
      <c r="AJ2" s="126"/>
      <c r="AK2" s="126"/>
      <c r="AL2" s="126"/>
    </row>
    <row r="3">
      <c r="A3" s="129" t="s">
        <v>1091</v>
      </c>
      <c r="B3" s="130"/>
      <c r="C3" s="130"/>
      <c r="D3" s="130"/>
      <c r="E3" s="131"/>
      <c r="F3" s="132"/>
      <c r="G3" s="132"/>
      <c r="H3" s="132"/>
      <c r="I3" s="132"/>
      <c r="J3" s="128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>
      <c r="A4" s="133" t="s">
        <v>2</v>
      </c>
      <c r="B4" s="134" t="s">
        <v>9</v>
      </c>
      <c r="C4" s="135"/>
      <c r="D4" s="134" t="s">
        <v>1092</v>
      </c>
      <c r="E4" s="135"/>
      <c r="F4" s="134" t="s">
        <v>11</v>
      </c>
      <c r="G4" s="135"/>
      <c r="H4" s="134" t="s">
        <v>12</v>
      </c>
      <c r="I4" s="135"/>
      <c r="J4" s="136" t="s">
        <v>1093</v>
      </c>
      <c r="K4" s="137" t="s">
        <v>1094</v>
      </c>
      <c r="L4" s="138" t="s">
        <v>1095</v>
      </c>
      <c r="M4" s="138" t="s">
        <v>1096</v>
      </c>
      <c r="N4" s="45"/>
      <c r="O4" s="45"/>
      <c r="P4" s="45"/>
      <c r="Q4" s="45"/>
      <c r="R4" s="45"/>
      <c r="S4" s="45"/>
      <c r="T4" s="76" t="s">
        <v>1097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>
      <c r="A5" s="139"/>
      <c r="B5" s="140" t="s">
        <v>1098</v>
      </c>
      <c r="C5" s="140" t="s">
        <v>1099</v>
      </c>
      <c r="D5" s="140" t="s">
        <v>1098</v>
      </c>
      <c r="E5" s="140" t="s">
        <v>1099</v>
      </c>
      <c r="F5" s="140" t="s">
        <v>1098</v>
      </c>
      <c r="G5" s="140" t="s">
        <v>1099</v>
      </c>
      <c r="H5" s="140" t="s">
        <v>1098</v>
      </c>
      <c r="I5" s="140" t="s">
        <v>1099</v>
      </c>
      <c r="J5" s="141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76" t="s">
        <v>1100</v>
      </c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</row>
    <row r="6">
      <c r="A6" s="133">
        <v>2001.0</v>
      </c>
      <c r="B6" s="142">
        <v>322793.92</v>
      </c>
      <c r="C6" s="143">
        <f t="shared" ref="C6:C21" si="1">B6/B34</f>
        <v>0.8144862181</v>
      </c>
      <c r="D6" s="142">
        <v>547477.2</v>
      </c>
      <c r="E6" s="143">
        <f t="shared" ref="E6:E21" si="2">D6/C34</f>
        <v>0.9273820312</v>
      </c>
      <c r="F6" s="144"/>
      <c r="G6" s="145"/>
      <c r="H6" s="142">
        <v>1429793.9</v>
      </c>
      <c r="I6" s="146">
        <f t="shared" ref="I6:I22" si="3">H6/E34</f>
        <v>0.1055086089</v>
      </c>
      <c r="J6" s="147">
        <f t="shared" ref="J6:J13" si="4">SUM(B6:H6)</f>
        <v>2300066.762</v>
      </c>
      <c r="K6" s="148">
        <f t="shared" ref="K6:K21" si="5">SUM(B6:D6)</f>
        <v>870271.9345</v>
      </c>
      <c r="L6" s="149"/>
      <c r="M6" s="149"/>
      <c r="N6" s="150" t="s">
        <v>1101</v>
      </c>
      <c r="O6" s="151"/>
      <c r="P6" s="151"/>
      <c r="Q6" s="45"/>
      <c r="R6" s="45"/>
      <c r="S6" s="45"/>
      <c r="T6" s="45"/>
      <c r="U6" s="76" t="s">
        <v>1102</v>
      </c>
      <c r="V6" s="76" t="s">
        <v>1103</v>
      </c>
      <c r="W6" s="76" t="s">
        <v>1104</v>
      </c>
      <c r="X6" s="76" t="s">
        <v>1105</v>
      </c>
      <c r="Y6" s="76" t="s">
        <v>1106</v>
      </c>
      <c r="Z6" s="76" t="s">
        <v>1107</v>
      </c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>
      <c r="A7" s="133">
        <v>2002.0</v>
      </c>
      <c r="B7" s="142">
        <v>193677.99</v>
      </c>
      <c r="C7" s="143">
        <f t="shared" si="1"/>
        <v>0.5866932127</v>
      </c>
      <c r="D7" s="142">
        <v>448032.61</v>
      </c>
      <c r="E7" s="143">
        <f t="shared" si="2"/>
        <v>0.7385441025</v>
      </c>
      <c r="F7" s="144"/>
      <c r="G7" s="145"/>
      <c r="H7" s="142">
        <v>1490586.14</v>
      </c>
      <c r="I7" s="146">
        <f t="shared" si="3"/>
        <v>0.1063745267</v>
      </c>
      <c r="J7" s="147">
        <f t="shared" si="4"/>
        <v>2132298.065</v>
      </c>
      <c r="K7" s="148">
        <f t="shared" si="5"/>
        <v>641711.1867</v>
      </c>
      <c r="L7" s="149"/>
      <c r="M7" s="149"/>
      <c r="N7" s="152" t="s">
        <v>1108</v>
      </c>
      <c r="O7" s="153">
        <v>0.003412</v>
      </c>
      <c r="P7" s="153" t="s">
        <v>1109</v>
      </c>
      <c r="Q7" s="45"/>
      <c r="R7" s="45"/>
      <c r="S7" s="45"/>
      <c r="T7" s="76" t="s">
        <v>1110</v>
      </c>
      <c r="U7" s="80">
        <v>1.271997E7</v>
      </c>
      <c r="V7" s="80">
        <v>1.211997E7</v>
      </c>
      <c r="W7" s="80">
        <v>1.267997E7</v>
      </c>
      <c r="X7" s="80">
        <v>1.407997E7</v>
      </c>
      <c r="Y7" s="80">
        <v>1.407997E7</v>
      </c>
      <c r="Z7" s="80">
        <v>1.407997E7</v>
      </c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</row>
    <row r="8">
      <c r="A8" s="133">
        <v>2003.0</v>
      </c>
      <c r="B8" s="142">
        <v>236735.69</v>
      </c>
      <c r="C8" s="143">
        <f t="shared" si="1"/>
        <v>0.5109373975</v>
      </c>
      <c r="D8" s="142">
        <v>573907.86</v>
      </c>
      <c r="E8" s="143">
        <f t="shared" si="2"/>
        <v>0.8359496544</v>
      </c>
      <c r="F8" s="144"/>
      <c r="G8" s="145"/>
      <c r="H8" s="142">
        <v>1253349.25</v>
      </c>
      <c r="I8" s="146">
        <f t="shared" si="3"/>
        <v>0.08996670867</v>
      </c>
      <c r="J8" s="147">
        <f t="shared" si="4"/>
        <v>2063994.147</v>
      </c>
      <c r="K8" s="148">
        <f t="shared" si="5"/>
        <v>810644.0609</v>
      </c>
      <c r="L8" s="149"/>
      <c r="M8" s="149"/>
      <c r="N8" s="152" t="s">
        <v>1111</v>
      </c>
      <c r="O8" s="153">
        <v>0.1031</v>
      </c>
      <c r="P8" s="153" t="s">
        <v>1109</v>
      </c>
      <c r="Q8" s="45"/>
      <c r="R8" s="45"/>
      <c r="S8" s="45"/>
      <c r="T8" s="76" t="s">
        <v>1112</v>
      </c>
      <c r="U8" s="80">
        <v>221863.0</v>
      </c>
      <c r="V8" s="80">
        <v>218866.0</v>
      </c>
      <c r="W8" s="80">
        <v>268084.0</v>
      </c>
      <c r="X8" s="80">
        <v>356492.0</v>
      </c>
      <c r="Y8" s="80">
        <v>356492.0</v>
      </c>
      <c r="Z8" s="80">
        <v>356492.0</v>
      </c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</row>
    <row r="9">
      <c r="A9" s="133">
        <v>2004.0</v>
      </c>
      <c r="B9" s="142">
        <v>48791.55</v>
      </c>
      <c r="C9" s="143">
        <f t="shared" si="1"/>
        <v>1.188964837</v>
      </c>
      <c r="D9" s="142">
        <v>822659.88</v>
      </c>
      <c r="E9" s="143">
        <f t="shared" si="2"/>
        <v>0.9058394977</v>
      </c>
      <c r="F9" s="144"/>
      <c r="G9" s="145"/>
      <c r="H9" s="142">
        <v>1204522.7</v>
      </c>
      <c r="I9" s="146">
        <f t="shared" si="3"/>
        <v>0.08937888006</v>
      </c>
      <c r="J9" s="147">
        <f t="shared" si="4"/>
        <v>2075976.225</v>
      </c>
      <c r="K9" s="148">
        <f t="shared" si="5"/>
        <v>871452.619</v>
      </c>
      <c r="L9" s="149"/>
      <c r="M9" s="149"/>
      <c r="N9" s="152" t="s">
        <v>1113</v>
      </c>
      <c r="O9" s="153">
        <v>0.13869</v>
      </c>
      <c r="P9" s="153" t="s">
        <v>1109</v>
      </c>
      <c r="Q9" s="45"/>
      <c r="R9" s="45"/>
      <c r="S9" s="45"/>
      <c r="T9" s="76" t="s">
        <v>1114</v>
      </c>
      <c r="U9" s="80">
        <v>972115.0</v>
      </c>
      <c r="V9" s="80">
        <v>960080.0</v>
      </c>
      <c r="W9" s="80">
        <v>948045.0</v>
      </c>
      <c r="X9" s="80">
        <v>948045.0</v>
      </c>
      <c r="Y9" s="80">
        <v>948045.0</v>
      </c>
      <c r="Z9" s="80">
        <v>948045.0</v>
      </c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</row>
    <row r="10">
      <c r="A10" s="133">
        <v>2005.0</v>
      </c>
      <c r="B10" s="142">
        <v>369999.04</v>
      </c>
      <c r="C10" s="143">
        <f t="shared" si="1"/>
        <v>1.048592587</v>
      </c>
      <c r="D10" s="142">
        <v>911948.03</v>
      </c>
      <c r="E10" s="143">
        <f t="shared" si="2"/>
        <v>1.426233606</v>
      </c>
      <c r="F10" s="144"/>
      <c r="G10" s="145"/>
      <c r="H10" s="142">
        <v>1119049.74</v>
      </c>
      <c r="I10" s="146">
        <f t="shared" si="3"/>
        <v>0.08123255891</v>
      </c>
      <c r="J10" s="147">
        <f t="shared" si="4"/>
        <v>2400999.285</v>
      </c>
      <c r="K10" s="148">
        <f t="shared" si="5"/>
        <v>1281948.119</v>
      </c>
      <c r="L10" s="149"/>
      <c r="M10" s="149"/>
      <c r="N10" s="76" t="s">
        <v>1115</v>
      </c>
      <c r="O10" s="45"/>
      <c r="P10" s="76" t="s">
        <v>1116</v>
      </c>
      <c r="Q10" s="45"/>
      <c r="R10" s="45"/>
      <c r="S10" s="45"/>
      <c r="T10" s="76" t="s">
        <v>1117</v>
      </c>
      <c r="U10" s="80">
        <v>73838.0</v>
      </c>
      <c r="V10" s="80">
        <v>72923.0</v>
      </c>
      <c r="W10" s="80">
        <v>72009.0</v>
      </c>
      <c r="X10" s="80">
        <v>72009.0</v>
      </c>
      <c r="Y10" s="80">
        <v>72009.0</v>
      </c>
      <c r="Z10" s="80">
        <v>72009.0</v>
      </c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</row>
    <row r="11">
      <c r="A11" s="133">
        <v>2006.0</v>
      </c>
      <c r="B11" s="142">
        <v>402304.0</v>
      </c>
      <c r="C11" s="143">
        <f t="shared" si="1"/>
        <v>1.931766999</v>
      </c>
      <c r="D11" s="142">
        <v>1158953.45</v>
      </c>
      <c r="E11" s="143">
        <f t="shared" si="2"/>
        <v>1.998243837</v>
      </c>
      <c r="F11" s="144"/>
      <c r="G11" s="145"/>
      <c r="H11" s="142">
        <v>1580109.64</v>
      </c>
      <c r="I11" s="146">
        <f t="shared" si="3"/>
        <v>0.1144055099</v>
      </c>
      <c r="J11" s="147">
        <f t="shared" si="4"/>
        <v>3141371.02</v>
      </c>
      <c r="K11" s="148">
        <f t="shared" si="5"/>
        <v>1561259.382</v>
      </c>
      <c r="L11" s="149"/>
      <c r="M11" s="149"/>
      <c r="N11" s="154" t="s">
        <v>1118</v>
      </c>
      <c r="O11" s="155">
        <v>100000.0</v>
      </c>
      <c r="P11" s="154" t="s">
        <v>1119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</row>
    <row r="12">
      <c r="A12" s="133">
        <v>2007.0</v>
      </c>
      <c r="B12" s="142">
        <v>1383247.0</v>
      </c>
      <c r="C12" s="143">
        <f t="shared" si="1"/>
        <v>1.412485449</v>
      </c>
      <c r="D12" s="142">
        <v>255679.0</v>
      </c>
      <c r="E12" s="143">
        <f t="shared" si="2"/>
        <v>1.921502758</v>
      </c>
      <c r="F12" s="144"/>
      <c r="G12" s="145"/>
      <c r="H12" s="142">
        <v>1694416.0</v>
      </c>
      <c r="I12" s="146">
        <f t="shared" si="3"/>
        <v>0.1313500775</v>
      </c>
      <c r="J12" s="147">
        <f t="shared" si="4"/>
        <v>3333345.334</v>
      </c>
      <c r="K12" s="148">
        <f t="shared" si="5"/>
        <v>1638927.412</v>
      </c>
      <c r="L12" s="149"/>
      <c r="M12" s="149"/>
      <c r="N12" s="45"/>
      <c r="O12" s="156">
        <f>O11/1000000</f>
        <v>0.1</v>
      </c>
      <c r="P12" s="154" t="s">
        <v>1120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</row>
    <row r="13">
      <c r="A13" s="133">
        <v>2008.0</v>
      </c>
      <c r="B13" s="142">
        <v>1371143.0</v>
      </c>
      <c r="C13" s="143">
        <f t="shared" si="1"/>
        <v>1.102483263</v>
      </c>
      <c r="D13" s="142">
        <v>410054.0</v>
      </c>
      <c r="E13" s="143">
        <f t="shared" si="2"/>
        <v>2.826340784</v>
      </c>
      <c r="F13" s="144"/>
      <c r="G13" s="145"/>
      <c r="H13" s="142">
        <v>1846691.0</v>
      </c>
      <c r="I13" s="146">
        <f t="shared" si="3"/>
        <v>0.1414844517</v>
      </c>
      <c r="J13" s="147">
        <f t="shared" si="4"/>
        <v>3627891.929</v>
      </c>
      <c r="K13" s="148">
        <f t="shared" si="5"/>
        <v>1781198.102</v>
      </c>
      <c r="L13" s="149"/>
      <c r="M13" s="149"/>
      <c r="N13" s="149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</row>
    <row r="14">
      <c r="A14" s="133">
        <v>2009.0</v>
      </c>
      <c r="B14" s="157">
        <v>1477774.0</v>
      </c>
      <c r="C14" s="143">
        <f t="shared" si="1"/>
        <v>1.414793072</v>
      </c>
      <c r="D14" s="157">
        <v>471777.0</v>
      </c>
      <c r="E14" s="143">
        <f t="shared" si="2"/>
        <v>3.024444188</v>
      </c>
      <c r="F14" s="144"/>
      <c r="G14" s="145"/>
      <c r="H14" s="157">
        <v>1901967.0</v>
      </c>
      <c r="I14" s="146">
        <f t="shared" si="3"/>
        <v>0.1363597453</v>
      </c>
      <c r="J14" s="147">
        <v>3851518.0</v>
      </c>
      <c r="K14" s="148">
        <f t="shared" si="5"/>
        <v>1949552.415</v>
      </c>
      <c r="L14" s="149"/>
      <c r="M14" s="149"/>
      <c r="N14" s="158"/>
      <c r="O14" s="45"/>
      <c r="P14" s="45"/>
      <c r="Q14" s="45"/>
      <c r="R14" s="45"/>
      <c r="S14" s="45"/>
      <c r="T14" s="76" t="s">
        <v>1097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</row>
    <row r="15">
      <c r="A15" s="133">
        <v>2010.0</v>
      </c>
      <c r="B15" s="157">
        <v>1143486.0</v>
      </c>
      <c r="C15" s="143">
        <f t="shared" si="1"/>
        <v>1.380958362</v>
      </c>
      <c r="D15" s="157">
        <v>267074.0</v>
      </c>
      <c r="E15" s="143">
        <f t="shared" si="2"/>
        <v>2.416346989</v>
      </c>
      <c r="F15" s="144"/>
      <c r="G15" s="145"/>
      <c r="H15" s="157">
        <v>2113809.0</v>
      </c>
      <c r="I15" s="146">
        <f t="shared" si="3"/>
        <v>0.1445572459</v>
      </c>
      <c r="J15" s="147">
        <v>3524369.0</v>
      </c>
      <c r="K15" s="148">
        <f t="shared" si="5"/>
        <v>1410561.381</v>
      </c>
      <c r="L15" s="149"/>
      <c r="M15" s="149"/>
      <c r="N15" s="149"/>
      <c r="O15" s="45"/>
      <c r="P15" s="45"/>
      <c r="Q15" s="45"/>
      <c r="R15" s="45"/>
      <c r="S15" s="45"/>
      <c r="T15" s="45"/>
      <c r="U15" s="45"/>
      <c r="V15" s="45"/>
      <c r="W15" s="76" t="s">
        <v>1100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</row>
    <row r="16">
      <c r="A16" s="133">
        <v>2011.0</v>
      </c>
      <c r="B16" s="157">
        <v>1077412.0</v>
      </c>
      <c r="C16" s="143">
        <f t="shared" si="1"/>
        <v>0.9929808263</v>
      </c>
      <c r="D16" s="157">
        <v>289713.0</v>
      </c>
      <c r="E16" s="143">
        <f t="shared" si="2"/>
        <v>2.840685578</v>
      </c>
      <c r="F16" s="144"/>
      <c r="G16" s="145"/>
      <c r="H16" s="157">
        <v>1885381.0</v>
      </c>
      <c r="I16" s="146">
        <f t="shared" si="3"/>
        <v>0.1313424175</v>
      </c>
      <c r="J16" s="147">
        <v>3252505.0</v>
      </c>
      <c r="K16" s="148">
        <f t="shared" si="5"/>
        <v>1367125.993</v>
      </c>
      <c r="L16" s="149"/>
      <c r="M16" s="149"/>
      <c r="N16" s="149"/>
      <c r="O16" s="45"/>
      <c r="P16" s="45"/>
      <c r="Q16" s="45"/>
      <c r="R16" s="45"/>
      <c r="S16" s="45"/>
      <c r="T16" s="45"/>
      <c r="U16" s="76" t="s">
        <v>1102</v>
      </c>
      <c r="V16" s="76" t="s">
        <v>1103</v>
      </c>
      <c r="W16" s="76" t="s">
        <v>1104</v>
      </c>
      <c r="X16" s="76" t="s">
        <v>1105</v>
      </c>
      <c r="Y16" s="76" t="s">
        <v>1106</v>
      </c>
      <c r="Z16" s="76" t="s">
        <v>1107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</row>
    <row r="17">
      <c r="A17" s="133">
        <v>2012.0</v>
      </c>
      <c r="B17" s="157">
        <v>1004697.0</v>
      </c>
      <c r="C17" s="143">
        <f t="shared" si="1"/>
        <v>1.049531956</v>
      </c>
      <c r="D17" s="157">
        <v>302220.0</v>
      </c>
      <c r="E17" s="143">
        <f t="shared" si="2"/>
        <v>3.202670482</v>
      </c>
      <c r="F17" s="144"/>
      <c r="G17" s="145"/>
      <c r="H17" s="157">
        <v>1887192.0</v>
      </c>
      <c r="I17" s="146">
        <f t="shared" si="3"/>
        <v>0.1294280357</v>
      </c>
      <c r="J17" s="147">
        <f t="shared" ref="J17:J21" si="6">B17+D17+H17</f>
        <v>3194109</v>
      </c>
      <c r="K17" s="148">
        <f t="shared" si="5"/>
        <v>1306918.05</v>
      </c>
      <c r="L17" s="149"/>
      <c r="M17" s="149"/>
      <c r="N17" s="149"/>
      <c r="O17" s="45"/>
      <c r="P17" s="45"/>
      <c r="Q17" s="45"/>
      <c r="R17" s="45"/>
      <c r="S17" s="45"/>
      <c r="T17" s="76" t="s">
        <v>1110</v>
      </c>
      <c r="U17" s="80">
        <v>1.271997E7</v>
      </c>
      <c r="V17" s="80">
        <v>1.211997E7</v>
      </c>
      <c r="W17" s="80">
        <v>1.267997E7</v>
      </c>
      <c r="X17" s="80">
        <v>1.407997E7</v>
      </c>
      <c r="Y17" s="80">
        <v>1.407997E7</v>
      </c>
      <c r="Z17" s="80">
        <v>1.407997E7</v>
      </c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</row>
    <row r="18">
      <c r="A18" s="133">
        <v>2013.0</v>
      </c>
      <c r="B18" s="157">
        <v>1016268.0</v>
      </c>
      <c r="C18" s="143">
        <f t="shared" si="1"/>
        <v>0.9930029343</v>
      </c>
      <c r="D18" s="157">
        <v>277677.0</v>
      </c>
      <c r="E18" s="143">
        <f t="shared" si="2"/>
        <v>2.622488974</v>
      </c>
      <c r="F18" s="144"/>
      <c r="G18" s="145"/>
      <c r="H18" s="157">
        <v>2145544.0</v>
      </c>
      <c r="I18" s="146">
        <f t="shared" si="3"/>
        <v>0.1607327736</v>
      </c>
      <c r="J18" s="147">
        <f t="shared" si="6"/>
        <v>3439489</v>
      </c>
      <c r="K18" s="148">
        <f t="shared" si="5"/>
        <v>1293945.993</v>
      </c>
      <c r="L18" s="149"/>
      <c r="M18" s="149"/>
      <c r="N18" s="149"/>
      <c r="O18" s="45"/>
      <c r="P18" s="45"/>
      <c r="Q18" s="45"/>
      <c r="R18" s="45"/>
      <c r="S18" s="45"/>
      <c r="T18" s="76" t="s">
        <v>1121</v>
      </c>
      <c r="U18" s="80">
        <f t="shared" ref="U18:Z18" si="7">U8*$O$8</f>
        <v>22874.0753</v>
      </c>
      <c r="V18" s="80">
        <f t="shared" si="7"/>
        <v>22565.0846</v>
      </c>
      <c r="W18" s="80">
        <f t="shared" si="7"/>
        <v>27639.4604</v>
      </c>
      <c r="X18" s="80">
        <f t="shared" si="7"/>
        <v>36754.3252</v>
      </c>
      <c r="Y18" s="80">
        <f t="shared" si="7"/>
        <v>36754.3252</v>
      </c>
      <c r="Z18" s="80">
        <f t="shared" si="7"/>
        <v>36754.3252</v>
      </c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</row>
    <row r="19">
      <c r="A19" s="159">
        <v>2014.0</v>
      </c>
      <c r="B19" s="160">
        <v>865446.0</v>
      </c>
      <c r="C19" s="143">
        <f t="shared" si="1"/>
        <v>0.8962148482</v>
      </c>
      <c r="D19" s="161">
        <v>674917.0</v>
      </c>
      <c r="E19" s="143">
        <f t="shared" si="2"/>
        <v>3.449173374</v>
      </c>
      <c r="F19" s="144"/>
      <c r="G19" s="145"/>
      <c r="H19" s="161">
        <v>1430873.0</v>
      </c>
      <c r="I19" s="146">
        <f t="shared" si="3"/>
        <v>0.1100671538</v>
      </c>
      <c r="J19" s="147">
        <f t="shared" si="6"/>
        <v>2971236</v>
      </c>
      <c r="K19" s="148">
        <f t="shared" si="5"/>
        <v>1540363.896</v>
      </c>
      <c r="L19" s="148">
        <v>419000.0</v>
      </c>
      <c r="M19" s="148">
        <f t="shared" ref="M19:M24" si="8">J19+L19</f>
        <v>3390236</v>
      </c>
      <c r="N19" s="149"/>
      <c r="O19" s="162"/>
      <c r="P19" s="132"/>
      <c r="Q19" s="45"/>
      <c r="R19" s="45"/>
      <c r="S19" s="45"/>
      <c r="T19" s="76" t="s">
        <v>1114</v>
      </c>
      <c r="U19" s="80"/>
      <c r="V19" s="80"/>
      <c r="W19" s="80"/>
      <c r="X19" s="80"/>
      <c r="Y19" s="80"/>
      <c r="Z19" s="80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</row>
    <row r="20">
      <c r="A20" s="159">
        <v>2015.0</v>
      </c>
      <c r="B20" s="161">
        <v>1502322.0</v>
      </c>
      <c r="C20" s="143">
        <f t="shared" si="1"/>
        <v>1.55529858</v>
      </c>
      <c r="D20" s="161">
        <v>266170.0</v>
      </c>
      <c r="E20" s="143">
        <f t="shared" si="2"/>
        <v>2.166855263</v>
      </c>
      <c r="F20" s="144"/>
      <c r="G20" s="145"/>
      <c r="H20" s="161">
        <v>1350810.0</v>
      </c>
      <c r="I20" s="146">
        <f t="shared" si="3"/>
        <v>0.1060290424</v>
      </c>
      <c r="J20" s="147">
        <f t="shared" si="6"/>
        <v>3119302</v>
      </c>
      <c r="K20" s="148">
        <f t="shared" si="5"/>
        <v>1768493.555</v>
      </c>
      <c r="L20" s="148">
        <v>492000.0</v>
      </c>
      <c r="M20" s="148">
        <f t="shared" si="8"/>
        <v>3611302</v>
      </c>
      <c r="N20" s="163" t="s">
        <v>1122</v>
      </c>
      <c r="O20" s="164" t="s">
        <v>1123</v>
      </c>
      <c r="P20" s="159" t="s">
        <v>1124</v>
      </c>
      <c r="Q20" s="45"/>
      <c r="R20" s="45"/>
      <c r="S20" s="45"/>
      <c r="T20" s="76" t="s">
        <v>1117</v>
      </c>
      <c r="U20" s="80">
        <f t="shared" ref="U20:Z20" si="9">U10</f>
        <v>73838</v>
      </c>
      <c r="V20" s="80">
        <f t="shared" si="9"/>
        <v>72923</v>
      </c>
      <c r="W20" s="80">
        <f t="shared" si="9"/>
        <v>72009</v>
      </c>
      <c r="X20" s="80">
        <f t="shared" si="9"/>
        <v>72009</v>
      </c>
      <c r="Y20" s="80">
        <f t="shared" si="9"/>
        <v>72009</v>
      </c>
      <c r="Z20" s="80">
        <f t="shared" si="9"/>
        <v>72009</v>
      </c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</row>
    <row r="21">
      <c r="A21" s="159">
        <v>2016.0</v>
      </c>
      <c r="B21" s="161">
        <v>1197242.0</v>
      </c>
      <c r="C21" s="143">
        <f t="shared" si="1"/>
        <v>1.484253604</v>
      </c>
      <c r="D21" s="161">
        <v>150512.0</v>
      </c>
      <c r="E21" s="143">
        <f t="shared" si="2"/>
        <v>1.567833333</v>
      </c>
      <c r="F21" s="144"/>
      <c r="G21" s="145"/>
      <c r="H21" s="161">
        <v>1327388.0</v>
      </c>
      <c r="I21" s="146">
        <f t="shared" si="3"/>
        <v>0.1106156667</v>
      </c>
      <c r="J21" s="147">
        <f t="shared" si="6"/>
        <v>2675142</v>
      </c>
      <c r="K21" s="148">
        <f t="shared" si="5"/>
        <v>1347755.484</v>
      </c>
      <c r="L21" s="148">
        <v>456088.0</v>
      </c>
      <c r="M21" s="148">
        <f t="shared" si="8"/>
        <v>3131230</v>
      </c>
      <c r="N21" s="163">
        <v>3500000.0</v>
      </c>
      <c r="O21" s="165">
        <f t="shared" ref="O21:O24" si="10">N21-M21</f>
        <v>368770</v>
      </c>
      <c r="P21" s="166">
        <f>M20-M21</f>
        <v>480072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</row>
    <row r="22">
      <c r="A22" s="159">
        <v>2017.0</v>
      </c>
      <c r="B22" s="167">
        <v>800000.0</v>
      </c>
      <c r="C22" s="168">
        <v>1.0</v>
      </c>
      <c r="D22" s="167">
        <v>156000.0</v>
      </c>
      <c r="E22" s="168">
        <v>1.73</v>
      </c>
      <c r="F22" s="169">
        <v>70000.0</v>
      </c>
      <c r="G22" s="168">
        <f t="shared" ref="G22:G24" si="11">F22/$D$50</f>
        <v>0.152173913</v>
      </c>
      <c r="H22" s="167">
        <v>1272954.0</v>
      </c>
      <c r="I22" s="170">
        <f t="shared" si="3"/>
        <v>0.1092664378</v>
      </c>
      <c r="J22" s="171">
        <f t="shared" ref="J22:J24" si="12">B22+D22+H22+F22</f>
        <v>2298954</v>
      </c>
      <c r="K22" s="172">
        <f t="shared" ref="K22:K24" si="13">B22+D22+F22</f>
        <v>1026000</v>
      </c>
      <c r="L22" s="172">
        <v>500000.0</v>
      </c>
      <c r="M22" s="172">
        <f t="shared" si="8"/>
        <v>2798954</v>
      </c>
      <c r="N22" s="148">
        <v>3079706.88</v>
      </c>
      <c r="O22" s="172">
        <f t="shared" si="10"/>
        <v>280752.88</v>
      </c>
      <c r="P22" s="45"/>
      <c r="Q22" s="173" t="s">
        <v>1125</v>
      </c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</row>
    <row r="23">
      <c r="A23" s="159">
        <v>2018.0</v>
      </c>
      <c r="B23" s="167">
        <f t="shared" ref="B23:B24" si="14">C23*B51</f>
        <v>240000</v>
      </c>
      <c r="C23" s="168">
        <v>1.0</v>
      </c>
      <c r="D23" s="167">
        <f t="shared" ref="D23:D24" si="15">E23*C51</f>
        <v>154350</v>
      </c>
      <c r="E23" s="168">
        <v>2.1</v>
      </c>
      <c r="F23" s="169">
        <f>D51*(75000/1000000)*2</f>
        <v>109515</v>
      </c>
      <c r="G23" s="168">
        <f t="shared" si="11"/>
        <v>0.238076087</v>
      </c>
      <c r="H23" s="167">
        <f t="shared" ref="H23:H24" si="16">I23*E51</f>
        <v>1048500</v>
      </c>
      <c r="I23" s="170">
        <v>0.1</v>
      </c>
      <c r="J23" s="171">
        <f t="shared" si="12"/>
        <v>1552365</v>
      </c>
      <c r="K23" s="172">
        <f t="shared" si="13"/>
        <v>503865</v>
      </c>
      <c r="L23" s="172">
        <v>500000.0</v>
      </c>
      <c r="M23" s="172">
        <f t="shared" si="8"/>
        <v>2052365</v>
      </c>
      <c r="N23" s="172">
        <v>3000000.0</v>
      </c>
      <c r="O23" s="172">
        <f t="shared" si="10"/>
        <v>947635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</row>
    <row r="24">
      <c r="A24" s="159">
        <v>2019.0</v>
      </c>
      <c r="B24" s="167">
        <f t="shared" si="14"/>
        <v>235200</v>
      </c>
      <c r="C24" s="168">
        <v>1.0</v>
      </c>
      <c r="D24" s="167">
        <f t="shared" si="15"/>
        <v>193040.4</v>
      </c>
      <c r="E24" s="168">
        <v>2.68</v>
      </c>
      <c r="F24" s="169">
        <f>D52*(75000/1000000)*4</f>
        <v>214649.4</v>
      </c>
      <c r="G24" s="168">
        <f t="shared" si="11"/>
        <v>0.4666291304</v>
      </c>
      <c r="H24" s="167">
        <f t="shared" si="16"/>
        <v>1027530</v>
      </c>
      <c r="I24" s="170">
        <v>0.1</v>
      </c>
      <c r="J24" s="171">
        <f t="shared" si="12"/>
        <v>1670419.8</v>
      </c>
      <c r="K24" s="172">
        <f t="shared" si="13"/>
        <v>642889.8</v>
      </c>
      <c r="L24" s="172">
        <v>500000.0</v>
      </c>
      <c r="M24" s="172">
        <f t="shared" si="8"/>
        <v>2170419.8</v>
      </c>
      <c r="N24" s="172">
        <v>3000000.0</v>
      </c>
      <c r="O24" s="172">
        <f t="shared" si="10"/>
        <v>829580.2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>
      <c r="A25" s="174"/>
      <c r="B25" s="175"/>
      <c r="C25" s="145"/>
      <c r="D25" s="175"/>
      <c r="E25" s="145"/>
      <c r="F25" s="144"/>
      <c r="G25" s="145"/>
      <c r="H25" s="175"/>
      <c r="I25" s="176"/>
      <c r="J25" s="177"/>
      <c r="K25" s="149"/>
      <c r="L25" s="149"/>
      <c r="M25" s="149"/>
      <c r="N25" s="149"/>
      <c r="O25" s="14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</row>
    <row r="26">
      <c r="A26" s="178"/>
      <c r="B26" s="179"/>
      <c r="C26" s="178"/>
      <c r="D26" s="179"/>
      <c r="E26" s="178"/>
      <c r="F26" s="132"/>
      <c r="G26" s="178"/>
      <c r="H26" s="179"/>
      <c r="I26" s="178"/>
      <c r="J26" s="180"/>
      <c r="K26" s="162"/>
      <c r="L26" s="149"/>
      <c r="M26" s="149"/>
      <c r="N26" s="149"/>
      <c r="O26" s="149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</row>
    <row r="27">
      <c r="A27" s="181" t="s">
        <v>1126</v>
      </c>
      <c r="B27" s="182">
        <f>B20/$J$20</f>
        <v>0.4816212088</v>
      </c>
      <c r="C27" s="178"/>
      <c r="D27" s="182">
        <f>D20/$J$20</f>
        <v>0.08532998729</v>
      </c>
      <c r="E27" s="178"/>
      <c r="F27" s="132"/>
      <c r="G27" s="178"/>
      <c r="H27" s="182">
        <f>H20/$J$20</f>
        <v>0.4330488039</v>
      </c>
      <c r="I27" s="178"/>
      <c r="J27" s="180"/>
      <c r="K27" s="183">
        <f>K20/$J$20</f>
        <v>0.5669516947</v>
      </c>
      <c r="L27" s="162"/>
      <c r="M27" s="162"/>
      <c r="N27" s="149"/>
      <c r="O27" s="149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</row>
    <row r="28">
      <c r="A28" s="184" t="s">
        <v>1127</v>
      </c>
      <c r="B28" s="175"/>
      <c r="C28" s="185"/>
      <c r="D28" s="175"/>
      <c r="E28" s="45"/>
      <c r="F28" s="45"/>
      <c r="G28" s="185"/>
      <c r="H28" s="175"/>
      <c r="I28" s="185"/>
      <c r="J28" s="177"/>
      <c r="K28" s="149"/>
      <c r="L28" s="45"/>
      <c r="M28" s="174"/>
      <c r="N28" s="186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</row>
    <row r="29">
      <c r="A29" s="187"/>
      <c r="B29" s="188">
        <f>B19-B20</f>
        <v>-636876</v>
      </c>
      <c r="C29" s="132"/>
      <c r="D29" s="189">
        <f>D19-D20</f>
        <v>408747</v>
      </c>
      <c r="E29" s="132"/>
      <c r="F29" s="132"/>
      <c r="G29" s="132"/>
      <c r="H29" s="189">
        <f>H19-H20</f>
        <v>80063</v>
      </c>
      <c r="I29" s="132"/>
      <c r="J29" s="188">
        <f t="shared" ref="J29:M29" si="17">J19-J20</f>
        <v>-148066</v>
      </c>
      <c r="K29" s="188">
        <f t="shared" si="17"/>
        <v>-228129.6591</v>
      </c>
      <c r="L29" s="188">
        <f t="shared" si="17"/>
        <v>-73000</v>
      </c>
      <c r="M29" s="190">
        <f t="shared" si="17"/>
        <v>-221066</v>
      </c>
      <c r="N29" s="191"/>
      <c r="O29" s="191"/>
      <c r="P29" s="45"/>
      <c r="Q29" s="45"/>
      <c r="R29" s="45"/>
      <c r="S29" s="45"/>
      <c r="T29" s="45"/>
      <c r="U29" s="45"/>
      <c r="V29" s="192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</row>
    <row r="30">
      <c r="A30" s="193" t="s">
        <v>1128</v>
      </c>
      <c r="B30" s="194" t="s">
        <v>1129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>
      <c r="A31" s="128"/>
      <c r="B31" s="128"/>
      <c r="C31" s="128"/>
      <c r="D31" s="128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</row>
    <row r="32">
      <c r="A32" s="129" t="s">
        <v>1130</v>
      </c>
      <c r="B32" s="130"/>
      <c r="C32" s="130"/>
      <c r="D32" s="131"/>
      <c r="E32" s="128"/>
      <c r="F32" s="45"/>
      <c r="G32" s="45"/>
      <c r="H32" s="45"/>
      <c r="I32" s="45"/>
      <c r="J32" s="45"/>
      <c r="K32" s="87"/>
      <c r="L32" s="87"/>
      <c r="M32" s="149"/>
      <c r="N32" s="149"/>
      <c r="O32" s="144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</row>
    <row r="33">
      <c r="A33" s="195" t="s">
        <v>2</v>
      </c>
      <c r="B33" s="196" t="s">
        <v>9</v>
      </c>
      <c r="C33" s="196" t="s">
        <v>1092</v>
      </c>
      <c r="D33" s="197" t="s">
        <v>11</v>
      </c>
      <c r="E33" s="196" t="s">
        <v>12</v>
      </c>
      <c r="F33" s="45"/>
      <c r="G33" s="45"/>
      <c r="H33" s="45"/>
      <c r="I33" s="149"/>
      <c r="J33" s="45"/>
      <c r="K33" s="45"/>
      <c r="L33" s="87"/>
      <c r="M33" s="149"/>
      <c r="N33" s="149"/>
      <c r="O33" s="144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</row>
    <row r="34">
      <c r="A34" s="198">
        <v>2001.0</v>
      </c>
      <c r="B34" s="199">
        <v>396316.0</v>
      </c>
      <c r="C34" s="199">
        <v>590347.0</v>
      </c>
      <c r="D34" s="200"/>
      <c r="E34" s="199">
        <v>1.3551443E7</v>
      </c>
      <c r="F34" s="201"/>
      <c r="G34" s="201"/>
      <c r="H34" s="201"/>
      <c r="I34" s="201"/>
      <c r="J34" s="202"/>
      <c r="K34" s="45"/>
      <c r="L34" s="149"/>
      <c r="M34" s="45"/>
      <c r="N34" s="45"/>
      <c r="O34" s="155">
        <f t="shared" ref="O34:O52" si="18">B34/10.3</f>
        <v>38477.28155</v>
      </c>
      <c r="P34" s="203" t="s">
        <v>1131</v>
      </c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</row>
    <row r="35">
      <c r="A35" s="198">
        <v>2002.0</v>
      </c>
      <c r="B35" s="199">
        <v>330118.0</v>
      </c>
      <c r="C35" s="199">
        <v>606643.0</v>
      </c>
      <c r="D35" s="200"/>
      <c r="E35" s="199">
        <v>1.4012623E7</v>
      </c>
      <c r="F35" s="201"/>
      <c r="G35" s="201"/>
      <c r="H35" s="201"/>
      <c r="I35" s="201"/>
      <c r="J35" s="45"/>
      <c r="K35" s="45"/>
      <c r="L35" s="144"/>
      <c r="M35" s="45"/>
      <c r="N35" s="45"/>
      <c r="O35" s="155">
        <f t="shared" si="18"/>
        <v>32050.29126</v>
      </c>
      <c r="P35" s="203" t="s">
        <v>1131</v>
      </c>
      <c r="Q35" s="45"/>
      <c r="R35" s="45"/>
      <c r="S35" s="204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</row>
    <row r="36">
      <c r="A36" s="198">
        <v>2003.0</v>
      </c>
      <c r="B36" s="199">
        <v>463336.0</v>
      </c>
      <c r="C36" s="199">
        <v>686534.0</v>
      </c>
      <c r="D36" s="200"/>
      <c r="E36" s="199">
        <v>1.3931256E7</v>
      </c>
      <c r="F36" s="201"/>
      <c r="G36" s="201"/>
      <c r="H36" s="201"/>
      <c r="I36" s="201"/>
      <c r="J36" s="45"/>
      <c r="K36" s="45"/>
      <c r="L36" s="45"/>
      <c r="M36" s="45"/>
      <c r="N36" s="45"/>
      <c r="O36" s="155">
        <f t="shared" si="18"/>
        <v>44984.07767</v>
      </c>
      <c r="P36" s="203" t="s">
        <v>1131</v>
      </c>
      <c r="Q36" s="45"/>
      <c r="R36" s="45"/>
      <c r="S36" s="204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</row>
    <row r="37">
      <c r="A37" s="198">
        <v>2004.0</v>
      </c>
      <c r="B37" s="199">
        <v>41037.0</v>
      </c>
      <c r="C37" s="199">
        <v>908174.0</v>
      </c>
      <c r="D37" s="200"/>
      <c r="E37" s="199">
        <v>1.3476592E7</v>
      </c>
      <c r="F37" s="201"/>
      <c r="G37" s="201"/>
      <c r="H37" s="201"/>
      <c r="I37" s="201"/>
      <c r="J37" s="45"/>
      <c r="K37" s="45"/>
      <c r="L37" s="45"/>
      <c r="M37" s="45"/>
      <c r="N37" s="45"/>
      <c r="O37" s="155">
        <f t="shared" si="18"/>
        <v>3984.174757</v>
      </c>
      <c r="P37" s="203" t="s">
        <v>1131</v>
      </c>
      <c r="Q37" s="45"/>
      <c r="R37" s="45"/>
      <c r="S37" s="204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</row>
    <row r="38">
      <c r="A38" s="198">
        <v>2005.0</v>
      </c>
      <c r="B38" s="199">
        <v>352853.0</v>
      </c>
      <c r="C38" s="199">
        <v>639410.0</v>
      </c>
      <c r="D38" s="200"/>
      <c r="E38" s="199">
        <v>1.3775877E7</v>
      </c>
      <c r="F38" s="201"/>
      <c r="G38" s="201"/>
      <c r="H38" s="201"/>
      <c r="I38" s="201"/>
      <c r="J38" s="45"/>
      <c r="K38" s="45"/>
      <c r="L38" s="45"/>
      <c r="M38" s="45"/>
      <c r="N38" s="45"/>
      <c r="O38" s="155">
        <f t="shared" si="18"/>
        <v>34257.57282</v>
      </c>
      <c r="P38" s="203" t="s">
        <v>1131</v>
      </c>
      <c r="Q38" s="45"/>
      <c r="R38" s="45"/>
      <c r="S38" s="204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</row>
    <row r="39">
      <c r="A39" s="198">
        <v>2006.0</v>
      </c>
      <c r="B39" s="199">
        <v>208257.0</v>
      </c>
      <c r="C39" s="199">
        <v>579986.0</v>
      </c>
      <c r="D39" s="200"/>
      <c r="E39" s="199">
        <v>1.3811482E7</v>
      </c>
      <c r="F39" s="201"/>
      <c r="G39" s="201"/>
      <c r="H39" s="201"/>
      <c r="I39" s="201"/>
      <c r="J39" s="45"/>
      <c r="K39" s="45"/>
      <c r="L39" s="45"/>
      <c r="M39" s="45"/>
      <c r="N39" s="45"/>
      <c r="O39" s="155">
        <f t="shared" si="18"/>
        <v>20219.12621</v>
      </c>
      <c r="P39" s="203" t="s">
        <v>1131</v>
      </c>
      <c r="Q39" s="45"/>
      <c r="R39" s="45"/>
      <c r="S39" s="204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</row>
    <row r="40">
      <c r="A40" s="198">
        <v>2007.0</v>
      </c>
      <c r="B40" s="199">
        <v>979300.0</v>
      </c>
      <c r="C40" s="199">
        <v>133062.0</v>
      </c>
      <c r="D40" s="200"/>
      <c r="E40" s="199">
        <v>1.29E7</v>
      </c>
      <c r="F40" s="201"/>
      <c r="G40" s="201"/>
      <c r="H40" s="201"/>
      <c r="I40" s="201"/>
      <c r="J40" s="45"/>
      <c r="K40" s="45"/>
      <c r="L40" s="45"/>
      <c r="M40" s="45"/>
      <c r="N40" s="45"/>
      <c r="O40" s="155">
        <f t="shared" si="18"/>
        <v>95077.6699</v>
      </c>
      <c r="P40" s="203" t="s">
        <v>1131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</row>
    <row r="41">
      <c r="A41" s="198">
        <v>2008.0</v>
      </c>
      <c r="B41" s="199">
        <v>1243686.0</v>
      </c>
      <c r="C41" s="199">
        <v>145083.0</v>
      </c>
      <c r="D41" s="200"/>
      <c r="E41" s="199">
        <v>1.3052254E7</v>
      </c>
      <c r="F41" s="201"/>
      <c r="G41" s="201"/>
      <c r="H41" s="201"/>
      <c r="I41" s="201"/>
      <c r="J41" s="45"/>
      <c r="K41" s="45"/>
      <c r="L41" s="45"/>
      <c r="M41" s="45"/>
      <c r="N41" s="45"/>
      <c r="O41" s="155">
        <f t="shared" si="18"/>
        <v>120746.2136</v>
      </c>
      <c r="P41" s="203" t="s">
        <v>1131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</row>
    <row r="42">
      <c r="A42" s="198">
        <v>2009.0</v>
      </c>
      <c r="B42" s="205">
        <v>1044516.0</v>
      </c>
      <c r="C42" s="205">
        <v>155988.0</v>
      </c>
      <c r="D42" s="200"/>
      <c r="E42" s="205">
        <v>1.3948156E7</v>
      </c>
      <c r="F42" s="201"/>
      <c r="G42" s="201"/>
      <c r="H42" s="201"/>
      <c r="I42" s="201"/>
      <c r="J42" s="45"/>
      <c r="K42" s="45"/>
      <c r="L42" s="45"/>
      <c r="M42" s="45"/>
      <c r="N42" s="45"/>
      <c r="O42" s="155">
        <f t="shared" si="18"/>
        <v>101409.3204</v>
      </c>
      <c r="P42" s="203" t="s">
        <v>1131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</row>
    <row r="43">
      <c r="A43" s="198">
        <v>2010.0</v>
      </c>
      <c r="B43" s="205">
        <v>828038.0</v>
      </c>
      <c r="C43" s="205">
        <v>110528.0</v>
      </c>
      <c r="D43" s="200"/>
      <c r="E43" s="205">
        <v>1.4622643E7</v>
      </c>
      <c r="F43" s="201"/>
      <c r="G43" s="201"/>
      <c r="H43" s="201"/>
      <c r="I43" s="201"/>
      <c r="J43" s="45"/>
      <c r="K43" s="45"/>
      <c r="L43" s="45"/>
      <c r="M43" s="45"/>
      <c r="N43" s="45"/>
      <c r="O43" s="155">
        <f t="shared" si="18"/>
        <v>80392.03883</v>
      </c>
      <c r="P43" s="203" t="s">
        <v>1131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</row>
    <row r="44">
      <c r="A44" s="198">
        <v>2011.0</v>
      </c>
      <c r="B44" s="205">
        <v>1085028.0</v>
      </c>
      <c r="C44" s="205">
        <v>101987.0</v>
      </c>
      <c r="D44" s="200"/>
      <c r="E44" s="205">
        <v>1.43547E7</v>
      </c>
      <c r="F44" s="201"/>
      <c r="G44" s="201"/>
      <c r="H44" s="201"/>
      <c r="I44" s="201"/>
      <c r="J44" s="45"/>
      <c r="K44" s="45"/>
      <c r="L44" s="45"/>
      <c r="M44" s="45"/>
      <c r="N44" s="45"/>
      <c r="O44" s="155">
        <f t="shared" si="18"/>
        <v>105342.5243</v>
      </c>
      <c r="P44" s="203" t="s">
        <v>1131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</row>
    <row r="45">
      <c r="A45" s="198">
        <v>2012.0</v>
      </c>
      <c r="B45" s="205">
        <v>957281.0</v>
      </c>
      <c r="C45" s="205">
        <v>94365.0</v>
      </c>
      <c r="D45" s="200"/>
      <c r="E45" s="205">
        <v>1.4581014E7</v>
      </c>
      <c r="F45" s="201"/>
      <c r="G45" s="201"/>
      <c r="H45" s="201"/>
      <c r="I45" s="186"/>
      <c r="J45" s="202"/>
      <c r="K45" s="45"/>
      <c r="L45" s="45"/>
      <c r="M45" s="45"/>
      <c r="N45" s="45"/>
      <c r="O45" s="155">
        <f t="shared" si="18"/>
        <v>92939.90291</v>
      </c>
      <c r="P45" s="203" t="s">
        <v>1131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</row>
    <row r="46">
      <c r="A46" s="198">
        <v>2013.0</v>
      </c>
      <c r="B46" s="205">
        <v>1023429.0</v>
      </c>
      <c r="C46" s="205">
        <v>105883.0</v>
      </c>
      <c r="D46" s="200"/>
      <c r="E46" s="205">
        <v>1.3348516E7</v>
      </c>
      <c r="F46" s="206"/>
      <c r="G46" s="206"/>
      <c r="H46" s="206"/>
      <c r="I46" s="206"/>
      <c r="J46" s="207"/>
      <c r="K46" s="132"/>
      <c r="L46" s="45"/>
      <c r="M46" s="45"/>
      <c r="N46" s="45"/>
      <c r="O46" s="155">
        <f t="shared" si="18"/>
        <v>99362.03883</v>
      </c>
      <c r="P46" s="203" t="s">
        <v>1131</v>
      </c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</row>
    <row r="47">
      <c r="A47" s="208">
        <v>2014.0</v>
      </c>
      <c r="B47" s="209">
        <v>965668.0</v>
      </c>
      <c r="C47" s="209">
        <v>195675.0</v>
      </c>
      <c r="D47" s="185"/>
      <c r="E47" s="210">
        <v>1.3E7</v>
      </c>
      <c r="F47" s="211" t="s">
        <v>1132</v>
      </c>
      <c r="G47" s="45"/>
      <c r="H47" s="174"/>
      <c r="I47" s="212" t="s">
        <v>1133</v>
      </c>
      <c r="J47" s="45"/>
      <c r="K47" s="174"/>
      <c r="L47" s="45"/>
      <c r="M47" s="45"/>
      <c r="N47" s="45"/>
      <c r="O47" s="155">
        <f t="shared" si="18"/>
        <v>93754.17476</v>
      </c>
      <c r="P47" s="203" t="s">
        <v>1131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</row>
    <row r="48">
      <c r="A48" s="213">
        <v>2015.0</v>
      </c>
      <c r="B48" s="214">
        <v>965938.0</v>
      </c>
      <c r="C48" s="214">
        <v>122837.0</v>
      </c>
      <c r="D48" s="45"/>
      <c r="E48" s="215">
        <v>1.274E7</v>
      </c>
      <c r="F48" s="216" t="s">
        <v>1134</v>
      </c>
      <c r="G48" s="217" t="s">
        <v>20</v>
      </c>
      <c r="H48" s="159" t="s">
        <v>1135</v>
      </c>
      <c r="I48" s="216" t="s">
        <v>1134</v>
      </c>
      <c r="J48" s="217" t="s">
        <v>20</v>
      </c>
      <c r="K48" s="159" t="s">
        <v>1135</v>
      </c>
      <c r="L48" s="45"/>
      <c r="M48" s="45"/>
      <c r="N48" s="45"/>
      <c r="O48" s="155">
        <f t="shared" si="18"/>
        <v>93780.38835</v>
      </c>
      <c r="P48" s="203" t="s">
        <v>1131</v>
      </c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</row>
    <row r="49">
      <c r="A49" s="213">
        <v>2016.0</v>
      </c>
      <c r="B49" s="214">
        <v>806629.0</v>
      </c>
      <c r="C49" s="214">
        <v>96000.0</v>
      </c>
      <c r="D49" s="45"/>
      <c r="E49" s="215">
        <v>1.2E7</v>
      </c>
      <c r="F49" s="218">
        <f>13335/B48</f>
        <v>0.01380523388</v>
      </c>
      <c r="G49" s="218">
        <f>4200/C48</f>
        <v>0.03419165235</v>
      </c>
      <c r="H49" s="219">
        <f>470000/E48</f>
        <v>0.03689167975</v>
      </c>
      <c r="I49" s="218">
        <f t="shared" ref="I49:J49" si="19">(B48-B49)/B48</f>
        <v>0.1649267344</v>
      </c>
      <c r="J49" s="218">
        <f t="shared" si="19"/>
        <v>0.2184765177</v>
      </c>
      <c r="K49" s="219">
        <f t="shared" ref="K49:K50" si="21">(E48-E49)/E48</f>
        <v>0.05808477237</v>
      </c>
      <c r="L49" s="45"/>
      <c r="M49" s="45"/>
      <c r="N49" s="45"/>
      <c r="O49" s="155">
        <f t="shared" si="18"/>
        <v>78313.49515</v>
      </c>
      <c r="P49" s="203" t="s">
        <v>1131</v>
      </c>
      <c r="Q49" s="155">
        <v>68146.0</v>
      </c>
      <c r="R49" s="154" t="s">
        <v>1136</v>
      </c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</row>
    <row r="50">
      <c r="A50" s="213">
        <v>2017.0</v>
      </c>
      <c r="B50" s="220">
        <v>537851.0</v>
      </c>
      <c r="C50" s="220">
        <v>75000.0</v>
      </c>
      <c r="D50" s="221">
        <v>460000.0</v>
      </c>
      <c r="E50" s="222">
        <v>1.165E7</v>
      </c>
      <c r="F50" s="223">
        <f>89429/B49</f>
        <v>0.1108675736</v>
      </c>
      <c r="G50" s="224">
        <f>15325/C49</f>
        <v>0.1596354167</v>
      </c>
      <c r="H50" s="225">
        <f>40000/E49</f>
        <v>0.003333333333</v>
      </c>
      <c r="I50" s="224">
        <f t="shared" ref="I50:J50" si="20">(B49-B50)/B49</f>
        <v>0.3332114268</v>
      </c>
      <c r="J50" s="224">
        <f t="shared" si="20"/>
        <v>0.21875</v>
      </c>
      <c r="K50" s="225">
        <f t="shared" si="21"/>
        <v>0.02916666667</v>
      </c>
      <c r="L50" s="226">
        <v>0.001</v>
      </c>
      <c r="M50" s="154" t="s">
        <v>1137</v>
      </c>
      <c r="N50" s="227">
        <f>L50*E50</f>
        <v>11650</v>
      </c>
      <c r="O50" s="155">
        <f t="shared" si="18"/>
        <v>52218.54369</v>
      </c>
      <c r="P50" s="203" t="s">
        <v>1131</v>
      </c>
      <c r="Q50" s="214">
        <v>35000.0</v>
      </c>
      <c r="R50" s="154" t="s">
        <v>1138</v>
      </c>
      <c r="S50" s="45"/>
      <c r="T50" s="155">
        <v>35000.0</v>
      </c>
      <c r="U50" s="154" t="s">
        <v>1139</v>
      </c>
      <c r="V50" s="214">
        <f>Q50+T50</f>
        <v>70000</v>
      </c>
      <c r="W50" s="154" t="s">
        <v>1140</v>
      </c>
      <c r="X50" s="45"/>
      <c r="Y50" s="228">
        <f>(Q49-V50)/Q49</f>
        <v>-0.02720629237</v>
      </c>
      <c r="Z50" s="229" t="s">
        <v>1141</v>
      </c>
      <c r="AA50" s="155">
        <f>O50-Q50</f>
        <v>17218.54369</v>
      </c>
      <c r="AB50" s="154" t="s">
        <v>1142</v>
      </c>
      <c r="AC50" s="45"/>
      <c r="AD50" s="45"/>
      <c r="AE50" s="45"/>
      <c r="AF50" s="45"/>
      <c r="AG50" s="45"/>
      <c r="AH50" s="45"/>
      <c r="AI50" s="45"/>
      <c r="AJ50" s="45"/>
      <c r="AK50" s="45"/>
      <c r="AL50" s="45"/>
    </row>
    <row r="51">
      <c r="A51" s="213">
        <v>2018.0</v>
      </c>
      <c r="B51" s="220">
        <v>240000.0</v>
      </c>
      <c r="C51" s="220">
        <f>C50-(C50*G51)</f>
        <v>73500</v>
      </c>
      <c r="D51" s="221">
        <f>(D50+285000)*(1-F51)</f>
        <v>730100</v>
      </c>
      <c r="E51" s="222">
        <f t="shared" ref="E51:E52" si="23">E50-(E50*H51)</f>
        <v>10485000</v>
      </c>
      <c r="F51" s="223">
        <v>0.02</v>
      </c>
      <c r="G51" s="224">
        <v>0.02</v>
      </c>
      <c r="H51" s="225">
        <v>0.1</v>
      </c>
      <c r="I51" s="45"/>
      <c r="J51" s="45"/>
      <c r="K51" s="230"/>
      <c r="L51" s="45"/>
      <c r="M51" s="45"/>
      <c r="N51" s="45"/>
      <c r="O51" s="155">
        <f t="shared" si="18"/>
        <v>23300.97087</v>
      </c>
      <c r="P51" s="203" t="s">
        <v>1131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</row>
    <row r="52">
      <c r="A52" s="213">
        <v>2019.0</v>
      </c>
      <c r="B52" s="220">
        <f t="shared" ref="B52:C52" si="22">B51-(B51*F52)</f>
        <v>235200</v>
      </c>
      <c r="C52" s="220">
        <f t="shared" si="22"/>
        <v>72030</v>
      </c>
      <c r="D52" s="221">
        <f>D51*(1-F52)</f>
        <v>715498</v>
      </c>
      <c r="E52" s="222">
        <f t="shared" si="23"/>
        <v>10275300</v>
      </c>
      <c r="F52" s="231">
        <v>0.02</v>
      </c>
      <c r="G52" s="232">
        <v>0.02</v>
      </c>
      <c r="H52" s="233">
        <v>0.02</v>
      </c>
      <c r="I52" s="132"/>
      <c r="J52" s="132"/>
      <c r="K52" s="178"/>
      <c r="L52" s="45"/>
      <c r="M52" s="45"/>
      <c r="N52" s="45"/>
      <c r="O52" s="155">
        <f t="shared" si="18"/>
        <v>22834.95146</v>
      </c>
      <c r="P52" s="203" t="s">
        <v>1131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</row>
    <row r="53">
      <c r="A53" s="45"/>
      <c r="B53" s="149"/>
      <c r="C53" s="149"/>
      <c r="D53" s="144"/>
      <c r="E53" s="149"/>
      <c r="F53" s="149"/>
      <c r="G53" s="149"/>
      <c r="H53" s="149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</row>
    <row r="54">
      <c r="A54" s="128"/>
      <c r="B54" s="128"/>
      <c r="C54" s="128"/>
      <c r="D54" s="128"/>
      <c r="E54" s="128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</row>
    <row r="55">
      <c r="A55" s="129" t="s">
        <v>1116</v>
      </c>
      <c r="B55" s="130"/>
      <c r="C55" s="130"/>
      <c r="D55" s="130"/>
      <c r="E55" s="131"/>
      <c r="F55" s="128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128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</row>
    <row r="56">
      <c r="A56" s="198" t="s">
        <v>2</v>
      </c>
      <c r="B56" s="196" t="s">
        <v>9</v>
      </c>
      <c r="C56" s="196" t="s">
        <v>1092</v>
      </c>
      <c r="D56" s="197" t="s">
        <v>11</v>
      </c>
      <c r="E56" s="196" t="s">
        <v>12</v>
      </c>
      <c r="F56" s="234" t="s">
        <v>1093</v>
      </c>
      <c r="G56" s="137" t="s">
        <v>1143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200"/>
      <c r="U56" s="235" t="s">
        <v>2</v>
      </c>
      <c r="V56" s="137" t="s">
        <v>1144</v>
      </c>
      <c r="W56" s="45"/>
      <c r="X56" s="154" t="s">
        <v>1145</v>
      </c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</row>
    <row r="57">
      <c r="A57" s="198">
        <v>2001.0</v>
      </c>
      <c r="B57" s="199">
        <f t="shared" ref="B57:B75" si="24">B34*0.1031</f>
        <v>40860.1796</v>
      </c>
      <c r="C57" s="199">
        <f t="shared" ref="C57:C75" si="25">C34*0.13869</f>
        <v>81875.22543</v>
      </c>
      <c r="D57" s="200"/>
      <c r="E57" s="199">
        <f t="shared" ref="E57:E75" si="26">E34*0.003412</f>
        <v>46237.52352</v>
      </c>
      <c r="F57" s="236">
        <f t="shared" ref="F57:F75" si="27">SUM(B57:E57)</f>
        <v>168972.9285</v>
      </c>
      <c r="G57" s="237">
        <f t="shared" ref="G57:G72" si="28">SUM(B57:C57)</f>
        <v>122735.405</v>
      </c>
      <c r="H57" s="45"/>
      <c r="I57" s="238"/>
      <c r="J57" s="238"/>
      <c r="K57" s="238"/>
      <c r="L57" s="45"/>
      <c r="M57" s="45"/>
      <c r="N57" s="45"/>
      <c r="O57" s="45"/>
      <c r="P57" s="45"/>
      <c r="Q57" s="45"/>
      <c r="R57" s="45"/>
      <c r="S57" s="45"/>
      <c r="T57" s="200"/>
      <c r="U57" s="235">
        <v>2001.0</v>
      </c>
      <c r="V57" s="237">
        <v>122735.0</v>
      </c>
      <c r="W57" s="239">
        <v>870271.0</v>
      </c>
      <c r="X57" s="227">
        <f t="shared" ref="X57:X71" si="29">W57/V57</f>
        <v>7.090650589</v>
      </c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</row>
    <row r="58">
      <c r="A58" s="198">
        <v>2002.0</v>
      </c>
      <c r="B58" s="199">
        <f t="shared" si="24"/>
        <v>34035.1658</v>
      </c>
      <c r="C58" s="199">
        <f t="shared" si="25"/>
        <v>84135.31767</v>
      </c>
      <c r="D58" s="200"/>
      <c r="E58" s="199">
        <f t="shared" si="26"/>
        <v>47811.06968</v>
      </c>
      <c r="F58" s="236">
        <f t="shared" si="27"/>
        <v>165981.5531</v>
      </c>
      <c r="G58" s="237">
        <f t="shared" si="28"/>
        <v>118170.4835</v>
      </c>
      <c r="H58" s="185"/>
      <c r="I58" s="150" t="s">
        <v>1101</v>
      </c>
      <c r="J58" s="151"/>
      <c r="K58" s="151"/>
      <c r="L58" s="45"/>
      <c r="M58" s="45"/>
      <c r="N58" s="45"/>
      <c r="O58" s="45"/>
      <c r="P58" s="45"/>
      <c r="Q58" s="45"/>
      <c r="R58" s="45"/>
      <c r="S58" s="45"/>
      <c r="T58" s="200"/>
      <c r="U58" s="235">
        <v>2002.0</v>
      </c>
      <c r="V58" s="237">
        <v>118170.0</v>
      </c>
      <c r="W58" s="239">
        <v>641711.0</v>
      </c>
      <c r="X58" s="227">
        <f t="shared" si="29"/>
        <v>5.430405348</v>
      </c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</row>
    <row r="59">
      <c r="A59" s="198">
        <v>2003.0</v>
      </c>
      <c r="B59" s="199">
        <f t="shared" si="24"/>
        <v>47769.9416</v>
      </c>
      <c r="C59" s="199">
        <f t="shared" si="25"/>
        <v>95215.40046</v>
      </c>
      <c r="D59" s="200"/>
      <c r="E59" s="199">
        <f t="shared" si="26"/>
        <v>47533.44547</v>
      </c>
      <c r="F59" s="236">
        <f t="shared" si="27"/>
        <v>190518.7875</v>
      </c>
      <c r="G59" s="237">
        <f t="shared" si="28"/>
        <v>142985.3421</v>
      </c>
      <c r="H59" s="185"/>
      <c r="I59" s="152" t="s">
        <v>1108</v>
      </c>
      <c r="J59" s="153">
        <v>0.003412</v>
      </c>
      <c r="K59" s="153" t="s">
        <v>1109</v>
      </c>
      <c r="L59" s="45"/>
      <c r="M59" s="45"/>
      <c r="N59" s="45"/>
      <c r="O59" s="45"/>
      <c r="P59" s="45"/>
      <c r="Q59" s="45"/>
      <c r="R59" s="45"/>
      <c r="S59" s="45"/>
      <c r="T59" s="200"/>
      <c r="U59" s="235">
        <v>2003.0</v>
      </c>
      <c r="V59" s="237">
        <v>142985.0</v>
      </c>
      <c r="W59" s="239">
        <v>810644.0</v>
      </c>
      <c r="X59" s="227">
        <f t="shared" si="29"/>
        <v>5.669433857</v>
      </c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</row>
    <row r="60">
      <c r="A60" s="198">
        <v>2004.0</v>
      </c>
      <c r="B60" s="199">
        <f t="shared" si="24"/>
        <v>4230.9147</v>
      </c>
      <c r="C60" s="199">
        <f t="shared" si="25"/>
        <v>125954.6521</v>
      </c>
      <c r="D60" s="200"/>
      <c r="E60" s="199">
        <f t="shared" si="26"/>
        <v>45982.1319</v>
      </c>
      <c r="F60" s="236">
        <f t="shared" si="27"/>
        <v>176167.6987</v>
      </c>
      <c r="G60" s="237">
        <f t="shared" si="28"/>
        <v>130185.5668</v>
      </c>
      <c r="H60" s="185"/>
      <c r="I60" s="152" t="s">
        <v>1111</v>
      </c>
      <c r="J60" s="153">
        <v>0.1031</v>
      </c>
      <c r="K60" s="153" t="s">
        <v>1109</v>
      </c>
      <c r="L60" s="45"/>
      <c r="M60" s="45"/>
      <c r="N60" s="45"/>
      <c r="O60" s="45"/>
      <c r="P60" s="45"/>
      <c r="Q60" s="45"/>
      <c r="R60" s="45"/>
      <c r="S60" s="45"/>
      <c r="T60" s="200"/>
      <c r="U60" s="235">
        <v>2004.0</v>
      </c>
      <c r="V60" s="237">
        <v>130186.0</v>
      </c>
      <c r="W60" s="239">
        <v>871451.0</v>
      </c>
      <c r="X60" s="227">
        <f t="shared" si="29"/>
        <v>6.693891816</v>
      </c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</row>
    <row r="61">
      <c r="A61" s="198">
        <v>2005.0</v>
      </c>
      <c r="B61" s="199">
        <f t="shared" si="24"/>
        <v>36379.1443</v>
      </c>
      <c r="C61" s="199">
        <f t="shared" si="25"/>
        <v>88679.7729</v>
      </c>
      <c r="D61" s="200"/>
      <c r="E61" s="199">
        <f t="shared" si="26"/>
        <v>47003.29232</v>
      </c>
      <c r="F61" s="236">
        <f t="shared" si="27"/>
        <v>172062.2095</v>
      </c>
      <c r="G61" s="237">
        <f t="shared" si="28"/>
        <v>125058.9172</v>
      </c>
      <c r="H61" s="185"/>
      <c r="I61" s="152" t="s">
        <v>1113</v>
      </c>
      <c r="J61" s="153">
        <v>0.13869</v>
      </c>
      <c r="K61" s="153" t="s">
        <v>1109</v>
      </c>
      <c r="L61" s="45"/>
      <c r="M61" s="45"/>
      <c r="N61" s="45"/>
      <c r="O61" s="45"/>
      <c r="P61" s="45"/>
      <c r="Q61" s="45"/>
      <c r="R61" s="45"/>
      <c r="S61" s="45"/>
      <c r="T61" s="200"/>
      <c r="U61" s="235">
        <v>2005.0</v>
      </c>
      <c r="V61" s="237">
        <v>125059.0</v>
      </c>
      <c r="W61" s="239">
        <v>1281947.0</v>
      </c>
      <c r="X61" s="227">
        <f t="shared" si="29"/>
        <v>10.25073765</v>
      </c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</row>
    <row r="62">
      <c r="A62" s="198">
        <v>2006.0</v>
      </c>
      <c r="B62" s="199">
        <f t="shared" si="24"/>
        <v>21471.2967</v>
      </c>
      <c r="C62" s="199">
        <f t="shared" si="25"/>
        <v>80438.25834</v>
      </c>
      <c r="D62" s="200"/>
      <c r="E62" s="199">
        <f t="shared" si="26"/>
        <v>47124.77658</v>
      </c>
      <c r="F62" s="236">
        <f t="shared" si="27"/>
        <v>149034.3316</v>
      </c>
      <c r="G62" s="237">
        <f t="shared" si="28"/>
        <v>101909.555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200"/>
      <c r="U62" s="235">
        <v>2006.0</v>
      </c>
      <c r="V62" s="237">
        <v>101910.0</v>
      </c>
      <c r="W62" s="239">
        <v>1561257.0</v>
      </c>
      <c r="X62" s="227">
        <f t="shared" si="29"/>
        <v>15.31995879</v>
      </c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</row>
    <row r="63">
      <c r="A63" s="198">
        <v>2007.0</v>
      </c>
      <c r="B63" s="199">
        <f t="shared" si="24"/>
        <v>100965.83</v>
      </c>
      <c r="C63" s="199">
        <f t="shared" si="25"/>
        <v>18454.36878</v>
      </c>
      <c r="D63" s="200"/>
      <c r="E63" s="199">
        <f t="shared" si="26"/>
        <v>44014.8</v>
      </c>
      <c r="F63" s="236">
        <f t="shared" si="27"/>
        <v>163434.9988</v>
      </c>
      <c r="G63" s="237">
        <f t="shared" si="28"/>
        <v>119420.1988</v>
      </c>
      <c r="H63" s="45"/>
      <c r="I63" s="154" t="s">
        <v>1118</v>
      </c>
      <c r="J63" s="155">
        <v>100000.0</v>
      </c>
      <c r="K63" s="154" t="s">
        <v>1119</v>
      </c>
      <c r="L63" s="45"/>
      <c r="M63" s="45"/>
      <c r="N63" s="45"/>
      <c r="O63" s="45"/>
      <c r="P63" s="45"/>
      <c r="Q63" s="45"/>
      <c r="R63" s="45"/>
      <c r="S63" s="45"/>
      <c r="T63" s="200"/>
      <c r="U63" s="235">
        <v>2007.0</v>
      </c>
      <c r="V63" s="237">
        <v>119420.0</v>
      </c>
      <c r="W63" s="239">
        <v>1638926.0</v>
      </c>
      <c r="X63" s="227">
        <f t="shared" si="29"/>
        <v>13.72404957</v>
      </c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</row>
    <row r="64">
      <c r="A64" s="198">
        <v>2008.0</v>
      </c>
      <c r="B64" s="199">
        <f t="shared" si="24"/>
        <v>128224.0266</v>
      </c>
      <c r="C64" s="199">
        <f t="shared" si="25"/>
        <v>20121.56127</v>
      </c>
      <c r="D64" s="200"/>
      <c r="E64" s="199">
        <f t="shared" si="26"/>
        <v>44534.29065</v>
      </c>
      <c r="F64" s="236">
        <f t="shared" si="27"/>
        <v>192879.8785</v>
      </c>
      <c r="G64" s="237">
        <f t="shared" si="28"/>
        <v>148345.5879</v>
      </c>
      <c r="H64" s="45"/>
      <c r="I64" s="45"/>
      <c r="J64" s="156">
        <f>J63/1000000</f>
        <v>0.1</v>
      </c>
      <c r="K64" s="154" t="s">
        <v>1120</v>
      </c>
      <c r="L64" s="45"/>
      <c r="M64" s="45"/>
      <c r="N64" s="45"/>
      <c r="O64" s="45"/>
      <c r="P64" s="45"/>
      <c r="Q64" s="45"/>
      <c r="R64" s="45"/>
      <c r="S64" s="45"/>
      <c r="T64" s="200"/>
      <c r="U64" s="235">
        <v>2008.0</v>
      </c>
      <c r="V64" s="237">
        <v>148346.0</v>
      </c>
      <c r="W64" s="239">
        <v>1781197.0</v>
      </c>
      <c r="X64" s="227">
        <f t="shared" si="29"/>
        <v>12.00704434</v>
      </c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</row>
    <row r="65">
      <c r="A65" s="198">
        <v>2009.0</v>
      </c>
      <c r="B65" s="205">
        <f t="shared" si="24"/>
        <v>107689.5996</v>
      </c>
      <c r="C65" s="205">
        <f t="shared" si="25"/>
        <v>21633.97572</v>
      </c>
      <c r="D65" s="200"/>
      <c r="E65" s="205">
        <f t="shared" si="26"/>
        <v>47591.10827</v>
      </c>
      <c r="F65" s="236">
        <f t="shared" si="27"/>
        <v>176914.6836</v>
      </c>
      <c r="G65" s="237">
        <f t="shared" si="28"/>
        <v>129323.5753</v>
      </c>
      <c r="H65" s="45"/>
      <c r="I65" s="45"/>
      <c r="J65" s="45"/>
      <c r="K65" s="87"/>
      <c r="L65" s="45"/>
      <c r="M65" s="45"/>
      <c r="N65" s="45"/>
      <c r="O65" s="45"/>
      <c r="P65" s="45"/>
      <c r="Q65" s="45"/>
      <c r="R65" s="45"/>
      <c r="S65" s="45"/>
      <c r="T65" s="200"/>
      <c r="U65" s="235">
        <v>2009.0</v>
      </c>
      <c r="V65" s="237">
        <v>129324.0</v>
      </c>
      <c r="W65" s="239">
        <v>1949551.0</v>
      </c>
      <c r="X65" s="227">
        <f t="shared" si="29"/>
        <v>15.07493582</v>
      </c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</row>
    <row r="66">
      <c r="A66" s="198">
        <v>2010.0</v>
      </c>
      <c r="B66" s="205">
        <f t="shared" si="24"/>
        <v>85370.7178</v>
      </c>
      <c r="C66" s="205">
        <f t="shared" si="25"/>
        <v>15329.12832</v>
      </c>
      <c r="D66" s="200"/>
      <c r="E66" s="205">
        <f t="shared" si="26"/>
        <v>49892.45792</v>
      </c>
      <c r="F66" s="236">
        <f t="shared" si="27"/>
        <v>150592.304</v>
      </c>
      <c r="G66" s="237">
        <f t="shared" si="28"/>
        <v>100699.8461</v>
      </c>
      <c r="H66" s="45"/>
      <c r="I66" s="214">
        <f>B73+C73+D73</f>
        <v>100354.1881</v>
      </c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200"/>
      <c r="U66" s="235">
        <v>2010.0</v>
      </c>
      <c r="V66" s="237">
        <v>113725.0</v>
      </c>
      <c r="W66" s="239">
        <v>1410560.0</v>
      </c>
      <c r="X66" s="227">
        <f t="shared" si="29"/>
        <v>12.40325346</v>
      </c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</row>
    <row r="67">
      <c r="A67" s="198">
        <v>2011.0</v>
      </c>
      <c r="B67" s="205">
        <f t="shared" si="24"/>
        <v>111866.3868</v>
      </c>
      <c r="C67" s="205">
        <f t="shared" si="25"/>
        <v>14144.57703</v>
      </c>
      <c r="D67" s="200"/>
      <c r="E67" s="205">
        <f t="shared" si="26"/>
        <v>48978.2364</v>
      </c>
      <c r="F67" s="236">
        <f t="shared" si="27"/>
        <v>174989.2002</v>
      </c>
      <c r="G67" s="237">
        <f t="shared" si="28"/>
        <v>126010.9638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200"/>
      <c r="U67" s="235">
        <v>2011.0</v>
      </c>
      <c r="V67" s="237">
        <v>125953.0</v>
      </c>
      <c r="W67" s="239">
        <v>1367125.0</v>
      </c>
      <c r="X67" s="227">
        <f t="shared" si="29"/>
        <v>10.85424722</v>
      </c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</row>
    <row r="68">
      <c r="A68" s="198">
        <v>2012.0</v>
      </c>
      <c r="B68" s="205">
        <f t="shared" si="24"/>
        <v>98695.6711</v>
      </c>
      <c r="C68" s="205">
        <f t="shared" si="25"/>
        <v>13087.48185</v>
      </c>
      <c r="D68" s="200"/>
      <c r="E68" s="205">
        <f t="shared" si="26"/>
        <v>49750.41977</v>
      </c>
      <c r="F68" s="236">
        <f t="shared" si="27"/>
        <v>161533.5727</v>
      </c>
      <c r="G68" s="237">
        <f t="shared" si="28"/>
        <v>111783.153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200"/>
      <c r="U68" s="235">
        <v>2012.0</v>
      </c>
      <c r="V68" s="237">
        <v>111308.0</v>
      </c>
      <c r="W68" s="239">
        <v>1306917.0</v>
      </c>
      <c r="X68" s="227">
        <f t="shared" si="29"/>
        <v>11.74144716</v>
      </c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</row>
    <row r="69">
      <c r="A69" s="198">
        <v>2013.0</v>
      </c>
      <c r="B69" s="205">
        <f t="shared" si="24"/>
        <v>105515.5299</v>
      </c>
      <c r="C69" s="205">
        <f t="shared" si="25"/>
        <v>14684.91327</v>
      </c>
      <c r="D69" s="200"/>
      <c r="E69" s="205">
        <f t="shared" si="26"/>
        <v>45545.13659</v>
      </c>
      <c r="F69" s="236">
        <f t="shared" si="27"/>
        <v>165745.5798</v>
      </c>
      <c r="G69" s="237">
        <f t="shared" si="28"/>
        <v>120200.4432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200"/>
      <c r="U69" s="235">
        <v>2013.0</v>
      </c>
      <c r="V69" s="237">
        <v>112140.0</v>
      </c>
      <c r="W69" s="239">
        <v>1293945.0</v>
      </c>
      <c r="X69" s="227">
        <f t="shared" si="29"/>
        <v>11.53865704</v>
      </c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</row>
    <row r="70">
      <c r="A70" s="198">
        <v>2014.0</v>
      </c>
      <c r="B70" s="205">
        <f t="shared" si="24"/>
        <v>99560.3708</v>
      </c>
      <c r="C70" s="205">
        <f t="shared" si="25"/>
        <v>27138.16575</v>
      </c>
      <c r="D70" s="200"/>
      <c r="E70" s="205">
        <f t="shared" si="26"/>
        <v>44356</v>
      </c>
      <c r="F70" s="236">
        <f t="shared" si="27"/>
        <v>171054.5366</v>
      </c>
      <c r="G70" s="237">
        <f t="shared" si="28"/>
        <v>126698.5366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200"/>
      <c r="U70" s="235">
        <v>2014.0</v>
      </c>
      <c r="V70" s="237">
        <v>114685.0</v>
      </c>
      <c r="W70" s="239">
        <v>1540363.0</v>
      </c>
      <c r="X70" s="227">
        <f t="shared" si="29"/>
        <v>13.43125082</v>
      </c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</row>
    <row r="71">
      <c r="A71" s="240">
        <v>2015.0</v>
      </c>
      <c r="B71" s="205">
        <f t="shared" si="24"/>
        <v>99588.2078</v>
      </c>
      <c r="C71" s="205">
        <f t="shared" si="25"/>
        <v>17036.26353</v>
      </c>
      <c r="D71" s="200"/>
      <c r="E71" s="205">
        <f t="shared" si="26"/>
        <v>43468.88</v>
      </c>
      <c r="F71" s="236">
        <f t="shared" si="27"/>
        <v>160093.3513</v>
      </c>
      <c r="G71" s="237">
        <f t="shared" si="28"/>
        <v>116624.4713</v>
      </c>
      <c r="H71" s="214">
        <f>F71-F70</f>
        <v>-10961.18522</v>
      </c>
      <c r="I71" s="154" t="s">
        <v>1146</v>
      </c>
      <c r="J71" s="45"/>
      <c r="K71" s="214">
        <f>E71-E70</f>
        <v>-887.12</v>
      </c>
      <c r="L71" s="154" t="s">
        <v>1147</v>
      </c>
      <c r="M71" s="45"/>
      <c r="N71" s="45"/>
      <c r="O71" s="45"/>
      <c r="P71" s="45"/>
      <c r="Q71" s="45"/>
      <c r="R71" s="214">
        <f>H71+K71</f>
        <v>-11848.30522</v>
      </c>
      <c r="S71" s="154" t="s">
        <v>1148</v>
      </c>
      <c r="T71" s="45"/>
      <c r="U71" s="213">
        <v>2015.0</v>
      </c>
      <c r="V71" s="237">
        <v>117373.0</v>
      </c>
      <c r="W71" s="239">
        <v>1880000.0</v>
      </c>
      <c r="X71" s="227">
        <f t="shared" si="29"/>
        <v>16.01731233</v>
      </c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</row>
    <row r="72">
      <c r="A72" s="240">
        <v>2016.0</v>
      </c>
      <c r="B72" s="205">
        <f t="shared" si="24"/>
        <v>83163.4499</v>
      </c>
      <c r="C72" s="205">
        <f t="shared" si="25"/>
        <v>13314.24</v>
      </c>
      <c r="D72" s="200"/>
      <c r="E72" s="205">
        <f t="shared" si="26"/>
        <v>40944</v>
      </c>
      <c r="F72" s="236">
        <f t="shared" si="27"/>
        <v>137421.6899</v>
      </c>
      <c r="G72" s="237">
        <f t="shared" si="28"/>
        <v>96477.6899</v>
      </c>
      <c r="H72" s="87"/>
      <c r="I72" s="45"/>
      <c r="J72" s="45"/>
      <c r="K72" s="87"/>
      <c r="L72" s="45"/>
      <c r="M72" s="45"/>
      <c r="N72" s="45"/>
      <c r="O72" s="45"/>
      <c r="P72" s="45"/>
      <c r="Q72" s="45"/>
      <c r="R72" s="87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</row>
    <row r="73">
      <c r="A73" s="240">
        <v>2017.0</v>
      </c>
      <c r="B73" s="241">
        <f t="shared" si="24"/>
        <v>55452.4381</v>
      </c>
      <c r="C73" s="241">
        <f t="shared" si="25"/>
        <v>10401.75</v>
      </c>
      <c r="D73" s="242">
        <f t="shared" ref="D73:D75" si="30">D50*75000/1000000</f>
        <v>34500</v>
      </c>
      <c r="E73" s="241">
        <f t="shared" si="26"/>
        <v>39749.8</v>
      </c>
      <c r="F73" s="243">
        <f t="shared" si="27"/>
        <v>140103.9881</v>
      </c>
      <c r="G73" s="244">
        <f>B73+C73+D73</f>
        <v>100354.1881</v>
      </c>
      <c r="H73" s="245" t="s">
        <v>1149</v>
      </c>
      <c r="I73" s="45"/>
      <c r="J73" s="45"/>
      <c r="K73" s="87"/>
      <c r="L73" s="45"/>
      <c r="M73" s="45"/>
      <c r="N73" s="45"/>
      <c r="O73" s="45"/>
      <c r="P73" s="45"/>
      <c r="Q73" s="45"/>
      <c r="R73" s="87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</row>
    <row r="74">
      <c r="A74" s="240">
        <v>2018.0</v>
      </c>
      <c r="B74" s="241">
        <f t="shared" si="24"/>
        <v>24744</v>
      </c>
      <c r="C74" s="241">
        <f t="shared" si="25"/>
        <v>10193.715</v>
      </c>
      <c r="D74" s="242">
        <f t="shared" si="30"/>
        <v>54757.5</v>
      </c>
      <c r="E74" s="241">
        <f t="shared" si="26"/>
        <v>35774.82</v>
      </c>
      <c r="F74" s="243">
        <f t="shared" si="27"/>
        <v>125470.035</v>
      </c>
      <c r="G74" s="244">
        <f t="shared" ref="G74:G75" si="31">SUM(B74:D74)</f>
        <v>89695.215</v>
      </c>
      <c r="H74" s="245" t="s">
        <v>1149</v>
      </c>
      <c r="I74" s="45"/>
      <c r="J74" s="45"/>
      <c r="K74" s="87"/>
      <c r="L74" s="45"/>
      <c r="M74" s="45"/>
      <c r="N74" s="45"/>
      <c r="O74" s="45"/>
      <c r="P74" s="45"/>
      <c r="Q74" s="45"/>
      <c r="R74" s="87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</row>
    <row r="75">
      <c r="A75" s="240">
        <v>2019.0</v>
      </c>
      <c r="B75" s="241">
        <f t="shared" si="24"/>
        <v>24249.12</v>
      </c>
      <c r="C75" s="241">
        <f t="shared" si="25"/>
        <v>9989.8407</v>
      </c>
      <c r="D75" s="242">
        <f t="shared" si="30"/>
        <v>53662.35</v>
      </c>
      <c r="E75" s="241">
        <f t="shared" si="26"/>
        <v>35059.3236</v>
      </c>
      <c r="F75" s="243">
        <f t="shared" si="27"/>
        <v>122960.6343</v>
      </c>
      <c r="G75" s="244">
        <f t="shared" si="31"/>
        <v>87901.3107</v>
      </c>
      <c r="H75" s="245" t="s">
        <v>1149</v>
      </c>
      <c r="I75" s="45"/>
      <c r="J75" s="45"/>
      <c r="K75" s="87"/>
      <c r="L75" s="45"/>
      <c r="M75" s="45"/>
      <c r="N75" s="45"/>
      <c r="O75" s="45"/>
      <c r="P75" s="45"/>
      <c r="Q75" s="45"/>
      <c r="R75" s="87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</row>
    <row r="76">
      <c r="A76" s="185"/>
      <c r="B76" s="246"/>
      <c r="C76" s="246"/>
      <c r="D76" s="247"/>
      <c r="E76" s="246"/>
      <c r="F76" s="248"/>
      <c r="G76" s="249"/>
      <c r="H76" s="87"/>
      <c r="I76" s="45"/>
      <c r="J76" s="45"/>
      <c r="K76" s="87"/>
      <c r="L76" s="45"/>
      <c r="M76" s="45"/>
      <c r="N76" s="45"/>
      <c r="O76" s="45"/>
      <c r="P76" s="45"/>
      <c r="Q76" s="45"/>
      <c r="R76" s="87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</row>
    <row r="77">
      <c r="A77" s="185"/>
      <c r="B77" s="246"/>
      <c r="C77" s="246"/>
      <c r="D77" s="246"/>
      <c r="E77" s="248"/>
      <c r="F77" s="248"/>
      <c r="G77" s="248"/>
      <c r="H77" s="249"/>
      <c r="I77" s="87"/>
      <c r="J77" s="45"/>
      <c r="K77" s="45"/>
      <c r="L77" s="87"/>
      <c r="M77" s="45"/>
      <c r="N77" s="45"/>
      <c r="O77" s="45"/>
      <c r="P77" s="45"/>
      <c r="Q77" s="87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</row>
    <row r="78">
      <c r="A78" s="250" t="s">
        <v>1150</v>
      </c>
      <c r="B78" s="182">
        <f t="shared" ref="B78:C78" si="32">B71/$F$71</f>
        <v>0.6220633585</v>
      </c>
      <c r="C78" s="182">
        <f t="shared" si="32"/>
        <v>0.1064145599</v>
      </c>
      <c r="D78" s="182">
        <f>E71/$F$71</f>
        <v>0.2715220816</v>
      </c>
      <c r="E78" s="251"/>
      <c r="F78" s="251"/>
      <c r="G78" s="251"/>
      <c r="H78" s="182">
        <f>G71/$F$71</f>
        <v>0.7284779184</v>
      </c>
      <c r="I78" s="87"/>
      <c r="J78" s="218">
        <f>H71/(B70+C70)</f>
        <v>-0.08651390552</v>
      </c>
      <c r="K78" s="154" t="s">
        <v>1151</v>
      </c>
      <c r="L78" s="87"/>
      <c r="M78" s="218">
        <f>K71/E70</f>
        <v>-0.02</v>
      </c>
      <c r="N78" s="204"/>
      <c r="O78" s="154" t="s">
        <v>1152</v>
      </c>
      <c r="P78" s="45"/>
      <c r="Q78" s="87"/>
      <c r="R78" s="252">
        <f>R71/F70</f>
        <v>-0.06926624373</v>
      </c>
      <c r="S78" s="154" t="s">
        <v>1151</v>
      </c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</row>
    <row r="79">
      <c r="A79" s="184" t="s">
        <v>1127</v>
      </c>
      <c r="B79" s="175"/>
      <c r="C79" s="175"/>
      <c r="D79" s="175"/>
      <c r="E79" s="177"/>
      <c r="F79" s="177"/>
      <c r="G79" s="177"/>
      <c r="H79" s="253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</row>
    <row r="80">
      <c r="A80" s="187"/>
      <c r="B80" s="254">
        <f t="shared" ref="B80:C80" si="33">B71-B70</f>
        <v>27.837</v>
      </c>
      <c r="C80" s="255">
        <f t="shared" si="33"/>
        <v>-10101.90222</v>
      </c>
      <c r="D80" s="255">
        <f t="shared" ref="D80:E80" si="34">E71-E70</f>
        <v>-887.12</v>
      </c>
      <c r="E80" s="255">
        <f t="shared" si="34"/>
        <v>-10961.18522</v>
      </c>
      <c r="F80" s="256"/>
      <c r="G80" s="256"/>
      <c r="H80" s="257">
        <f>G71-G70</f>
        <v>-10074.06522</v>
      </c>
      <c r="I80" s="191"/>
      <c r="J80" s="191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</row>
    <row r="8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</row>
    <row r="82">
      <c r="A82" s="45"/>
      <c r="B82" s="213" t="s">
        <v>1153</v>
      </c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</row>
    <row r="83">
      <c r="A83" s="45"/>
      <c r="B83" s="45"/>
      <c r="C83" s="258">
        <v>2001.0</v>
      </c>
      <c r="D83" s="258">
        <v>2012.0</v>
      </c>
      <c r="E83" s="258">
        <v>2014.0</v>
      </c>
      <c r="F83" s="258">
        <v>2015.0</v>
      </c>
      <c r="G83" s="258">
        <v>2016.0</v>
      </c>
      <c r="H83" s="258">
        <v>2017.0</v>
      </c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</row>
    <row r="84">
      <c r="A84" s="45"/>
      <c r="B84" s="259" t="s">
        <v>12</v>
      </c>
      <c r="C84" s="260">
        <f>H6/E34</f>
        <v>0.1055086089</v>
      </c>
      <c r="D84" s="260">
        <f>H17/E45</f>
        <v>0.1294280357</v>
      </c>
      <c r="E84" s="260">
        <f>H19/E47</f>
        <v>0.1100671538</v>
      </c>
      <c r="F84" s="260">
        <f>H20/E48</f>
        <v>0.1060290424</v>
      </c>
      <c r="G84" s="261">
        <f>I21</f>
        <v>0.1106156667</v>
      </c>
      <c r="H84" s="261">
        <f>I22</f>
        <v>0.1092664378</v>
      </c>
      <c r="I84" s="262" t="s">
        <v>47</v>
      </c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</row>
    <row r="85">
      <c r="A85" s="45"/>
      <c r="B85" s="259" t="s">
        <v>1154</v>
      </c>
      <c r="C85" s="260">
        <f>D6/C34</f>
        <v>0.9273820312</v>
      </c>
      <c r="D85" s="260">
        <f>D17/C45</f>
        <v>3.202670482</v>
      </c>
      <c r="E85" s="260">
        <f>D19/C47</f>
        <v>3.449173374</v>
      </c>
      <c r="F85" s="260">
        <f>D20/C48</f>
        <v>2.166855263</v>
      </c>
      <c r="G85" s="260">
        <f>E21</f>
        <v>1.567833333</v>
      </c>
      <c r="H85" s="260">
        <f>E22</f>
        <v>1.73</v>
      </c>
      <c r="I85" s="263" t="s">
        <v>1155</v>
      </c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</row>
    <row r="86">
      <c r="A86" s="45"/>
      <c r="B86" s="259" t="s">
        <v>9</v>
      </c>
      <c r="C86" s="260">
        <f>B6/B34</f>
        <v>0.8144862181</v>
      </c>
      <c r="D86" s="260">
        <f>B17/B45</f>
        <v>1.049531956</v>
      </c>
      <c r="E86" s="260">
        <f>B19/B47</f>
        <v>0.8962148482</v>
      </c>
      <c r="F86" s="260">
        <f>B20/B47</f>
        <v>1.55573344</v>
      </c>
      <c r="G86" s="260">
        <f>C21</f>
        <v>1.484253604</v>
      </c>
      <c r="H86" s="260">
        <f>C22</f>
        <v>1</v>
      </c>
      <c r="I86" s="262" t="s">
        <v>1156</v>
      </c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</row>
    <row r="87">
      <c r="A87" s="45"/>
      <c r="B87" s="45"/>
      <c r="C87" s="45"/>
      <c r="D87" s="45"/>
      <c r="E87" s="45"/>
      <c r="F87" s="45"/>
      <c r="G87" s="45"/>
      <c r="H87" s="45"/>
      <c r="I87" s="264"/>
      <c r="J87" s="264"/>
      <c r="K87" s="264"/>
      <c r="L87" s="264"/>
      <c r="M87" s="264"/>
      <c r="N87" s="264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</row>
    <row r="88">
      <c r="A88" s="45"/>
      <c r="B88" s="45"/>
      <c r="C88" s="45"/>
      <c r="D88" s="45"/>
      <c r="E88" s="45"/>
      <c r="F88" s="45"/>
      <c r="G88" s="258" t="s">
        <v>1157</v>
      </c>
      <c r="H88" s="265"/>
      <c r="I88" s="266" t="s">
        <v>1158</v>
      </c>
      <c r="J88" s="45"/>
      <c r="K88" s="45"/>
      <c r="L88" s="45"/>
      <c r="M88" s="45"/>
      <c r="N88" s="26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</row>
    <row r="89">
      <c r="A89" s="45"/>
      <c r="B89" s="213" t="s">
        <v>1159</v>
      </c>
      <c r="F89" s="45"/>
      <c r="G89" s="258" t="s">
        <v>1160</v>
      </c>
      <c r="H89" s="265"/>
      <c r="I89" s="45"/>
      <c r="J89" s="45"/>
      <c r="K89" s="45"/>
      <c r="L89" s="45"/>
      <c r="M89" s="45"/>
      <c r="N89" s="26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</row>
    <row r="90">
      <c r="A90" s="45"/>
      <c r="B90" s="45"/>
      <c r="C90" s="213">
        <v>2001.0</v>
      </c>
      <c r="D90" s="213">
        <v>2012.0</v>
      </c>
      <c r="E90" s="213">
        <v>2014.0</v>
      </c>
      <c r="F90" s="213">
        <v>2015.0</v>
      </c>
      <c r="G90" s="45"/>
      <c r="H90" s="265"/>
      <c r="I90" s="45"/>
      <c r="J90" s="258" t="s">
        <v>1161</v>
      </c>
      <c r="K90" s="258" t="s">
        <v>1162</v>
      </c>
      <c r="L90" s="258" t="s">
        <v>1163</v>
      </c>
      <c r="M90" s="258" t="s">
        <v>1164</v>
      </c>
      <c r="N90" s="267" t="s">
        <v>1165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</row>
    <row r="91">
      <c r="A91" s="45"/>
      <c r="B91" s="259" t="s">
        <v>12</v>
      </c>
      <c r="C91" s="260">
        <v>30.92</v>
      </c>
      <c r="D91" s="260">
        <f>H17/E68</f>
        <v>37.93318747</v>
      </c>
      <c r="E91" s="260">
        <f>H19/E70</f>
        <v>32.25883759</v>
      </c>
      <c r="F91" s="260">
        <f>H20/E71</f>
        <v>31.07533481</v>
      </c>
      <c r="G91" s="268">
        <f t="shared" ref="G91:G93" si="35">F91-E91</f>
        <v>-1.183502773</v>
      </c>
      <c r="H91" s="269">
        <f t="shared" ref="H91:H93" si="36">G91/E91</f>
        <v>-0.03668770672</v>
      </c>
      <c r="I91" s="270" t="s">
        <v>1166</v>
      </c>
      <c r="J91" s="271">
        <v>1570034.0</v>
      </c>
      <c r="K91" s="271">
        <v>1578364.0</v>
      </c>
      <c r="L91" s="271">
        <v>1578243.0</v>
      </c>
      <c r="M91" s="271">
        <v>1578243.0</v>
      </c>
      <c r="N91" s="272">
        <f>M91+97080</f>
        <v>1675323</v>
      </c>
      <c r="O91" s="45"/>
      <c r="P91" s="45"/>
      <c r="Q91" s="273"/>
      <c r="R91" s="186"/>
      <c r="S91" s="186"/>
      <c r="T91" s="186"/>
      <c r="U91" s="186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</row>
    <row r="92">
      <c r="A92" s="45"/>
      <c r="B92" s="259" t="s">
        <v>1154</v>
      </c>
      <c r="C92" s="260">
        <v>6.69</v>
      </c>
      <c r="D92" s="260">
        <f>D17/C68</f>
        <v>23.09229564</v>
      </c>
      <c r="E92" s="260">
        <f>D19/C70</f>
        <v>24.86966165</v>
      </c>
      <c r="F92" s="260">
        <f>D20/C71</f>
        <v>15.62373108</v>
      </c>
      <c r="G92" s="268">
        <f t="shared" si="35"/>
        <v>-9.24593057</v>
      </c>
      <c r="H92" s="269">
        <f t="shared" si="36"/>
        <v>-0.3717754869</v>
      </c>
      <c r="I92" s="274" t="s">
        <v>1167</v>
      </c>
      <c r="J92" s="155" t="str">
        <f>'DD data'!F16</f>
        <v>#REF!</v>
      </c>
      <c r="K92" s="155" t="str">
        <f>'DD data'!I16</f>
        <v>#REF!</v>
      </c>
      <c r="L92" s="155">
        <v>8256.0</v>
      </c>
      <c r="M92" s="155">
        <v>6814.0</v>
      </c>
      <c r="N92" s="275">
        <v>7000.0</v>
      </c>
      <c r="O92" s="45"/>
      <c r="P92" s="45"/>
      <c r="Q92" s="144"/>
      <c r="R92" s="186"/>
      <c r="S92" s="186"/>
      <c r="T92" s="186"/>
      <c r="U92" s="186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</row>
    <row r="93">
      <c r="A93" s="45"/>
      <c r="B93" s="259" t="s">
        <v>9</v>
      </c>
      <c r="C93" s="260">
        <v>7.9</v>
      </c>
      <c r="D93" s="260">
        <f>B17/B68</f>
        <v>10.17974739</v>
      </c>
      <c r="E93" s="260">
        <f>B19/B70</f>
        <v>8.69267554</v>
      </c>
      <c r="F93" s="260">
        <f>B20/B71</f>
        <v>15.08534025</v>
      </c>
      <c r="G93" s="268">
        <f t="shared" si="35"/>
        <v>6.392664715</v>
      </c>
      <c r="H93" s="269">
        <f t="shared" si="36"/>
        <v>0.7354081819</v>
      </c>
      <c r="I93" s="274" t="s">
        <v>1168</v>
      </c>
      <c r="J93" s="276" t="str">
        <f>(F69*1000000)/J91/J92</f>
        <v>#REF!</v>
      </c>
      <c r="K93" s="276" t="str">
        <f>(F70*1000000)/K91/K92</f>
        <v>#REF!</v>
      </c>
      <c r="L93" s="276">
        <f>(F71*1000000)/L91/L92</f>
        <v>12.28654399</v>
      </c>
      <c r="M93" s="276">
        <f>(F72*1000000)/M91/M92</f>
        <v>12.77848254</v>
      </c>
      <c r="N93" s="277">
        <f>(F73*1000000)/N91/N92</f>
        <v>11.94686365</v>
      </c>
      <c r="O93" s="45"/>
      <c r="P93" s="45"/>
      <c r="Q93" s="144"/>
      <c r="R93" s="278"/>
      <c r="S93" s="278"/>
      <c r="T93" s="278"/>
      <c r="U93" s="278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</row>
    <row r="94">
      <c r="A94" s="45"/>
      <c r="B94" s="45"/>
      <c r="C94" s="144"/>
      <c r="D94" s="144"/>
      <c r="E94" s="144"/>
      <c r="F94" s="144"/>
      <c r="G94" s="144"/>
      <c r="H94" s="279"/>
      <c r="I94" s="266" t="s">
        <v>1169</v>
      </c>
      <c r="J94" s="278"/>
      <c r="K94" s="278"/>
      <c r="L94" s="278"/>
      <c r="M94" s="278"/>
      <c r="N94" s="265"/>
      <c r="O94" s="45"/>
      <c r="P94" s="45"/>
      <c r="Q94" s="45"/>
      <c r="R94" s="278"/>
      <c r="S94" s="278"/>
      <c r="T94" s="278"/>
      <c r="U94" s="278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</row>
    <row r="95">
      <c r="A95" s="45"/>
      <c r="B95" s="45"/>
      <c r="C95" s="144"/>
      <c r="D95" s="144"/>
      <c r="E95" s="144"/>
      <c r="F95" s="144"/>
      <c r="G95" s="144"/>
      <c r="H95" s="279"/>
      <c r="I95" s="280" t="s">
        <v>1170</v>
      </c>
      <c r="J95" s="239">
        <f>J18</f>
        <v>3439489</v>
      </c>
      <c r="K95" s="239">
        <f>J19</f>
        <v>2971236</v>
      </c>
      <c r="L95" s="239">
        <f>J20</f>
        <v>3119302</v>
      </c>
      <c r="M95" s="239">
        <f>J21</f>
        <v>2675142</v>
      </c>
      <c r="N95" s="281">
        <f>J22</f>
        <v>2298954</v>
      </c>
      <c r="O95" s="45"/>
      <c r="P95" s="45"/>
      <c r="Q95" s="144"/>
      <c r="R95" s="158"/>
      <c r="S95" s="158"/>
      <c r="T95" s="158"/>
      <c r="U95" s="158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</row>
    <row r="96">
      <c r="A96" s="45"/>
      <c r="B96" s="45"/>
      <c r="C96" s="144"/>
      <c r="D96" s="144"/>
      <c r="E96" s="144"/>
      <c r="F96" s="144"/>
      <c r="G96" s="144"/>
      <c r="H96" s="279"/>
      <c r="I96" s="282" t="s">
        <v>1171</v>
      </c>
      <c r="J96" s="283">
        <f t="shared" ref="J96:N96" si="37">J95/J91</f>
        <v>2.190709883</v>
      </c>
      <c r="K96" s="283">
        <f t="shared" si="37"/>
        <v>1.882478313</v>
      </c>
      <c r="L96" s="283">
        <f t="shared" si="37"/>
        <v>1.976439623</v>
      </c>
      <c r="M96" s="283">
        <f t="shared" si="37"/>
        <v>1.695012745</v>
      </c>
      <c r="N96" s="284">
        <f t="shared" si="37"/>
        <v>1.372245233</v>
      </c>
      <c r="O96" s="45"/>
      <c r="P96" s="45"/>
      <c r="Q96" s="144"/>
      <c r="R96" s="285"/>
      <c r="S96" s="285"/>
      <c r="T96" s="285"/>
      <c r="U96" s="28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</row>
    <row r="97">
      <c r="A97" s="45"/>
      <c r="B97" s="45"/>
      <c r="C97" s="144"/>
      <c r="D97" s="144"/>
      <c r="E97" s="144"/>
      <c r="F97" s="144"/>
      <c r="G97" s="144"/>
      <c r="H97" s="204"/>
      <c r="I97" s="144"/>
      <c r="J97" s="278"/>
      <c r="K97" s="278"/>
      <c r="L97" s="278"/>
      <c r="M97" s="278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</row>
    <row r="98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</row>
    <row r="99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286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</row>
    <row r="100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</row>
    <row r="10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</row>
    <row r="10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</row>
    <row r="103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</row>
    <row r="104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</row>
    <row r="10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</row>
    <row r="10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</row>
    <row r="107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</row>
    <row r="108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</row>
    <row r="109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</row>
    <row r="110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</row>
    <row r="11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</row>
    <row r="11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</row>
    <row r="113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</row>
    <row r="114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</row>
    <row r="11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</row>
    <row r="116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</row>
    <row r="117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213" t="s">
        <v>1172</v>
      </c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</row>
    <row r="118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155">
        <f>171055-120079</f>
        <v>50976</v>
      </c>
      <c r="P118" s="154" t="s">
        <v>1120</v>
      </c>
      <c r="Q118" s="287">
        <f>O118/171055</f>
        <v>0.2980094122</v>
      </c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</row>
    <row r="119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213" t="s">
        <v>1173</v>
      </c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</row>
    <row r="120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155">
        <f>171055-133202</f>
        <v>37853</v>
      </c>
      <c r="P120" s="154" t="s">
        <v>1120</v>
      </c>
      <c r="Q120" s="287">
        <f>O120/171055</f>
        <v>0.2212913975</v>
      </c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</row>
    <row r="12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204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</row>
    <row r="12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204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</row>
    <row r="123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</row>
    <row r="124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</row>
    <row r="1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</row>
    <row r="126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</row>
    <row r="127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</row>
    <row r="128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</row>
    <row r="129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</row>
    <row r="130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</row>
    <row r="13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</row>
    <row r="13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</row>
    <row r="133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</row>
    <row r="134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</row>
    <row r="13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</row>
    <row r="136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</row>
    <row r="137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</row>
    <row r="138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</row>
    <row r="139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</row>
    <row r="140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</row>
    <row r="14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</row>
    <row r="142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</row>
    <row r="143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</row>
    <row r="144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</row>
    <row r="14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</row>
    <row r="146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</row>
    <row r="147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</row>
    <row r="148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</row>
    <row r="149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</row>
    <row r="150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</row>
    <row r="15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</row>
    <row r="15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</row>
    <row r="153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</row>
    <row r="154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</row>
    <row r="15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</row>
    <row r="156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</row>
    <row r="157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</row>
    <row r="158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</row>
    <row r="159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</row>
    <row r="160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</row>
    <row r="16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</row>
    <row r="16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</row>
    <row r="163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</row>
    <row r="164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</row>
    <row r="16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</row>
    <row r="166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</row>
    <row r="167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</row>
    <row r="168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</row>
    <row r="169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</row>
    <row r="170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</row>
    <row r="17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</row>
    <row r="17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</row>
    <row r="173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</row>
    <row r="174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</row>
    <row r="17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</row>
    <row r="176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</row>
    <row r="177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</row>
    <row r="178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</row>
    <row r="179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</row>
    <row r="180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</row>
    <row r="18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</row>
    <row r="18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</row>
    <row r="183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</row>
    <row r="184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</row>
    <row r="18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</row>
    <row r="186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</row>
    <row r="187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</row>
    <row r="188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</row>
    <row r="189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</row>
    <row r="190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</row>
    <row r="19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</row>
    <row r="19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</row>
    <row r="193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</row>
    <row r="194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</row>
    <row r="19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</row>
    <row r="19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</row>
    <row r="197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</row>
    <row r="198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</row>
    <row r="199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</row>
    <row r="200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</row>
    <row r="20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</row>
    <row r="20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</row>
    <row r="203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</row>
    <row r="204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</row>
    <row r="20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</row>
    <row r="20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</row>
    <row r="207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</row>
    <row r="208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</row>
    <row r="209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</row>
    <row r="210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</row>
    <row r="21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</row>
    <row r="21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</row>
    <row r="213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</row>
    <row r="214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</row>
    <row r="21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</row>
    <row r="21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</row>
    <row r="217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</row>
    <row r="218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</row>
    <row r="219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</row>
    <row r="220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</row>
    <row r="22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</row>
    <row r="22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</row>
    <row r="223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</row>
    <row r="224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</row>
    <row r="2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</row>
    <row r="2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</row>
    <row r="227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</row>
    <row r="228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</row>
    <row r="229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</row>
    <row r="230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</row>
    <row r="23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</row>
    <row r="23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</row>
    <row r="233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</row>
    <row r="234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</row>
    <row r="23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</row>
    <row r="23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</row>
    <row r="237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</row>
    <row r="238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</row>
    <row r="239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</row>
    <row r="240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</row>
    <row r="24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</row>
    <row r="24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</row>
    <row r="243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</row>
    <row r="244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</row>
    <row r="24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</row>
    <row r="24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</row>
    <row r="247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</row>
    <row r="248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</row>
    <row r="249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</row>
    <row r="250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</row>
    <row r="25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</row>
    <row r="25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</row>
    <row r="253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</row>
    <row r="254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</row>
    <row r="25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</row>
    <row r="25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</row>
    <row r="257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</row>
    <row r="258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</row>
    <row r="259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</row>
    <row r="260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</row>
    <row r="26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</row>
    <row r="26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</row>
    <row r="263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</row>
    <row r="264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</row>
    <row r="26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</row>
    <row r="26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</row>
    <row r="267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</row>
    <row r="268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</row>
    <row r="269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</row>
    <row r="270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</row>
    <row r="27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</row>
    <row r="27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</row>
    <row r="273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</row>
    <row r="274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</row>
    <row r="27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</row>
    <row r="27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</row>
    <row r="277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</row>
    <row r="278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</row>
    <row r="279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</row>
    <row r="280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</row>
    <row r="28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</row>
    <row r="28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</row>
    <row r="283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</row>
    <row r="284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</row>
    <row r="28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</row>
    <row r="28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</row>
    <row r="287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</row>
    <row r="288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</row>
    <row r="289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</row>
    <row r="290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</row>
    <row r="29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</row>
    <row r="29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</row>
    <row r="293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</row>
    <row r="294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</row>
    <row r="29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</row>
    <row r="29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</row>
    <row r="297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</row>
    <row r="298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</row>
    <row r="299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</row>
    <row r="300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</row>
    <row r="30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</row>
    <row r="30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</row>
    <row r="30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</row>
    <row r="304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</row>
    <row r="30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</row>
    <row r="30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</row>
    <row r="307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</row>
    <row r="308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</row>
    <row r="309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</row>
    <row r="310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</row>
    <row r="31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</row>
    <row r="31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</row>
    <row r="313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</row>
    <row r="314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</row>
    <row r="31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</row>
    <row r="31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</row>
    <row r="317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</row>
    <row r="318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</row>
    <row r="319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</row>
    <row r="320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</row>
    <row r="32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</row>
    <row r="32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</row>
    <row r="323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</row>
    <row r="324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</row>
    <row r="3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</row>
    <row r="3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</row>
    <row r="327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</row>
    <row r="328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</row>
    <row r="329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</row>
    <row r="330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</row>
    <row r="33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</row>
    <row r="33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</row>
    <row r="333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</row>
    <row r="334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</row>
    <row r="33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</row>
    <row r="33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</row>
    <row r="337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</row>
    <row r="338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</row>
    <row r="339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</row>
    <row r="340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</row>
    <row r="34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</row>
    <row r="34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</row>
    <row r="343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</row>
    <row r="344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</row>
    <row r="34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</row>
    <row r="34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</row>
    <row r="347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</row>
    <row r="348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</row>
    <row r="349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</row>
    <row r="350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</row>
    <row r="35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</row>
    <row r="35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</row>
    <row r="353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</row>
    <row r="354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</row>
    <row r="35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</row>
    <row r="35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</row>
    <row r="357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</row>
    <row r="358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</row>
    <row r="359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</row>
    <row r="360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</row>
    <row r="36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</row>
    <row r="36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</row>
    <row r="363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</row>
    <row r="364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</row>
    <row r="36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</row>
    <row r="36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</row>
    <row r="367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</row>
    <row r="368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</row>
    <row r="369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</row>
    <row r="370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</row>
    <row r="37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</row>
    <row r="37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</row>
    <row r="373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</row>
    <row r="374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</row>
    <row r="37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</row>
    <row r="37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</row>
    <row r="377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</row>
    <row r="378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</row>
    <row r="379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</row>
    <row r="380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</row>
    <row r="38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</row>
    <row r="382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</row>
    <row r="383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</row>
    <row r="384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</row>
    <row r="38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</row>
    <row r="38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</row>
    <row r="387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</row>
    <row r="388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</row>
    <row r="389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</row>
    <row r="390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</row>
    <row r="39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</row>
    <row r="39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</row>
    <row r="393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</row>
    <row r="394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</row>
    <row r="39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</row>
    <row r="39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</row>
    <row r="397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</row>
    <row r="398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</row>
    <row r="399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</row>
    <row r="400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</row>
    <row r="40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</row>
    <row r="40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</row>
    <row r="403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</row>
    <row r="404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</row>
    <row r="40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</row>
    <row r="40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</row>
    <row r="407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</row>
    <row r="408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</row>
    <row r="409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</row>
    <row r="410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</row>
    <row r="41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</row>
    <row r="41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</row>
    <row r="413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</row>
    <row r="414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</row>
    <row r="41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</row>
    <row r="41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</row>
    <row r="417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</row>
    <row r="418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</row>
    <row r="419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</row>
    <row r="420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</row>
    <row r="42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</row>
    <row r="42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</row>
    <row r="423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</row>
    <row r="424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</row>
    <row r="42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</row>
    <row r="4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</row>
    <row r="427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</row>
    <row r="428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</row>
    <row r="429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</row>
    <row r="430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</row>
    <row r="43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</row>
    <row r="43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</row>
    <row r="433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</row>
    <row r="434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</row>
    <row r="43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</row>
    <row r="43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</row>
    <row r="437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</row>
    <row r="438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</row>
    <row r="439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</row>
    <row r="440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</row>
    <row r="44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</row>
    <row r="44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</row>
    <row r="443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</row>
    <row r="444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</row>
    <row r="44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</row>
    <row r="44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</row>
    <row r="447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</row>
    <row r="448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</row>
    <row r="449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</row>
    <row r="450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</row>
    <row r="45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</row>
    <row r="45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</row>
    <row r="453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</row>
    <row r="454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</row>
    <row r="45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</row>
    <row r="45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</row>
    <row r="457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</row>
    <row r="458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</row>
    <row r="459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</row>
    <row r="460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</row>
    <row r="46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</row>
    <row r="46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</row>
    <row r="463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</row>
    <row r="464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</row>
    <row r="46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</row>
    <row r="46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</row>
    <row r="467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</row>
    <row r="468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</row>
    <row r="469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</row>
    <row r="470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</row>
    <row r="47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</row>
    <row r="47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</row>
    <row r="473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</row>
    <row r="474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</row>
    <row r="47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</row>
    <row r="47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</row>
    <row r="477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</row>
    <row r="478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</row>
    <row r="479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</row>
    <row r="480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</row>
    <row r="48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</row>
    <row r="48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</row>
    <row r="483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</row>
    <row r="484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</row>
    <row r="48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</row>
    <row r="48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</row>
    <row r="487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</row>
    <row r="488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</row>
    <row r="489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</row>
    <row r="490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</row>
    <row r="49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</row>
    <row r="49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</row>
    <row r="493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</row>
    <row r="494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</row>
    <row r="49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</row>
    <row r="49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</row>
    <row r="497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</row>
    <row r="498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</row>
    <row r="499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</row>
    <row r="500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</row>
    <row r="50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</row>
    <row r="50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</row>
    <row r="503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</row>
    <row r="504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</row>
    <row r="50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</row>
    <row r="50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</row>
    <row r="507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</row>
    <row r="508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</row>
    <row r="509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</row>
    <row r="510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</row>
    <row r="51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</row>
    <row r="51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</row>
    <row r="513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</row>
    <row r="514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</row>
    <row r="51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</row>
    <row r="51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</row>
    <row r="517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</row>
    <row r="518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</row>
    <row r="519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</row>
    <row r="520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</row>
    <row r="52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</row>
    <row r="52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</row>
    <row r="523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</row>
    <row r="524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</row>
    <row r="52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</row>
    <row r="5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</row>
    <row r="527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</row>
    <row r="528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</row>
    <row r="529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</row>
    <row r="530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</row>
    <row r="53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</row>
    <row r="53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</row>
    <row r="533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</row>
    <row r="534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</row>
    <row r="53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</row>
    <row r="53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</row>
    <row r="537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</row>
    <row r="538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</row>
    <row r="539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</row>
    <row r="540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</row>
    <row r="54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</row>
    <row r="54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</row>
    <row r="543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</row>
    <row r="544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</row>
    <row r="54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</row>
    <row r="54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</row>
    <row r="547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</row>
    <row r="548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</row>
    <row r="549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</row>
    <row r="550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</row>
    <row r="55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</row>
    <row r="55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</row>
    <row r="553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</row>
    <row r="554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</row>
    <row r="55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</row>
    <row r="55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</row>
    <row r="557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</row>
    <row r="558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</row>
    <row r="559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</row>
    <row r="560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</row>
    <row r="56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</row>
    <row r="56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</row>
    <row r="563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</row>
    <row r="564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</row>
    <row r="56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</row>
    <row r="56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</row>
    <row r="567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</row>
    <row r="568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</row>
    <row r="569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</row>
    <row r="570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</row>
    <row r="57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</row>
    <row r="57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</row>
    <row r="573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</row>
    <row r="574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</row>
    <row r="57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</row>
    <row r="57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</row>
    <row r="577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</row>
    <row r="578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</row>
    <row r="579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</row>
    <row r="580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</row>
    <row r="58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</row>
    <row r="58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</row>
    <row r="583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</row>
    <row r="584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</row>
    <row r="58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</row>
    <row r="58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</row>
    <row r="587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</row>
    <row r="588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</row>
    <row r="589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</row>
    <row r="590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</row>
    <row r="59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</row>
    <row r="59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</row>
    <row r="593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</row>
    <row r="594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</row>
    <row r="59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</row>
    <row r="59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</row>
    <row r="597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</row>
    <row r="598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</row>
    <row r="599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</row>
    <row r="600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</row>
    <row r="60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</row>
    <row r="60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</row>
    <row r="603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</row>
    <row r="604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</row>
    <row r="60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</row>
    <row r="60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</row>
    <row r="607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</row>
    <row r="608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</row>
    <row r="609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</row>
    <row r="610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</row>
    <row r="61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</row>
    <row r="61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</row>
    <row r="613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</row>
    <row r="614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</row>
    <row r="61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</row>
    <row r="61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</row>
    <row r="617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</row>
    <row r="618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</row>
    <row r="619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</row>
    <row r="620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</row>
    <row r="62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</row>
    <row r="62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</row>
    <row r="623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</row>
    <row r="624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</row>
    <row r="62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</row>
    <row r="6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</row>
    <row r="627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</row>
    <row r="628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</row>
    <row r="629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</row>
    <row r="630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</row>
    <row r="63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</row>
    <row r="63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</row>
    <row r="633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</row>
    <row r="634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</row>
    <row r="63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</row>
    <row r="63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</row>
    <row r="637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</row>
    <row r="638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</row>
    <row r="639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</row>
    <row r="640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</row>
    <row r="64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</row>
    <row r="64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</row>
    <row r="643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</row>
    <row r="644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</row>
    <row r="64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</row>
    <row r="64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</row>
    <row r="647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</row>
    <row r="648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</row>
    <row r="649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</row>
    <row r="650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</row>
    <row r="65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</row>
    <row r="65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</row>
    <row r="653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</row>
    <row r="654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</row>
    <row r="65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</row>
    <row r="65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</row>
    <row r="657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</row>
    <row r="658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</row>
    <row r="659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</row>
    <row r="660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</row>
    <row r="66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</row>
    <row r="66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</row>
    <row r="663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</row>
    <row r="664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</row>
    <row r="66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</row>
    <row r="66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</row>
    <row r="667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</row>
    <row r="668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</row>
    <row r="669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</row>
    <row r="670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</row>
    <row r="67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</row>
    <row r="67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</row>
    <row r="673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</row>
    <row r="674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</row>
    <row r="67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</row>
    <row r="67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</row>
    <row r="677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</row>
    <row r="678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</row>
    <row r="679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</row>
    <row r="680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</row>
    <row r="68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</row>
    <row r="68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</row>
    <row r="683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</row>
    <row r="684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</row>
    <row r="68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</row>
    <row r="68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</row>
    <row r="687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</row>
    <row r="688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</row>
    <row r="689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</row>
    <row r="690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</row>
    <row r="69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</row>
    <row r="69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</row>
    <row r="693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</row>
    <row r="694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</row>
    <row r="69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</row>
    <row r="69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</row>
    <row r="697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</row>
    <row r="698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</row>
    <row r="699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</row>
    <row r="700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</row>
    <row r="70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</row>
    <row r="70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</row>
    <row r="703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</row>
    <row r="704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</row>
    <row r="70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</row>
    <row r="70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</row>
    <row r="707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</row>
    <row r="708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</row>
    <row r="709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</row>
    <row r="710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</row>
    <row r="71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</row>
    <row r="71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</row>
    <row r="713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</row>
    <row r="714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</row>
    <row r="71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</row>
    <row r="71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</row>
    <row r="717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</row>
    <row r="718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</row>
    <row r="719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</row>
    <row r="720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</row>
    <row r="72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</row>
    <row r="72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</row>
    <row r="723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</row>
    <row r="724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</row>
    <row r="72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</row>
    <row r="7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</row>
    <row r="727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</row>
    <row r="728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</row>
    <row r="729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</row>
    <row r="730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</row>
    <row r="73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</row>
    <row r="73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</row>
    <row r="733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</row>
    <row r="734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</row>
    <row r="73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</row>
    <row r="73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</row>
    <row r="737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</row>
    <row r="738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</row>
    <row r="739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</row>
    <row r="740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</row>
    <row r="74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</row>
    <row r="74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</row>
    <row r="743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</row>
    <row r="744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</row>
    <row r="74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</row>
    <row r="74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</row>
    <row r="747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</row>
    <row r="748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</row>
    <row r="749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</row>
    <row r="750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</row>
    <row r="75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</row>
    <row r="75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</row>
    <row r="753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</row>
    <row r="754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</row>
    <row r="75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</row>
    <row r="75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</row>
    <row r="757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</row>
    <row r="758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</row>
    <row r="759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</row>
    <row r="760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</row>
    <row r="76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</row>
    <row r="76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</row>
    <row r="763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</row>
    <row r="764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</row>
    <row r="76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</row>
    <row r="76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</row>
    <row r="767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</row>
    <row r="768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</row>
    <row r="769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</row>
    <row r="770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</row>
    <row r="77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</row>
    <row r="77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</row>
    <row r="773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</row>
    <row r="774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</row>
    <row r="77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</row>
    <row r="77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</row>
    <row r="777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</row>
    <row r="778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</row>
    <row r="779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</row>
    <row r="780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</row>
    <row r="78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</row>
    <row r="78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</row>
    <row r="783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</row>
    <row r="784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</row>
    <row r="78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</row>
    <row r="78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</row>
    <row r="787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</row>
    <row r="788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</row>
    <row r="789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</row>
    <row r="790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</row>
    <row r="79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</row>
    <row r="79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</row>
    <row r="793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</row>
    <row r="794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</row>
    <row r="79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</row>
    <row r="79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</row>
    <row r="797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</row>
    <row r="798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</row>
    <row r="799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</row>
    <row r="800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</row>
    <row r="80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</row>
    <row r="80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</row>
    <row r="803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</row>
    <row r="804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</row>
    <row r="80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</row>
    <row r="80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</row>
    <row r="807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</row>
    <row r="808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</row>
    <row r="809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</row>
    <row r="810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</row>
    <row r="81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</row>
    <row r="81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</row>
    <row r="813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</row>
    <row r="814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</row>
    <row r="81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</row>
    <row r="81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</row>
    <row r="817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</row>
    <row r="818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</row>
    <row r="819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</row>
    <row r="820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</row>
    <row r="82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</row>
    <row r="82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</row>
    <row r="823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</row>
    <row r="824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</row>
    <row r="82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</row>
    <row r="8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</row>
    <row r="827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</row>
    <row r="828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</row>
    <row r="829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</row>
    <row r="830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</row>
    <row r="83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</row>
    <row r="83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</row>
    <row r="833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</row>
    <row r="834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</row>
    <row r="83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</row>
    <row r="83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</row>
    <row r="837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</row>
    <row r="838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</row>
    <row r="839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</row>
    <row r="840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</row>
    <row r="84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</row>
    <row r="84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</row>
    <row r="843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</row>
    <row r="844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</row>
    <row r="84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</row>
    <row r="84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</row>
    <row r="847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</row>
    <row r="848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</row>
    <row r="849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</row>
    <row r="850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</row>
    <row r="85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</row>
    <row r="85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</row>
    <row r="853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</row>
    <row r="854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</row>
    <row r="85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</row>
    <row r="85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</row>
    <row r="857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</row>
    <row r="858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</row>
    <row r="859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</row>
    <row r="860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</row>
    <row r="86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</row>
    <row r="86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</row>
    <row r="863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</row>
    <row r="864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</row>
    <row r="86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</row>
    <row r="86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</row>
    <row r="867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</row>
    <row r="868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</row>
    <row r="869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</row>
    <row r="870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</row>
    <row r="87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</row>
    <row r="87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</row>
    <row r="873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</row>
    <row r="874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</row>
    <row r="87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</row>
    <row r="87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</row>
    <row r="877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</row>
    <row r="878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</row>
    <row r="879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</row>
    <row r="880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</row>
    <row r="88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</row>
    <row r="88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</row>
    <row r="883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</row>
    <row r="884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</row>
    <row r="88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</row>
    <row r="88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</row>
    <row r="887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</row>
    <row r="888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</row>
    <row r="889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</row>
    <row r="890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</row>
    <row r="89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</row>
    <row r="89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</row>
    <row r="893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</row>
    <row r="894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</row>
    <row r="89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</row>
    <row r="89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</row>
    <row r="897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</row>
    <row r="898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</row>
    <row r="899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</row>
    <row r="900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</row>
    <row r="90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</row>
    <row r="90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</row>
    <row r="903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</row>
    <row r="904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</row>
    <row r="90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</row>
    <row r="90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</row>
    <row r="907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</row>
    <row r="908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</row>
    <row r="909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</row>
    <row r="910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</row>
    <row r="91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</row>
    <row r="91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</row>
    <row r="913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</row>
    <row r="914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</row>
    <row r="91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</row>
    <row r="91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</row>
    <row r="917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</row>
    <row r="918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</row>
    <row r="919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</row>
    <row r="920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</row>
    <row r="92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</row>
    <row r="92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</row>
    <row r="923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</row>
    <row r="924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</row>
    <row r="92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</row>
    <row r="9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</row>
    <row r="927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</row>
    <row r="928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</row>
    <row r="929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</row>
    <row r="930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</row>
    <row r="93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</row>
    <row r="93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</row>
    <row r="933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</row>
    <row r="934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</row>
    <row r="93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</row>
    <row r="93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</row>
    <row r="937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</row>
    <row r="938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</row>
    <row r="939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</row>
    <row r="940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</row>
    <row r="94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</row>
    <row r="94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</row>
    <row r="943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</row>
    <row r="944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</row>
    <row r="94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</row>
    <row r="94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</row>
    <row r="947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</row>
    <row r="948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</row>
    <row r="949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</row>
    <row r="950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</row>
    <row r="95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</row>
    <row r="95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</row>
    <row r="953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</row>
    <row r="954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</row>
    <row r="95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</row>
    <row r="95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</row>
    <row r="957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</row>
    <row r="958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</row>
    <row r="959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</row>
    <row r="960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</row>
    <row r="96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</row>
    <row r="96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</row>
    <row r="963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</row>
    <row r="964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</row>
    <row r="96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</row>
    <row r="96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</row>
    <row r="967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</row>
    <row r="968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</row>
    <row r="969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</row>
    <row r="970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</row>
    <row r="97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</row>
    <row r="97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</row>
    <row r="973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</row>
    <row r="974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</row>
    <row r="97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</row>
    <row r="97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</row>
    <row r="977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</row>
    <row r="978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</row>
    <row r="979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</row>
    <row r="980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</row>
    <row r="98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</row>
    <row r="98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</row>
    <row r="983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</row>
    <row r="984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</row>
    <row r="985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</row>
    <row r="98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</row>
    <row r="987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</row>
    <row r="988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</row>
    <row r="989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</row>
    <row r="990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</row>
    <row r="99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</row>
    <row r="99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</row>
    <row r="993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</row>
    <row r="994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</row>
    <row r="995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</row>
    <row r="996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</row>
    <row r="997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</row>
    <row r="998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</row>
    <row r="999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</row>
    <row r="1000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</row>
  </sheetData>
  <mergeCells count="10">
    <mergeCell ref="A55:E55"/>
    <mergeCell ref="B82:E82"/>
    <mergeCell ref="B89:E89"/>
    <mergeCell ref="A1:K1"/>
    <mergeCell ref="A3:E3"/>
    <mergeCell ref="B4:C4"/>
    <mergeCell ref="D4:E4"/>
    <mergeCell ref="F4:G4"/>
    <mergeCell ref="H4:I4"/>
    <mergeCell ref="A32:D3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6.57"/>
  </cols>
  <sheetData>
    <row r="2">
      <c r="D2" s="41"/>
      <c r="E2" s="41" t="s">
        <v>1174</v>
      </c>
    </row>
    <row r="3">
      <c r="B3">
        <v>11650.89640664808</v>
      </c>
      <c r="C3">
        <v>5149.54834</v>
      </c>
      <c r="D3" s="288">
        <v>8217.84806664808</v>
      </c>
      <c r="E3" s="41">
        <v>2001.0</v>
      </c>
      <c r="F3" s="41">
        <v>2002.0</v>
      </c>
      <c r="G3" s="41">
        <v>2003.0</v>
      </c>
      <c r="H3" s="41">
        <v>2004.0</v>
      </c>
      <c r="I3" s="41">
        <v>2005.0</v>
      </c>
      <c r="J3" s="41">
        <v>2006.0</v>
      </c>
      <c r="K3" s="41">
        <v>2007.0</v>
      </c>
      <c r="L3" s="41">
        <v>2008.0</v>
      </c>
      <c r="M3" s="41">
        <v>2009.0</v>
      </c>
      <c r="N3" s="41">
        <v>2010.0</v>
      </c>
      <c r="O3" s="41">
        <v>2011.0</v>
      </c>
      <c r="P3" s="41">
        <v>2012.0</v>
      </c>
      <c r="Q3" s="41">
        <v>2013.0</v>
      </c>
      <c r="R3" s="41">
        <v>2014.0</v>
      </c>
      <c r="S3" s="41">
        <v>2015.0</v>
      </c>
      <c r="T3" s="41">
        <v>2016.0</v>
      </c>
      <c r="U3" s="41">
        <v>2017.0</v>
      </c>
      <c r="V3" s="41">
        <v>2018.0</v>
      </c>
      <c r="W3" s="41">
        <v>2019.0</v>
      </c>
      <c r="X3" s="41">
        <v>2020.0</v>
      </c>
    </row>
    <row r="4">
      <c r="B4">
        <v>11681.67325430384</v>
      </c>
      <c r="C4">
        <v>5324.796740000001</v>
      </c>
      <c r="D4">
        <v>8022.27651430384</v>
      </c>
      <c r="E4">
        <v>11650.89640664808</v>
      </c>
      <c r="F4">
        <v>11681.67325430384</v>
      </c>
      <c r="G4">
        <v>13256.08425815568</v>
      </c>
      <c r="H4">
        <v>13061.24533976756</v>
      </c>
      <c r="I4">
        <v>12129.27782056564</v>
      </c>
      <c r="J4">
        <v>5511.87241270116</v>
      </c>
      <c r="K4">
        <v>5135.878970864</v>
      </c>
      <c r="L4">
        <v>6574.836837523679</v>
      </c>
      <c r="M4">
        <v>5603.866655754081</v>
      </c>
      <c r="N4">
        <v>3949.70738132344</v>
      </c>
      <c r="O4">
        <v>5269.52476843464</v>
      </c>
      <c r="P4">
        <v>4491.88438419228</v>
      </c>
      <c r="Q4">
        <v>4972.11124900252</v>
      </c>
      <c r="R4">
        <v>5575.64149371784</v>
      </c>
      <c r="S4">
        <v>4795.141322985439</v>
      </c>
      <c r="T4">
        <v>3644.5392287485192</v>
      </c>
      <c r="U4">
        <v>2272.7728491938797</v>
      </c>
      <c r="V4">
        <v>436.8730823138799</v>
      </c>
      <c r="W4">
        <v>290.42793591388</v>
      </c>
      <c r="X4">
        <v>208.1645976738796</v>
      </c>
    </row>
    <row r="5">
      <c r="B5">
        <v>13256.08425815568</v>
      </c>
      <c r="C5">
        <v>5293.877280000001</v>
      </c>
      <c r="D5">
        <v>9570.20697815568</v>
      </c>
      <c r="E5">
        <v>5149.54834</v>
      </c>
      <c r="F5">
        <v>5324.796740000001</v>
      </c>
      <c r="G5">
        <v>5293.877280000001</v>
      </c>
      <c r="H5">
        <v>5121.104960000001</v>
      </c>
      <c r="I5">
        <v>5234.83326</v>
      </c>
      <c r="J5">
        <v>5248.36316</v>
      </c>
      <c r="K5">
        <v>4902.0</v>
      </c>
      <c r="L5">
        <v>4959.85652</v>
      </c>
      <c r="M5">
        <v>5300.29928</v>
      </c>
      <c r="N5">
        <v>5556.60434</v>
      </c>
      <c r="O5">
        <v>5454.786</v>
      </c>
      <c r="P5">
        <v>5540.78532</v>
      </c>
      <c r="Q5">
        <v>5072.43608</v>
      </c>
      <c r="R5">
        <v>4290.0</v>
      </c>
      <c r="S5">
        <v>3694.6</v>
      </c>
      <c r="T5">
        <v>3480.0</v>
      </c>
      <c r="U5">
        <v>3378.5</v>
      </c>
      <c r="V5">
        <v>3366.85853</v>
      </c>
      <c r="W5">
        <v>2765.11114</v>
      </c>
      <c r="X5">
        <v>2488.01614</v>
      </c>
    </row>
    <row r="6">
      <c r="B6">
        <v>13061.24533976756</v>
      </c>
      <c r="C6">
        <v>5121.104960000001</v>
      </c>
      <c r="D6">
        <v>9528.14037976756</v>
      </c>
      <c r="E6" s="288">
        <v>8217.84806664808</v>
      </c>
      <c r="F6">
        <v>8022.27651430384</v>
      </c>
      <c r="G6">
        <v>9570.20697815568</v>
      </c>
      <c r="H6">
        <v>9528.14037976756</v>
      </c>
      <c r="I6">
        <v>8482.44456056564</v>
      </c>
      <c r="J6">
        <v>7081.872412701159</v>
      </c>
      <c r="K6">
        <v>6725.878970864001</v>
      </c>
      <c r="L6">
        <v>8296.83683752368</v>
      </c>
      <c r="M6">
        <v>7317.866655754081</v>
      </c>
      <c r="N6">
        <v>5666.70738132344</v>
      </c>
      <c r="O6">
        <v>6986.52476843464</v>
      </c>
      <c r="P6">
        <v>6208.88438419228</v>
      </c>
      <c r="Q6">
        <v>6689.11124900252</v>
      </c>
      <c r="R6">
        <v>7292.64149371784</v>
      </c>
      <c r="S6">
        <v>6547.96102298544</v>
      </c>
      <c r="T6">
        <v>5400.64264874852</v>
      </c>
      <c r="U6">
        <v>4030.05278919388</v>
      </c>
      <c r="V6">
        <v>2194.1530223138802</v>
      </c>
      <c r="W6">
        <v>2047.7078759138803</v>
      </c>
      <c r="X6">
        <v>1965.44453767388</v>
      </c>
    </row>
    <row r="7">
      <c r="B7">
        <v>12129.27782056564</v>
      </c>
      <c r="C7">
        <v>5234.83326</v>
      </c>
      <c r="D7">
        <v>8482.44456056564</v>
      </c>
    </row>
    <row r="8">
      <c r="B8">
        <v>5511.87241270116</v>
      </c>
      <c r="C8">
        <v>5248.36316</v>
      </c>
      <c r="D8">
        <v>7081.872412701159</v>
      </c>
    </row>
    <row r="9">
      <c r="B9">
        <v>5135.878970864</v>
      </c>
      <c r="C9">
        <v>4902.0</v>
      </c>
      <c r="D9">
        <v>6725.878970864001</v>
      </c>
    </row>
    <row r="10">
      <c r="B10">
        <v>6574.836837523679</v>
      </c>
      <c r="C10">
        <v>4959.85652</v>
      </c>
      <c r="D10">
        <v>8296.83683752368</v>
      </c>
    </row>
    <row r="11">
      <c r="B11">
        <v>5603.866655754081</v>
      </c>
      <c r="C11">
        <v>5300.29928</v>
      </c>
      <c r="D11">
        <v>7317.866655754081</v>
      </c>
    </row>
    <row r="12">
      <c r="B12">
        <v>3949.70738132344</v>
      </c>
      <c r="C12">
        <v>5556.60434</v>
      </c>
      <c r="D12">
        <v>5666.70738132344</v>
      </c>
    </row>
    <row r="13">
      <c r="B13">
        <v>5269.52476843464</v>
      </c>
      <c r="C13">
        <v>5454.786</v>
      </c>
      <c r="D13">
        <v>6986.52476843464</v>
      </c>
      <c r="L13" s="289" t="s">
        <v>46</v>
      </c>
      <c r="M13" s="45"/>
      <c r="N13" s="45"/>
      <c r="O13" s="45"/>
    </row>
    <row r="14">
      <c r="B14">
        <v>4491.88438419228</v>
      </c>
      <c r="C14">
        <v>5540.78532</v>
      </c>
      <c r="D14">
        <v>6208.88438419228</v>
      </c>
      <c r="L14" s="80"/>
      <c r="M14" s="290"/>
      <c r="N14" s="45"/>
      <c r="O14" s="45"/>
    </row>
    <row r="15">
      <c r="B15">
        <v>4972.11124900252</v>
      </c>
      <c r="C15">
        <v>5072.43608</v>
      </c>
      <c r="D15">
        <v>6689.11124900252</v>
      </c>
      <c r="L15" s="291">
        <v>1681558.0</v>
      </c>
      <c r="M15" s="291" t="s">
        <v>47</v>
      </c>
      <c r="N15" s="45"/>
      <c r="O15" s="45"/>
    </row>
    <row r="16">
      <c r="B16">
        <v>5575.64149371784</v>
      </c>
      <c r="C16">
        <v>4290.0</v>
      </c>
      <c r="D16">
        <v>7292.64149371784</v>
      </c>
      <c r="L16" s="87"/>
      <c r="M16" s="290"/>
      <c r="N16" s="45"/>
      <c r="O16" s="290"/>
    </row>
    <row r="17">
      <c r="B17">
        <v>4795.141322985439</v>
      </c>
      <c r="C17">
        <v>3694.6</v>
      </c>
      <c r="D17">
        <v>6547.96102298544</v>
      </c>
      <c r="L17" s="292">
        <v>43589.0</v>
      </c>
      <c r="M17" s="76" t="s">
        <v>48</v>
      </c>
      <c r="N17" s="45">
        <v>231.52210172000002</v>
      </c>
      <c r="O17" s="291" t="s">
        <v>1</v>
      </c>
      <c r="P17" s="41" t="s">
        <v>51</v>
      </c>
    </row>
    <row r="18">
      <c r="B18">
        <v>3644.5392287485192</v>
      </c>
      <c r="C18">
        <v>3480.0</v>
      </c>
      <c r="D18">
        <v>5400.64264874852</v>
      </c>
      <c r="L18" s="42">
        <v>4358.9</v>
      </c>
      <c r="M18" s="42" t="s">
        <v>50</v>
      </c>
      <c r="P18" s="41" t="s">
        <v>11</v>
      </c>
    </row>
    <row r="19">
      <c r="B19">
        <v>2272.7728491938797</v>
      </c>
      <c r="C19">
        <v>3378.5</v>
      </c>
      <c r="D19">
        <v>4030.05278919388</v>
      </c>
    </row>
    <row r="20">
      <c r="B20">
        <v>436.8730823138799</v>
      </c>
      <c r="C20">
        <v>3366.85853</v>
      </c>
      <c r="D20">
        <v>2194.1530223138802</v>
      </c>
    </row>
    <row r="21">
      <c r="B21">
        <v>290.42793591388</v>
      </c>
      <c r="C21">
        <v>2765.11114</v>
      </c>
      <c r="D21">
        <v>2047.7078759138803</v>
      </c>
    </row>
    <row r="22">
      <c r="B22">
        <v>208.1645976738796</v>
      </c>
      <c r="C22">
        <v>2488.01614</v>
      </c>
      <c r="D22">
        <v>1965.44453767388</v>
      </c>
    </row>
    <row r="28">
      <c r="A28" s="41" t="s">
        <v>1085</v>
      </c>
      <c r="B28" s="293" t="s">
        <v>1175</v>
      </c>
      <c r="C28" s="41" t="s">
        <v>1176</v>
      </c>
      <c r="E28" s="41" t="s">
        <v>1177</v>
      </c>
      <c r="I28" s="41">
        <v>2001.0</v>
      </c>
      <c r="J28" s="41">
        <v>2002.0</v>
      </c>
      <c r="K28" s="41">
        <v>2003.0</v>
      </c>
      <c r="L28" s="41">
        <v>2004.0</v>
      </c>
      <c r="M28" s="41">
        <v>2005.0</v>
      </c>
      <c r="N28" s="41">
        <v>2006.0</v>
      </c>
      <c r="O28" s="41">
        <v>2007.0</v>
      </c>
      <c r="P28" s="41">
        <v>2008.0</v>
      </c>
      <c r="Q28" s="41">
        <v>2009.0</v>
      </c>
      <c r="R28" s="41">
        <v>2010.0</v>
      </c>
      <c r="S28" s="41">
        <v>2011.0</v>
      </c>
      <c r="T28" s="41">
        <v>2012.0</v>
      </c>
      <c r="U28" s="41">
        <v>2013.0</v>
      </c>
      <c r="V28" s="41">
        <v>2014.0</v>
      </c>
      <c r="W28" s="41">
        <v>2015.0</v>
      </c>
      <c r="X28" s="41">
        <v>2016.0</v>
      </c>
      <c r="Y28" s="41">
        <v>2017.0</v>
      </c>
      <c r="Z28" s="41">
        <v>2018.0</v>
      </c>
      <c r="AA28" s="41">
        <v>2019.0</v>
      </c>
      <c r="AB28" s="41">
        <v>2020.0</v>
      </c>
    </row>
    <row r="29">
      <c r="A29" s="118">
        <v>1601585.0</v>
      </c>
      <c r="B29">
        <v>122735.40503</v>
      </c>
      <c r="C29">
        <f t="shared" ref="C29:C47" si="1">B29/A29</f>
        <v>0.07663371287</v>
      </c>
      <c r="E29" s="41">
        <f>GSFHDD!$H$4 *A29</f>
        <v>0</v>
      </c>
      <c r="G29" t="str">
        <f t="shared" ref="G29:G49" si="2">#REF!</f>
        <v>#REF!</v>
      </c>
      <c r="I29">
        <v>11650.886867230001</v>
      </c>
      <c r="J29">
        <v>11681.66444787</v>
      </c>
      <c r="K29">
        <v>13256.08736006</v>
      </c>
      <c r="L29">
        <v>13061.24987046</v>
      </c>
      <c r="M29">
        <v>12129.2701561</v>
      </c>
      <c r="N29">
        <v>5511.85665354</v>
      </c>
      <c r="O29">
        <v>5135.88800038</v>
      </c>
      <c r="P29">
        <v>6574.83542467</v>
      </c>
      <c r="Q29">
        <v>5603.88792292</v>
      </c>
      <c r="R29">
        <v>3949.7223703199998</v>
      </c>
      <c r="S29">
        <v>5269.50422363</v>
      </c>
      <c r="T29">
        <v>4491.90185365</v>
      </c>
      <c r="U29">
        <v>4972.13621827</v>
      </c>
      <c r="V29">
        <v>5575.62179875</v>
      </c>
      <c r="W29">
        <v>4795.13028573</v>
      </c>
      <c r="X29">
        <v>3644.5153324000003</v>
      </c>
      <c r="Y29">
        <v>2235.5692196000005</v>
      </c>
      <c r="Z29">
        <v>782.8916599999993</v>
      </c>
      <c r="AA29">
        <v>551.5953</v>
      </c>
      <c r="AB29">
        <v>373.41373999999996</v>
      </c>
    </row>
    <row r="30">
      <c r="A30" s="123">
        <v>1601585.0</v>
      </c>
      <c r="B30">
        <v>118170.48347</v>
      </c>
      <c r="C30">
        <f t="shared" si="1"/>
        <v>0.07378346043</v>
      </c>
      <c r="E30" s="41">
        <f>GSFHDD!$H$4 *A30</f>
        <v>0</v>
      </c>
      <c r="G30" t="str">
        <f t="shared" si="2"/>
        <v>#REF!</v>
      </c>
      <c r="H30">
        <v>11650.886867230001</v>
      </c>
    </row>
    <row r="31">
      <c r="A31" s="118">
        <v>1601585.0</v>
      </c>
      <c r="B31">
        <v>142985.34206</v>
      </c>
      <c r="C31">
        <f t="shared" si="1"/>
        <v>0.08927739836</v>
      </c>
      <c r="E31" s="41">
        <f>GSFHDD!$H$4 *A31</f>
        <v>0</v>
      </c>
      <c r="G31" t="str">
        <f t="shared" si="2"/>
        <v>#REF!</v>
      </c>
      <c r="H31">
        <v>11681.66444787</v>
      </c>
    </row>
    <row r="32">
      <c r="A32" s="123">
        <v>1611825.0</v>
      </c>
      <c r="B32">
        <v>130185.56676</v>
      </c>
      <c r="C32">
        <f t="shared" si="1"/>
        <v>0.0807690455</v>
      </c>
      <c r="E32" s="41">
        <f>GSFHDD!$H$4 *A32</f>
        <v>0</v>
      </c>
      <c r="G32" t="str">
        <f t="shared" si="2"/>
        <v>#REF!</v>
      </c>
      <c r="H32">
        <v>13256.08736006</v>
      </c>
    </row>
    <row r="33">
      <c r="A33" s="118">
        <v>1611825.0</v>
      </c>
      <c r="B33">
        <v>125058.91720000001</v>
      </c>
      <c r="C33">
        <f t="shared" si="1"/>
        <v>0.07758839651</v>
      </c>
      <c r="E33" s="41">
        <f>GSFHDD!$H$4 *A33</f>
        <v>0</v>
      </c>
      <c r="G33" t="str">
        <f t="shared" si="2"/>
        <v>#REF!</v>
      </c>
      <c r="H33">
        <v>13061.24987046</v>
      </c>
      <c r="J33" s="41" t="s">
        <v>9</v>
      </c>
      <c r="K33" s="41" t="s">
        <v>1178</v>
      </c>
      <c r="L33" s="41" t="s">
        <v>1179</v>
      </c>
      <c r="M33" s="41" t="s">
        <v>12</v>
      </c>
    </row>
    <row r="34">
      <c r="A34" s="123">
        <v>1563804.0</v>
      </c>
      <c r="B34">
        <v>101909.55504</v>
      </c>
      <c r="C34">
        <f t="shared" si="1"/>
        <v>0.06516772885</v>
      </c>
      <c r="E34" s="41">
        <f>GSFHDD!$H$4 *A34</f>
        <v>0</v>
      </c>
      <c r="G34" t="str">
        <f t="shared" si="2"/>
        <v>#REF!</v>
      </c>
      <c r="H34">
        <v>12129.2701561</v>
      </c>
      <c r="J34">
        <v>55452.4381</v>
      </c>
      <c r="K34">
        <v>10401.75</v>
      </c>
      <c r="L34">
        <v>34500.0</v>
      </c>
      <c r="M34">
        <v>39749.8</v>
      </c>
    </row>
    <row r="35">
      <c r="A35" s="118">
        <v>1669658.0</v>
      </c>
      <c r="B35">
        <v>119420.19878</v>
      </c>
      <c r="C35">
        <f t="shared" si="1"/>
        <v>0.07152374844</v>
      </c>
      <c r="E35" s="41">
        <f>GSFHDD!$H$4 *A35</f>
        <v>0</v>
      </c>
      <c r="G35" t="str">
        <f t="shared" si="2"/>
        <v>#REF!</v>
      </c>
      <c r="H35">
        <v>5511.85665354</v>
      </c>
    </row>
    <row r="36">
      <c r="A36" s="123">
        <v>1742385.0</v>
      </c>
      <c r="B36">
        <v>148345.58787</v>
      </c>
      <c r="C36">
        <f t="shared" si="1"/>
        <v>0.08513938531</v>
      </c>
      <c r="E36" s="41">
        <f>GSFHDD!$H$4 *A36</f>
        <v>0</v>
      </c>
      <c r="G36" t="str">
        <f t="shared" si="2"/>
        <v>#REF!</v>
      </c>
      <c r="H36">
        <v>5135.88800038</v>
      </c>
    </row>
    <row r="37">
      <c r="A37" s="118">
        <v>1742385.0</v>
      </c>
      <c r="B37">
        <v>129323.57532</v>
      </c>
      <c r="C37">
        <f t="shared" si="1"/>
        <v>0.07422215832</v>
      </c>
      <c r="E37" s="41">
        <f>GSFHDD!$H$4 *A37</f>
        <v>0</v>
      </c>
      <c r="G37" t="str">
        <f t="shared" si="2"/>
        <v>#REF!</v>
      </c>
      <c r="H37">
        <v>6574.83542467</v>
      </c>
      <c r="J37" s="41" t="s">
        <v>9</v>
      </c>
      <c r="K37">
        <v>55452.4381</v>
      </c>
    </row>
    <row r="38">
      <c r="A38" s="123">
        <v>1742385.0</v>
      </c>
      <c r="B38">
        <v>100699.84612</v>
      </c>
      <c r="C38">
        <f t="shared" si="1"/>
        <v>0.05779425679</v>
      </c>
      <c r="E38" s="41">
        <f>GSFHDD!$H$4 *A38</f>
        <v>0</v>
      </c>
      <c r="G38" t="str">
        <f t="shared" si="2"/>
        <v>#REF!</v>
      </c>
      <c r="H38">
        <v>5603.88792292</v>
      </c>
      <c r="J38" s="41" t="s">
        <v>1178</v>
      </c>
      <c r="K38">
        <v>10401.75</v>
      </c>
    </row>
    <row r="39">
      <c r="A39" s="118">
        <v>1742385.0</v>
      </c>
      <c r="B39">
        <v>126010.96383</v>
      </c>
      <c r="C39">
        <f t="shared" si="1"/>
        <v>0.07232096456</v>
      </c>
      <c r="E39" s="41">
        <f>GSFHDD!$H$4 *A39</f>
        <v>0</v>
      </c>
      <c r="G39" t="str">
        <f t="shared" si="2"/>
        <v>#REF!</v>
      </c>
      <c r="H39">
        <v>3949.7223703199998</v>
      </c>
      <c r="J39" s="41" t="s">
        <v>1179</v>
      </c>
      <c r="K39">
        <v>34500.0</v>
      </c>
    </row>
    <row r="40">
      <c r="A40" s="123">
        <v>1742385.0</v>
      </c>
      <c r="B40">
        <v>111783.15294999999</v>
      </c>
      <c r="C40">
        <f t="shared" si="1"/>
        <v>0.06415525441</v>
      </c>
      <c r="E40" s="41">
        <f>GSFHDD!$H$4 *A40</f>
        <v>0</v>
      </c>
      <c r="G40" t="str">
        <f t="shared" si="2"/>
        <v>#REF!</v>
      </c>
      <c r="H40">
        <v>5269.50422363</v>
      </c>
      <c r="J40" s="41" t="s">
        <v>12</v>
      </c>
      <c r="K40">
        <v>39749.8</v>
      </c>
    </row>
    <row r="41">
      <c r="A41" s="118">
        <v>1742385.0</v>
      </c>
      <c r="B41">
        <v>120200.44317</v>
      </c>
      <c r="C41">
        <f t="shared" si="1"/>
        <v>0.06898615586</v>
      </c>
      <c r="E41" s="41">
        <f>GSFHDD!$H$4 *A41</f>
        <v>0</v>
      </c>
      <c r="G41" t="str">
        <f t="shared" si="2"/>
        <v>#REF!</v>
      </c>
      <c r="H41">
        <v>4491.90185365</v>
      </c>
    </row>
    <row r="42">
      <c r="A42" s="123">
        <v>1745085.0</v>
      </c>
      <c r="B42">
        <v>126698.53655</v>
      </c>
      <c r="C42">
        <f t="shared" si="1"/>
        <v>0.07260307466</v>
      </c>
      <c r="E42" s="41">
        <f>GSFHDD!$H$4 *A42</f>
        <v>0</v>
      </c>
      <c r="G42" t="str">
        <f t="shared" si="2"/>
        <v>#REF!</v>
      </c>
      <c r="H42">
        <v>4972.13621827</v>
      </c>
    </row>
    <row r="43">
      <c r="A43" s="118">
        <v>1835085.0</v>
      </c>
      <c r="B43">
        <v>116624.47133</v>
      </c>
      <c r="C43">
        <f t="shared" si="1"/>
        <v>0.06355262635</v>
      </c>
      <c r="E43" s="41">
        <f>GSFHDD!$H$4 *A43</f>
        <v>0</v>
      </c>
      <c r="G43" t="str">
        <f t="shared" si="2"/>
        <v>#REF!</v>
      </c>
      <c r="H43">
        <v>5575.62179875</v>
      </c>
    </row>
    <row r="44">
      <c r="A44" s="123">
        <v>1852701.82</v>
      </c>
      <c r="B44">
        <v>96477.6899</v>
      </c>
      <c r="C44">
        <f t="shared" si="1"/>
        <v>0.05207405145</v>
      </c>
      <c r="E44" s="41">
        <f>GSFHDD!$H$4 *A44</f>
        <v>0</v>
      </c>
      <c r="G44" t="str">
        <f t="shared" si="2"/>
        <v>#REF!</v>
      </c>
      <c r="H44">
        <v>4795.13028573</v>
      </c>
    </row>
    <row r="45">
      <c r="A45" s="118">
        <v>1870487.75</v>
      </c>
      <c r="B45">
        <v>100354.1881</v>
      </c>
      <c r="C45">
        <f t="shared" si="1"/>
        <v>0.05365134741</v>
      </c>
      <c r="E45" s="41">
        <f>GSFHDD!$H$4 *A45</f>
        <v>0</v>
      </c>
      <c r="G45" t="str">
        <f t="shared" si="2"/>
        <v>#REF!</v>
      </c>
      <c r="H45">
        <v>3644.5153324000003</v>
      </c>
    </row>
    <row r="46">
      <c r="A46" s="123">
        <v>1888444.44</v>
      </c>
      <c r="B46">
        <v>89695.215</v>
      </c>
      <c r="C46">
        <f t="shared" si="1"/>
        <v>0.04749687791</v>
      </c>
      <c r="E46" s="41">
        <f>GSFHDD!$H$4 *A46</f>
        <v>0</v>
      </c>
      <c r="G46" t="str">
        <f t="shared" si="2"/>
        <v>#REF!</v>
      </c>
      <c r="H46">
        <v>2235.5692196000005</v>
      </c>
    </row>
    <row r="47">
      <c r="A47" s="118">
        <v>1906573.5</v>
      </c>
      <c r="B47">
        <v>87901.3107</v>
      </c>
      <c r="C47">
        <f t="shared" si="1"/>
        <v>0.04610433886</v>
      </c>
      <c r="E47" s="41">
        <f>GSFHDD!$H$4 *A47</f>
        <v>0</v>
      </c>
      <c r="G47" t="str">
        <f t="shared" si="2"/>
        <v>#REF!</v>
      </c>
      <c r="H47">
        <v>782.8916599999993</v>
      </c>
    </row>
    <row r="48">
      <c r="A48" s="123">
        <v>1924876.61</v>
      </c>
      <c r="E48" s="41">
        <f>GSFHDD!$H$4 *A48</f>
        <v>0</v>
      </c>
      <c r="G48" t="str">
        <f t="shared" si="2"/>
        <v>#REF!</v>
      </c>
      <c r="H48">
        <v>551.5953</v>
      </c>
    </row>
    <row r="49">
      <c r="G49" t="str">
        <f t="shared" si="2"/>
        <v>#REF!</v>
      </c>
      <c r="H49">
        <v>373.41373999999996</v>
      </c>
    </row>
    <row r="53">
      <c r="G53" t="str">
        <f t="shared" ref="G53:G55" si="3">#REF!</f>
        <v>#REF!</v>
      </c>
    </row>
    <row r="54">
      <c r="G54" t="str">
        <f t="shared" si="3"/>
        <v>#REF!</v>
      </c>
    </row>
    <row r="55">
      <c r="G55" t="str">
        <f t="shared" si="3"/>
        <v>#REF!</v>
      </c>
    </row>
    <row r="56">
      <c r="A56" s="18">
        <v>8345.33852723</v>
      </c>
      <c r="C56" s="18">
        <v>8345.33852723</v>
      </c>
      <c r="D56" s="18">
        <v>8200.867707869998</v>
      </c>
      <c r="E56" s="18">
        <v>9806.21008006</v>
      </c>
      <c r="F56" s="18">
        <v>9784.14491046</v>
      </c>
      <c r="G56" s="18">
        <v>8738.4368961</v>
      </c>
      <c r="H56" s="18">
        <v>7355.85665354</v>
      </c>
      <c r="I56" s="18">
        <v>6979.88800038</v>
      </c>
      <c r="J56" s="18">
        <v>8418.83542467</v>
      </c>
      <c r="K56" s="18">
        <v>7447.88792292</v>
      </c>
      <c r="L56" s="18">
        <v>5793.72237032</v>
      </c>
      <c r="M56" s="18">
        <v>7113.50422363</v>
      </c>
      <c r="N56" s="18">
        <v>6335.90185365</v>
      </c>
      <c r="O56" s="18">
        <v>6816.13621827</v>
      </c>
      <c r="P56" s="18">
        <v>7419.62179875</v>
      </c>
      <c r="Q56" s="18">
        <v>6639.13028573</v>
      </c>
      <c r="R56" s="18">
        <v>5488.5153324</v>
      </c>
      <c r="S56" s="18">
        <v>4079.5692196000005</v>
      </c>
      <c r="T56" s="18">
        <v>2626.8916599999993</v>
      </c>
      <c r="U56" s="18">
        <v>2395.5953</v>
      </c>
      <c r="V56" s="18">
        <v>2217.41374</v>
      </c>
    </row>
    <row r="57">
      <c r="A57" s="18">
        <v>8200.867707869998</v>
      </c>
    </row>
    <row r="58">
      <c r="A58" s="18">
        <v>9806.21008006</v>
      </c>
    </row>
    <row r="59">
      <c r="A59" s="18">
        <v>9784.14491046</v>
      </c>
      <c r="C59">
        <v>5149.54834</v>
      </c>
      <c r="D59">
        <v>5149.54834</v>
      </c>
      <c r="E59">
        <v>5324.796740000001</v>
      </c>
      <c r="F59">
        <v>5293.877280000001</v>
      </c>
      <c r="G59">
        <v>5121.104960000001</v>
      </c>
      <c r="H59">
        <v>5234.83326</v>
      </c>
      <c r="I59">
        <v>5248.36316</v>
      </c>
      <c r="J59">
        <v>4902.0</v>
      </c>
      <c r="K59">
        <v>4959.85652</v>
      </c>
      <c r="L59">
        <v>5300.29928</v>
      </c>
      <c r="M59">
        <v>5556.60434</v>
      </c>
      <c r="N59">
        <v>5454.786</v>
      </c>
      <c r="O59">
        <v>5540.78532</v>
      </c>
      <c r="P59">
        <v>5072.43608</v>
      </c>
      <c r="Q59">
        <v>4406.6085459000005</v>
      </c>
      <c r="R59">
        <v>3847.3397984000003</v>
      </c>
      <c r="S59">
        <v>3686.0645547</v>
      </c>
      <c r="T59">
        <v>3819.1072631</v>
      </c>
      <c r="U59">
        <v>3422.0</v>
      </c>
      <c r="V59">
        <v>2958.0</v>
      </c>
      <c r="W59">
        <v>2813.0</v>
      </c>
    </row>
    <row r="60">
      <c r="A60" s="18">
        <v>8738.4368961</v>
      </c>
      <c r="C60">
        <v>5324.796740000001</v>
      </c>
    </row>
    <row r="61">
      <c r="A61" s="18">
        <v>7355.85665354</v>
      </c>
      <c r="C61">
        <v>5293.877280000001</v>
      </c>
    </row>
    <row r="62">
      <c r="A62" s="18">
        <v>6979.88800038</v>
      </c>
      <c r="C62">
        <v>5121.104960000001</v>
      </c>
    </row>
    <row r="63">
      <c r="A63" s="18">
        <v>8418.83542467</v>
      </c>
      <c r="C63">
        <v>5234.83326</v>
      </c>
    </row>
    <row r="64">
      <c r="A64" s="18">
        <v>7447.88792292</v>
      </c>
      <c r="C64">
        <v>5248.36316</v>
      </c>
    </row>
    <row r="65">
      <c r="A65" s="18">
        <v>5793.72237032</v>
      </c>
      <c r="C65">
        <v>4902.0</v>
      </c>
    </row>
    <row r="66">
      <c r="A66" s="18">
        <v>7113.50422363</v>
      </c>
      <c r="C66">
        <v>4959.85652</v>
      </c>
    </row>
    <row r="67">
      <c r="A67" s="18">
        <v>6335.90185365</v>
      </c>
      <c r="C67">
        <v>5300.29928</v>
      </c>
    </row>
    <row r="68">
      <c r="A68" s="18">
        <v>6816.13621827</v>
      </c>
      <c r="C68">
        <v>5556.60434</v>
      </c>
    </row>
    <row r="69">
      <c r="A69" s="18">
        <v>7419.62179875</v>
      </c>
      <c r="C69">
        <v>5454.786</v>
      </c>
    </row>
    <row r="70">
      <c r="A70" s="18">
        <v>6639.13028573</v>
      </c>
      <c r="C70">
        <v>5540.78532</v>
      </c>
    </row>
    <row r="71">
      <c r="A71" s="18">
        <v>5488.5153324</v>
      </c>
      <c r="C71">
        <v>5072.43608</v>
      </c>
    </row>
    <row r="72">
      <c r="A72" s="18">
        <v>4079.5692196000005</v>
      </c>
      <c r="C72">
        <v>4406.6085459000005</v>
      </c>
    </row>
    <row r="73">
      <c r="A73" s="18">
        <v>2626.8916599999993</v>
      </c>
      <c r="C73">
        <v>3847.3397984000003</v>
      </c>
    </row>
    <row r="74">
      <c r="A74" s="18">
        <v>2395.5953</v>
      </c>
      <c r="C74">
        <v>3686.0645547</v>
      </c>
    </row>
    <row r="75">
      <c r="A75" s="18">
        <v>2217.41374</v>
      </c>
      <c r="C75">
        <v>3819.1072631</v>
      </c>
    </row>
    <row r="76">
      <c r="C76">
        <v>3422.0</v>
      </c>
    </row>
    <row r="77">
      <c r="C77">
        <v>2958.0</v>
      </c>
    </row>
    <row r="78">
      <c r="C78">
        <v>2813.0</v>
      </c>
    </row>
  </sheetData>
  <drawing r:id="rId1"/>
  <tableParts count="1">
    <tablePart r:id="rId3"/>
  </tableParts>
</worksheet>
</file>