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brsager\Desktop\"/>
    </mc:Choice>
  </mc:AlternateContent>
  <xr:revisionPtr revIDLastSave="0" documentId="8_{2B2B031D-06CA-462E-BF9E-D55DADDA2960}" xr6:coauthVersionLast="36" xr6:coauthVersionMax="36" xr10:uidLastSave="{00000000-0000-0000-0000-000000000000}"/>
  <bookViews>
    <workbookView xWindow="0" yWindow="0" windowWidth="19200" windowHeight="6930" firstSheet="1" activeTab="2" xr2:uid="{00000000-000D-0000-FFFF-FFFF00000000}"/>
  </bookViews>
  <sheets>
    <sheet name="Formula Worksheet_Energy" sheetId="1" r:id="rId1"/>
    <sheet name="Formula Worksheet_Renewable " sheetId="12" r:id="rId2"/>
    <sheet name="Summary 2021_2022 Water" sheetId="19" r:id="rId3"/>
    <sheet name="Summary 2020_2021 Elec_Gas" sheetId="17" r:id="rId4"/>
    <sheet name="Worksheet 2122_Water" sheetId="18" r:id="rId5"/>
    <sheet name="Worksheet 2021_Elec_Gas" sheetId="14" r:id="rId6"/>
    <sheet name="FY1011_Water Consumption" sheetId="3" r:id="rId7"/>
    <sheet name="FY1011 Elec Consumption" sheetId="15" r:id="rId8"/>
    <sheet name="FY1011 Gas Consumption" sheetId="16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9" l="1"/>
  <c r="F70" i="19"/>
  <c r="E70" i="19"/>
  <c r="C70" i="19"/>
  <c r="G69" i="19"/>
  <c r="F69" i="19"/>
  <c r="E69" i="19"/>
  <c r="C69" i="19"/>
  <c r="G68" i="19"/>
  <c r="F68" i="19"/>
  <c r="E68" i="19"/>
  <c r="C68" i="19"/>
  <c r="G67" i="19"/>
  <c r="F67" i="19"/>
  <c r="E67" i="19"/>
  <c r="C67" i="19"/>
  <c r="G66" i="19"/>
  <c r="F66" i="19"/>
  <c r="E66" i="19"/>
  <c r="C66" i="19"/>
  <c r="G65" i="19"/>
  <c r="F65" i="19"/>
  <c r="E65" i="19"/>
  <c r="C65" i="19"/>
  <c r="G64" i="19"/>
  <c r="F64" i="19"/>
  <c r="E64" i="19"/>
  <c r="C64" i="19"/>
  <c r="G63" i="19"/>
  <c r="F63" i="19"/>
  <c r="E63" i="19"/>
  <c r="C63" i="19"/>
  <c r="G62" i="19"/>
  <c r="F62" i="19"/>
  <c r="E62" i="19"/>
  <c r="C62" i="19"/>
  <c r="G61" i="19"/>
  <c r="F61" i="19"/>
  <c r="E61" i="19"/>
  <c r="C61" i="19"/>
  <c r="G60" i="19"/>
  <c r="F60" i="19"/>
  <c r="E60" i="19"/>
  <c r="C60" i="19"/>
  <c r="G59" i="19"/>
  <c r="F59" i="19"/>
  <c r="E59" i="19"/>
  <c r="C59" i="19"/>
  <c r="G58" i="19"/>
  <c r="F58" i="19"/>
  <c r="E58" i="19"/>
  <c r="C58" i="19"/>
  <c r="G57" i="19"/>
  <c r="F57" i="19"/>
  <c r="E57" i="19"/>
  <c r="C57" i="19"/>
  <c r="G56" i="19"/>
  <c r="F56" i="19"/>
  <c r="E56" i="19"/>
  <c r="C56" i="19"/>
  <c r="G55" i="19"/>
  <c r="F55" i="19"/>
  <c r="E55" i="19"/>
  <c r="C55" i="19"/>
  <c r="G54" i="19"/>
  <c r="F54" i="19"/>
  <c r="E54" i="19"/>
  <c r="C54" i="19"/>
  <c r="G53" i="19"/>
  <c r="F53" i="19"/>
  <c r="E53" i="19"/>
  <c r="C53" i="19"/>
  <c r="D50" i="19"/>
  <c r="G49" i="19"/>
  <c r="G50" i="19" s="1"/>
  <c r="F49" i="19"/>
  <c r="F50" i="19" s="1"/>
  <c r="E49" i="19"/>
  <c r="E50" i="19" s="1"/>
  <c r="D49" i="19"/>
  <c r="C49" i="19"/>
  <c r="C50" i="19" s="1"/>
  <c r="F26" i="19"/>
  <c r="F25" i="19"/>
  <c r="E25" i="19"/>
  <c r="E26" i="19" s="1"/>
  <c r="D25" i="19"/>
  <c r="D26" i="19" s="1"/>
  <c r="C25" i="19"/>
  <c r="C26" i="19" s="1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25" i="19" s="1"/>
  <c r="G26" i="19" s="1"/>
  <c r="G9" i="19"/>
  <c r="G8" i="19"/>
  <c r="G7" i="19"/>
  <c r="G6" i="19"/>
  <c r="W74" i="18"/>
  <c r="Q74" i="18"/>
  <c r="K74" i="18"/>
  <c r="E74" i="18"/>
  <c r="W72" i="18"/>
  <c r="Q72" i="18"/>
  <c r="K72" i="18"/>
  <c r="E72" i="18"/>
  <c r="V71" i="18"/>
  <c r="U71" i="18"/>
  <c r="T71" i="18"/>
  <c r="P71" i="18"/>
  <c r="O71" i="18"/>
  <c r="N71" i="18"/>
  <c r="J71" i="18"/>
  <c r="I71" i="18"/>
  <c r="H71" i="18"/>
  <c r="D71" i="18"/>
  <c r="C71" i="18"/>
  <c r="B71" i="18"/>
  <c r="W70" i="18"/>
  <c r="Q70" i="18"/>
  <c r="Q71" i="18" s="1"/>
  <c r="K70" i="18"/>
  <c r="E70" i="18"/>
  <c r="W69" i="18"/>
  <c r="Q69" i="18"/>
  <c r="K69" i="18"/>
  <c r="Z69" i="18" s="1"/>
  <c r="E69" i="18"/>
  <c r="AD68" i="18"/>
  <c r="AC68" i="18"/>
  <c r="AC70" i="18" s="1"/>
  <c r="AC72" i="18" s="1"/>
  <c r="W68" i="18"/>
  <c r="Q68" i="18"/>
  <c r="K68" i="18"/>
  <c r="E68" i="18"/>
  <c r="W67" i="18"/>
  <c r="Q67" i="18"/>
  <c r="K67" i="18"/>
  <c r="Z67" i="18" s="1"/>
  <c r="E67" i="18"/>
  <c r="W66" i="18"/>
  <c r="Q66" i="18"/>
  <c r="K66" i="18"/>
  <c r="E66" i="18"/>
  <c r="W65" i="18"/>
  <c r="Q65" i="18"/>
  <c r="K65" i="18"/>
  <c r="E65" i="18"/>
  <c r="W64" i="18"/>
  <c r="Q64" i="18"/>
  <c r="K64" i="18"/>
  <c r="E64" i="18"/>
  <c r="V62" i="18"/>
  <c r="U62" i="18"/>
  <c r="T62" i="18"/>
  <c r="W63" i="18" s="1"/>
  <c r="P62" i="18"/>
  <c r="O62" i="18"/>
  <c r="N62" i="18"/>
  <c r="J62" i="18"/>
  <c r="I62" i="18"/>
  <c r="H62" i="18"/>
  <c r="C62" i="18"/>
  <c r="B62" i="18"/>
  <c r="D62" i="18" s="1"/>
  <c r="W61" i="18"/>
  <c r="Q61" i="18"/>
  <c r="K61" i="18"/>
  <c r="D61" i="18"/>
  <c r="E61" i="18" s="1"/>
  <c r="W60" i="18"/>
  <c r="Q60" i="18"/>
  <c r="K60" i="18"/>
  <c r="D60" i="18"/>
  <c r="E60" i="18" s="1"/>
  <c r="W59" i="18"/>
  <c r="Q59" i="18"/>
  <c r="K59" i="18"/>
  <c r="D59" i="18"/>
  <c r="E59" i="18" s="1"/>
  <c r="W58" i="18"/>
  <c r="Q58" i="18"/>
  <c r="K58" i="18"/>
  <c r="E58" i="18"/>
  <c r="D58" i="18"/>
  <c r="W57" i="18"/>
  <c r="Q57" i="18"/>
  <c r="K57" i="18"/>
  <c r="D57" i="18"/>
  <c r="E57" i="18" s="1"/>
  <c r="W56" i="18"/>
  <c r="Q56" i="18"/>
  <c r="K56" i="18"/>
  <c r="E56" i="18"/>
  <c r="D56" i="18"/>
  <c r="W55" i="18"/>
  <c r="Z55" i="18" s="1"/>
  <c r="Q55" i="18"/>
  <c r="K55" i="18"/>
  <c r="D55" i="18"/>
  <c r="E55" i="18" s="1"/>
  <c r="W54" i="18"/>
  <c r="Q54" i="18"/>
  <c r="K54" i="18"/>
  <c r="D54" i="18"/>
  <c r="E54" i="18" s="1"/>
  <c r="W53" i="18"/>
  <c r="Q53" i="18"/>
  <c r="K53" i="18"/>
  <c r="D53" i="18"/>
  <c r="E53" i="18" s="1"/>
  <c r="W52" i="18"/>
  <c r="Q52" i="18"/>
  <c r="K52" i="18"/>
  <c r="D52" i="18"/>
  <c r="E52" i="18" s="1"/>
  <c r="W51" i="18"/>
  <c r="Q51" i="18"/>
  <c r="K51" i="18"/>
  <c r="D51" i="18"/>
  <c r="E51" i="18" s="1"/>
  <c r="W50" i="18"/>
  <c r="Q50" i="18"/>
  <c r="K50" i="18"/>
  <c r="E50" i="18"/>
  <c r="D50" i="18"/>
  <c r="W49" i="18"/>
  <c r="Q49" i="18"/>
  <c r="K49" i="18"/>
  <c r="D49" i="18"/>
  <c r="E49" i="18" s="1"/>
  <c r="W48" i="18"/>
  <c r="Q48" i="18"/>
  <c r="K48" i="18"/>
  <c r="E48" i="18"/>
  <c r="D48" i="18"/>
  <c r="W47" i="18"/>
  <c r="Z47" i="18" s="1"/>
  <c r="Q47" i="18"/>
  <c r="K47" i="18"/>
  <c r="D47" i="18"/>
  <c r="E47" i="18" s="1"/>
  <c r="W46" i="18"/>
  <c r="Q46" i="18"/>
  <c r="K46" i="18"/>
  <c r="D46" i="18"/>
  <c r="E46" i="18" s="1"/>
  <c r="W45" i="18"/>
  <c r="Q45" i="18"/>
  <c r="K45" i="18"/>
  <c r="D45" i="18"/>
  <c r="E45" i="18" s="1"/>
  <c r="W44" i="18"/>
  <c r="Q44" i="18"/>
  <c r="K44" i="18"/>
  <c r="D44" i="18"/>
  <c r="E44" i="18" s="1"/>
  <c r="W43" i="18"/>
  <c r="Q43" i="18"/>
  <c r="K43" i="18"/>
  <c r="D43" i="18"/>
  <c r="E43" i="18" s="1"/>
  <c r="V38" i="18"/>
  <c r="U38" i="18"/>
  <c r="T38" i="18"/>
  <c r="P38" i="18"/>
  <c r="O38" i="18"/>
  <c r="N38" i="18"/>
  <c r="N73" i="18" s="1"/>
  <c r="J38" i="18"/>
  <c r="K39" i="18" s="1"/>
  <c r="I38" i="18"/>
  <c r="H38" i="18"/>
  <c r="D38" i="18"/>
  <c r="C38" i="18"/>
  <c r="B38" i="18"/>
  <c r="E39" i="18" s="1"/>
  <c r="W37" i="18"/>
  <c r="Q37" i="18"/>
  <c r="K37" i="18"/>
  <c r="E37" i="18"/>
  <c r="W36" i="18"/>
  <c r="Q36" i="18"/>
  <c r="K36" i="18"/>
  <c r="Z36" i="18" s="1"/>
  <c r="E36" i="18"/>
  <c r="W35" i="18"/>
  <c r="Q35" i="18"/>
  <c r="K35" i="18"/>
  <c r="E35" i="18"/>
  <c r="W34" i="18"/>
  <c r="Q34" i="18"/>
  <c r="K34" i="18"/>
  <c r="E34" i="18"/>
  <c r="W33" i="18"/>
  <c r="Q33" i="18"/>
  <c r="K33" i="18"/>
  <c r="Z33" i="18" s="1"/>
  <c r="E33" i="18"/>
  <c r="W32" i="18"/>
  <c r="Q32" i="18"/>
  <c r="K32" i="18"/>
  <c r="E32" i="18"/>
  <c r="W31" i="18"/>
  <c r="Q31" i="18"/>
  <c r="K31" i="18"/>
  <c r="E31" i="18"/>
  <c r="W30" i="18"/>
  <c r="Z30" i="18" s="1"/>
  <c r="Q30" i="18"/>
  <c r="K30" i="18"/>
  <c r="E30" i="18"/>
  <c r="W29" i="18"/>
  <c r="Z29" i="18" s="1"/>
  <c r="Q29" i="18"/>
  <c r="K29" i="18"/>
  <c r="E29" i="18"/>
  <c r="W28" i="18"/>
  <c r="Z28" i="18" s="1"/>
  <c r="Q28" i="18"/>
  <c r="K28" i="18"/>
  <c r="E28" i="18"/>
  <c r="Q27" i="18"/>
  <c r="V26" i="18"/>
  <c r="U26" i="18"/>
  <c r="T26" i="18"/>
  <c r="P26" i="18"/>
  <c r="O26" i="18"/>
  <c r="N26" i="18"/>
  <c r="J26" i="18"/>
  <c r="I26" i="18"/>
  <c r="H26" i="18"/>
  <c r="D26" i="18"/>
  <c r="C26" i="18"/>
  <c r="B26" i="18"/>
  <c r="W25" i="18"/>
  <c r="Z25" i="18" s="1"/>
  <c r="Q25" i="18"/>
  <c r="K25" i="18"/>
  <c r="E25" i="18"/>
  <c r="W24" i="18"/>
  <c r="Q24" i="18"/>
  <c r="K24" i="18"/>
  <c r="E24" i="18"/>
  <c r="W23" i="18"/>
  <c r="W26" i="18" s="1"/>
  <c r="Q23" i="18"/>
  <c r="Q26" i="18" s="1"/>
  <c r="K23" i="18"/>
  <c r="K26" i="18" s="1"/>
  <c r="E23" i="18"/>
  <c r="V21" i="18"/>
  <c r="U21" i="18"/>
  <c r="T21" i="18"/>
  <c r="W22" i="18" s="1"/>
  <c r="P21" i="18"/>
  <c r="P73" i="18" s="1"/>
  <c r="P75" i="18" s="1"/>
  <c r="P76" i="18" s="1"/>
  <c r="O21" i="18"/>
  <c r="O73" i="18" s="1"/>
  <c r="O75" i="18" s="1"/>
  <c r="O76" i="18" s="1"/>
  <c r="N21" i="18"/>
  <c r="Q22" i="18" s="1"/>
  <c r="J21" i="18"/>
  <c r="I21" i="18"/>
  <c r="H21" i="18"/>
  <c r="H73" i="18" s="1"/>
  <c r="D21" i="18"/>
  <c r="E22" i="18" s="1"/>
  <c r="C21" i="18"/>
  <c r="B21" i="18"/>
  <c r="W20" i="18"/>
  <c r="Q20" i="18"/>
  <c r="Z20" i="18" s="1"/>
  <c r="K20" i="18"/>
  <c r="E20" i="18"/>
  <c r="W19" i="18"/>
  <c r="Q19" i="18"/>
  <c r="K19" i="18"/>
  <c r="E19" i="18"/>
  <c r="W18" i="18"/>
  <c r="Q18" i="18"/>
  <c r="K18" i="18"/>
  <c r="E18" i="18"/>
  <c r="W17" i="18"/>
  <c r="Q17" i="18"/>
  <c r="K17" i="18"/>
  <c r="E17" i="18"/>
  <c r="W16" i="18"/>
  <c r="Q16" i="18"/>
  <c r="K16" i="18"/>
  <c r="E16" i="18"/>
  <c r="W15" i="18"/>
  <c r="Q15" i="18"/>
  <c r="K15" i="18"/>
  <c r="E15" i="18"/>
  <c r="W14" i="18"/>
  <c r="Z14" i="18" s="1"/>
  <c r="Q14" i="18"/>
  <c r="K14" i="18"/>
  <c r="E14" i="18"/>
  <c r="W13" i="18"/>
  <c r="Q13" i="18"/>
  <c r="K13" i="18"/>
  <c r="E13" i="18"/>
  <c r="W12" i="18"/>
  <c r="Q12" i="18"/>
  <c r="K12" i="18"/>
  <c r="E12" i="18"/>
  <c r="W11" i="18"/>
  <c r="Q11" i="18"/>
  <c r="K11" i="18"/>
  <c r="Z11" i="18" s="1"/>
  <c r="E11" i="18"/>
  <c r="W10" i="18"/>
  <c r="Q10" i="18"/>
  <c r="K10" i="18"/>
  <c r="E10" i="18"/>
  <c r="W9" i="18"/>
  <c r="Q9" i="18"/>
  <c r="K9" i="18"/>
  <c r="E9" i="18"/>
  <c r="W8" i="18"/>
  <c r="Z8" i="18" s="1"/>
  <c r="Q8" i="18"/>
  <c r="K8" i="18"/>
  <c r="E8" i="18"/>
  <c r="W7" i="18"/>
  <c r="Q7" i="18"/>
  <c r="K7" i="18"/>
  <c r="E7" i="18"/>
  <c r="W6" i="18"/>
  <c r="Q6" i="18"/>
  <c r="K6" i="18"/>
  <c r="E6" i="18"/>
  <c r="W5" i="18"/>
  <c r="Q5" i="18"/>
  <c r="K5" i="18"/>
  <c r="E5" i="18"/>
  <c r="O2" i="18"/>
  <c r="J2" i="18"/>
  <c r="I2" i="18"/>
  <c r="H2" i="18"/>
  <c r="P2" i="18" s="1"/>
  <c r="D2" i="18"/>
  <c r="C2" i="18"/>
  <c r="Z10" i="18" l="1"/>
  <c r="K22" i="18"/>
  <c r="E27" i="18"/>
  <c r="Q63" i="18"/>
  <c r="U73" i="18"/>
  <c r="U75" i="18" s="1"/>
  <c r="U76" i="18" s="1"/>
  <c r="Z7" i="18"/>
  <c r="Z13" i="18"/>
  <c r="J73" i="18"/>
  <c r="J75" i="18" s="1"/>
  <c r="E26" i="18"/>
  <c r="Z65" i="18"/>
  <c r="V73" i="18"/>
  <c r="V75" i="18" s="1"/>
  <c r="V76" i="18" s="1"/>
  <c r="Z16" i="18"/>
  <c r="Z19" i="18"/>
  <c r="K27" i="18"/>
  <c r="Q38" i="18"/>
  <c r="Z37" i="18"/>
  <c r="T73" i="18"/>
  <c r="Z44" i="18"/>
  <c r="Z52" i="18"/>
  <c r="Z60" i="18"/>
  <c r="Z54" i="18"/>
  <c r="Z24" i="18"/>
  <c r="E38" i="18"/>
  <c r="Z31" i="18"/>
  <c r="Z34" i="18"/>
  <c r="Z68" i="18"/>
  <c r="Q39" i="18"/>
  <c r="Z50" i="18"/>
  <c r="Z58" i="18"/>
  <c r="Z66" i="18"/>
  <c r="Z72" i="18"/>
  <c r="AA75" i="18" s="1"/>
  <c r="Z5" i="18"/>
  <c r="Z17" i="18"/>
  <c r="K38" i="18"/>
  <c r="E71" i="18"/>
  <c r="Z32" i="18"/>
  <c r="K62" i="18"/>
  <c r="K78" i="18" s="1"/>
  <c r="K71" i="18"/>
  <c r="K21" i="18"/>
  <c r="W21" i="18"/>
  <c r="Z15" i="18"/>
  <c r="W27" i="18"/>
  <c r="W38" i="18"/>
  <c r="W78" i="18" s="1"/>
  <c r="Q62" i="18"/>
  <c r="Z48" i="18"/>
  <c r="Z56" i="18"/>
  <c r="Z46" i="18"/>
  <c r="Z6" i="18"/>
  <c r="Z21" i="18" s="1"/>
  <c r="E21" i="18"/>
  <c r="Z9" i="18"/>
  <c r="Z12" i="18"/>
  <c r="Z18" i="18"/>
  <c r="C73" i="18"/>
  <c r="C75" i="18" s="1"/>
  <c r="C76" i="18" s="1"/>
  <c r="W62" i="18"/>
  <c r="Z51" i="18"/>
  <c r="Z59" i="18"/>
  <c r="K63" i="18"/>
  <c r="W71" i="18"/>
  <c r="Z70" i="18"/>
  <c r="Z74" i="18"/>
  <c r="W73" i="18"/>
  <c r="T75" i="18"/>
  <c r="E62" i="18"/>
  <c r="E78" i="18" s="1"/>
  <c r="Z45" i="18"/>
  <c r="Z53" i="18"/>
  <c r="Z61" i="18"/>
  <c r="E63" i="18"/>
  <c r="N75" i="18"/>
  <c r="Q73" i="18"/>
  <c r="H75" i="18"/>
  <c r="Z49" i="18"/>
  <c r="Z57" i="18"/>
  <c r="J79" i="18"/>
  <c r="J76" i="18"/>
  <c r="Q21" i="18"/>
  <c r="Z35" i="18"/>
  <c r="Z38" i="18" s="1"/>
  <c r="Z43" i="18"/>
  <c r="B73" i="18"/>
  <c r="N2" i="18"/>
  <c r="Z23" i="18"/>
  <c r="Z26" i="18" s="1"/>
  <c r="D73" i="18"/>
  <c r="D75" i="18" s="1"/>
  <c r="D76" i="18" s="1"/>
  <c r="Z64" i="18"/>
  <c r="I73" i="18"/>
  <c r="I75" i="18" s="1"/>
  <c r="Q78" i="18" l="1"/>
  <c r="Z71" i="18"/>
  <c r="H76" i="18"/>
  <c r="K76" i="18" s="1"/>
  <c r="K75" i="18"/>
  <c r="H79" i="18"/>
  <c r="K73" i="18"/>
  <c r="I76" i="18"/>
  <c r="I79" i="18"/>
  <c r="E73" i="18"/>
  <c r="Z73" i="18" s="1"/>
  <c r="B75" i="18"/>
  <c r="Q75" i="18"/>
  <c r="N76" i="18"/>
  <c r="Q76" i="18" s="1"/>
  <c r="T76" i="18"/>
  <c r="W76" i="18" s="1"/>
  <c r="W75" i="18"/>
  <c r="Z62" i="18"/>
  <c r="AA74" i="18" s="1"/>
  <c r="AA76" i="18" s="1"/>
  <c r="AA78" i="18" s="1"/>
  <c r="AB78" i="18"/>
  <c r="B76" i="18" l="1"/>
  <c r="E75" i="18"/>
  <c r="E76" i="18" s="1"/>
  <c r="Z75" i="18" l="1"/>
  <c r="Z76" i="18" s="1"/>
  <c r="M79" i="3" l="1"/>
  <c r="G67" i="17" l="1"/>
  <c r="F67" i="17"/>
  <c r="E67" i="17"/>
  <c r="C67" i="17"/>
  <c r="G66" i="17"/>
  <c r="F66" i="17"/>
  <c r="E66" i="17"/>
  <c r="C66" i="17"/>
  <c r="G65" i="17"/>
  <c r="F65" i="17"/>
  <c r="E65" i="17"/>
  <c r="C65" i="17"/>
  <c r="G64" i="17"/>
  <c r="F64" i="17"/>
  <c r="E64" i="17"/>
  <c r="C64" i="17"/>
  <c r="G63" i="17"/>
  <c r="F63" i="17"/>
  <c r="E63" i="17"/>
  <c r="C63" i="17"/>
  <c r="G62" i="17"/>
  <c r="F62" i="17"/>
  <c r="E62" i="17"/>
  <c r="C62" i="17"/>
  <c r="G61" i="17"/>
  <c r="F61" i="17"/>
  <c r="E61" i="17"/>
  <c r="C61" i="17"/>
  <c r="G60" i="17"/>
  <c r="F60" i="17"/>
  <c r="E60" i="17"/>
  <c r="C60" i="17"/>
  <c r="G59" i="17"/>
  <c r="F59" i="17"/>
  <c r="E59" i="17"/>
  <c r="C59" i="17"/>
  <c r="G58" i="17"/>
  <c r="F58" i="17"/>
  <c r="E58" i="17"/>
  <c r="C58" i="17"/>
  <c r="G57" i="17"/>
  <c r="F57" i="17"/>
  <c r="E57" i="17"/>
  <c r="C57" i="17"/>
  <c r="G56" i="17"/>
  <c r="F56" i="17"/>
  <c r="E56" i="17"/>
  <c r="C56" i="17"/>
  <c r="G55" i="17"/>
  <c r="F55" i="17"/>
  <c r="E55" i="17"/>
  <c r="C55" i="17"/>
  <c r="G54" i="17"/>
  <c r="F54" i="17"/>
  <c r="E54" i="17"/>
  <c r="C54" i="17"/>
  <c r="G53" i="17"/>
  <c r="F53" i="17"/>
  <c r="E53" i="17"/>
  <c r="C53" i="17"/>
  <c r="G52" i="17"/>
  <c r="F52" i="17"/>
  <c r="E52" i="17"/>
  <c r="C52" i="17"/>
  <c r="G51" i="17"/>
  <c r="F51" i="17"/>
  <c r="E51" i="17"/>
  <c r="C51" i="17"/>
  <c r="G48" i="17"/>
  <c r="F48" i="17"/>
  <c r="D48" i="17"/>
  <c r="G47" i="17"/>
  <c r="F47" i="17"/>
  <c r="E47" i="17"/>
  <c r="E48" i="17" s="1"/>
  <c r="D47" i="17"/>
  <c r="C47" i="17"/>
  <c r="C48" i="17" s="1"/>
  <c r="F25" i="17"/>
  <c r="E25" i="17"/>
  <c r="D25" i="17"/>
  <c r="C25" i="17"/>
  <c r="F24" i="17"/>
  <c r="E24" i="17"/>
  <c r="D24" i="17"/>
  <c r="C24" i="17"/>
  <c r="G23" i="17"/>
  <c r="G22" i="17"/>
  <c r="G21" i="17"/>
  <c r="G20" i="17"/>
  <c r="G19" i="17"/>
  <c r="G18" i="17"/>
  <c r="G17" i="17"/>
  <c r="G16" i="17"/>
  <c r="G24" i="17" s="1"/>
  <c r="G25" i="17" s="1"/>
  <c r="G15" i="17"/>
  <c r="G14" i="17"/>
  <c r="G13" i="17"/>
  <c r="G12" i="17"/>
  <c r="G11" i="17"/>
  <c r="G10" i="17"/>
  <c r="G9" i="17"/>
  <c r="G8" i="17"/>
  <c r="G7" i="17"/>
  <c r="G6" i="17"/>
  <c r="J55" i="16" l="1"/>
  <c r="E55" i="16"/>
  <c r="M54" i="16"/>
  <c r="M55" i="16" s="1"/>
  <c r="L54" i="16"/>
  <c r="L55" i="16" s="1"/>
  <c r="K54" i="16"/>
  <c r="K55" i="16" s="1"/>
  <c r="J54" i="16"/>
  <c r="I54" i="16"/>
  <c r="I55" i="16" s="1"/>
  <c r="H54" i="16"/>
  <c r="H55" i="16" s="1"/>
  <c r="B58" i="16" s="1"/>
  <c r="G54" i="16"/>
  <c r="G55" i="16" s="1"/>
  <c r="F54" i="16"/>
  <c r="F55" i="16" s="1"/>
  <c r="E54" i="16"/>
  <c r="D54" i="16"/>
  <c r="D55" i="16" s="1"/>
  <c r="C54" i="16"/>
  <c r="C55" i="16" s="1"/>
  <c r="B54" i="16"/>
  <c r="B55" i="16" s="1"/>
  <c r="O52" i="16"/>
  <c r="O51" i="16"/>
  <c r="G50" i="16"/>
  <c r="F50" i="16"/>
  <c r="E50" i="16"/>
  <c r="D50" i="16"/>
  <c r="C50" i="16"/>
  <c r="O50" i="16" s="1"/>
  <c r="B50" i="16"/>
  <c r="O49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O47" i="16" s="1"/>
  <c r="I46" i="16"/>
  <c r="I48" i="16" s="1"/>
  <c r="H46" i="16"/>
  <c r="H48" i="16" s="1"/>
  <c r="D46" i="16"/>
  <c r="D48" i="16" s="1"/>
  <c r="M45" i="16"/>
  <c r="M46" i="16" s="1"/>
  <c r="M48" i="16" s="1"/>
  <c r="L45" i="16"/>
  <c r="L46" i="16" s="1"/>
  <c r="L48" i="16" s="1"/>
  <c r="K45" i="16"/>
  <c r="K46" i="16" s="1"/>
  <c r="K48" i="16" s="1"/>
  <c r="J45" i="16"/>
  <c r="J46" i="16" s="1"/>
  <c r="J48" i="16" s="1"/>
  <c r="I45" i="16"/>
  <c r="H45" i="16"/>
  <c r="G45" i="16"/>
  <c r="G46" i="16" s="1"/>
  <c r="G48" i="16" s="1"/>
  <c r="F45" i="16"/>
  <c r="F46" i="16" s="1"/>
  <c r="F48" i="16" s="1"/>
  <c r="E45" i="16"/>
  <c r="E46" i="16" s="1"/>
  <c r="E48" i="16" s="1"/>
  <c r="D45" i="16"/>
  <c r="C45" i="16"/>
  <c r="C46" i="16" s="1"/>
  <c r="C48" i="16" s="1"/>
  <c r="B45" i="16"/>
  <c r="B46" i="16" s="1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P45" i="16" s="1"/>
  <c r="O5" i="16"/>
  <c r="G128" i="15"/>
  <c r="F128" i="15"/>
  <c r="E128" i="15"/>
  <c r="D128" i="15"/>
  <c r="M123" i="15"/>
  <c r="M128" i="15" s="1"/>
  <c r="L123" i="15"/>
  <c r="L128" i="15" s="1"/>
  <c r="K123" i="15"/>
  <c r="K128" i="15" s="1"/>
  <c r="J123" i="15"/>
  <c r="J128" i="15" s="1"/>
  <c r="I123" i="15"/>
  <c r="I128" i="15" s="1"/>
  <c r="H123" i="15"/>
  <c r="H128" i="15" s="1"/>
  <c r="G123" i="15"/>
  <c r="F123" i="15"/>
  <c r="E123" i="15"/>
  <c r="D123" i="15"/>
  <c r="C123" i="15"/>
  <c r="C128" i="15" s="1"/>
  <c r="B123" i="15"/>
  <c r="B128" i="15" s="1"/>
  <c r="J122" i="15"/>
  <c r="J124" i="15" s="1"/>
  <c r="I122" i="15"/>
  <c r="I127" i="15" s="1"/>
  <c r="K119" i="15"/>
  <c r="J119" i="15"/>
  <c r="M117" i="15"/>
  <c r="M122" i="15" s="1"/>
  <c r="L117" i="15"/>
  <c r="L122" i="15" s="1"/>
  <c r="K117" i="15"/>
  <c r="J117" i="15"/>
  <c r="I117" i="15"/>
  <c r="I119" i="15" s="1"/>
  <c r="H117" i="15"/>
  <c r="H122" i="15" s="1"/>
  <c r="G117" i="15"/>
  <c r="G122" i="15" s="1"/>
  <c r="F117" i="15"/>
  <c r="F122" i="15" s="1"/>
  <c r="E117" i="15"/>
  <c r="E119" i="15" s="1"/>
  <c r="D117" i="15"/>
  <c r="D119" i="15" s="1"/>
  <c r="C117" i="15"/>
  <c r="C122" i="15" s="1"/>
  <c r="B117" i="15"/>
  <c r="B119" i="15" s="1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17" i="15" s="1"/>
  <c r="O102" i="15"/>
  <c r="O101" i="15"/>
  <c r="O100" i="15"/>
  <c r="O99" i="15"/>
  <c r="O98" i="15"/>
  <c r="J94" i="15"/>
  <c r="I94" i="15"/>
  <c r="H94" i="15"/>
  <c r="O93" i="15"/>
  <c r="M92" i="15"/>
  <c r="M94" i="15" s="1"/>
  <c r="L92" i="15"/>
  <c r="L94" i="15" s="1"/>
  <c r="K92" i="15"/>
  <c r="K94" i="15" s="1"/>
  <c r="J92" i="15"/>
  <c r="I92" i="15"/>
  <c r="H92" i="15"/>
  <c r="G92" i="15"/>
  <c r="G94" i="15" s="1"/>
  <c r="F92" i="15"/>
  <c r="F94" i="15" s="1"/>
  <c r="E92" i="15"/>
  <c r="E94" i="15" s="1"/>
  <c r="D92" i="15"/>
  <c r="D94" i="15" s="1"/>
  <c r="C92" i="15"/>
  <c r="C94" i="15" s="1"/>
  <c r="B92" i="15"/>
  <c r="B94" i="15" s="1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92" i="15" s="1"/>
  <c r="M66" i="15"/>
  <c r="L66" i="15"/>
  <c r="K66" i="15"/>
  <c r="J66" i="15"/>
  <c r="I66" i="15"/>
  <c r="H66" i="15"/>
  <c r="G66" i="15"/>
  <c r="F66" i="15"/>
  <c r="E66" i="15"/>
  <c r="D66" i="15"/>
  <c r="C66" i="15"/>
  <c r="B66" i="15"/>
  <c r="M64" i="15"/>
  <c r="L64" i="15"/>
  <c r="J64" i="15"/>
  <c r="I64" i="15"/>
  <c r="H64" i="15"/>
  <c r="G64" i="15"/>
  <c r="F64" i="15"/>
  <c r="E64" i="15"/>
  <c r="D64" i="15"/>
  <c r="C64" i="15"/>
  <c r="B64" i="15"/>
  <c r="O63" i="15"/>
  <c r="K62" i="15"/>
  <c r="K64" i="15" s="1"/>
  <c r="M59" i="15"/>
  <c r="L59" i="15"/>
  <c r="K59" i="15"/>
  <c r="J59" i="15"/>
  <c r="I59" i="15"/>
  <c r="H59" i="15"/>
  <c r="G59" i="15"/>
  <c r="F59" i="15"/>
  <c r="E59" i="15"/>
  <c r="D59" i="15"/>
  <c r="C59" i="15"/>
  <c r="B59" i="15"/>
  <c r="O58" i="15"/>
  <c r="O57" i="15"/>
  <c r="O56" i="15"/>
  <c r="O55" i="15"/>
  <c r="O54" i="15"/>
  <c r="O59" i="15" s="1"/>
  <c r="M52" i="15"/>
  <c r="L52" i="15"/>
  <c r="K52" i="15"/>
  <c r="J52" i="15"/>
  <c r="I52" i="15"/>
  <c r="H52" i="15"/>
  <c r="G52" i="15"/>
  <c r="F52" i="15"/>
  <c r="E52" i="15"/>
  <c r="D52" i="15"/>
  <c r="C52" i="15"/>
  <c r="B52" i="15"/>
  <c r="M50" i="15"/>
  <c r="L50" i="15"/>
  <c r="J50" i="15"/>
  <c r="I50" i="15"/>
  <c r="H50" i="15"/>
  <c r="G50" i="15"/>
  <c r="F50" i="15"/>
  <c r="E50" i="15"/>
  <c r="D50" i="15"/>
  <c r="C50" i="15"/>
  <c r="B50" i="15"/>
  <c r="O49" i="15"/>
  <c r="O48" i="15"/>
  <c r="O50" i="15" s="1"/>
  <c r="K48" i="15"/>
  <c r="K50" i="15" s="1"/>
  <c r="M45" i="15"/>
  <c r="L45" i="15"/>
  <c r="K45" i="15"/>
  <c r="J45" i="15"/>
  <c r="I45" i="15"/>
  <c r="H45" i="15"/>
  <c r="G45" i="15"/>
  <c r="F45" i="15"/>
  <c r="E45" i="15"/>
  <c r="D45" i="15"/>
  <c r="C45" i="15"/>
  <c r="B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45" i="15" s="1"/>
  <c r="M26" i="15"/>
  <c r="L26" i="15"/>
  <c r="K26" i="15"/>
  <c r="J26" i="15"/>
  <c r="I26" i="15"/>
  <c r="H26" i="15"/>
  <c r="G26" i="15"/>
  <c r="F26" i="15"/>
  <c r="E26" i="15"/>
  <c r="D26" i="15"/>
  <c r="C26" i="15"/>
  <c r="B26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AA11" i="15"/>
  <c r="O11" i="15"/>
  <c r="O10" i="15"/>
  <c r="O9" i="15"/>
  <c r="O24" i="15" s="1"/>
  <c r="O8" i="15"/>
  <c r="O7" i="15"/>
  <c r="O6" i="15"/>
  <c r="O5" i="15"/>
  <c r="O62" i="15" l="1"/>
  <c r="Q62" i="15" s="1"/>
  <c r="B57" i="16"/>
  <c r="O55" i="16"/>
  <c r="B48" i="16"/>
  <c r="O48" i="16" s="1"/>
  <c r="O46" i="16"/>
  <c r="P48" i="16" s="1"/>
  <c r="O45" i="16"/>
  <c r="O54" i="16"/>
  <c r="I129" i="15"/>
  <c r="C127" i="15"/>
  <c r="C129" i="15" s="1"/>
  <c r="C124" i="15"/>
  <c r="F124" i="15"/>
  <c r="F127" i="15"/>
  <c r="F129" i="15" s="1"/>
  <c r="O128" i="15"/>
  <c r="L127" i="15"/>
  <c r="L129" i="15" s="1"/>
  <c r="L124" i="15"/>
  <c r="O94" i="15"/>
  <c r="Q92" i="15"/>
  <c r="G127" i="15"/>
  <c r="G129" i="15" s="1"/>
  <c r="G124" i="15"/>
  <c r="O119" i="15"/>
  <c r="Q117" i="15"/>
  <c r="M127" i="15"/>
  <c r="M129" i="15" s="1"/>
  <c r="M124" i="15"/>
  <c r="H127" i="15"/>
  <c r="H129" i="15" s="1"/>
  <c r="H124" i="15"/>
  <c r="Q48" i="15"/>
  <c r="K122" i="15"/>
  <c r="I124" i="15"/>
  <c r="C119" i="15"/>
  <c r="B122" i="15"/>
  <c r="D122" i="15"/>
  <c r="F119" i="15"/>
  <c r="E122" i="15"/>
  <c r="J127" i="15"/>
  <c r="J129" i="15" s="1"/>
  <c r="G119" i="15"/>
  <c r="M119" i="15"/>
  <c r="O123" i="15"/>
  <c r="H119" i="15"/>
  <c r="L119" i="15"/>
  <c r="O64" i="15" l="1"/>
  <c r="O122" i="15"/>
  <c r="O124" i="15" s="1"/>
  <c r="B124" i="15"/>
  <c r="B127" i="15"/>
  <c r="Q127" i="15"/>
  <c r="D127" i="15"/>
  <c r="D129" i="15" s="1"/>
  <c r="D124" i="15"/>
  <c r="E127" i="15"/>
  <c r="E129" i="15" s="1"/>
  <c r="E124" i="15"/>
  <c r="K124" i="15"/>
  <c r="K127" i="15"/>
  <c r="K129" i="15" s="1"/>
  <c r="B129" i="15" l="1"/>
  <c r="O127" i="15"/>
  <c r="O129" i="15" s="1"/>
  <c r="AM354" i="14" l="1"/>
  <c r="AL354" i="14"/>
  <c r="AJ354" i="14"/>
  <c r="AI354" i="14"/>
  <c r="AA354" i="14"/>
  <c r="Z354" i="14"/>
  <c r="R354" i="14"/>
  <c r="Q354" i="14"/>
  <c r="I354" i="14"/>
  <c r="H354" i="14"/>
  <c r="AL352" i="14"/>
  <c r="AG352" i="14"/>
  <c r="AF352" i="14"/>
  <c r="AE352" i="14"/>
  <c r="AI352" i="14" s="1"/>
  <c r="AD352" i="14"/>
  <c r="AJ352" i="14" s="1"/>
  <c r="Y352" i="14"/>
  <c r="X352" i="14"/>
  <c r="W352" i="14"/>
  <c r="AA352" i="14" s="1"/>
  <c r="V352" i="14"/>
  <c r="Z352" i="14" s="1"/>
  <c r="U352" i="14"/>
  <c r="T352" i="14"/>
  <c r="P352" i="14"/>
  <c r="O352" i="14"/>
  <c r="N352" i="14"/>
  <c r="M352" i="14"/>
  <c r="K352" i="14"/>
  <c r="Q352" i="14" s="1"/>
  <c r="I352" i="14"/>
  <c r="H352" i="14"/>
  <c r="G352" i="14"/>
  <c r="F352" i="14"/>
  <c r="E352" i="14"/>
  <c r="D352" i="14"/>
  <c r="C352" i="14"/>
  <c r="B352" i="14"/>
  <c r="AM337" i="14"/>
  <c r="R337" i="14"/>
  <c r="I337" i="14"/>
  <c r="AM328" i="14"/>
  <c r="AL328" i="14"/>
  <c r="AJ328" i="14"/>
  <c r="AI328" i="14"/>
  <c r="AA328" i="14"/>
  <c r="Z328" i="14"/>
  <c r="R328" i="14"/>
  <c r="Q328" i="14"/>
  <c r="I328" i="14"/>
  <c r="H328" i="14"/>
  <c r="AM323" i="14"/>
  <c r="AL323" i="14"/>
  <c r="AM322" i="14"/>
  <c r="AL322" i="14"/>
  <c r="AM321" i="14"/>
  <c r="AL321" i="14"/>
  <c r="AM320" i="14"/>
  <c r="AL320" i="14"/>
  <c r="AM319" i="14"/>
  <c r="AL319" i="14"/>
  <c r="AM318" i="14"/>
  <c r="AL318" i="14"/>
  <c r="AM317" i="14"/>
  <c r="AL317" i="14"/>
  <c r="AM316" i="14"/>
  <c r="AL316" i="14"/>
  <c r="AM315" i="14"/>
  <c r="AL315" i="14"/>
  <c r="AM314" i="14"/>
  <c r="AL314" i="14"/>
  <c r="AL312" i="14"/>
  <c r="AJ312" i="14"/>
  <c r="AI312" i="14"/>
  <c r="AA312" i="14"/>
  <c r="Z312" i="14"/>
  <c r="L312" i="14"/>
  <c r="AM312" i="14" s="1"/>
  <c r="I312" i="14"/>
  <c r="R311" i="14"/>
  <c r="R310" i="14"/>
  <c r="AM309" i="14"/>
  <c r="AL309" i="14"/>
  <c r="AJ309" i="14"/>
  <c r="AI309" i="14"/>
  <c r="AA309" i="14"/>
  <c r="Z309" i="14"/>
  <c r="R309" i="14"/>
  <c r="Q309" i="14"/>
  <c r="I309" i="14"/>
  <c r="H309" i="14"/>
  <c r="AH307" i="14"/>
  <c r="AG307" i="14"/>
  <c r="AF307" i="14"/>
  <c r="AE307" i="14"/>
  <c r="AD307" i="14"/>
  <c r="AM306" i="14"/>
  <c r="AL306" i="14"/>
  <c r="AJ306" i="14"/>
  <c r="AI306" i="14"/>
  <c r="I306" i="14"/>
  <c r="H306" i="14"/>
  <c r="AM305" i="14"/>
  <c r="AL305" i="14"/>
  <c r="AJ305" i="14"/>
  <c r="AI305" i="14"/>
  <c r="I305" i="14"/>
  <c r="H305" i="14"/>
  <c r="AM304" i="14"/>
  <c r="AL304" i="14"/>
  <c r="AJ304" i="14"/>
  <c r="AI304" i="14"/>
  <c r="I304" i="14"/>
  <c r="H304" i="14"/>
  <c r="AM303" i="14"/>
  <c r="AL303" i="14"/>
  <c r="AJ303" i="14"/>
  <c r="AI303" i="14"/>
  <c r="I303" i="14"/>
  <c r="H303" i="14"/>
  <c r="AM302" i="14"/>
  <c r="AL302" i="14"/>
  <c r="AJ302" i="14"/>
  <c r="AI302" i="14"/>
  <c r="AA302" i="14"/>
  <c r="Z302" i="14"/>
  <c r="R302" i="14"/>
  <c r="Q302" i="14"/>
  <c r="I302" i="14"/>
  <c r="H302" i="14"/>
  <c r="AM301" i="14"/>
  <c r="AL301" i="14"/>
  <c r="AJ301" i="14"/>
  <c r="AI301" i="14"/>
  <c r="AA301" i="14"/>
  <c r="Z301" i="14"/>
  <c r="R301" i="14"/>
  <c r="Q301" i="14"/>
  <c r="I301" i="14"/>
  <c r="H301" i="14"/>
  <c r="AM300" i="14"/>
  <c r="AL300" i="14"/>
  <c r="AJ300" i="14"/>
  <c r="AI300" i="14"/>
  <c r="AA300" i="14"/>
  <c r="Z300" i="14"/>
  <c r="R300" i="14"/>
  <c r="Q300" i="14"/>
  <c r="I300" i="14"/>
  <c r="H300" i="14"/>
  <c r="AM299" i="14"/>
  <c r="AL299" i="14"/>
  <c r="AJ299" i="14"/>
  <c r="AI299" i="14"/>
  <c r="AA299" i="14"/>
  <c r="Z299" i="14"/>
  <c r="R299" i="14"/>
  <c r="Q299" i="14"/>
  <c r="I299" i="14"/>
  <c r="H299" i="14"/>
  <c r="AM298" i="14"/>
  <c r="AL298" i="14"/>
  <c r="AJ298" i="14"/>
  <c r="AI298" i="14"/>
  <c r="AA298" i="14"/>
  <c r="Z298" i="14"/>
  <c r="R298" i="14"/>
  <c r="Q298" i="14"/>
  <c r="I298" i="14"/>
  <c r="H298" i="14"/>
  <c r="AM297" i="14"/>
  <c r="AL297" i="14"/>
  <c r="AJ297" i="14"/>
  <c r="AI297" i="14"/>
  <c r="AA297" i="14"/>
  <c r="Z297" i="14"/>
  <c r="R297" i="14"/>
  <c r="Q297" i="14"/>
  <c r="I297" i="14"/>
  <c r="H297" i="14"/>
  <c r="AM296" i="14"/>
  <c r="AL296" i="14"/>
  <c r="AJ296" i="14"/>
  <c r="AI296" i="14"/>
  <c r="AA296" i="14"/>
  <c r="Z296" i="14"/>
  <c r="R296" i="14"/>
  <c r="Q296" i="14"/>
  <c r="I296" i="14"/>
  <c r="H296" i="14"/>
  <c r="AM295" i="14"/>
  <c r="AL295" i="14"/>
  <c r="AJ295" i="14"/>
  <c r="AI295" i="14"/>
  <c r="AA295" i="14"/>
  <c r="Z295" i="14"/>
  <c r="R295" i="14"/>
  <c r="Q295" i="14"/>
  <c r="I295" i="14"/>
  <c r="H295" i="14"/>
  <c r="AM294" i="14"/>
  <c r="AL294" i="14"/>
  <c r="AJ294" i="14"/>
  <c r="AI294" i="14"/>
  <c r="AA294" i="14"/>
  <c r="Z294" i="14"/>
  <c r="I294" i="14"/>
  <c r="H294" i="14"/>
  <c r="AM293" i="14"/>
  <c r="AL293" i="14"/>
  <c r="AJ293" i="14"/>
  <c r="AI293" i="14"/>
  <c r="AA293" i="14"/>
  <c r="Z293" i="14"/>
  <c r="R293" i="14"/>
  <c r="Q293" i="14"/>
  <c r="I293" i="14"/>
  <c r="H293" i="14"/>
  <c r="X291" i="14"/>
  <c r="V291" i="14"/>
  <c r="T291" i="14"/>
  <c r="P291" i="14"/>
  <c r="U291" i="14" s="1"/>
  <c r="W291" i="14" s="1"/>
  <c r="Y291" i="14" s="1"/>
  <c r="AD291" i="14" s="1"/>
  <c r="AF291" i="14" s="1"/>
  <c r="AH291" i="14" s="1"/>
  <c r="O291" i="14"/>
  <c r="M291" i="14"/>
  <c r="K291" i="14"/>
  <c r="G291" i="14"/>
  <c r="L291" i="14" s="1"/>
  <c r="N291" i="14" s="1"/>
  <c r="F291" i="14"/>
  <c r="E291" i="14"/>
  <c r="D291" i="14"/>
  <c r="Z287" i="14"/>
  <c r="M286" i="14"/>
  <c r="AI285" i="14"/>
  <c r="AH285" i="14"/>
  <c r="AH286" i="14" s="1"/>
  <c r="AG285" i="14"/>
  <c r="AG286" i="14" s="1"/>
  <c r="AG287" i="14" s="1"/>
  <c r="AF285" i="14"/>
  <c r="AE285" i="14"/>
  <c r="AE286" i="14" s="1"/>
  <c r="AE287" i="14" s="1"/>
  <c r="AD285" i="14"/>
  <c r="AC285" i="14"/>
  <c r="Y285" i="14"/>
  <c r="X285" i="14"/>
  <c r="W285" i="14"/>
  <c r="V285" i="14"/>
  <c r="U285" i="14"/>
  <c r="U286" i="14" s="1"/>
  <c r="T285" i="14"/>
  <c r="T286" i="14" s="1"/>
  <c r="Q285" i="14"/>
  <c r="P285" i="14"/>
  <c r="O285" i="14"/>
  <c r="N285" i="14"/>
  <c r="M285" i="14"/>
  <c r="L285" i="14"/>
  <c r="K285" i="14"/>
  <c r="I285" i="14"/>
  <c r="G285" i="14"/>
  <c r="F285" i="14"/>
  <c r="F286" i="14" s="1"/>
  <c r="E285" i="14"/>
  <c r="E286" i="14" s="1"/>
  <c r="D285" i="14"/>
  <c r="D286" i="14" s="1"/>
  <c r="C285" i="14"/>
  <c r="B285" i="14"/>
  <c r="AJ284" i="14"/>
  <c r="AM284" i="14" s="1"/>
  <c r="AI284" i="14"/>
  <c r="AL284" i="14" s="1"/>
  <c r="AJ283" i="14"/>
  <c r="AM283" i="14" s="1"/>
  <c r="AI283" i="14"/>
  <c r="AL283" i="14" s="1"/>
  <c r="AA283" i="14"/>
  <c r="Z283" i="14"/>
  <c r="R283" i="14"/>
  <c r="Q283" i="14"/>
  <c r="I283" i="14"/>
  <c r="H283" i="14"/>
  <c r="AJ282" i="14"/>
  <c r="AI282" i="14"/>
  <c r="AA282" i="14"/>
  <c r="Z282" i="14"/>
  <c r="R282" i="14"/>
  <c r="Q282" i="14"/>
  <c r="I282" i="14"/>
  <c r="H282" i="14"/>
  <c r="AJ281" i="14"/>
  <c r="AI281" i="14"/>
  <c r="AA281" i="14"/>
  <c r="Z281" i="14"/>
  <c r="R281" i="14"/>
  <c r="R285" i="14" s="1"/>
  <c r="Q281" i="14"/>
  <c r="I281" i="14"/>
  <c r="H281" i="14"/>
  <c r="H285" i="14" s="1"/>
  <c r="AM280" i="14"/>
  <c r="AH279" i="14"/>
  <c r="AG279" i="14"/>
  <c r="AF279" i="14"/>
  <c r="AE279" i="14"/>
  <c r="AD279" i="14"/>
  <c r="AC279" i="14"/>
  <c r="Y279" i="14"/>
  <c r="Y286" i="14" s="1"/>
  <c r="X279" i="14"/>
  <c r="W279" i="14"/>
  <c r="V279" i="14"/>
  <c r="U279" i="14"/>
  <c r="T279" i="14"/>
  <c r="P279" i="14"/>
  <c r="O279" i="14"/>
  <c r="N279" i="14"/>
  <c r="M279" i="14"/>
  <c r="L279" i="14"/>
  <c r="L286" i="14" s="1"/>
  <c r="K279" i="14"/>
  <c r="G279" i="14"/>
  <c r="F279" i="14"/>
  <c r="E279" i="14"/>
  <c r="D279" i="14"/>
  <c r="C279" i="14"/>
  <c r="B279" i="14"/>
  <c r="AL278" i="14"/>
  <c r="AJ278" i="14"/>
  <c r="AM278" i="14" s="1"/>
  <c r="AI278" i="14"/>
  <c r="AA278" i="14"/>
  <c r="Z278" i="14"/>
  <c r="R278" i="14"/>
  <c r="Q278" i="14"/>
  <c r="I278" i="14"/>
  <c r="H278" i="14"/>
  <c r="AJ277" i="14"/>
  <c r="AM277" i="14" s="1"/>
  <c r="AI277" i="14"/>
  <c r="AL277" i="14" s="1"/>
  <c r="AA277" i="14"/>
  <c r="Z277" i="14"/>
  <c r="R277" i="14"/>
  <c r="Q277" i="14"/>
  <c r="I277" i="14"/>
  <c r="H277" i="14"/>
  <c r="AJ276" i="14"/>
  <c r="AI276" i="14"/>
  <c r="AL276" i="14" s="1"/>
  <c r="AA276" i="14"/>
  <c r="Z276" i="14"/>
  <c r="R276" i="14"/>
  <c r="Q276" i="14"/>
  <c r="I276" i="14"/>
  <c r="H276" i="14"/>
  <c r="AJ275" i="14"/>
  <c r="AM275" i="14" s="1"/>
  <c r="AI275" i="14"/>
  <c r="AL275" i="14" s="1"/>
  <c r="AA275" i="14"/>
  <c r="Z275" i="14"/>
  <c r="R275" i="14"/>
  <c r="Q275" i="14"/>
  <c r="I275" i="14"/>
  <c r="H275" i="14"/>
  <c r="AJ274" i="14"/>
  <c r="AI274" i="14"/>
  <c r="AA274" i="14"/>
  <c r="Z274" i="14"/>
  <c r="R274" i="14"/>
  <c r="Q274" i="14"/>
  <c r="I274" i="14"/>
  <c r="H274" i="14"/>
  <c r="AJ273" i="14"/>
  <c r="AI273" i="14"/>
  <c r="AA273" i="14"/>
  <c r="Z273" i="14"/>
  <c r="R273" i="14"/>
  <c r="Q273" i="14"/>
  <c r="I273" i="14"/>
  <c r="AM273" i="14" s="1"/>
  <c r="H273" i="14"/>
  <c r="AM272" i="14"/>
  <c r="AJ272" i="14"/>
  <c r="AI272" i="14"/>
  <c r="AA272" i="14"/>
  <c r="Z272" i="14"/>
  <c r="R272" i="14"/>
  <c r="Q272" i="14"/>
  <c r="I272" i="14"/>
  <c r="H272" i="14"/>
  <c r="AL272" i="14" s="1"/>
  <c r="AL271" i="14"/>
  <c r="AJ271" i="14"/>
  <c r="AM271" i="14" s="1"/>
  <c r="AI271" i="14"/>
  <c r="AA271" i="14"/>
  <c r="Z271" i="14"/>
  <c r="R271" i="14"/>
  <c r="Q271" i="14"/>
  <c r="I271" i="14"/>
  <c r="H271" i="14"/>
  <c r="AJ270" i="14"/>
  <c r="AI270" i="14"/>
  <c r="AA270" i="14"/>
  <c r="Z270" i="14"/>
  <c r="R270" i="14"/>
  <c r="Q270" i="14"/>
  <c r="I270" i="14"/>
  <c r="H270" i="14"/>
  <c r="AJ269" i="14"/>
  <c r="AI269" i="14"/>
  <c r="AA269" i="14"/>
  <c r="Z269" i="14"/>
  <c r="R269" i="14"/>
  <c r="Q269" i="14"/>
  <c r="I269" i="14"/>
  <c r="H269" i="14"/>
  <c r="AJ268" i="14"/>
  <c r="AI268" i="14"/>
  <c r="AA268" i="14"/>
  <c r="Z268" i="14"/>
  <c r="R268" i="14"/>
  <c r="Q268" i="14"/>
  <c r="I268" i="14"/>
  <c r="H268" i="14"/>
  <c r="AM267" i="14"/>
  <c r="AJ267" i="14"/>
  <c r="AI267" i="14"/>
  <c r="AA267" i="14"/>
  <c r="Z267" i="14"/>
  <c r="R267" i="14"/>
  <c r="Q267" i="14"/>
  <c r="I267" i="14"/>
  <c r="H267" i="14"/>
  <c r="AL266" i="14"/>
  <c r="AJ266" i="14"/>
  <c r="AM266" i="14" s="1"/>
  <c r="AI266" i="14"/>
  <c r="AA266" i="14"/>
  <c r="Z266" i="14"/>
  <c r="R266" i="14"/>
  <c r="Q266" i="14"/>
  <c r="I266" i="14"/>
  <c r="H266" i="14"/>
  <c r="AJ265" i="14"/>
  <c r="AM265" i="14" s="1"/>
  <c r="AI265" i="14"/>
  <c r="AL265" i="14" s="1"/>
  <c r="AA265" i="14"/>
  <c r="Z265" i="14"/>
  <c r="R265" i="14"/>
  <c r="Q265" i="14"/>
  <c r="I265" i="14"/>
  <c r="H265" i="14"/>
  <c r="AJ264" i="14"/>
  <c r="AI264" i="14"/>
  <c r="AL264" i="14" s="1"/>
  <c r="AA264" i="14"/>
  <c r="Z264" i="14"/>
  <c r="R264" i="14"/>
  <c r="Q264" i="14"/>
  <c r="I264" i="14"/>
  <c r="H264" i="14"/>
  <c r="AJ263" i="14"/>
  <c r="AM263" i="14" s="1"/>
  <c r="AI263" i="14"/>
  <c r="AL263" i="14" s="1"/>
  <c r="AA263" i="14"/>
  <c r="Z263" i="14"/>
  <c r="R263" i="14"/>
  <c r="Q263" i="14"/>
  <c r="I263" i="14"/>
  <c r="H263" i="14"/>
  <c r="AJ262" i="14"/>
  <c r="AI262" i="14"/>
  <c r="AA262" i="14"/>
  <c r="Z262" i="14"/>
  <c r="R262" i="14"/>
  <c r="Q262" i="14"/>
  <c r="I262" i="14"/>
  <c r="H262" i="14"/>
  <c r="AJ261" i="14"/>
  <c r="AI261" i="14"/>
  <c r="AA261" i="14"/>
  <c r="Z261" i="14"/>
  <c r="R261" i="14"/>
  <c r="Q261" i="14"/>
  <c r="I261" i="14"/>
  <c r="AM261" i="14" s="1"/>
  <c r="H261" i="14"/>
  <c r="AM260" i="14"/>
  <c r="AJ260" i="14"/>
  <c r="AI260" i="14"/>
  <c r="AA260" i="14"/>
  <c r="Z260" i="14"/>
  <c r="R260" i="14"/>
  <c r="Q260" i="14"/>
  <c r="I260" i="14"/>
  <c r="H260" i="14"/>
  <c r="AH255" i="14"/>
  <c r="AG255" i="14"/>
  <c r="AF255" i="14"/>
  <c r="AE255" i="14"/>
  <c r="AD255" i="14"/>
  <c r="AC255" i="14"/>
  <c r="Y255" i="14"/>
  <c r="X255" i="14"/>
  <c r="X286" i="14" s="1"/>
  <c r="W255" i="14"/>
  <c r="V255" i="14"/>
  <c r="U255" i="14"/>
  <c r="T255" i="14"/>
  <c r="P255" i="14"/>
  <c r="O255" i="14"/>
  <c r="N255" i="14"/>
  <c r="M255" i="14"/>
  <c r="L255" i="14"/>
  <c r="K255" i="14"/>
  <c r="K286" i="14" s="1"/>
  <c r="G255" i="14"/>
  <c r="AM255" i="14" s="1"/>
  <c r="F255" i="14"/>
  <c r="E255" i="14"/>
  <c r="D255" i="14"/>
  <c r="C255" i="14"/>
  <c r="B255" i="14"/>
  <c r="AJ254" i="14"/>
  <c r="AI254" i="14"/>
  <c r="AL254" i="14" s="1"/>
  <c r="AA254" i="14"/>
  <c r="Z254" i="14"/>
  <c r="R254" i="14"/>
  <c r="Q254" i="14"/>
  <c r="I254" i="14"/>
  <c r="H254" i="14"/>
  <c r="AJ253" i="14"/>
  <c r="AI253" i="14"/>
  <c r="AA253" i="14"/>
  <c r="Z253" i="14"/>
  <c r="R253" i="14"/>
  <c r="Q253" i="14"/>
  <c r="I253" i="14"/>
  <c r="H253" i="14"/>
  <c r="AJ252" i="14"/>
  <c r="AI252" i="14"/>
  <c r="AL252" i="14" s="1"/>
  <c r="AA252" i="14"/>
  <c r="AM252" i="14" s="1"/>
  <c r="Z252" i="14"/>
  <c r="R252" i="14"/>
  <c r="Q252" i="14"/>
  <c r="I252" i="14"/>
  <c r="H252" i="14"/>
  <c r="AM251" i="14"/>
  <c r="AJ251" i="14"/>
  <c r="AI251" i="14"/>
  <c r="AA251" i="14"/>
  <c r="Z251" i="14"/>
  <c r="R251" i="14"/>
  <c r="Q251" i="14"/>
  <c r="I251" i="14"/>
  <c r="H251" i="14"/>
  <c r="AM250" i="14"/>
  <c r="AJ250" i="14"/>
  <c r="AI250" i="14"/>
  <c r="AA250" i="14"/>
  <c r="Z250" i="14"/>
  <c r="R250" i="14"/>
  <c r="Q250" i="14"/>
  <c r="I250" i="14"/>
  <c r="H250" i="14"/>
  <c r="AL250" i="14" s="1"/>
  <c r="AJ249" i="14"/>
  <c r="AM249" i="14" s="1"/>
  <c r="AI249" i="14"/>
  <c r="AL249" i="14" s="1"/>
  <c r="AA249" i="14"/>
  <c r="Z249" i="14"/>
  <c r="R249" i="14"/>
  <c r="Q249" i="14"/>
  <c r="I249" i="14"/>
  <c r="H249" i="14"/>
  <c r="AL248" i="14"/>
  <c r="AJ248" i="14"/>
  <c r="AM248" i="14" s="1"/>
  <c r="AI248" i="14"/>
  <c r="AA248" i="14"/>
  <c r="Z248" i="14"/>
  <c r="R248" i="14"/>
  <c r="Q248" i="14"/>
  <c r="I248" i="14"/>
  <c r="H248" i="14"/>
  <c r="AJ247" i="14"/>
  <c r="AI247" i="14"/>
  <c r="AA247" i="14"/>
  <c r="Z247" i="14"/>
  <c r="Z255" i="14" s="1"/>
  <c r="R247" i="14"/>
  <c r="Q247" i="14"/>
  <c r="I247" i="14"/>
  <c r="H247" i="14"/>
  <c r="AJ246" i="14"/>
  <c r="AI246" i="14"/>
  <c r="AA246" i="14"/>
  <c r="Z246" i="14"/>
  <c r="R246" i="14"/>
  <c r="Q246" i="14"/>
  <c r="I246" i="14"/>
  <c r="I255" i="14" s="1"/>
  <c r="H246" i="14"/>
  <c r="AM245" i="14"/>
  <c r="AJ245" i="14"/>
  <c r="AI245" i="14"/>
  <c r="AA245" i="14"/>
  <c r="Z245" i="14"/>
  <c r="R245" i="14"/>
  <c r="Q245" i="14"/>
  <c r="I245" i="14"/>
  <c r="H245" i="14"/>
  <c r="AM243" i="14"/>
  <c r="AJ243" i="14"/>
  <c r="AH243" i="14"/>
  <c r="AG243" i="14"/>
  <c r="AF243" i="14"/>
  <c r="AE243" i="14"/>
  <c r="AD243" i="14"/>
  <c r="AC243" i="14"/>
  <c r="Z243" i="14"/>
  <c r="Y243" i="14"/>
  <c r="X243" i="14"/>
  <c r="W243" i="14"/>
  <c r="V243" i="14"/>
  <c r="U243" i="14"/>
  <c r="T243" i="14"/>
  <c r="P243" i="14"/>
  <c r="O243" i="14"/>
  <c r="N243" i="14"/>
  <c r="M243" i="14"/>
  <c r="L243" i="14"/>
  <c r="K243" i="14"/>
  <c r="I243" i="14"/>
  <c r="G243" i="14"/>
  <c r="F243" i="14"/>
  <c r="E243" i="14"/>
  <c r="D243" i="14"/>
  <c r="C243" i="14"/>
  <c r="B243" i="14"/>
  <c r="AJ242" i="14"/>
  <c r="AM242" i="14" s="1"/>
  <c r="AI242" i="14"/>
  <c r="AL242" i="14" s="1"/>
  <c r="AA242" i="14"/>
  <c r="Z242" i="14"/>
  <c r="R242" i="14"/>
  <c r="Q242" i="14"/>
  <c r="I242" i="14"/>
  <c r="H242" i="14"/>
  <c r="AJ241" i="14"/>
  <c r="AI241" i="14"/>
  <c r="AL241" i="14" s="1"/>
  <c r="AA241" i="14"/>
  <c r="Z241" i="14"/>
  <c r="R241" i="14"/>
  <c r="Q241" i="14"/>
  <c r="I241" i="14"/>
  <c r="H241" i="14"/>
  <c r="AJ240" i="14"/>
  <c r="AI240" i="14"/>
  <c r="AA240" i="14"/>
  <c r="AA243" i="14" s="1"/>
  <c r="Z240" i="14"/>
  <c r="R240" i="14"/>
  <c r="Q240" i="14"/>
  <c r="Q243" i="14" s="1"/>
  <c r="I240" i="14"/>
  <c r="H240" i="14"/>
  <c r="H243" i="14" s="1"/>
  <c r="AH238" i="14"/>
  <c r="AG238" i="14"/>
  <c r="AF238" i="14"/>
  <c r="AE238" i="14"/>
  <c r="AD238" i="14"/>
  <c r="AC238" i="14"/>
  <c r="Y238" i="14"/>
  <c r="X238" i="14"/>
  <c r="W238" i="14"/>
  <c r="V238" i="14"/>
  <c r="U238" i="14"/>
  <c r="T238" i="14"/>
  <c r="P238" i="14"/>
  <c r="O238" i="14"/>
  <c r="O286" i="14" s="1"/>
  <c r="N238" i="14"/>
  <c r="N286" i="14" s="1"/>
  <c r="N287" i="14" s="1"/>
  <c r="M238" i="14"/>
  <c r="L238" i="14"/>
  <c r="K238" i="14"/>
  <c r="G238" i="14"/>
  <c r="F238" i="14"/>
  <c r="E238" i="14"/>
  <c r="D238" i="14"/>
  <c r="C238" i="14"/>
  <c r="B238" i="14"/>
  <c r="AM237" i="14"/>
  <c r="AJ237" i="14"/>
  <c r="AI237" i="14"/>
  <c r="AL237" i="14" s="1"/>
  <c r="AA237" i="14"/>
  <c r="Z237" i="14"/>
  <c r="R237" i="14"/>
  <c r="Q237" i="14"/>
  <c r="I237" i="14"/>
  <c r="H237" i="14"/>
  <c r="AL236" i="14"/>
  <c r="AJ236" i="14"/>
  <c r="AM236" i="14" s="1"/>
  <c r="AI236" i="14"/>
  <c r="AA236" i="14"/>
  <c r="Z236" i="14"/>
  <c r="R236" i="14"/>
  <c r="Q236" i="14"/>
  <c r="I236" i="14"/>
  <c r="H236" i="14"/>
  <c r="AJ235" i="14"/>
  <c r="AM235" i="14" s="1"/>
  <c r="AI235" i="14"/>
  <c r="AL235" i="14" s="1"/>
  <c r="AA235" i="14"/>
  <c r="Z235" i="14"/>
  <c r="R235" i="14"/>
  <c r="Q235" i="14"/>
  <c r="I235" i="14"/>
  <c r="H235" i="14"/>
  <c r="AJ234" i="14"/>
  <c r="AI234" i="14"/>
  <c r="AL234" i="14" s="1"/>
  <c r="AA234" i="14"/>
  <c r="Z234" i="14"/>
  <c r="R234" i="14"/>
  <c r="Q234" i="14"/>
  <c r="I234" i="14"/>
  <c r="H234" i="14"/>
  <c r="AJ233" i="14"/>
  <c r="AM233" i="14" s="1"/>
  <c r="AI233" i="14"/>
  <c r="AL233" i="14" s="1"/>
  <c r="AA233" i="14"/>
  <c r="Z233" i="14"/>
  <c r="R233" i="14"/>
  <c r="Q233" i="14"/>
  <c r="I233" i="14"/>
  <c r="H233" i="14"/>
  <c r="AJ232" i="14"/>
  <c r="AI232" i="14"/>
  <c r="AA232" i="14"/>
  <c r="Z232" i="14"/>
  <c r="R232" i="14"/>
  <c r="Q232" i="14"/>
  <c r="I232" i="14"/>
  <c r="H232" i="14"/>
  <c r="AJ231" i="14"/>
  <c r="AI231" i="14"/>
  <c r="AA231" i="14"/>
  <c r="Z231" i="14"/>
  <c r="R231" i="14"/>
  <c r="Q231" i="14"/>
  <c r="I231" i="14"/>
  <c r="AM231" i="14" s="1"/>
  <c r="H231" i="14"/>
  <c r="AM230" i="14"/>
  <c r="AJ230" i="14"/>
  <c r="AI230" i="14"/>
  <c r="AA230" i="14"/>
  <c r="Z230" i="14"/>
  <c r="R230" i="14"/>
  <c r="Q230" i="14"/>
  <c r="I230" i="14"/>
  <c r="H230" i="14"/>
  <c r="AL230" i="14" s="1"/>
  <c r="AL229" i="14"/>
  <c r="AJ229" i="14"/>
  <c r="AM229" i="14" s="1"/>
  <c r="AI229" i="14"/>
  <c r="AA229" i="14"/>
  <c r="Z229" i="14"/>
  <c r="R229" i="14"/>
  <c r="Q229" i="14"/>
  <c r="I229" i="14"/>
  <c r="H229" i="14"/>
  <c r="AJ228" i="14"/>
  <c r="AI228" i="14"/>
  <c r="AA228" i="14"/>
  <c r="AA238" i="14" s="1"/>
  <c r="Z228" i="14"/>
  <c r="R228" i="14"/>
  <c r="Q228" i="14"/>
  <c r="I228" i="14"/>
  <c r="H228" i="14"/>
  <c r="AJ227" i="14"/>
  <c r="AI227" i="14"/>
  <c r="AA227" i="14"/>
  <c r="Z227" i="14"/>
  <c r="R227" i="14"/>
  <c r="Q227" i="14"/>
  <c r="I227" i="14"/>
  <c r="H227" i="14"/>
  <c r="AJ226" i="14"/>
  <c r="AI226" i="14"/>
  <c r="AA226" i="14"/>
  <c r="Z226" i="14"/>
  <c r="R226" i="14"/>
  <c r="Q226" i="14"/>
  <c r="I226" i="14"/>
  <c r="H226" i="14"/>
  <c r="AM225" i="14"/>
  <c r="AJ225" i="14"/>
  <c r="AI225" i="14"/>
  <c r="AL225" i="14" s="1"/>
  <c r="AA225" i="14"/>
  <c r="Z225" i="14"/>
  <c r="R225" i="14"/>
  <c r="Q225" i="14"/>
  <c r="I225" i="14"/>
  <c r="H225" i="14"/>
  <c r="AL224" i="14"/>
  <c r="AJ224" i="14"/>
  <c r="AI224" i="14"/>
  <c r="AA224" i="14"/>
  <c r="Z224" i="14"/>
  <c r="R224" i="14"/>
  <c r="Q224" i="14"/>
  <c r="I224" i="14"/>
  <c r="H224" i="14"/>
  <c r="P222" i="14"/>
  <c r="U222" i="14" s="1"/>
  <c r="W222" i="14" s="1"/>
  <c r="Y222" i="14" s="1"/>
  <c r="AD222" i="14" s="1"/>
  <c r="AF222" i="14" s="1"/>
  <c r="AH222" i="14" s="1"/>
  <c r="O222" i="14"/>
  <c r="N222" i="14"/>
  <c r="M222" i="14"/>
  <c r="L222" i="14"/>
  <c r="K222" i="14"/>
  <c r="G222" i="14"/>
  <c r="F222" i="14"/>
  <c r="E222" i="14"/>
  <c r="D222" i="14"/>
  <c r="AK220" i="14"/>
  <c r="S220" i="14"/>
  <c r="J220" i="14"/>
  <c r="A220" i="14"/>
  <c r="AM218" i="14"/>
  <c r="AJ218" i="14"/>
  <c r="AG218" i="14"/>
  <c r="AE218" i="14"/>
  <c r="AI218" i="14" s="1"/>
  <c r="AA218" i="14"/>
  <c r="X218" i="14"/>
  <c r="V218" i="14"/>
  <c r="T218" i="14"/>
  <c r="Z218" i="14" s="1"/>
  <c r="R218" i="14"/>
  <c r="O218" i="14"/>
  <c r="AL218" i="14" s="1"/>
  <c r="M218" i="14"/>
  <c r="K218" i="14"/>
  <c r="G218" i="14"/>
  <c r="F218" i="14"/>
  <c r="E218" i="14"/>
  <c r="D218" i="14"/>
  <c r="C218" i="14"/>
  <c r="B218" i="14"/>
  <c r="Y213" i="14"/>
  <c r="X213" i="14"/>
  <c r="W213" i="14"/>
  <c r="V213" i="14"/>
  <c r="U213" i="14"/>
  <c r="T213" i="14"/>
  <c r="I212" i="14"/>
  <c r="H212" i="14"/>
  <c r="I211" i="14"/>
  <c r="H211" i="14"/>
  <c r="I210" i="14"/>
  <c r="H210" i="14"/>
  <c r="I209" i="14"/>
  <c r="H209" i="14"/>
  <c r="I208" i="14"/>
  <c r="H208" i="14"/>
  <c r="AM207" i="14"/>
  <c r="AL207" i="14"/>
  <c r="AJ207" i="14"/>
  <c r="AI207" i="14"/>
  <c r="AA207" i="14"/>
  <c r="Z207" i="14"/>
  <c r="R207" i="14"/>
  <c r="Q207" i="14"/>
  <c r="I207" i="14"/>
  <c r="H207" i="14"/>
  <c r="AJ206" i="14"/>
  <c r="AI206" i="14"/>
  <c r="AA206" i="14"/>
  <c r="Z206" i="14"/>
  <c r="I206" i="14"/>
  <c r="H206" i="14"/>
  <c r="AJ205" i="14"/>
  <c r="AI205" i="14"/>
  <c r="AA205" i="14"/>
  <c r="Z205" i="14"/>
  <c r="I205" i="14"/>
  <c r="H205" i="14"/>
  <c r="AM204" i="14"/>
  <c r="AL204" i="14"/>
  <c r="AJ204" i="14"/>
  <c r="AI204" i="14"/>
  <c r="AA204" i="14"/>
  <c r="Z204" i="14"/>
  <c r="R204" i="14"/>
  <c r="Q204" i="14"/>
  <c r="I204" i="14"/>
  <c r="H204" i="14"/>
  <c r="AM203" i="14"/>
  <c r="AL203" i="14"/>
  <c r="AJ203" i="14"/>
  <c r="AI203" i="14"/>
  <c r="AA203" i="14"/>
  <c r="Z203" i="14"/>
  <c r="R203" i="14"/>
  <c r="Q203" i="14"/>
  <c r="I203" i="14"/>
  <c r="H203" i="14"/>
  <c r="AM202" i="14"/>
  <c r="AL202" i="14"/>
  <c r="AJ202" i="14"/>
  <c r="AI202" i="14"/>
  <c r="AA202" i="14"/>
  <c r="Z202" i="14"/>
  <c r="R202" i="14"/>
  <c r="Q202" i="14"/>
  <c r="I202" i="14"/>
  <c r="H202" i="14"/>
  <c r="AM201" i="14"/>
  <c r="AL201" i="14"/>
  <c r="AJ201" i="14"/>
  <c r="AI201" i="14"/>
  <c r="AA201" i="14"/>
  <c r="Z201" i="14"/>
  <c r="R201" i="14"/>
  <c r="Q201" i="14"/>
  <c r="I201" i="14"/>
  <c r="H201" i="14"/>
  <c r="AM200" i="14"/>
  <c r="AL200" i="14"/>
  <c r="AJ200" i="14"/>
  <c r="AI200" i="14"/>
  <c r="AA200" i="14"/>
  <c r="Z200" i="14"/>
  <c r="R200" i="14"/>
  <c r="Q200" i="14"/>
  <c r="I200" i="14"/>
  <c r="H200" i="14"/>
  <c r="AM199" i="14"/>
  <c r="AL199" i="14"/>
  <c r="AJ199" i="14"/>
  <c r="AI199" i="14"/>
  <c r="AA199" i="14"/>
  <c r="Z199" i="14"/>
  <c r="R199" i="14"/>
  <c r="Q199" i="14"/>
  <c r="I199" i="14"/>
  <c r="H199" i="14"/>
  <c r="AJ198" i="14"/>
  <c r="AI198" i="14"/>
  <c r="AA198" i="14"/>
  <c r="Z198" i="14"/>
  <c r="I198" i="14"/>
  <c r="H198" i="14"/>
  <c r="AM197" i="14"/>
  <c r="AL197" i="14"/>
  <c r="AJ197" i="14"/>
  <c r="AI197" i="14"/>
  <c r="AA197" i="14"/>
  <c r="Z197" i="14"/>
  <c r="R197" i="14"/>
  <c r="Q197" i="14"/>
  <c r="I197" i="14"/>
  <c r="H197" i="14"/>
  <c r="AM196" i="14"/>
  <c r="AL196" i="14"/>
  <c r="AJ196" i="14"/>
  <c r="AI196" i="14"/>
  <c r="AA196" i="14"/>
  <c r="Z196" i="14"/>
  <c r="Z213" i="14" s="1"/>
  <c r="R196" i="14"/>
  <c r="Q196" i="14"/>
  <c r="I196" i="14"/>
  <c r="H196" i="14"/>
  <c r="AJ195" i="14"/>
  <c r="AI195" i="14"/>
  <c r="AA195" i="14"/>
  <c r="Z195" i="14"/>
  <c r="I195" i="14"/>
  <c r="H195" i="14"/>
  <c r="AM194" i="14"/>
  <c r="AL194" i="14"/>
  <c r="AJ194" i="14"/>
  <c r="AI194" i="14"/>
  <c r="AA194" i="14"/>
  <c r="Z194" i="14"/>
  <c r="R194" i="14"/>
  <c r="Q194" i="14"/>
  <c r="I194" i="14"/>
  <c r="H194" i="14"/>
  <c r="AJ178" i="14"/>
  <c r="AI178" i="14"/>
  <c r="AH178" i="14"/>
  <c r="AG178" i="14"/>
  <c r="AF178" i="14"/>
  <c r="AE178" i="14"/>
  <c r="AD178" i="14"/>
  <c r="Y178" i="14"/>
  <c r="X178" i="14"/>
  <c r="W178" i="14"/>
  <c r="V178" i="14"/>
  <c r="U178" i="14"/>
  <c r="T178" i="14"/>
  <c r="R178" i="14"/>
  <c r="Q178" i="14"/>
  <c r="P178" i="14"/>
  <c r="O178" i="14"/>
  <c r="N178" i="14"/>
  <c r="M178" i="14"/>
  <c r="L178" i="14"/>
  <c r="K178" i="14"/>
  <c r="G178" i="14"/>
  <c r="F178" i="14"/>
  <c r="E178" i="14"/>
  <c r="D178" i="14"/>
  <c r="C178" i="14"/>
  <c r="B178" i="14"/>
  <c r="AM177" i="14"/>
  <c r="AL177" i="14"/>
  <c r="AJ177" i="14"/>
  <c r="AI177" i="14"/>
  <c r="AA177" i="14"/>
  <c r="Z177" i="14"/>
  <c r="R177" i="14"/>
  <c r="Q177" i="14"/>
  <c r="I177" i="14"/>
  <c r="H177" i="14"/>
  <c r="AM176" i="14"/>
  <c r="AL176" i="14"/>
  <c r="AJ176" i="14"/>
  <c r="AI176" i="14"/>
  <c r="AA176" i="14"/>
  <c r="AA178" i="14" s="1"/>
  <c r="Z176" i="14"/>
  <c r="R176" i="14"/>
  <c r="Q176" i="14"/>
  <c r="I176" i="14"/>
  <c r="H176" i="14"/>
  <c r="I175" i="14"/>
  <c r="I178" i="14" s="1"/>
  <c r="H175" i="14"/>
  <c r="H178" i="14" s="1"/>
  <c r="AH173" i="14"/>
  <c r="AG173" i="14"/>
  <c r="AF173" i="14"/>
  <c r="AE173" i="14"/>
  <c r="AD173" i="14"/>
  <c r="Y173" i="14"/>
  <c r="X173" i="14"/>
  <c r="W173" i="14"/>
  <c r="V173" i="14"/>
  <c r="U173" i="14"/>
  <c r="T173" i="14"/>
  <c r="P173" i="14"/>
  <c r="O173" i="14"/>
  <c r="N173" i="14"/>
  <c r="M173" i="14"/>
  <c r="L173" i="14"/>
  <c r="K173" i="14"/>
  <c r="G173" i="14"/>
  <c r="F173" i="14"/>
  <c r="E173" i="14"/>
  <c r="D173" i="14"/>
  <c r="C173" i="14"/>
  <c r="B173" i="14"/>
  <c r="I172" i="14"/>
  <c r="H172" i="14"/>
  <c r="I171" i="14"/>
  <c r="H171" i="14"/>
  <c r="I170" i="14"/>
  <c r="H170" i="14"/>
  <c r="AM169" i="14"/>
  <c r="AL169" i="14"/>
  <c r="AJ169" i="14"/>
  <c r="AI169" i="14"/>
  <c r="AA169" i="14"/>
  <c r="Z169" i="14"/>
  <c r="R169" i="14"/>
  <c r="Q169" i="14"/>
  <c r="I169" i="14"/>
  <c r="H169" i="14"/>
  <c r="AM168" i="14"/>
  <c r="AL168" i="14"/>
  <c r="AJ168" i="14"/>
  <c r="AI168" i="14"/>
  <c r="AA168" i="14"/>
  <c r="Z168" i="14"/>
  <c r="R168" i="14"/>
  <c r="Q168" i="14"/>
  <c r="I168" i="14"/>
  <c r="H168" i="14"/>
  <c r="AM167" i="14"/>
  <c r="AL167" i="14"/>
  <c r="AJ167" i="14"/>
  <c r="AI167" i="14"/>
  <c r="AA167" i="14"/>
  <c r="Z167" i="14"/>
  <c r="R167" i="14"/>
  <c r="Q167" i="14"/>
  <c r="I167" i="14"/>
  <c r="H167" i="14"/>
  <c r="AM166" i="14"/>
  <c r="AL166" i="14"/>
  <c r="AJ166" i="14"/>
  <c r="AI166" i="14"/>
  <c r="AA166" i="14"/>
  <c r="Z166" i="14"/>
  <c r="R166" i="14"/>
  <c r="Q166" i="14"/>
  <c r="I166" i="14"/>
  <c r="H166" i="14"/>
  <c r="AM165" i="14"/>
  <c r="AL165" i="14"/>
  <c r="AJ165" i="14"/>
  <c r="AI165" i="14"/>
  <c r="AA165" i="14"/>
  <c r="Z165" i="14"/>
  <c r="R165" i="14"/>
  <c r="Q165" i="14"/>
  <c r="I165" i="14"/>
  <c r="H165" i="14"/>
  <c r="AM164" i="14"/>
  <c r="AL164" i="14"/>
  <c r="AJ164" i="14"/>
  <c r="AI164" i="14"/>
  <c r="AA164" i="14"/>
  <c r="Z164" i="14"/>
  <c r="R164" i="14"/>
  <c r="Q164" i="14"/>
  <c r="I164" i="14"/>
  <c r="H164" i="14"/>
  <c r="AM163" i="14"/>
  <c r="AL163" i="14"/>
  <c r="AJ163" i="14"/>
  <c r="AI163" i="14"/>
  <c r="AA163" i="14"/>
  <c r="Z163" i="14"/>
  <c r="R163" i="14"/>
  <c r="Q163" i="14"/>
  <c r="I163" i="14"/>
  <c r="H163" i="14"/>
  <c r="AM162" i="14"/>
  <c r="AL162" i="14"/>
  <c r="AJ162" i="14"/>
  <c r="AI162" i="14"/>
  <c r="AA162" i="14"/>
  <c r="Z162" i="14"/>
  <c r="R162" i="14"/>
  <c r="Q162" i="14"/>
  <c r="Q173" i="14" s="1"/>
  <c r="I162" i="14"/>
  <c r="H162" i="14"/>
  <c r="AM161" i="14"/>
  <c r="AL161" i="14"/>
  <c r="AJ161" i="14"/>
  <c r="AI161" i="14"/>
  <c r="AA161" i="14"/>
  <c r="Z161" i="14"/>
  <c r="R161" i="14"/>
  <c r="Q161" i="14"/>
  <c r="I161" i="14"/>
  <c r="H161" i="14"/>
  <c r="AM160" i="14"/>
  <c r="AL160" i="14"/>
  <c r="AJ160" i="14"/>
  <c r="AI160" i="14"/>
  <c r="AA160" i="14"/>
  <c r="Z160" i="14"/>
  <c r="R160" i="14"/>
  <c r="Q160" i="14"/>
  <c r="I160" i="14"/>
  <c r="H160" i="14"/>
  <c r="AM159" i="14"/>
  <c r="AL159" i="14"/>
  <c r="AJ159" i="14"/>
  <c r="AI159" i="14"/>
  <c r="AI173" i="14" s="1"/>
  <c r="AA159" i="14"/>
  <c r="AA173" i="14" s="1"/>
  <c r="Z159" i="14"/>
  <c r="R159" i="14"/>
  <c r="Q159" i="14"/>
  <c r="I159" i="14"/>
  <c r="H159" i="14"/>
  <c r="X157" i="14"/>
  <c r="O157" i="14"/>
  <c r="M157" i="14"/>
  <c r="K157" i="14"/>
  <c r="E157" i="14"/>
  <c r="G157" i="14" s="1"/>
  <c r="L157" i="14" s="1"/>
  <c r="N157" i="14" s="1"/>
  <c r="P157" i="14" s="1"/>
  <c r="U157" i="14" s="1"/>
  <c r="W157" i="14" s="1"/>
  <c r="Y157" i="14" s="1"/>
  <c r="AD157" i="14" s="1"/>
  <c r="AF157" i="14" s="1"/>
  <c r="AH157" i="14" s="1"/>
  <c r="M152" i="14"/>
  <c r="AH150" i="14"/>
  <c r="AJ150" i="14" s="1"/>
  <c r="AF150" i="14"/>
  <c r="AD150" i="14"/>
  <c r="Y150" i="14"/>
  <c r="X150" i="14"/>
  <c r="X152" i="14" s="1"/>
  <c r="W150" i="14"/>
  <c r="U150" i="14"/>
  <c r="R150" i="14"/>
  <c r="P150" i="14"/>
  <c r="H150" i="14"/>
  <c r="E150" i="14"/>
  <c r="E152" i="14" s="1"/>
  <c r="C150" i="14"/>
  <c r="AJ149" i="14"/>
  <c r="AI149" i="14"/>
  <c r="AA149" i="14"/>
  <c r="Z149" i="14"/>
  <c r="R149" i="14"/>
  <c r="Q149" i="14"/>
  <c r="I149" i="14"/>
  <c r="H149" i="14"/>
  <c r="AJ148" i="14"/>
  <c r="AA148" i="14"/>
  <c r="X148" i="14"/>
  <c r="R148" i="14"/>
  <c r="H148" i="14"/>
  <c r="E148" i="14"/>
  <c r="C148" i="14"/>
  <c r="AP147" i="14"/>
  <c r="AL147" i="14"/>
  <c r="AN150" i="14" s="1"/>
  <c r="AJ147" i="14"/>
  <c r="AM147" i="14" s="1"/>
  <c r="AI147" i="14"/>
  <c r="AA147" i="14"/>
  <c r="Z147" i="14"/>
  <c r="R147" i="14"/>
  <c r="Q147" i="14"/>
  <c r="I147" i="14"/>
  <c r="H147" i="14"/>
  <c r="AJ146" i="14"/>
  <c r="AI146" i="14"/>
  <c r="AG146" i="14"/>
  <c r="AG148" i="14" s="1"/>
  <c r="AG150" i="14" s="1"/>
  <c r="AG152" i="14" s="1"/>
  <c r="AE146" i="14"/>
  <c r="AC146" i="14"/>
  <c r="X146" i="14"/>
  <c r="V146" i="14"/>
  <c r="T146" i="14"/>
  <c r="O146" i="14"/>
  <c r="M146" i="14"/>
  <c r="K146" i="14"/>
  <c r="G146" i="14"/>
  <c r="E146" i="14"/>
  <c r="C146" i="14"/>
  <c r="AJ145" i="14"/>
  <c r="AM145" i="14" s="1"/>
  <c r="AI145" i="14"/>
  <c r="AL145" i="14" s="1"/>
  <c r="AA145" i="14"/>
  <c r="Z145" i="14"/>
  <c r="R145" i="14"/>
  <c r="Q145" i="14"/>
  <c r="I145" i="14"/>
  <c r="H145" i="14"/>
  <c r="AJ144" i="14"/>
  <c r="AM144" i="14" s="1"/>
  <c r="AI144" i="14"/>
  <c r="AL144" i="14" s="1"/>
  <c r="AQ143" i="14"/>
  <c r="AP143" i="14"/>
  <c r="AP145" i="14" s="1"/>
  <c r="AM143" i="14"/>
  <c r="AL143" i="14"/>
  <c r="AJ143" i="14"/>
  <c r="AI143" i="14"/>
  <c r="AJ141" i="14"/>
  <c r="AI141" i="14"/>
  <c r="AA141" i="14"/>
  <c r="Z141" i="14"/>
  <c r="R141" i="14"/>
  <c r="Q141" i="14"/>
  <c r="I141" i="14"/>
  <c r="H141" i="14"/>
  <c r="AJ140" i="14"/>
  <c r="AI140" i="14"/>
  <c r="AA140" i="14"/>
  <c r="Z140" i="14"/>
  <c r="R140" i="14"/>
  <c r="R146" i="14" s="1"/>
  <c r="Q140" i="14"/>
  <c r="Q146" i="14" s="1"/>
  <c r="I140" i="14"/>
  <c r="I146" i="14" s="1"/>
  <c r="H140" i="14"/>
  <c r="H146" i="14" s="1"/>
  <c r="AG138" i="14"/>
  <c r="AE138" i="14"/>
  <c r="AC138" i="14"/>
  <c r="X138" i="14"/>
  <c r="V138" i="14"/>
  <c r="T138" i="14"/>
  <c r="Q138" i="14"/>
  <c r="O138" i="14"/>
  <c r="M138" i="14"/>
  <c r="K138" i="14"/>
  <c r="G138" i="14"/>
  <c r="E138" i="14"/>
  <c r="C138" i="14"/>
  <c r="AJ137" i="14"/>
  <c r="AM137" i="14" s="1"/>
  <c r="AI137" i="14"/>
  <c r="AL137" i="14" s="1"/>
  <c r="AA137" i="14"/>
  <c r="Z137" i="14"/>
  <c r="R137" i="14"/>
  <c r="Q137" i="14"/>
  <c r="I137" i="14"/>
  <c r="H137" i="14"/>
  <c r="AJ136" i="14"/>
  <c r="AM136" i="14" s="1"/>
  <c r="AI136" i="14"/>
  <c r="AL136" i="14" s="1"/>
  <c r="AA136" i="14"/>
  <c r="Z136" i="14"/>
  <c r="R136" i="14"/>
  <c r="Q136" i="14"/>
  <c r="I136" i="14"/>
  <c r="H136" i="14"/>
  <c r="AJ135" i="14"/>
  <c r="AI135" i="14"/>
  <c r="AL135" i="14" s="1"/>
  <c r="AA135" i="14"/>
  <c r="Z135" i="14"/>
  <c r="R135" i="14"/>
  <c r="Q135" i="14"/>
  <c r="I135" i="14"/>
  <c r="H135" i="14"/>
  <c r="AJ134" i="14"/>
  <c r="AI134" i="14"/>
  <c r="AL134" i="14" s="1"/>
  <c r="AA134" i="14"/>
  <c r="Z134" i="14"/>
  <c r="R134" i="14"/>
  <c r="Q134" i="14"/>
  <c r="I134" i="14"/>
  <c r="H134" i="14"/>
  <c r="AJ133" i="14"/>
  <c r="AI133" i="14"/>
  <c r="AA133" i="14"/>
  <c r="Z133" i="14"/>
  <c r="R133" i="14"/>
  <c r="Q133" i="14"/>
  <c r="I133" i="14"/>
  <c r="H133" i="14"/>
  <c r="AJ132" i="14"/>
  <c r="AI132" i="14"/>
  <c r="AA132" i="14"/>
  <c r="Z132" i="14"/>
  <c r="R132" i="14"/>
  <c r="Q132" i="14"/>
  <c r="I132" i="14"/>
  <c r="AM132" i="14" s="1"/>
  <c r="H132" i="14"/>
  <c r="AM131" i="14"/>
  <c r="AJ131" i="14"/>
  <c r="AI131" i="14"/>
  <c r="AL131" i="14" s="1"/>
  <c r="AA131" i="14"/>
  <c r="Z131" i="14"/>
  <c r="R131" i="14"/>
  <c r="Q131" i="14"/>
  <c r="I131" i="14"/>
  <c r="H131" i="14"/>
  <c r="AL130" i="14"/>
  <c r="AJ130" i="14"/>
  <c r="AM130" i="14" s="1"/>
  <c r="AI130" i="14"/>
  <c r="AA130" i="14"/>
  <c r="Z130" i="14"/>
  <c r="R130" i="14"/>
  <c r="Q130" i="14"/>
  <c r="I130" i="14"/>
  <c r="H130" i="14"/>
  <c r="AJ129" i="14"/>
  <c r="AI129" i="14"/>
  <c r="AA129" i="14"/>
  <c r="Z129" i="14"/>
  <c r="R129" i="14"/>
  <c r="Q129" i="14"/>
  <c r="I129" i="14"/>
  <c r="H129" i="14"/>
  <c r="AJ128" i="14"/>
  <c r="AI128" i="14"/>
  <c r="AA128" i="14"/>
  <c r="Z128" i="14"/>
  <c r="R128" i="14"/>
  <c r="Q128" i="14"/>
  <c r="I128" i="14"/>
  <c r="H128" i="14"/>
  <c r="AJ127" i="14"/>
  <c r="AI127" i="14"/>
  <c r="AA127" i="14"/>
  <c r="Z127" i="14"/>
  <c r="R127" i="14"/>
  <c r="Q127" i="14"/>
  <c r="I127" i="14"/>
  <c r="H127" i="14"/>
  <c r="AM126" i="14"/>
  <c r="AL126" i="14"/>
  <c r="AJ126" i="14"/>
  <c r="AI126" i="14"/>
  <c r="AA126" i="14"/>
  <c r="Z126" i="14"/>
  <c r="R126" i="14"/>
  <c r="Q126" i="14"/>
  <c r="I126" i="14"/>
  <c r="H126" i="14"/>
  <c r="AJ125" i="14"/>
  <c r="AM125" i="14" s="1"/>
  <c r="AI125" i="14"/>
  <c r="AL125" i="14" s="1"/>
  <c r="AA125" i="14"/>
  <c r="Z125" i="14"/>
  <c r="R125" i="14"/>
  <c r="Q125" i="14"/>
  <c r="I125" i="14"/>
  <c r="H125" i="14"/>
  <c r="AJ124" i="14"/>
  <c r="AI124" i="14"/>
  <c r="AA124" i="14"/>
  <c r="Z124" i="14"/>
  <c r="R124" i="14"/>
  <c r="Q124" i="14"/>
  <c r="I124" i="14"/>
  <c r="H124" i="14"/>
  <c r="AJ123" i="14"/>
  <c r="AI123" i="14"/>
  <c r="AA123" i="14"/>
  <c r="Z123" i="14"/>
  <c r="R123" i="14"/>
  <c r="Q123" i="14"/>
  <c r="I123" i="14"/>
  <c r="H123" i="14"/>
  <c r="AJ122" i="14"/>
  <c r="AM122" i="14" s="1"/>
  <c r="AI122" i="14"/>
  <c r="AA122" i="14"/>
  <c r="Z122" i="14"/>
  <c r="R122" i="14"/>
  <c r="Q122" i="14"/>
  <c r="I122" i="14"/>
  <c r="H122" i="14"/>
  <c r="AJ121" i="14"/>
  <c r="AI121" i="14"/>
  <c r="AA121" i="14"/>
  <c r="Z121" i="14"/>
  <c r="R121" i="14"/>
  <c r="R138" i="14" s="1"/>
  <c r="Q121" i="14"/>
  <c r="I121" i="14"/>
  <c r="H121" i="14"/>
  <c r="AJ120" i="14"/>
  <c r="AI120" i="14"/>
  <c r="AA120" i="14"/>
  <c r="Z120" i="14"/>
  <c r="R120" i="14"/>
  <c r="Q120" i="14"/>
  <c r="AL120" i="14" s="1"/>
  <c r="I120" i="14"/>
  <c r="AM120" i="14" s="1"/>
  <c r="H120" i="14"/>
  <c r="AJ119" i="14"/>
  <c r="AI119" i="14"/>
  <c r="AA119" i="14"/>
  <c r="Z119" i="14"/>
  <c r="R119" i="14"/>
  <c r="Q119" i="14"/>
  <c r="I119" i="14"/>
  <c r="H119" i="14"/>
  <c r="H138" i="14" s="1"/>
  <c r="AG114" i="14"/>
  <c r="AE114" i="14"/>
  <c r="AC114" i="14"/>
  <c r="X114" i="14"/>
  <c r="V114" i="14"/>
  <c r="T114" i="14"/>
  <c r="O114" i="14"/>
  <c r="M114" i="14"/>
  <c r="K114" i="14"/>
  <c r="G114" i="14"/>
  <c r="E114" i="14"/>
  <c r="C114" i="14"/>
  <c r="AJ113" i="14"/>
  <c r="AI113" i="14"/>
  <c r="AL113" i="14" s="1"/>
  <c r="AA113" i="14"/>
  <c r="Z113" i="14"/>
  <c r="R113" i="14"/>
  <c r="Q113" i="14"/>
  <c r="I113" i="14"/>
  <c r="H113" i="14"/>
  <c r="AJ112" i="14"/>
  <c r="AI112" i="14"/>
  <c r="AA112" i="14"/>
  <c r="Z112" i="14"/>
  <c r="R112" i="14"/>
  <c r="Q112" i="14"/>
  <c r="I112" i="14"/>
  <c r="H112" i="14"/>
  <c r="AJ111" i="14"/>
  <c r="AM111" i="14" s="1"/>
  <c r="AI111" i="14"/>
  <c r="AA111" i="14"/>
  <c r="Z111" i="14"/>
  <c r="R111" i="14"/>
  <c r="Q111" i="14"/>
  <c r="I111" i="14"/>
  <c r="H111" i="14"/>
  <c r="AM110" i="14"/>
  <c r="AL110" i="14"/>
  <c r="AJ110" i="14"/>
  <c r="AI110" i="14"/>
  <c r="AA110" i="14"/>
  <c r="Z110" i="14"/>
  <c r="R110" i="14"/>
  <c r="Q110" i="14"/>
  <c r="I110" i="14"/>
  <c r="H110" i="14"/>
  <c r="AJ109" i="14"/>
  <c r="AM109" i="14" s="1"/>
  <c r="AI109" i="14"/>
  <c r="AL109" i="14" s="1"/>
  <c r="AA109" i="14"/>
  <c r="Z109" i="14"/>
  <c r="R109" i="14"/>
  <c r="Q109" i="14"/>
  <c r="I109" i="14"/>
  <c r="H109" i="14"/>
  <c r="AJ108" i="14"/>
  <c r="AM108" i="14" s="1"/>
  <c r="AI108" i="14"/>
  <c r="AA108" i="14"/>
  <c r="Z108" i="14"/>
  <c r="R108" i="14"/>
  <c r="Q108" i="14"/>
  <c r="I108" i="14"/>
  <c r="H108" i="14"/>
  <c r="AJ107" i="14"/>
  <c r="AI107" i="14"/>
  <c r="AL107" i="14" s="1"/>
  <c r="AA107" i="14"/>
  <c r="Z107" i="14"/>
  <c r="R107" i="14"/>
  <c r="Q107" i="14"/>
  <c r="I107" i="14"/>
  <c r="H107" i="14"/>
  <c r="AJ106" i="14"/>
  <c r="AM106" i="14" s="1"/>
  <c r="AI106" i="14"/>
  <c r="AA106" i="14"/>
  <c r="Z106" i="14"/>
  <c r="R106" i="14"/>
  <c r="Q106" i="14"/>
  <c r="I106" i="14"/>
  <c r="H106" i="14"/>
  <c r="AJ105" i="14"/>
  <c r="AI105" i="14"/>
  <c r="AA105" i="14"/>
  <c r="Z105" i="14"/>
  <c r="R105" i="14"/>
  <c r="R114" i="14" s="1"/>
  <c r="Q105" i="14"/>
  <c r="I105" i="14"/>
  <c r="H105" i="14"/>
  <c r="AJ104" i="14"/>
  <c r="AI104" i="14"/>
  <c r="AA104" i="14"/>
  <c r="Z104" i="14"/>
  <c r="R104" i="14"/>
  <c r="Q104" i="14"/>
  <c r="I104" i="14"/>
  <c r="H104" i="14"/>
  <c r="H114" i="14" s="1"/>
  <c r="AG102" i="14"/>
  <c r="AE102" i="14"/>
  <c r="AC102" i="14"/>
  <c r="X102" i="14"/>
  <c r="V102" i="14"/>
  <c r="T102" i="14"/>
  <c r="O102" i="14"/>
  <c r="M102" i="14"/>
  <c r="K102" i="14"/>
  <c r="G102" i="14"/>
  <c r="E102" i="14"/>
  <c r="C102" i="14"/>
  <c r="AJ101" i="14"/>
  <c r="AM101" i="14" s="1"/>
  <c r="AI101" i="14"/>
  <c r="AL101" i="14" s="1"/>
  <c r="AA101" i="14"/>
  <c r="Z101" i="14"/>
  <c r="R101" i="14"/>
  <c r="Q101" i="14"/>
  <c r="I101" i="14"/>
  <c r="H101" i="14"/>
  <c r="AJ100" i="14"/>
  <c r="AI100" i="14"/>
  <c r="AA100" i="14"/>
  <c r="Z100" i="14"/>
  <c r="R100" i="14"/>
  <c r="R102" i="14" s="1"/>
  <c r="Q100" i="14"/>
  <c r="Q102" i="14" s="1"/>
  <c r="I100" i="14"/>
  <c r="H100" i="14"/>
  <c r="AJ99" i="14"/>
  <c r="AI99" i="14"/>
  <c r="AA99" i="14"/>
  <c r="Z99" i="14"/>
  <c r="R99" i="14"/>
  <c r="Q99" i="14"/>
  <c r="I99" i="14"/>
  <c r="I102" i="14" s="1"/>
  <c r="H99" i="14"/>
  <c r="H102" i="14" s="1"/>
  <c r="AG97" i="14"/>
  <c r="AE97" i="14"/>
  <c r="AC97" i="14"/>
  <c r="X97" i="14"/>
  <c r="V97" i="14"/>
  <c r="V148" i="14" s="1"/>
  <c r="V150" i="14" s="1"/>
  <c r="V152" i="14" s="1"/>
  <c r="T97" i="14"/>
  <c r="P97" i="14"/>
  <c r="O97" i="14"/>
  <c r="M97" i="14"/>
  <c r="M148" i="14" s="1"/>
  <c r="M150" i="14" s="1"/>
  <c r="K97" i="14"/>
  <c r="K148" i="14" s="1"/>
  <c r="H97" i="14"/>
  <c r="G97" i="14"/>
  <c r="G148" i="14" s="1"/>
  <c r="G150" i="14" s="1"/>
  <c r="G152" i="14" s="1"/>
  <c r="E97" i="14"/>
  <c r="C97" i="14"/>
  <c r="AM96" i="14"/>
  <c r="AJ96" i="14"/>
  <c r="AI96" i="14"/>
  <c r="AA96" i="14"/>
  <c r="Z96" i="14"/>
  <c r="R96" i="14"/>
  <c r="Q96" i="14"/>
  <c r="I96" i="14"/>
  <c r="I97" i="14" s="1"/>
  <c r="H96" i="14"/>
  <c r="AM95" i="14"/>
  <c r="AJ95" i="14"/>
  <c r="AI95" i="14"/>
  <c r="AA95" i="14"/>
  <c r="Z95" i="14"/>
  <c r="R95" i="14"/>
  <c r="Q95" i="14"/>
  <c r="I95" i="14"/>
  <c r="H95" i="14"/>
  <c r="AL95" i="14" s="1"/>
  <c r="AM94" i="14"/>
  <c r="AL94" i="14"/>
  <c r="AJ94" i="14"/>
  <c r="AI94" i="14"/>
  <c r="AA94" i="14"/>
  <c r="Z94" i="14"/>
  <c r="R94" i="14"/>
  <c r="Q94" i="14"/>
  <c r="I94" i="14"/>
  <c r="H94" i="14"/>
  <c r="AM93" i="14"/>
  <c r="AJ93" i="14"/>
  <c r="AI93" i="14"/>
  <c r="AL93" i="14" s="1"/>
  <c r="AA93" i="14"/>
  <c r="Z93" i="14"/>
  <c r="R93" i="14"/>
  <c r="Q93" i="14"/>
  <c r="I93" i="14"/>
  <c r="H93" i="14"/>
  <c r="AM92" i="14"/>
  <c r="AJ92" i="14"/>
  <c r="AI92" i="14"/>
  <c r="AA92" i="14"/>
  <c r="Z92" i="14"/>
  <c r="R92" i="14"/>
  <c r="Q92" i="14"/>
  <c r="I92" i="14"/>
  <c r="H92" i="14"/>
  <c r="AM91" i="14"/>
  <c r="AJ91" i="14"/>
  <c r="AI91" i="14"/>
  <c r="AA91" i="14"/>
  <c r="Z91" i="14"/>
  <c r="R91" i="14"/>
  <c r="Q91" i="14"/>
  <c r="I91" i="14"/>
  <c r="H91" i="14"/>
  <c r="AL90" i="14"/>
  <c r="AJ90" i="14"/>
  <c r="AI90" i="14"/>
  <c r="Z90" i="14"/>
  <c r="R90" i="14"/>
  <c r="Q90" i="14"/>
  <c r="I90" i="14"/>
  <c r="H90" i="14"/>
  <c r="AM89" i="14"/>
  <c r="AJ89" i="14"/>
  <c r="AI89" i="14"/>
  <c r="AL89" i="14" s="1"/>
  <c r="AA89" i="14"/>
  <c r="Z89" i="14"/>
  <c r="R89" i="14"/>
  <c r="Q89" i="14"/>
  <c r="I89" i="14"/>
  <c r="H89" i="14"/>
  <c r="AM88" i="14"/>
  <c r="AJ88" i="14"/>
  <c r="AI88" i="14"/>
  <c r="AA88" i="14"/>
  <c r="Z88" i="14"/>
  <c r="R88" i="14"/>
  <c r="Q88" i="14"/>
  <c r="I88" i="14"/>
  <c r="H88" i="14"/>
  <c r="AM87" i="14"/>
  <c r="AJ87" i="14"/>
  <c r="AI87" i="14"/>
  <c r="AA87" i="14"/>
  <c r="Z87" i="14"/>
  <c r="R87" i="14"/>
  <c r="Q87" i="14"/>
  <c r="I87" i="14"/>
  <c r="H87" i="14"/>
  <c r="AM86" i="14"/>
  <c r="AJ86" i="14"/>
  <c r="AI86" i="14"/>
  <c r="AA86" i="14"/>
  <c r="Z86" i="14"/>
  <c r="R86" i="14"/>
  <c r="Q86" i="14"/>
  <c r="I86" i="14"/>
  <c r="H86" i="14"/>
  <c r="AM85" i="14"/>
  <c r="AJ85" i="14"/>
  <c r="AI85" i="14"/>
  <c r="AL85" i="14" s="1"/>
  <c r="AA85" i="14"/>
  <c r="Z85" i="14"/>
  <c r="R85" i="14"/>
  <c r="Q85" i="14"/>
  <c r="I85" i="14"/>
  <c r="H85" i="14"/>
  <c r="AM84" i="14"/>
  <c r="AL84" i="14"/>
  <c r="AJ84" i="14"/>
  <c r="AI84" i="14"/>
  <c r="AA84" i="14"/>
  <c r="Z84" i="14"/>
  <c r="R84" i="14"/>
  <c r="Q84" i="14"/>
  <c r="I84" i="14"/>
  <c r="H84" i="14"/>
  <c r="AM83" i="14"/>
  <c r="AJ83" i="14"/>
  <c r="AI83" i="14"/>
  <c r="AL83" i="14" s="1"/>
  <c r="AA83" i="14"/>
  <c r="Z83" i="14"/>
  <c r="R83" i="14"/>
  <c r="Q83" i="14"/>
  <c r="I83" i="14"/>
  <c r="H83" i="14"/>
  <c r="AM82" i="14"/>
  <c r="AJ82" i="14"/>
  <c r="AI82" i="14"/>
  <c r="AL82" i="14" s="1"/>
  <c r="AA82" i="14"/>
  <c r="Z82" i="14"/>
  <c r="R82" i="14"/>
  <c r="Q82" i="14"/>
  <c r="I82" i="14"/>
  <c r="H82" i="14"/>
  <c r="AJ81" i="14"/>
  <c r="AI81" i="14"/>
  <c r="Z81" i="14"/>
  <c r="Q81" i="14"/>
  <c r="I81" i="14"/>
  <c r="H81" i="14"/>
  <c r="AG78" i="14"/>
  <c r="X78" i="14"/>
  <c r="V78" i="14"/>
  <c r="T78" i="14"/>
  <c r="AE78" i="14" s="1"/>
  <c r="O78" i="14"/>
  <c r="M78" i="14"/>
  <c r="K78" i="14"/>
  <c r="F78" i="14"/>
  <c r="E78" i="14"/>
  <c r="G78" i="14" s="1"/>
  <c r="L78" i="14" s="1"/>
  <c r="N78" i="14" s="1"/>
  <c r="P78" i="14" s="1"/>
  <c r="U78" i="14" s="1"/>
  <c r="W78" i="14" s="1"/>
  <c r="Y78" i="14" s="1"/>
  <c r="AD78" i="14" s="1"/>
  <c r="AF78" i="14" s="1"/>
  <c r="AH78" i="14" s="1"/>
  <c r="D78" i="14"/>
  <c r="AJ75" i="14"/>
  <c r="AI75" i="14"/>
  <c r="AA75" i="14"/>
  <c r="Z75" i="14"/>
  <c r="R75" i="14"/>
  <c r="Q75" i="14"/>
  <c r="I75" i="14"/>
  <c r="H75" i="14"/>
  <c r="AO73" i="14"/>
  <c r="AL73" i="14"/>
  <c r="AI73" i="14"/>
  <c r="Z73" i="14"/>
  <c r="R73" i="14"/>
  <c r="Q73" i="14"/>
  <c r="I73" i="14"/>
  <c r="H73" i="14"/>
  <c r="AI72" i="14"/>
  <c r="AH72" i="14"/>
  <c r="AG72" i="14"/>
  <c r="AF72" i="14"/>
  <c r="AE72" i="14"/>
  <c r="AD72" i="14"/>
  <c r="AC72" i="14"/>
  <c r="Y72" i="14"/>
  <c r="X72" i="14"/>
  <c r="W72" i="14"/>
  <c r="V72" i="14"/>
  <c r="U72" i="14"/>
  <c r="T72" i="14"/>
  <c r="P72" i="14"/>
  <c r="O72" i="14"/>
  <c r="N72" i="14"/>
  <c r="M72" i="14"/>
  <c r="L72" i="14"/>
  <c r="K72" i="14"/>
  <c r="G72" i="14"/>
  <c r="E72" i="14"/>
  <c r="C72" i="14"/>
  <c r="AM71" i="14"/>
  <c r="AL71" i="14"/>
  <c r="AJ71" i="14"/>
  <c r="AI71" i="14"/>
  <c r="AJ70" i="14"/>
  <c r="AM70" i="14" s="1"/>
  <c r="AI70" i="14"/>
  <c r="AL70" i="14" s="1"/>
  <c r="AJ69" i="14"/>
  <c r="AM69" i="14" s="1"/>
  <c r="AI69" i="14"/>
  <c r="AL69" i="14" s="1"/>
  <c r="AM68" i="14"/>
  <c r="AL68" i="14"/>
  <c r="AJ68" i="14"/>
  <c r="AI68" i="14"/>
  <c r="AJ67" i="14"/>
  <c r="AM67" i="14" s="1"/>
  <c r="AI67" i="14"/>
  <c r="AA67" i="14"/>
  <c r="Z67" i="14"/>
  <c r="R67" i="14"/>
  <c r="Q67" i="14"/>
  <c r="I67" i="14"/>
  <c r="H67" i="14"/>
  <c r="H72" i="14" s="1"/>
  <c r="AQ66" i="14"/>
  <c r="AJ66" i="14"/>
  <c r="AI66" i="14"/>
  <c r="AL66" i="14" s="1"/>
  <c r="AA66" i="14"/>
  <c r="Z66" i="14"/>
  <c r="R66" i="14"/>
  <c r="Q66" i="14"/>
  <c r="I66" i="14"/>
  <c r="H66" i="14"/>
  <c r="AJ65" i="14"/>
  <c r="AI65" i="14"/>
  <c r="AA65" i="14"/>
  <c r="Z65" i="14"/>
  <c r="R65" i="14"/>
  <c r="Q65" i="14"/>
  <c r="Q72" i="14" s="1"/>
  <c r="I65" i="14"/>
  <c r="I72" i="14" s="1"/>
  <c r="H65" i="14"/>
  <c r="H64" i="14"/>
  <c r="AH63" i="14"/>
  <c r="AG63" i="14"/>
  <c r="AF63" i="14"/>
  <c r="AE63" i="14"/>
  <c r="AD63" i="14"/>
  <c r="AC63" i="14"/>
  <c r="AI64" i="14" s="1"/>
  <c r="AA63" i="14"/>
  <c r="Y63" i="14"/>
  <c r="X63" i="14"/>
  <c r="W63" i="14"/>
  <c r="V63" i="14"/>
  <c r="U63" i="14"/>
  <c r="T63" i="14"/>
  <c r="P63" i="14"/>
  <c r="O63" i="14"/>
  <c r="O74" i="14" s="1"/>
  <c r="N63" i="14"/>
  <c r="N74" i="14" s="1"/>
  <c r="M63" i="14"/>
  <c r="L63" i="14"/>
  <c r="K63" i="14"/>
  <c r="G63" i="14"/>
  <c r="E63" i="14"/>
  <c r="C63" i="14"/>
  <c r="AP62" i="14"/>
  <c r="AJ62" i="14"/>
  <c r="AM62" i="14" s="1"/>
  <c r="AI62" i="14"/>
  <c r="AL62" i="14" s="1"/>
  <c r="AA62" i="14"/>
  <c r="Z62" i="14"/>
  <c r="R62" i="14"/>
  <c r="Q62" i="14"/>
  <c r="I62" i="14"/>
  <c r="H62" i="14"/>
  <c r="AJ61" i="14"/>
  <c r="AM61" i="14" s="1"/>
  <c r="AI61" i="14"/>
  <c r="AL61" i="14" s="1"/>
  <c r="AA61" i="14"/>
  <c r="Z61" i="14"/>
  <c r="R61" i="14"/>
  <c r="Q61" i="14"/>
  <c r="I61" i="14"/>
  <c r="H61" i="14"/>
  <c r="AP60" i="14"/>
  <c r="AJ60" i="14"/>
  <c r="AI60" i="14"/>
  <c r="AA60" i="14"/>
  <c r="Z60" i="14"/>
  <c r="Z63" i="14" s="1"/>
  <c r="R60" i="14"/>
  <c r="Q60" i="14"/>
  <c r="I60" i="14"/>
  <c r="H60" i="14"/>
  <c r="AJ59" i="14"/>
  <c r="AI59" i="14"/>
  <c r="AA59" i="14"/>
  <c r="Z59" i="14"/>
  <c r="R59" i="14"/>
  <c r="Q59" i="14"/>
  <c r="I59" i="14"/>
  <c r="H59" i="14"/>
  <c r="AJ58" i="14"/>
  <c r="AI58" i="14"/>
  <c r="AL58" i="14" s="1"/>
  <c r="AA58" i="14"/>
  <c r="AM58" i="14" s="1"/>
  <c r="Z58" i="14"/>
  <c r="R58" i="14"/>
  <c r="Q58" i="14"/>
  <c r="I58" i="14"/>
  <c r="H58" i="14"/>
  <c r="AJ57" i="14"/>
  <c r="AI57" i="14"/>
  <c r="AA57" i="14"/>
  <c r="Z57" i="14"/>
  <c r="AL57" i="14" s="1"/>
  <c r="R57" i="14"/>
  <c r="AM57" i="14" s="1"/>
  <c r="Q57" i="14"/>
  <c r="I57" i="14"/>
  <c r="H57" i="14"/>
  <c r="AJ56" i="14"/>
  <c r="AI56" i="14"/>
  <c r="AA56" i="14"/>
  <c r="Z56" i="14"/>
  <c r="R56" i="14"/>
  <c r="Q56" i="14"/>
  <c r="I56" i="14"/>
  <c r="H56" i="14"/>
  <c r="AL56" i="14" s="1"/>
  <c r="AJ55" i="14"/>
  <c r="AM55" i="14" s="1"/>
  <c r="AI55" i="14"/>
  <c r="AL55" i="14" s="1"/>
  <c r="AA55" i="14"/>
  <c r="Z55" i="14"/>
  <c r="R55" i="14"/>
  <c r="Q55" i="14"/>
  <c r="I55" i="14"/>
  <c r="H55" i="14"/>
  <c r="AM54" i="14"/>
  <c r="AL54" i="14"/>
  <c r="AJ54" i="14"/>
  <c r="AI54" i="14"/>
  <c r="AA54" i="14"/>
  <c r="Z54" i="14"/>
  <c r="R54" i="14"/>
  <c r="Q54" i="14"/>
  <c r="I54" i="14"/>
  <c r="H54" i="14"/>
  <c r="AJ53" i="14"/>
  <c r="AI53" i="14"/>
  <c r="AA53" i="14"/>
  <c r="Z53" i="14"/>
  <c r="R53" i="14"/>
  <c r="Q53" i="14"/>
  <c r="I53" i="14"/>
  <c r="H53" i="14"/>
  <c r="AJ52" i="14"/>
  <c r="AI52" i="14"/>
  <c r="AA52" i="14"/>
  <c r="Z52" i="14"/>
  <c r="R52" i="14"/>
  <c r="Q52" i="14"/>
  <c r="I52" i="14"/>
  <c r="H52" i="14"/>
  <c r="AJ51" i="14"/>
  <c r="AI51" i="14"/>
  <c r="AA51" i="14"/>
  <c r="Z51" i="14"/>
  <c r="R51" i="14"/>
  <c r="AM51" i="14" s="1"/>
  <c r="Q51" i="14"/>
  <c r="I51" i="14"/>
  <c r="H51" i="14"/>
  <c r="AL50" i="14"/>
  <c r="AJ50" i="14"/>
  <c r="AM50" i="14" s="1"/>
  <c r="AI50" i="14"/>
  <c r="AA50" i="14"/>
  <c r="Z50" i="14"/>
  <c r="R50" i="14"/>
  <c r="Q50" i="14"/>
  <c r="I50" i="14"/>
  <c r="H50" i="14"/>
  <c r="AJ49" i="14"/>
  <c r="AI49" i="14"/>
  <c r="AL49" i="14" s="1"/>
  <c r="AA49" i="14"/>
  <c r="Z49" i="14"/>
  <c r="R49" i="14"/>
  <c r="Q49" i="14"/>
  <c r="I49" i="14"/>
  <c r="H49" i="14"/>
  <c r="AJ48" i="14"/>
  <c r="AI48" i="14"/>
  <c r="AL48" i="14" s="1"/>
  <c r="AA48" i="14"/>
  <c r="Z48" i="14"/>
  <c r="R48" i="14"/>
  <c r="Q48" i="14"/>
  <c r="I48" i="14"/>
  <c r="H48" i="14"/>
  <c r="AJ47" i="14"/>
  <c r="AI47" i="14"/>
  <c r="AA47" i="14"/>
  <c r="Z47" i="14"/>
  <c r="R47" i="14"/>
  <c r="Q47" i="14"/>
  <c r="I47" i="14"/>
  <c r="H47" i="14"/>
  <c r="AJ46" i="14"/>
  <c r="AI46" i="14"/>
  <c r="AA46" i="14"/>
  <c r="Z46" i="14"/>
  <c r="R46" i="14"/>
  <c r="Q46" i="14"/>
  <c r="I46" i="14"/>
  <c r="H46" i="14"/>
  <c r="AM45" i="14"/>
  <c r="AJ45" i="14"/>
  <c r="AI45" i="14"/>
  <c r="AA45" i="14"/>
  <c r="Z45" i="14"/>
  <c r="AL45" i="14" s="1"/>
  <c r="R45" i="14"/>
  <c r="Q45" i="14"/>
  <c r="I45" i="14"/>
  <c r="H45" i="14"/>
  <c r="AL44" i="14"/>
  <c r="AJ44" i="14"/>
  <c r="AM44" i="14" s="1"/>
  <c r="AI44" i="14"/>
  <c r="AA44" i="14"/>
  <c r="Z44" i="14"/>
  <c r="R44" i="14"/>
  <c r="Q44" i="14"/>
  <c r="I44" i="14"/>
  <c r="H44" i="14"/>
  <c r="Z41" i="14"/>
  <c r="Q41" i="14"/>
  <c r="H41" i="14"/>
  <c r="AH40" i="14"/>
  <c r="AG40" i="14"/>
  <c r="AF40" i="14"/>
  <c r="AE40" i="14"/>
  <c r="AI41" i="14" s="1"/>
  <c r="AD40" i="14"/>
  <c r="AC40" i="14"/>
  <c r="Y40" i="14"/>
  <c r="X40" i="14"/>
  <c r="W40" i="14"/>
  <c r="V40" i="14"/>
  <c r="U40" i="14"/>
  <c r="T40" i="14"/>
  <c r="Q40" i="14"/>
  <c r="P40" i="14"/>
  <c r="O40" i="14"/>
  <c r="N40" i="14"/>
  <c r="M40" i="14"/>
  <c r="L40" i="14"/>
  <c r="K40" i="14"/>
  <c r="G40" i="14"/>
  <c r="E40" i="14"/>
  <c r="C40" i="14"/>
  <c r="AJ39" i="14"/>
  <c r="AM39" i="14" s="1"/>
  <c r="AI39" i="14"/>
  <c r="AL39" i="14" s="1"/>
  <c r="AA39" i="14"/>
  <c r="Z39" i="14"/>
  <c r="R39" i="14"/>
  <c r="Q39" i="14"/>
  <c r="I39" i="14"/>
  <c r="H39" i="14"/>
  <c r="AJ38" i="14"/>
  <c r="AI38" i="14"/>
  <c r="AA38" i="14"/>
  <c r="Z38" i="14"/>
  <c r="R38" i="14"/>
  <c r="R40" i="14" s="1"/>
  <c r="Q38" i="14"/>
  <c r="I38" i="14"/>
  <c r="H38" i="14"/>
  <c r="AJ37" i="14"/>
  <c r="AI37" i="14"/>
  <c r="AA37" i="14"/>
  <c r="Z37" i="14"/>
  <c r="R37" i="14"/>
  <c r="Q37" i="14"/>
  <c r="I37" i="14"/>
  <c r="H37" i="14"/>
  <c r="AJ36" i="14"/>
  <c r="AI36" i="14"/>
  <c r="AA36" i="14"/>
  <c r="Z36" i="14"/>
  <c r="R36" i="14"/>
  <c r="Q36" i="14"/>
  <c r="I36" i="14"/>
  <c r="H36" i="14"/>
  <c r="AM35" i="14"/>
  <c r="AL35" i="14"/>
  <c r="AJ35" i="14"/>
  <c r="AI35" i="14"/>
  <c r="AA35" i="14"/>
  <c r="Z35" i="14"/>
  <c r="R35" i="14"/>
  <c r="Q35" i="14"/>
  <c r="I35" i="14"/>
  <c r="H35" i="14"/>
  <c r="AJ34" i="14"/>
  <c r="AM34" i="14" s="1"/>
  <c r="AI34" i="14"/>
  <c r="AL34" i="14" s="1"/>
  <c r="AA34" i="14"/>
  <c r="Z34" i="14"/>
  <c r="R34" i="14"/>
  <c r="Q34" i="14"/>
  <c r="I34" i="14"/>
  <c r="H34" i="14"/>
  <c r="AJ33" i="14"/>
  <c r="AM33" i="14" s="1"/>
  <c r="AI33" i="14"/>
  <c r="AL33" i="14" s="1"/>
  <c r="AA33" i="14"/>
  <c r="Z33" i="14"/>
  <c r="R33" i="14"/>
  <c r="Q33" i="14"/>
  <c r="I33" i="14"/>
  <c r="H33" i="14"/>
  <c r="AJ32" i="14"/>
  <c r="AI32" i="14"/>
  <c r="AL32" i="14" s="1"/>
  <c r="AA32" i="14"/>
  <c r="Z32" i="14"/>
  <c r="R32" i="14"/>
  <c r="Q32" i="14"/>
  <c r="I32" i="14"/>
  <c r="H32" i="14"/>
  <c r="AJ31" i="14"/>
  <c r="AM31" i="14" s="1"/>
  <c r="AI31" i="14"/>
  <c r="AL31" i="14" s="1"/>
  <c r="AA31" i="14"/>
  <c r="Z31" i="14"/>
  <c r="R31" i="14"/>
  <c r="Q31" i="14"/>
  <c r="I31" i="14"/>
  <c r="H31" i="14"/>
  <c r="AJ30" i="14"/>
  <c r="AI30" i="14"/>
  <c r="AA30" i="14"/>
  <c r="Z30" i="14"/>
  <c r="R30" i="14"/>
  <c r="Q30" i="14"/>
  <c r="I30" i="14"/>
  <c r="H30" i="14"/>
  <c r="AC28" i="14"/>
  <c r="AI27" i="14"/>
  <c r="AL27" i="14" s="1"/>
  <c r="AJ26" i="14"/>
  <c r="AI26" i="14"/>
  <c r="AI28" i="14" s="1"/>
  <c r="AH26" i="14"/>
  <c r="AG26" i="14"/>
  <c r="AF26" i="14"/>
  <c r="AE26" i="14"/>
  <c r="AE28" i="14" s="1"/>
  <c r="AD26" i="14"/>
  <c r="AC26" i="14"/>
  <c r="Y26" i="14"/>
  <c r="X26" i="14"/>
  <c r="X28" i="14" s="1"/>
  <c r="W26" i="14"/>
  <c r="V26" i="14"/>
  <c r="U26" i="14"/>
  <c r="T26" i="14"/>
  <c r="T74" i="14" s="1"/>
  <c r="Z74" i="14" s="1"/>
  <c r="R26" i="14"/>
  <c r="P26" i="14"/>
  <c r="O26" i="14"/>
  <c r="N26" i="14"/>
  <c r="M26" i="14"/>
  <c r="L26" i="14"/>
  <c r="K26" i="14"/>
  <c r="I26" i="14"/>
  <c r="H26" i="14"/>
  <c r="G26" i="14"/>
  <c r="G74" i="14" s="1"/>
  <c r="E26" i="14"/>
  <c r="E74" i="14" s="1"/>
  <c r="C26" i="14"/>
  <c r="C74" i="14" s="1"/>
  <c r="I74" i="14" s="1"/>
  <c r="AJ25" i="14"/>
  <c r="AM25" i="14" s="1"/>
  <c r="AI25" i="14"/>
  <c r="AA25" i="14"/>
  <c r="AA26" i="14" s="1"/>
  <c r="Z25" i="14"/>
  <c r="R25" i="14"/>
  <c r="Q25" i="14"/>
  <c r="I25" i="14"/>
  <c r="H25" i="14"/>
  <c r="AM24" i="14"/>
  <c r="AL24" i="14"/>
  <c r="AJ24" i="14"/>
  <c r="AI24" i="14"/>
  <c r="AA24" i="14"/>
  <c r="Z24" i="14"/>
  <c r="R24" i="14"/>
  <c r="Q24" i="14"/>
  <c r="I24" i="14"/>
  <c r="H24" i="14"/>
  <c r="AJ23" i="14"/>
  <c r="AM23" i="14" s="1"/>
  <c r="AM26" i="14" s="1"/>
  <c r="AI23" i="14"/>
  <c r="AL23" i="14" s="1"/>
  <c r="AA23" i="14"/>
  <c r="Z23" i="14"/>
  <c r="Z26" i="14" s="1"/>
  <c r="R23" i="14"/>
  <c r="Q23" i="14"/>
  <c r="Q26" i="14" s="1"/>
  <c r="I23" i="14"/>
  <c r="H23" i="14"/>
  <c r="H22" i="14"/>
  <c r="AH21" i="14"/>
  <c r="AG21" i="14"/>
  <c r="AF21" i="14"/>
  <c r="AE21" i="14"/>
  <c r="AD21" i="14"/>
  <c r="AC21" i="14"/>
  <c r="Y21" i="14"/>
  <c r="X21" i="14"/>
  <c r="X74" i="14" s="1"/>
  <c r="W21" i="14"/>
  <c r="V21" i="14"/>
  <c r="V74" i="14" s="1"/>
  <c r="U21" i="14"/>
  <c r="T21" i="14"/>
  <c r="Q21" i="14"/>
  <c r="P21" i="14"/>
  <c r="O21" i="14"/>
  <c r="N21" i="14"/>
  <c r="M21" i="14"/>
  <c r="L21" i="14"/>
  <c r="L74" i="14" s="1"/>
  <c r="K21" i="14"/>
  <c r="K74" i="14" s="1"/>
  <c r="G21" i="14"/>
  <c r="E21" i="14"/>
  <c r="C21" i="14"/>
  <c r="AM20" i="14"/>
  <c r="AJ20" i="14"/>
  <c r="AI20" i="14"/>
  <c r="AL20" i="14" s="1"/>
  <c r="AA20" i="14"/>
  <c r="Z20" i="14"/>
  <c r="R20" i="14"/>
  <c r="Q20" i="14"/>
  <c r="I20" i="14"/>
  <c r="H20" i="14"/>
  <c r="AJ19" i="14"/>
  <c r="AI19" i="14"/>
  <c r="AA19" i="14"/>
  <c r="Z19" i="14"/>
  <c r="R19" i="14"/>
  <c r="Q19" i="14"/>
  <c r="I19" i="14"/>
  <c r="H19" i="14"/>
  <c r="AJ18" i="14"/>
  <c r="AI18" i="14"/>
  <c r="AA18" i="14"/>
  <c r="Z18" i="14"/>
  <c r="R18" i="14"/>
  <c r="Q18" i="14"/>
  <c r="I18" i="14"/>
  <c r="H18" i="14"/>
  <c r="AM17" i="14"/>
  <c r="AJ17" i="14"/>
  <c r="AI17" i="14"/>
  <c r="AA17" i="14"/>
  <c r="Z17" i="14"/>
  <c r="R17" i="14"/>
  <c r="Q17" i="14"/>
  <c r="I17" i="14"/>
  <c r="H17" i="14"/>
  <c r="AL16" i="14"/>
  <c r="AJ16" i="14"/>
  <c r="AM16" i="14" s="1"/>
  <c r="AI16" i="14"/>
  <c r="AA16" i="14"/>
  <c r="Z16" i="14"/>
  <c r="R16" i="14"/>
  <c r="Q16" i="14"/>
  <c r="I16" i="14"/>
  <c r="H16" i="14"/>
  <c r="AJ15" i="14"/>
  <c r="AI15" i="14"/>
  <c r="AL15" i="14" s="1"/>
  <c r="AA15" i="14"/>
  <c r="Z15" i="14"/>
  <c r="R15" i="14"/>
  <c r="Q15" i="14"/>
  <c r="I15" i="14"/>
  <c r="H15" i="14"/>
  <c r="AJ14" i="14"/>
  <c r="AI14" i="14"/>
  <c r="AA14" i="14"/>
  <c r="Z14" i="14"/>
  <c r="R14" i="14"/>
  <c r="Q14" i="14"/>
  <c r="I14" i="14"/>
  <c r="H14" i="14"/>
  <c r="AJ13" i="14"/>
  <c r="AI13" i="14"/>
  <c r="AA13" i="14"/>
  <c r="Z13" i="14"/>
  <c r="R13" i="14"/>
  <c r="Q13" i="14"/>
  <c r="I13" i="14"/>
  <c r="H13" i="14"/>
  <c r="AJ12" i="14"/>
  <c r="AI12" i="14"/>
  <c r="AL12" i="14" s="1"/>
  <c r="AA12" i="14"/>
  <c r="AM12" i="14" s="1"/>
  <c r="Z12" i="14"/>
  <c r="R12" i="14"/>
  <c r="Q12" i="14"/>
  <c r="I12" i="14"/>
  <c r="H12" i="14"/>
  <c r="AJ11" i="14"/>
  <c r="AI11" i="14"/>
  <c r="AA11" i="14"/>
  <c r="Z11" i="14"/>
  <c r="R11" i="14"/>
  <c r="AM11" i="14" s="1"/>
  <c r="Q11" i="14"/>
  <c r="I11" i="14"/>
  <c r="H11" i="14"/>
  <c r="AJ10" i="14"/>
  <c r="AI10" i="14"/>
  <c r="AA10" i="14"/>
  <c r="Z10" i="14"/>
  <c r="R10" i="14"/>
  <c r="Q10" i="14"/>
  <c r="I10" i="14"/>
  <c r="H10" i="14"/>
  <c r="AJ9" i="14"/>
  <c r="AM9" i="14" s="1"/>
  <c r="AI9" i="14"/>
  <c r="AL9" i="14" s="1"/>
  <c r="AA9" i="14"/>
  <c r="Z9" i="14"/>
  <c r="R9" i="14"/>
  <c r="Q9" i="14"/>
  <c r="I9" i="14"/>
  <c r="H9" i="14"/>
  <c r="AM8" i="14"/>
  <c r="AL8" i="14"/>
  <c r="AJ8" i="14"/>
  <c r="AI8" i="14"/>
  <c r="AA8" i="14"/>
  <c r="Z8" i="14"/>
  <c r="R8" i="14"/>
  <c r="Q8" i="14"/>
  <c r="I8" i="14"/>
  <c r="H8" i="14"/>
  <c r="AJ7" i="14"/>
  <c r="AI7" i="14"/>
  <c r="AA7" i="14"/>
  <c r="Z7" i="14"/>
  <c r="R7" i="14"/>
  <c r="Q7" i="14"/>
  <c r="I7" i="14"/>
  <c r="H7" i="14"/>
  <c r="AG4" i="14"/>
  <c r="AE4" i="14"/>
  <c r="X4" i="14"/>
  <c r="V4" i="14"/>
  <c r="U4" i="14"/>
  <c r="W4" i="14" s="1"/>
  <c r="Y4" i="14" s="1"/>
  <c r="AD4" i="14" s="1"/>
  <c r="T4" i="14"/>
  <c r="O4" i="14"/>
  <c r="M4" i="14"/>
  <c r="K4" i="14"/>
  <c r="G4" i="14"/>
  <c r="L4" i="14" s="1"/>
  <c r="N4" i="14" s="1"/>
  <c r="P4" i="14" s="1"/>
  <c r="E4" i="14"/>
  <c r="AB220" i="14" l="1"/>
  <c r="AF4" i="14"/>
  <c r="AH4" i="14" s="1"/>
  <c r="AM15" i="14"/>
  <c r="AL124" i="14"/>
  <c r="AM232" i="14"/>
  <c r="AE74" i="14"/>
  <c r="AI22" i="14"/>
  <c r="AL104" i="14"/>
  <c r="I138" i="14"/>
  <c r="AL228" i="14"/>
  <c r="AL123" i="14"/>
  <c r="AL173" i="14"/>
  <c r="R238" i="14"/>
  <c r="AM228" i="14"/>
  <c r="Z286" i="14"/>
  <c r="AL121" i="14"/>
  <c r="Z138" i="14"/>
  <c r="Q218" i="14"/>
  <c r="H255" i="14"/>
  <c r="AL106" i="14"/>
  <c r="AI114" i="14"/>
  <c r="Q286" i="14"/>
  <c r="H21" i="14"/>
  <c r="AL10" i="14"/>
  <c r="AM75" i="14"/>
  <c r="AI102" i="14"/>
  <c r="AI153" i="14" s="1"/>
  <c r="AJ102" i="14"/>
  <c r="AM134" i="14"/>
  <c r="AA21" i="14"/>
  <c r="AI21" i="14"/>
  <c r="AL7" i="14"/>
  <c r="AJ21" i="14"/>
  <c r="AM7" i="14"/>
  <c r="AL30" i="14"/>
  <c r="Z40" i="14"/>
  <c r="AM56" i="14"/>
  <c r="AG74" i="14"/>
  <c r="AJ72" i="14"/>
  <c r="R97" i="14"/>
  <c r="T148" i="14"/>
  <c r="Q114" i="14"/>
  <c r="Q152" i="14" s="1"/>
  <c r="AL132" i="14"/>
  <c r="AI243" i="14"/>
  <c r="AL240" i="14"/>
  <c r="AL243" i="14" s="1"/>
  <c r="AJ255" i="14"/>
  <c r="AC286" i="14"/>
  <c r="AA286" i="14"/>
  <c r="AM66" i="14"/>
  <c r="AA72" i="14"/>
  <c r="Q74" i="14"/>
  <c r="R74" i="14"/>
  <c r="AL60" i="14"/>
  <c r="AL65" i="14"/>
  <c r="AL72" i="14" s="1"/>
  <c r="AL38" i="14"/>
  <c r="K150" i="14"/>
  <c r="AL270" i="14"/>
  <c r="Z21" i="14"/>
  <c r="AA213" i="14"/>
  <c r="Q238" i="14"/>
  <c r="AM30" i="14"/>
  <c r="Z97" i="14"/>
  <c r="AL129" i="14"/>
  <c r="Z173" i="14"/>
  <c r="AM240" i="14"/>
  <c r="AM65" i="14"/>
  <c r="AM60" i="14"/>
  <c r="AL14" i="14"/>
  <c r="AL53" i="14"/>
  <c r="AM14" i="14"/>
  <c r="AM53" i="14"/>
  <c r="AL88" i="14"/>
  <c r="AL108" i="14"/>
  <c r="AJ173" i="14"/>
  <c r="AL247" i="14"/>
  <c r="AM282" i="14"/>
  <c r="AJ285" i="14"/>
  <c r="P74" i="14"/>
  <c r="AM10" i="14"/>
  <c r="Q63" i="14"/>
  <c r="Q76" i="14" s="1"/>
  <c r="R72" i="14"/>
  <c r="AA97" i="14"/>
  <c r="AA138" i="14"/>
  <c r="AM129" i="14"/>
  <c r="Q279" i="14"/>
  <c r="Q64" i="14"/>
  <c r="M74" i="14"/>
  <c r="AL105" i="14"/>
  <c r="AM124" i="14"/>
  <c r="AA40" i="14"/>
  <c r="I114" i="14"/>
  <c r="AM104" i="14"/>
  <c r="AL133" i="14"/>
  <c r="Z238" i="14"/>
  <c r="AM49" i="14"/>
  <c r="R63" i="14"/>
  <c r="AM48" i="14"/>
  <c r="C152" i="14"/>
  <c r="I150" i="14"/>
  <c r="W286" i="14"/>
  <c r="W287" i="14" s="1"/>
  <c r="AA287" i="14" s="1"/>
  <c r="L287" i="14"/>
  <c r="H279" i="14"/>
  <c r="H286" i="14" s="1"/>
  <c r="AM274" i="14"/>
  <c r="AL281" i="14"/>
  <c r="AL285" i="14" s="1"/>
  <c r="AI63" i="14"/>
  <c r="AL141" i="14"/>
  <c r="AM52" i="14"/>
  <c r="O148" i="14"/>
  <c r="O150" i="14" s="1"/>
  <c r="O152" i="14" s="1"/>
  <c r="I148" i="14"/>
  <c r="AM148" i="14" s="1"/>
  <c r="AL261" i="14"/>
  <c r="AL52" i="14"/>
  <c r="AL87" i="14"/>
  <c r="I218" i="14"/>
  <c r="AM254" i="14"/>
  <c r="AM18" i="14"/>
  <c r="Q22" i="14"/>
  <c r="AL37" i="14"/>
  <c r="AL47" i="14"/>
  <c r="AL51" i="14"/>
  <c r="AL91" i="14"/>
  <c r="AL97" i="14" s="1"/>
  <c r="AL96" i="14"/>
  <c r="Z102" i="14"/>
  <c r="AL100" i="14"/>
  <c r="AL112" i="14"/>
  <c r="AI138" i="14"/>
  <c r="AM128" i="14"/>
  <c r="AA146" i="14"/>
  <c r="H218" i="14"/>
  <c r="AM227" i="14"/>
  <c r="AL231" i="14"/>
  <c r="R255" i="14"/>
  <c r="AL246" i="14"/>
  <c r="AM269" i="14"/>
  <c r="B286" i="14"/>
  <c r="V286" i="14"/>
  <c r="AM307" i="14"/>
  <c r="R312" i="14"/>
  <c r="L352" i="14"/>
  <c r="AM270" i="14"/>
  <c r="AM279" i="14" s="1"/>
  <c r="AL92" i="14"/>
  <c r="AJ238" i="14"/>
  <c r="AL251" i="14"/>
  <c r="R279" i="14"/>
  <c r="AG291" i="14"/>
  <c r="AE291" i="14"/>
  <c r="AJ63" i="14"/>
  <c r="AM141" i="14"/>
  <c r="AJ307" i="14"/>
  <c r="AL18" i="14"/>
  <c r="Z22" i="14"/>
  <c r="AM37" i="14"/>
  <c r="AM47" i="14"/>
  <c r="AL75" i="14"/>
  <c r="AA102" i="14"/>
  <c r="AM112" i="14"/>
  <c r="AJ138" i="14"/>
  <c r="AM123" i="14"/>
  <c r="AL127" i="14"/>
  <c r="V157" i="14"/>
  <c r="T157" i="14"/>
  <c r="C286" i="14"/>
  <c r="AD286" i="14"/>
  <c r="AL19" i="14"/>
  <c r="AM173" i="14"/>
  <c r="AM247" i="14"/>
  <c r="AL274" i="14"/>
  <c r="AI307" i="14"/>
  <c r="AM19" i="14"/>
  <c r="H152" i="14"/>
  <c r="AM224" i="14"/>
  <c r="AM246" i="14"/>
  <c r="P286" i="14"/>
  <c r="P287" i="14" s="1"/>
  <c r="G286" i="14"/>
  <c r="I21" i="14"/>
  <c r="AL13" i="14"/>
  <c r="AJ40" i="14"/>
  <c r="AM32" i="14"/>
  <c r="AL36" i="14"/>
  <c r="AL59" i="14"/>
  <c r="AM97" i="14"/>
  <c r="AL86" i="14"/>
  <c r="AL99" i="14"/>
  <c r="AL102" i="14" s="1"/>
  <c r="AM107" i="14"/>
  <c r="AL111" i="14"/>
  <c r="AL119" i="14"/>
  <c r="AM140" i="14"/>
  <c r="AM146" i="14" s="1"/>
  <c r="AM149" i="14"/>
  <c r="H238" i="14"/>
  <c r="AM226" i="14"/>
  <c r="AM234" i="14"/>
  <c r="AL253" i="14"/>
  <c r="AM264" i="14"/>
  <c r="AM268" i="14"/>
  <c r="AM276" i="14"/>
  <c r="AM262" i="14"/>
  <c r="AI40" i="14"/>
  <c r="AM38" i="14"/>
  <c r="AM121" i="14"/>
  <c r="I279" i="14"/>
  <c r="AM105" i="14"/>
  <c r="AF286" i="14"/>
  <c r="AF287" i="14" s="1"/>
  <c r="AM100" i="14"/>
  <c r="AL128" i="14"/>
  <c r="Q255" i="14"/>
  <c r="AL269" i="14"/>
  <c r="AL307" i="14"/>
  <c r="AM13" i="14"/>
  <c r="AC74" i="14"/>
  <c r="AL25" i="14"/>
  <c r="AL26" i="14" s="1"/>
  <c r="AL28" i="14" s="1"/>
  <c r="H40" i="14"/>
  <c r="AM36" i="14"/>
  <c r="H63" i="14"/>
  <c r="H76" i="14" s="1"/>
  <c r="AM46" i="14"/>
  <c r="AM63" i="14" s="1"/>
  <c r="AM59" i="14"/>
  <c r="AL81" i="14"/>
  <c r="Q97" i="14"/>
  <c r="AM99" i="14"/>
  <c r="AJ114" i="14"/>
  <c r="AM119" i="14"/>
  <c r="AM135" i="14"/>
  <c r="AE148" i="14"/>
  <c r="AE150" i="14" s="1"/>
  <c r="AE152" i="14" s="1"/>
  <c r="AA150" i="14"/>
  <c r="AM150" i="14" s="1"/>
  <c r="X222" i="14"/>
  <c r="T222" i="14"/>
  <c r="V222" i="14"/>
  <c r="I238" i="14"/>
  <c r="AL226" i="14"/>
  <c r="R243" i="14"/>
  <c r="AM241" i="14"/>
  <c r="AL245" i="14"/>
  <c r="AM253" i="14"/>
  <c r="AJ279" i="14"/>
  <c r="AL268" i="14"/>
  <c r="AL11" i="14"/>
  <c r="Z114" i="14"/>
  <c r="AM113" i="14"/>
  <c r="AL232" i="14"/>
  <c r="AL262" i="14"/>
  <c r="AM281" i="14"/>
  <c r="AM285" i="14" s="1"/>
  <c r="AM238" i="14"/>
  <c r="AL273" i="14"/>
  <c r="AI97" i="14"/>
  <c r="AM133" i="14"/>
  <c r="AL140" i="14"/>
  <c r="Z146" i="14"/>
  <c r="Z153" i="14" s="1"/>
  <c r="R173" i="14"/>
  <c r="AL227" i="14"/>
  <c r="AL238" i="14" s="1"/>
  <c r="R21" i="14"/>
  <c r="AL17" i="14"/>
  <c r="I40" i="14"/>
  <c r="I63" i="14"/>
  <c r="AL46" i="14"/>
  <c r="AL63" i="14" s="1"/>
  <c r="AL67" i="14"/>
  <c r="AJ97" i="14"/>
  <c r="AA114" i="14"/>
  <c r="AL122" i="14"/>
  <c r="AM127" i="14"/>
  <c r="AC148" i="14"/>
  <c r="Z178" i="14"/>
  <c r="AI255" i="14"/>
  <c r="AL260" i="14"/>
  <c r="AL279" i="14" s="1"/>
  <c r="AL267" i="14"/>
  <c r="AL282" i="14"/>
  <c r="AI238" i="14"/>
  <c r="AI279" i="14"/>
  <c r="AA255" i="14"/>
  <c r="Z72" i="14"/>
  <c r="Z76" i="14" s="1"/>
  <c r="H173" i="14"/>
  <c r="I173" i="14"/>
  <c r="AL146" i="14" l="1"/>
  <c r="R352" i="14"/>
  <c r="AM352" i="14"/>
  <c r="AE157" i="14"/>
  <c r="AG157" i="14"/>
  <c r="AL286" i="14"/>
  <c r="AD287" i="14"/>
  <c r="AJ287" i="14" s="1"/>
  <c r="AJ286" i="14"/>
  <c r="AI74" i="14"/>
  <c r="AL74" i="14" s="1"/>
  <c r="AI286" i="14"/>
  <c r="AC287" i="14"/>
  <c r="AI287" i="14" s="1"/>
  <c r="AL40" i="14"/>
  <c r="AL76" i="14" s="1"/>
  <c r="AL255" i="14"/>
  <c r="AM102" i="14"/>
  <c r="AM72" i="14"/>
  <c r="AM21" i="14"/>
  <c r="H74" i="14"/>
  <c r="AG222" i="14"/>
  <c r="AE222" i="14"/>
  <c r="AL114" i="14"/>
  <c r="AN149" i="14" s="1"/>
  <c r="AN151" i="14" s="1"/>
  <c r="AN153" i="14" s="1"/>
  <c r="T150" i="14"/>
  <c r="Z148" i="14"/>
  <c r="AI148" i="14"/>
  <c r="AC150" i="14"/>
  <c r="AM40" i="14"/>
  <c r="AL138" i="14"/>
  <c r="AM138" i="14"/>
  <c r="AM286" i="14"/>
  <c r="K152" i="14"/>
  <c r="Q150" i="14"/>
  <c r="AM114" i="14"/>
  <c r="R286" i="14"/>
  <c r="Q148" i="14"/>
  <c r="AL21" i="14"/>
  <c r="T152" i="14" l="1"/>
  <c r="Z150" i="14"/>
  <c r="AC152" i="14"/>
  <c r="AI150" i="14"/>
  <c r="AL150" i="14" s="1"/>
  <c r="AL148" i="14"/>
  <c r="E19" i="1" l="1"/>
  <c r="E17" i="1"/>
  <c r="E8" i="12" l="1"/>
  <c r="F13" i="12" s="1"/>
  <c r="H14" i="12" l="1"/>
  <c r="H13" i="12"/>
  <c r="E9" i="12"/>
  <c r="F14" i="12" s="1"/>
  <c r="E4" i="12"/>
  <c r="E3" i="12"/>
  <c r="E6" i="12" s="1"/>
  <c r="F5" i="12" s="1"/>
  <c r="K4" i="12"/>
  <c r="K6" i="12" s="1"/>
  <c r="J13" i="12" l="1"/>
  <c r="L13" i="12" s="1"/>
  <c r="J14" i="12"/>
  <c r="L14" i="12" s="1"/>
  <c r="F3" i="12"/>
  <c r="F4" i="12"/>
  <c r="E10" i="12"/>
  <c r="L15" i="12" l="1"/>
  <c r="D76" i="3" l="1"/>
  <c r="C76" i="3"/>
  <c r="B76" i="3"/>
  <c r="F73" i="3"/>
  <c r="M71" i="3"/>
  <c r="M75" i="3" s="1"/>
  <c r="M77" i="3" s="1"/>
  <c r="L71" i="3"/>
  <c r="L75" i="3" s="1"/>
  <c r="L77" i="3" s="1"/>
  <c r="K71" i="3"/>
  <c r="K75" i="3" s="1"/>
  <c r="K77" i="3" s="1"/>
  <c r="J71" i="3"/>
  <c r="J75" i="3" s="1"/>
  <c r="J77" i="3" s="1"/>
  <c r="I71" i="3"/>
  <c r="I75" i="3" s="1"/>
  <c r="I77" i="3" s="1"/>
  <c r="H71" i="3"/>
  <c r="H75" i="3" s="1"/>
  <c r="H77" i="3" s="1"/>
  <c r="G71" i="3"/>
  <c r="G75" i="3" s="1"/>
  <c r="G77" i="3" s="1"/>
  <c r="F71" i="3"/>
  <c r="F75" i="3" s="1"/>
  <c r="F77" i="3" s="1"/>
  <c r="E71" i="3"/>
  <c r="E75" i="3" s="1"/>
  <c r="E77" i="3" s="1"/>
  <c r="D71" i="3"/>
  <c r="D75" i="3" s="1"/>
  <c r="C71" i="3"/>
  <c r="C75" i="3" s="1"/>
  <c r="B71" i="3"/>
  <c r="B75" i="3" s="1"/>
  <c r="B79" i="3" s="1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0" i="3"/>
  <c r="O49" i="3"/>
  <c r="M45" i="3"/>
  <c r="L45" i="3"/>
  <c r="L47" i="3" s="1"/>
  <c r="L51" i="3" s="1"/>
  <c r="K45" i="3"/>
  <c r="J45" i="3"/>
  <c r="I45" i="3"/>
  <c r="H45" i="3"/>
  <c r="G45" i="3"/>
  <c r="G47" i="3" s="1"/>
  <c r="G51" i="3" s="1"/>
  <c r="F45" i="3"/>
  <c r="F47" i="3" s="1"/>
  <c r="F51" i="3" s="1"/>
  <c r="E45" i="3"/>
  <c r="D45" i="3"/>
  <c r="D47" i="3" s="1"/>
  <c r="D51" i="3" s="1"/>
  <c r="C45" i="3"/>
  <c r="C47" i="3" s="1"/>
  <c r="C51" i="3" s="1"/>
  <c r="B45" i="3"/>
  <c r="B47" i="3" s="1"/>
  <c r="B51" i="3" s="1"/>
  <c r="O44" i="3"/>
  <c r="O43" i="3"/>
  <c r="O42" i="3"/>
  <c r="O41" i="3"/>
  <c r="O40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M21" i="3"/>
  <c r="L21" i="3"/>
  <c r="K21" i="3"/>
  <c r="J21" i="3"/>
  <c r="I21" i="3"/>
  <c r="H21" i="3"/>
  <c r="G21" i="3"/>
  <c r="F21" i="3"/>
  <c r="E21" i="3"/>
  <c r="D21" i="3"/>
  <c r="C21" i="3"/>
  <c r="B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21" i="3" s="1"/>
  <c r="O45" i="3" l="1"/>
  <c r="O47" i="3" s="1"/>
  <c r="O51" i="3" s="1"/>
  <c r="E47" i="3"/>
  <c r="E51" i="3" s="1"/>
  <c r="H47" i="3"/>
  <c r="H51" i="3" s="1"/>
  <c r="D77" i="3"/>
  <c r="J73" i="3"/>
  <c r="C77" i="3"/>
  <c r="J47" i="3"/>
  <c r="J51" i="3" s="1"/>
  <c r="M47" i="3"/>
  <c r="M51" i="3" s="1"/>
  <c r="O71" i="3"/>
  <c r="B73" i="3"/>
  <c r="I47" i="3"/>
  <c r="I51" i="3" s="1"/>
  <c r="K47" i="3"/>
  <c r="K51" i="3" s="1"/>
  <c r="C79" i="3"/>
  <c r="D79" i="3" s="1"/>
  <c r="E79" i="3" s="1"/>
  <c r="F79" i="3" s="1"/>
  <c r="G79" i="3" s="1"/>
  <c r="H79" i="3" s="1"/>
  <c r="I79" i="3" s="1"/>
  <c r="J79" i="3" s="1"/>
  <c r="K79" i="3" s="1"/>
  <c r="L79" i="3" s="1"/>
  <c r="B77" i="3"/>
  <c r="C73" i="3"/>
  <c r="G73" i="3"/>
  <c r="K73" i="3"/>
  <c r="O75" i="3"/>
  <c r="D73" i="3"/>
  <c r="H73" i="3"/>
  <c r="L73" i="3"/>
  <c r="E73" i="3"/>
  <c r="I73" i="3"/>
  <c r="M73" i="3"/>
  <c r="D10" i="1" l="1"/>
  <c r="D14" i="1"/>
  <c r="D13" i="1"/>
  <c r="D11" i="1"/>
  <c r="E7" i="1"/>
  <c r="E6" i="1"/>
  <c r="E4" i="1"/>
  <c r="E3" i="1"/>
  <c r="E16" i="1" l="1"/>
  <c r="E18" i="1" s="1"/>
  <c r="B48" i="1"/>
  <c r="B43" i="1"/>
  <c r="B46" i="1"/>
  <c r="B40" i="1"/>
  <c r="B35" i="1"/>
  <c r="B38" i="1"/>
  <c r="B26" i="1"/>
  <c r="B61" i="1" s="1"/>
  <c r="B30" i="1"/>
  <c r="E34" i="1" l="1"/>
  <c r="B52" i="1" s="1"/>
  <c r="B58" i="1"/>
  <c r="E57" i="1" s="1"/>
  <c r="E42" i="1"/>
  <c r="B54" i="1" s="1"/>
  <c r="E51" i="1" l="1"/>
  <c r="E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cheryl LaJoye</author>
  </authors>
  <commentList>
    <comment ref="A249" authorId="0" shapeId="0" xr:uid="{A7E67E94-2DFA-4F40-84E6-B11CB2C49EF6}">
      <text>
        <r>
          <rPr>
            <b/>
            <sz val="9"/>
            <color indexed="81"/>
            <rFont val="Tahoma"/>
            <family val="2"/>
          </rPr>
          <t>cheryl LaJoye: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<sst xmlns="http://schemas.openxmlformats.org/spreadsheetml/2006/main" count="4831" uniqueCount="484">
  <si>
    <t xml:space="preserve">Grid Purchased Electricity - Baseline Year (FY10/11) </t>
  </si>
  <si>
    <t>kWh</t>
  </si>
  <si>
    <t>MMBtu</t>
  </si>
  <si>
    <t>Consumption</t>
  </si>
  <si>
    <t>Units</t>
  </si>
  <si>
    <t>Lbs.</t>
  </si>
  <si>
    <t>Produced/Consumed</t>
  </si>
  <si>
    <t>ENERGY Portion of Survey:</t>
  </si>
  <si>
    <t>District (on-site) Steam/Hot Water - Baseline Year (FY10/11)</t>
  </si>
  <si>
    <t>Source Site Ratio for grid-purchased electricity</t>
  </si>
  <si>
    <t>Degree Days - Baseline Year (FY10/11)</t>
  </si>
  <si>
    <t>Energy from all other sources - Baseline Year (FY10/11)</t>
  </si>
  <si>
    <t xml:space="preserve">       Natural Gas = Heating Plant </t>
  </si>
  <si>
    <t xml:space="preserve">     District = produce steam/hot water from central plant</t>
  </si>
  <si>
    <t xml:space="preserve">      Domestic Gas</t>
  </si>
  <si>
    <t>Therm</t>
  </si>
  <si>
    <t>Dthm</t>
  </si>
  <si>
    <t>TOTAL - Energy all other sources - Baseline Year (FY10/11)</t>
  </si>
  <si>
    <t>Heating</t>
  </si>
  <si>
    <t>Cooling</t>
  </si>
  <si>
    <t>A= Grid Purchased Electricity (MMBtu)</t>
  </si>
  <si>
    <t>(A x B) +C + (D X E) + F</t>
  </si>
  <si>
    <t>B=Source-Site Ratio for Grid Purchased Electricity</t>
  </si>
  <si>
    <t>C=Electricity from On-Site renewables</t>
  </si>
  <si>
    <t>D=District Steam/Hot Water</t>
  </si>
  <si>
    <t>E=Source-Site Ratio for Grid Purchased District Steam/Hot Water</t>
  </si>
  <si>
    <t>Baseline Year:</t>
  </si>
  <si>
    <t>=</t>
  </si>
  <si>
    <t>F=Energy from All Other Sources</t>
  </si>
  <si>
    <t>Performance Year:</t>
  </si>
  <si>
    <t xml:space="preserve">Total Building Energy Consumption (source energy):  </t>
  </si>
  <si>
    <t>6 x (((A/B)-(C/D))/(A/B))</t>
  </si>
  <si>
    <t>A=Total Building Energy Consumption (source energy), baseline year</t>
  </si>
  <si>
    <t>B=Gross square feet of building space, baseline year</t>
  </si>
  <si>
    <t>C=Total building energy consumption (source energy), performance year</t>
  </si>
  <si>
    <t>D=Gross square feet of building space, performance year</t>
  </si>
  <si>
    <t>Part 2:  Points Earned:</t>
  </si>
  <si>
    <t xml:space="preserve">Part 1:  Points Earned: </t>
  </si>
  <si>
    <t>B=total building energy consumption (site energy), performance year</t>
  </si>
  <si>
    <t>C=EUI-adjusted floor area, performance year (gross square foot)</t>
  </si>
  <si>
    <t>D=Total degree days, performance year (heating + cooling)</t>
  </si>
  <si>
    <t>3.5 x ((A)-((B/C)/D))/A</t>
  </si>
  <si>
    <t>A=Minimum performance threshold (MMBtu per square foot/degree day)</t>
  </si>
  <si>
    <t>TOTAL MMBtu Baseline Year (FY10/11)</t>
  </si>
  <si>
    <t>WATER</t>
  </si>
  <si>
    <t>(Actual)</t>
  </si>
  <si>
    <t>CONSUMPTION</t>
  </si>
  <si>
    <t>FY10/11</t>
  </si>
  <si>
    <t>Secondary Water Allocation</t>
  </si>
  <si>
    <t>Usage</t>
  </si>
  <si>
    <t>Cost</t>
  </si>
  <si>
    <t>TOTAL</t>
  </si>
  <si>
    <t>Building</t>
  </si>
  <si>
    <t>100 CF</t>
  </si>
  <si>
    <t xml:space="preserve">PEIF                                 </t>
  </si>
  <si>
    <t xml:space="preserve">Berry Events Center           </t>
  </si>
  <si>
    <t>Cohodas - Main</t>
  </si>
  <si>
    <t>Cohodas - Sprinkler</t>
  </si>
  <si>
    <t>Carey Hall</t>
  </si>
  <si>
    <t>Lee Hall</t>
  </si>
  <si>
    <t>Art Annex</t>
  </si>
  <si>
    <t>Hedgcock Fieldhouse</t>
  </si>
  <si>
    <t>Fine Arts - Main</t>
  </si>
  <si>
    <t>Fine Arts - AC</t>
  </si>
  <si>
    <t xml:space="preserve">New Science Facility         </t>
  </si>
  <si>
    <t xml:space="preserve">West Science Facility        </t>
  </si>
  <si>
    <t>Learning Resources</t>
  </si>
  <si>
    <t>Jamrich Hall</t>
  </si>
  <si>
    <t>Gries Hall</t>
  </si>
  <si>
    <t>Whitman Hall</t>
  </si>
  <si>
    <t>Quad I - Housing (63%)</t>
  </si>
  <si>
    <t xml:space="preserve">          Gant Hall (25% of 63%)</t>
  </si>
  <si>
    <t xml:space="preserve">          Spalding Hall (25% of 63%)</t>
  </si>
  <si>
    <t xml:space="preserve">          Payne Hall (25% of 63%)</t>
  </si>
  <si>
    <t xml:space="preserve">          Halverson Hall (25% of 63%)</t>
  </si>
  <si>
    <t>Quad I - Food Service (37%)</t>
  </si>
  <si>
    <t>Magers (Quad II)                     TOTALIZER</t>
  </si>
  <si>
    <t>Meyland</t>
  </si>
  <si>
    <t>University Center/Food Service (Split 86%)</t>
  </si>
  <si>
    <t>University Center                       (Split 14%)</t>
  </si>
  <si>
    <t>Dome (North)</t>
  </si>
  <si>
    <t>Dome (South)</t>
  </si>
  <si>
    <t>West Hall</t>
  </si>
  <si>
    <t>Spooner Hall</t>
  </si>
  <si>
    <t>1601 Lincoln Apt. (100 CF)</t>
  </si>
  <si>
    <t>1701 Lincoln Apt. (100 CF)</t>
  </si>
  <si>
    <t>Summit Apt. (100 CF) x10</t>
  </si>
  <si>
    <t>Norwood Apt. (100 CF)</t>
  </si>
  <si>
    <t>Hunt</t>
  </si>
  <si>
    <t>Van Antwerp</t>
  </si>
  <si>
    <t>Woodland Apts (high meter)</t>
  </si>
  <si>
    <t>Woodland Apts (low meter)</t>
  </si>
  <si>
    <t>Note variances in usage: Building accumulations are off building meters/primary meter is direct billed from City</t>
  </si>
  <si>
    <t>MASTER CONSUMPTION (FY1011)</t>
  </si>
  <si>
    <t>MASTER CONSUMPTION (FY0910)</t>
  </si>
  <si>
    <t>VARIANCE BETWEEN MASTER &amp; METERS</t>
  </si>
  <si>
    <t>Direct Billed Water</t>
  </si>
  <si>
    <t>Kaye House (Presidents res.) 1440 Center St.</t>
  </si>
  <si>
    <t>1716 Presque Isle - Rental</t>
  </si>
  <si>
    <t>Grounds Butler/1321 Wright Street</t>
  </si>
  <si>
    <t>Heating Plant - Main</t>
  </si>
  <si>
    <t xml:space="preserve">Heating Plant - Blowdown </t>
  </si>
  <si>
    <t>Heating Plant - Brine</t>
  </si>
  <si>
    <t>Service Building (2074 Sugarloaf)</t>
  </si>
  <si>
    <t>Jacobetti Center - Main</t>
  </si>
  <si>
    <t>1010 Wright Street</t>
  </si>
  <si>
    <t>1230 Center Street Apt.</t>
  </si>
  <si>
    <t>1500 Wilkinson</t>
  </si>
  <si>
    <t>300 Waldo</t>
  </si>
  <si>
    <t>1716 Schaffer Ave.</t>
  </si>
  <si>
    <t>2075 Sugarloaf Ave.</t>
  </si>
  <si>
    <t>1422 Presque Isle (Hardee's Building)</t>
  </si>
  <si>
    <t>DIRECT BILLED TOTAL</t>
  </si>
  <si>
    <t>DIRECT BILLED TOTAL FY0910</t>
  </si>
  <si>
    <t>VARIANCE</t>
  </si>
  <si>
    <t>TOTAL FY1011</t>
  </si>
  <si>
    <t>TOTAL FY0910</t>
  </si>
  <si>
    <t>CUMMULATIVE TOTAL FY1011</t>
  </si>
  <si>
    <t>May</t>
  </si>
  <si>
    <t>April</t>
  </si>
  <si>
    <t>July</t>
  </si>
  <si>
    <t>(6/15-7/15)</t>
  </si>
  <si>
    <t>(11/15-12/15)</t>
  </si>
  <si>
    <t>(10/15-11/15)</t>
  </si>
  <si>
    <t>(9/15-10/15)</t>
  </si>
  <si>
    <t>(8/15-9/15)</t>
  </si>
  <si>
    <t>(7/15-8/15)</t>
  </si>
  <si>
    <t>Cohodas</t>
  </si>
  <si>
    <t>N/A</t>
  </si>
  <si>
    <t>New Science Facility</t>
  </si>
  <si>
    <t>PEIF</t>
  </si>
  <si>
    <t>Auxilary Buildings</t>
  </si>
  <si>
    <t>Quad II</t>
  </si>
  <si>
    <t>Rentals</t>
  </si>
  <si>
    <t>Total</t>
  </si>
  <si>
    <t>SUMMARY WORKSHEET:</t>
  </si>
  <si>
    <t>COST</t>
  </si>
  <si>
    <t>Electrical</t>
  </si>
  <si>
    <t>Water</t>
  </si>
  <si>
    <t>Domestic Fuel</t>
  </si>
  <si>
    <r>
      <t>Total Fuel</t>
    </r>
    <r>
      <rPr>
        <b/>
        <sz val="12"/>
        <rFont val="Calibri"/>
        <family val="2"/>
        <scheme val="minor"/>
      </rPr>
      <t xml:space="preserve">   (includes Natural Gas, Oil &amp; Wood)</t>
    </r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</si>
  <si>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</si>
  <si>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</si>
  <si>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</si>
  <si>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</si>
  <si>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</si>
  <si>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</si>
  <si>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</si>
  <si>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</si>
  <si>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</si>
  <si>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</si>
  <si>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</si>
  <si>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</si>
  <si>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</si>
  <si>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Comsumption</t>
  </si>
  <si>
    <t>Electric/kWh</t>
  </si>
  <si>
    <t>Water / CCF</t>
  </si>
  <si>
    <t>Domestic Fuel/Thm</t>
  </si>
  <si>
    <t>Total Fuel/MMBtu</t>
  </si>
  <si>
    <t xml:space="preserve">Note:  </t>
  </si>
  <si>
    <t>Recording "billed" consumption starting in 2015/2016 to match monthly reporting</t>
  </si>
  <si>
    <t>Billed Consumption in 2014/2015 = 33,613,103 kWh, 90,188 CCF</t>
  </si>
  <si>
    <t>Billed Consumption in 2013/2014 = 33,910,465 kWh, 100,481 CCF</t>
  </si>
  <si>
    <t>Billed Consumption in 2012/2013 = 33,439,713 kWh</t>
  </si>
  <si>
    <t>Billed Consumption in 2011/2012 = 35,582,004 kWh</t>
  </si>
  <si>
    <t>Billed Consumption in 2009/2010 = 37,622,627 kWh</t>
  </si>
  <si>
    <t>Billed Consumption in 2008/2009 =  N/A, 105,961 CCF</t>
  </si>
  <si>
    <t>Billed Consumption in 2007/2008 =  N/A</t>
  </si>
  <si>
    <t>Billed Consumption in 2006/2007 =  N/A</t>
  </si>
  <si>
    <t>Billed Consumption in 2005/2006 =  N/A</t>
  </si>
  <si>
    <t>Billed Consumption in 2004/2005 =  N/A</t>
  </si>
  <si>
    <t>Billed Consumption in 2003/2004 =  N/A</t>
  </si>
  <si>
    <t>Electrical  Usage Change %</t>
  </si>
  <si>
    <t>Water Usage Change %</t>
  </si>
  <si>
    <t>Domestic Fuel Usage Change %</t>
  </si>
  <si>
    <t>Total Fuel Usage Change %</t>
  </si>
  <si>
    <t>% change is from the previous year</t>
  </si>
  <si>
    <t>Total Points Earned</t>
  </si>
  <si>
    <t>CLEAN AND RENEWABLE ENERGY Portion of Survey:</t>
  </si>
  <si>
    <t>A.</t>
  </si>
  <si>
    <t>B.</t>
  </si>
  <si>
    <t xml:space="preserve">Domestic = </t>
  </si>
  <si>
    <t xml:space="preserve">Heating Plant = </t>
  </si>
  <si>
    <t>therm</t>
  </si>
  <si>
    <t>dthm</t>
  </si>
  <si>
    <t>Total Natural Gas (Dthm)</t>
  </si>
  <si>
    <t>Total Electricity  (kWh)</t>
  </si>
  <si>
    <t>Gas Breakdown:</t>
  </si>
  <si>
    <t>Mbtu</t>
  </si>
  <si>
    <t>Total Wood (Tons)</t>
  </si>
  <si>
    <t>TOTAL ENERGY CONSUMED</t>
  </si>
  <si>
    <t>Total Clean Renewable Energy Generated On-Site</t>
  </si>
  <si>
    <t>Non-Electric Renewable Source (Steam) Produced</t>
  </si>
  <si>
    <t>Factor</t>
  </si>
  <si>
    <t>X</t>
  </si>
  <si>
    <t>Energy Generated</t>
  </si>
  <si>
    <t>Option 2:  Non-Electric Renewable Source (Steam)</t>
  </si>
  <si>
    <t xml:space="preserve">Option 1:  Total Clean Renewable Energy Generated  </t>
  </si>
  <si>
    <t>÷</t>
  </si>
  <si>
    <t>Total Energy Consumption</t>
  </si>
  <si>
    <t>Points</t>
  </si>
  <si>
    <t>Earned</t>
  </si>
  <si>
    <t>TOTAL POINTS EARNED</t>
  </si>
  <si>
    <t>Performance Year FY20/21</t>
  </si>
  <si>
    <t>Grid Purchased Electricity - Performance Year (FY20/21)</t>
  </si>
  <si>
    <t>District (on-site) Steam/Hot Water - Performance Year (FY20/21)</t>
  </si>
  <si>
    <t>Energy from all other sources - Performance Year (FY20/21)</t>
  </si>
  <si>
    <t>TOTAL - Energy all other sources - Performance Year (FY20/21)</t>
  </si>
  <si>
    <t>TOTAL MMBtu Performance Year (20/21)</t>
  </si>
  <si>
    <t>Degree Days - Performance Year  (FY20/21)</t>
  </si>
  <si>
    <t>FISCAL YEAR 20/21</t>
  </si>
  <si>
    <t>Electric Consumption (kWh)</t>
  </si>
  <si>
    <t>(FY2122)</t>
  </si>
  <si>
    <t>(FY2021)</t>
  </si>
  <si>
    <t>First Quarter</t>
  </si>
  <si>
    <t>Second Quarter</t>
  </si>
  <si>
    <t>Third Quarter</t>
  </si>
  <si>
    <t>Fourth Quarter</t>
  </si>
  <si>
    <t>(Largest to Smallest/Sq. Foot)</t>
  </si>
  <si>
    <t>Totals</t>
  </si>
  <si>
    <t>(12/15-1/15)</t>
  </si>
  <si>
    <t>(1/15- 2/15)</t>
  </si>
  <si>
    <t>(2/15- 3/15)</t>
  </si>
  <si>
    <t>(4/15- 5/15)</t>
  </si>
  <si>
    <t>(5/15- 6/15)</t>
  </si>
  <si>
    <t>(6/15- 7/15)</t>
  </si>
  <si>
    <t>(FY1920)</t>
  </si>
  <si>
    <t>Campus Academic</t>
  </si>
  <si>
    <t>Aug</t>
  </si>
  <si>
    <t>Sept</t>
  </si>
  <si>
    <t>Oct</t>
  </si>
  <si>
    <t>Nov</t>
  </si>
  <si>
    <t>Dec</t>
  </si>
  <si>
    <t>Jan</t>
  </si>
  <si>
    <t>Feb</t>
  </si>
  <si>
    <t>Mar</t>
  </si>
  <si>
    <t>Jun</t>
  </si>
  <si>
    <t>Jacobetti Center</t>
  </si>
  <si>
    <t>Harden Hall</t>
  </si>
  <si>
    <t>West Science Complex</t>
  </si>
  <si>
    <t>T/FA - FRT - MCC Complex</t>
  </si>
  <si>
    <t>Weston Hall</t>
  </si>
  <si>
    <t>Hedgcock</t>
  </si>
  <si>
    <t>Cohodas Hall</t>
  </si>
  <si>
    <t>Services Building</t>
  </si>
  <si>
    <t>Art &amp; Design Building (DeVos Museum)</t>
  </si>
  <si>
    <t>Gries Hall (Beaumier Center)</t>
  </si>
  <si>
    <t>Heating Plant</t>
  </si>
  <si>
    <t>Athletics</t>
  </si>
  <si>
    <t>* Plant not included</t>
  </si>
  <si>
    <t>Superior Dome</t>
  </si>
  <si>
    <t>Berry</t>
  </si>
  <si>
    <t>Misc. Unaccounted</t>
  </si>
  <si>
    <t>Billed</t>
  </si>
  <si>
    <t>Non Academic/Off Campus</t>
  </si>
  <si>
    <t>þ</t>
  </si>
  <si>
    <t>1020 Wright Street (Grounds Bldg)</t>
  </si>
  <si>
    <t>Kaye House</t>
  </si>
  <si>
    <t>Grounds Butler</t>
  </si>
  <si>
    <t>Bus Garage (1901 Enterprise)</t>
  </si>
  <si>
    <t>1960 S US HWY 41 (FROST Site)</t>
  </si>
  <si>
    <t>1020 Wright Street (FROST Bldg)</t>
  </si>
  <si>
    <t>Dome Sign</t>
  </si>
  <si>
    <t>Misc (Towers, Sign etc…)</t>
  </si>
  <si>
    <t xml:space="preserve">1203 W. Fair (Wifi Generator) </t>
  </si>
  <si>
    <t>Washington Street Facility</t>
  </si>
  <si>
    <t>----</t>
  </si>
  <si>
    <t>----------------------------------</t>
  </si>
  <si>
    <t>Northern Center</t>
  </si>
  <si>
    <t>Woodland Apts</t>
  </si>
  <si>
    <t>Northern Lights Dining</t>
  </si>
  <si>
    <t>Lincoln Apts</t>
  </si>
  <si>
    <t>Magers Hall</t>
  </si>
  <si>
    <t>Meyland Hall</t>
  </si>
  <si>
    <t>Van Antwerp Hall</t>
  </si>
  <si>
    <t>Hunt Hall</t>
  </si>
  <si>
    <t>Spalding Hall</t>
  </si>
  <si>
    <t>Gant Hall</t>
  </si>
  <si>
    <t>Halverson Hall</t>
  </si>
  <si>
    <t>Norwood Apts</t>
  </si>
  <si>
    <t>Center Apts</t>
  </si>
  <si>
    <t>Summit Apts</t>
  </si>
  <si>
    <t>NMU Invent</t>
  </si>
  <si>
    <t>Temaki &amp; Tea</t>
  </si>
  <si>
    <t>1716 Presque Isle</t>
  </si>
  <si>
    <t>1500 Wilkinson House</t>
  </si>
  <si>
    <t>1707 Schaffer</t>
  </si>
  <si>
    <t>1738 Presque Isle~ B</t>
  </si>
  <si>
    <t>1738 Presque Isle ~ C</t>
  </si>
  <si>
    <t>1738 Presque Isle ~ Commercial</t>
  </si>
  <si>
    <t>1738 Presque Isle ~ Residential</t>
  </si>
  <si>
    <t>Miscellaneous (??)</t>
  </si>
  <si>
    <t>Report Total</t>
  </si>
  <si>
    <t>Total Billed</t>
  </si>
  <si>
    <t>Water Consumption (Gallons)</t>
  </si>
  <si>
    <t>(6/12-7/25)</t>
  </si>
  <si>
    <t>(7/25-8/25)</t>
  </si>
  <si>
    <t>(8/25-9/25)</t>
  </si>
  <si>
    <t>(9/25-10/25)</t>
  </si>
  <si>
    <t>(10/25-11/25)</t>
  </si>
  <si>
    <t>(11/25-12/25)</t>
  </si>
  <si>
    <t>(12/25-1/25)</t>
  </si>
  <si>
    <t>(1/25-2/25)</t>
  </si>
  <si>
    <t>(2/25-3/25)</t>
  </si>
  <si>
    <t>(4/25-5/25)</t>
  </si>
  <si>
    <t>(5/25-6/25)</t>
  </si>
  <si>
    <t>Totals Report</t>
  </si>
  <si>
    <t>my report</t>
  </si>
  <si>
    <r>
      <t>Jacobetti Center (</t>
    </r>
    <r>
      <rPr>
        <sz val="10"/>
        <color rgb="FF0066FF"/>
        <rFont val="Arial"/>
        <family val="2"/>
      </rPr>
      <t>Blue = Metasys</t>
    </r>
    <r>
      <rPr>
        <sz val="10"/>
        <rFont val="Arial"/>
        <family val="2"/>
      </rPr>
      <t>)</t>
    </r>
  </si>
  <si>
    <t>Jacobetti Center  (Billed Amount)</t>
  </si>
  <si>
    <r>
      <t>Services Building   (</t>
    </r>
    <r>
      <rPr>
        <sz val="10"/>
        <color rgb="FF0066FF"/>
        <rFont val="Arial"/>
        <family val="2"/>
      </rPr>
      <t>Blue = Metasys</t>
    </r>
    <r>
      <rPr>
        <sz val="10"/>
        <rFont val="Arial"/>
        <family val="2"/>
      </rPr>
      <t>)</t>
    </r>
  </si>
  <si>
    <r>
      <t xml:space="preserve">Services Building   </t>
    </r>
    <r>
      <rPr>
        <sz val="10"/>
        <color theme="1"/>
        <rFont val="Arial"/>
        <family val="2"/>
      </rPr>
      <t>(Billed Amount</t>
    </r>
    <r>
      <rPr>
        <sz val="10"/>
        <rFont val="Arial"/>
        <family val="2"/>
      </rPr>
      <t>)</t>
    </r>
  </si>
  <si>
    <t>PEIF = New Meter</t>
  </si>
  <si>
    <t xml:space="preserve">                 Berry = Actual Usage from (4/24-7/1) divided by 2</t>
  </si>
  <si>
    <t>Bus Garage</t>
  </si>
  <si>
    <t>FROST Site</t>
  </si>
  <si>
    <t xml:space="preserve">Halverson Hall </t>
  </si>
  <si>
    <t>No Bill ?</t>
  </si>
  <si>
    <t>1738 Presque Isle (Feltner Family)</t>
  </si>
  <si>
    <t>1738 Presque Isle</t>
  </si>
  <si>
    <t>The Woods</t>
  </si>
  <si>
    <t>Billed Total</t>
  </si>
  <si>
    <t>NMU Consumption vs City (unaccounted for water)</t>
  </si>
  <si>
    <t>29 Days</t>
  </si>
  <si>
    <t>31 Days</t>
  </si>
  <si>
    <t>32 Days</t>
  </si>
  <si>
    <t>Note:  Metasys shows Services and Jacobetti higher than billed amount</t>
  </si>
  <si>
    <t>COVID BEGINS MARCH 23</t>
  </si>
  <si>
    <t>Allocated</t>
  </si>
  <si>
    <t>Steam Consumption (#'s)</t>
  </si>
  <si>
    <t>Art &amp; Design</t>
  </si>
  <si>
    <t>Whitman</t>
  </si>
  <si>
    <t>1020 Wright Street</t>
  </si>
  <si>
    <t>FROST Building</t>
  </si>
  <si>
    <t>Natural Gas (Therms)</t>
  </si>
  <si>
    <t>1203 West Fai (wifi generator)</t>
  </si>
  <si>
    <t>1835 Van Evra</t>
  </si>
  <si>
    <t>TOTAL THERM</t>
  </si>
  <si>
    <t>MMBTU</t>
  </si>
  <si>
    <t>ACTUAL</t>
  </si>
  <si>
    <t>Not Working</t>
  </si>
  <si>
    <t>Off Line</t>
  </si>
  <si>
    <t>PEIF/DOME/BERRY combined meter</t>
  </si>
  <si>
    <t xml:space="preserve">Northern Lights Dining </t>
  </si>
  <si>
    <t xml:space="preserve">Actual Steam </t>
  </si>
  <si>
    <t>Heating Plant Production</t>
  </si>
  <si>
    <t>KWh CONSUMPTION</t>
  </si>
  <si>
    <t>Actual</t>
  </si>
  <si>
    <t>STATE SIDE</t>
  </si>
  <si>
    <t xml:space="preserve">Cohodas </t>
  </si>
  <si>
    <t>Hedgcock Student Services Cntr.</t>
  </si>
  <si>
    <t>McClintock</t>
  </si>
  <si>
    <t>Forest Roberts Theatre</t>
  </si>
  <si>
    <t>Thomas Fine Arts</t>
  </si>
  <si>
    <t>West Science Building</t>
  </si>
  <si>
    <t>AUXILARY SIDE</t>
  </si>
  <si>
    <t>Spalding</t>
  </si>
  <si>
    <t>Payne</t>
  </si>
  <si>
    <t>Halverson</t>
  </si>
  <si>
    <t>Gant</t>
  </si>
  <si>
    <t>Quad I</t>
  </si>
  <si>
    <t>Quad II (Split 50%)</t>
  </si>
  <si>
    <t xml:space="preserve">            (Split 50%)</t>
  </si>
  <si>
    <t>University Center (Split 50%)</t>
  </si>
  <si>
    <t xml:space="preserve">                          (Split 50%)</t>
  </si>
  <si>
    <t>Woodland Apts.  Elec. Meter #1.</t>
  </si>
  <si>
    <t>Woodland Apts.  Elec. Meter #2</t>
  </si>
  <si>
    <t>PRIMARY METER (FY10/11)</t>
  </si>
  <si>
    <t>PRIMARY METER (FY09/10)</t>
  </si>
  <si>
    <t>PEIF - East</t>
  </si>
  <si>
    <t>PEIF - West</t>
  </si>
  <si>
    <t>Berry Events Center</t>
  </si>
  <si>
    <t xml:space="preserve"> PEIF PRIMARY METER (FY10/11)</t>
  </si>
  <si>
    <t xml:space="preserve"> PEIF PRIMARY METER (FY09/10)</t>
  </si>
  <si>
    <t>State Direct Billed</t>
  </si>
  <si>
    <t>Location</t>
  </si>
  <si>
    <t>Wright Butler</t>
  </si>
  <si>
    <t>Morgan Meadows/LRC Tower</t>
  </si>
  <si>
    <t>Morgan Meadows (2nd meter)</t>
  </si>
  <si>
    <t>1400 Norway-Whitman</t>
  </si>
  <si>
    <t>1422 Presque Isle</t>
  </si>
  <si>
    <t>1700 Presque Isle</t>
  </si>
  <si>
    <t>Presidents Residence</t>
  </si>
  <si>
    <t>5 Mercury Vapor Lights</t>
  </si>
  <si>
    <t>1901 Enterprise</t>
  </si>
  <si>
    <t>1886 S. U.S. 41 Tower</t>
  </si>
  <si>
    <t>300 Waldo Ave.</t>
  </si>
  <si>
    <t>Wisconsin Metro</t>
  </si>
  <si>
    <t>Wisconsin Champion</t>
  </si>
  <si>
    <t>Alger-Delta Tower</t>
  </si>
  <si>
    <t>UP Baraga Tower</t>
  </si>
  <si>
    <t>UP Houghton Tower</t>
  </si>
  <si>
    <t>UP Escanaba Tower</t>
  </si>
  <si>
    <t>Ely Township Tower</t>
  </si>
  <si>
    <t>DIRECT STATE TOTALS</t>
  </si>
  <si>
    <t>DIRECT STATE TOTALS (FY09/10)</t>
  </si>
  <si>
    <t>Auxilary Direct Billed</t>
  </si>
  <si>
    <t>1607, 1609, 1611 Lincoln</t>
  </si>
  <si>
    <t>1601, 1603, 1605 Lincoln</t>
  </si>
  <si>
    <t>1701 Lincoln (units 45-52)</t>
  </si>
  <si>
    <t>1701 Lincoln (units 34-44)</t>
  </si>
  <si>
    <t>1701 Lincoln (units 19-30)</t>
  </si>
  <si>
    <t>1701 Lincoln (units 1-6)</t>
  </si>
  <si>
    <t>1701 Lincoln (units 7-18)</t>
  </si>
  <si>
    <t>821 Summit E</t>
  </si>
  <si>
    <t>821 Summit H  (bill; 801 Center)</t>
  </si>
  <si>
    <t>700 Summit D</t>
  </si>
  <si>
    <t>701 Summit C</t>
  </si>
  <si>
    <t>800 Summit G</t>
  </si>
  <si>
    <t>801 Summit F</t>
  </si>
  <si>
    <t>600 Summit B</t>
  </si>
  <si>
    <t>601 Summit A</t>
  </si>
  <si>
    <t>1220-40 Center</t>
  </si>
  <si>
    <t>821 Center  I</t>
  </si>
  <si>
    <t>1220-40 Norwood</t>
  </si>
  <si>
    <t>1120-40 Norwood</t>
  </si>
  <si>
    <t>DIRECT AUX. TOTALS</t>
  </si>
  <si>
    <t>DIRECT AUX. TOTALS (FY09/10)</t>
  </si>
  <si>
    <t>DIRECT TOTAL FY1011</t>
  </si>
  <si>
    <t xml:space="preserve"> DIRECT TOTAL FY0910</t>
  </si>
  <si>
    <t>TOTAL  FY1011</t>
  </si>
  <si>
    <t>NATURAL GAS</t>
  </si>
  <si>
    <t>DOMINION/SEMCO-HEATING PLANT  (MMCF)</t>
  </si>
  <si>
    <t>1600 Lincoln - Quad 11</t>
  </si>
  <si>
    <t>1600 Lincoln - Quad I</t>
  </si>
  <si>
    <t>1600 Lincoln - Spalding</t>
  </si>
  <si>
    <t>1600 Lincoln - Payne</t>
  </si>
  <si>
    <t>1600 Lincoln - Halverson</t>
  </si>
  <si>
    <t>1600 Lincoln - Gant</t>
  </si>
  <si>
    <t>University Center - Den</t>
  </si>
  <si>
    <t>1401 Presque Isle - Dome Storage</t>
  </si>
  <si>
    <t>1100-1200 Norwood Apts.  (Bldgs. 76 &amp; 77)</t>
  </si>
  <si>
    <t>Summit Apts (Bldgs. 53 - 59)</t>
  </si>
  <si>
    <t>Center Apts (Bldgs. 75,60 &amp; 61)</t>
  </si>
  <si>
    <t>1600 &amp; 1700 Lincoln Apts.  (Bldg. 82)</t>
  </si>
  <si>
    <t>850 Harden Drive - New Science Facility</t>
  </si>
  <si>
    <t>1500 Wilkinson Ave.</t>
  </si>
  <si>
    <t>1400 Norway (Whitman Schools)</t>
  </si>
  <si>
    <t>200 W. Fair Ave./Superior Dome Storage</t>
  </si>
  <si>
    <t>840 Harden Drive - West Science</t>
  </si>
  <si>
    <t>1002 Wright - Steam Plant</t>
  </si>
  <si>
    <t>2200 Sugarloaf - Jacobetti</t>
  </si>
  <si>
    <t>1300 Harden - Art Annex</t>
  </si>
  <si>
    <t>200 W. Fair - Events Center</t>
  </si>
  <si>
    <t>1440 Center St. - Presidents Res.</t>
  </si>
  <si>
    <t>1010 Wright Street Building</t>
  </si>
  <si>
    <t>1020 Wright Street Building</t>
  </si>
  <si>
    <t xml:space="preserve">1010 Wright Street Building/Storage                            </t>
  </si>
  <si>
    <t xml:space="preserve">Hedgcock Student Services/Generator           </t>
  </si>
  <si>
    <t>1502 Presque Isle Rental</t>
  </si>
  <si>
    <t>1504 Presque Isle Rental</t>
  </si>
  <si>
    <t>1508 Presque Isle Rental</t>
  </si>
  <si>
    <t>Woodland Apts. (shows up as 900 Norwood)</t>
  </si>
  <si>
    <t>Learning Resources Center (851 Tracey Ave.)</t>
  </si>
  <si>
    <t>2073 Sugarloaf Avenue</t>
  </si>
  <si>
    <t>200 W. Fair Avenue</t>
  </si>
  <si>
    <t>2075 Sugarloaf Avenue</t>
  </si>
  <si>
    <t>300 Waldo St.</t>
  </si>
  <si>
    <t>Cohodas Generator</t>
  </si>
  <si>
    <t>Check Figure</t>
  </si>
  <si>
    <t>Converted to MMBTU</t>
  </si>
  <si>
    <t>(MMCF = MMBTU) PLANT MMBTU TOTAL</t>
  </si>
  <si>
    <t>TOTAL CAMPUS MMBTU</t>
  </si>
  <si>
    <t>TOTAL POUNDS OF STEAM PRODUCED</t>
  </si>
  <si>
    <t>CONVERTED TO MMBTU</t>
  </si>
  <si>
    <t>HEATING DEGREE DAYS</t>
  </si>
  <si>
    <t>COOLING DEGREE DAYS</t>
  </si>
  <si>
    <t>Boiler usage without generators</t>
  </si>
  <si>
    <t>converted to mmbtu</t>
  </si>
  <si>
    <t>2020-2021</t>
  </si>
  <si>
    <t>2019-2020</t>
  </si>
  <si>
    <t>2018-2019</t>
  </si>
  <si>
    <t>2017-2018</t>
  </si>
  <si>
    <t>2016-2017</t>
  </si>
  <si>
    <t>18 year Average</t>
  </si>
  <si>
    <t>Water / Kgal</t>
  </si>
  <si>
    <t>Billed Consumption in 2010/2011 = 35,909,644 kWh</t>
  </si>
  <si>
    <t>Note:  City started billing Kgal's water units in FY17/18</t>
  </si>
  <si>
    <t>1622 Presque Isle</t>
  </si>
  <si>
    <t>908 Center</t>
  </si>
  <si>
    <t>The Lights</t>
  </si>
  <si>
    <t>Natural Gas</t>
  </si>
  <si>
    <t>2021-2022</t>
  </si>
  <si>
    <t>19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</si>
</sst>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164" formatCode="0.00000000"/>
    <numFmt numFmtId="165" formatCode="[$-409]mmm\-yy;@"/>
    <numFmt numFmtId="166" formatCode="&quot;$&quot;#,##0.00"/>
    <numFmt numFmtId="167" formatCode="&quot;$&quot;#,##0"/>
    <numFmt numFmtId="168" formatCode="000000.000"/>
    <numFmt numFmtId="169" formatCode="#,##0.000"/>
    <numFmt numFmtId="170" formatCode="0.000%"/>
  </numFmts>
  <fonts count="8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20"/>
      <name val="Arial"/>
      <family val="2"/>
    </font>
    <font>
      <b/>
      <u/>
      <sz val="12"/>
      <name val="Calibri"/>
      <family val="2"/>
      <scheme val="minor"/>
    </font>
    <font>
      <i/>
      <sz val="8"/>
      <name val="Arial"/>
      <family val="2"/>
    </font>
    <font>
      <i/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0"/>
      <color rgb="FF0066FF"/>
      <name val="Arial"/>
      <family val="2"/>
    </font>
    <font>
      <i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i/>
      <sz val="10"/>
      <color rgb="FFC00000"/>
      <name val="Arial"/>
      <family val="2"/>
    </font>
    <font>
      <b/>
      <i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u/>
      <sz val="10"/>
      <name val="Arial"/>
      <family val="2"/>
    </font>
    <font>
      <i/>
      <u/>
      <sz val="10"/>
      <color theme="0" tint="-0.499984740745262"/>
      <name val="Arial"/>
      <family val="2"/>
    </font>
    <font>
      <b/>
      <u/>
      <sz val="10"/>
      <color theme="0" tint="-0.499984740745262"/>
      <name val="Arial"/>
      <family val="2"/>
    </font>
    <font>
      <u/>
      <sz val="12"/>
      <color theme="1"/>
      <name val="Calibri"/>
      <family val="2"/>
      <scheme val="minor"/>
    </font>
    <font>
      <i/>
      <sz val="10"/>
      <color theme="0" tint="-0.34998626667073579"/>
      <name val="Arial"/>
      <family val="2"/>
    </font>
    <font>
      <sz val="10"/>
      <name val="Wingdings"/>
      <charset val="2"/>
    </font>
    <font>
      <i/>
      <sz val="10"/>
      <color theme="0" tint="-0.499984740745262"/>
      <name val="Wingdings"/>
      <charset val="2"/>
    </font>
    <font>
      <sz val="10"/>
      <color theme="1"/>
      <name val="Wingdings"/>
      <charset val="2"/>
    </font>
    <font>
      <i/>
      <sz val="11"/>
      <color theme="0" tint="-0.34998626667073579"/>
      <name val="Calibri"/>
      <family val="2"/>
      <scheme val="minor"/>
    </font>
    <font>
      <sz val="10"/>
      <color rgb="FF009900"/>
      <name val="Arial"/>
      <family val="2"/>
    </font>
    <font>
      <i/>
      <u/>
      <sz val="10"/>
      <color theme="0" tint="-0.34998626667073579"/>
      <name val="Arial"/>
      <family val="2"/>
    </font>
    <font>
      <b/>
      <i/>
      <sz val="11"/>
      <color theme="0" tint="-0.499984740745262"/>
      <name val="Arial"/>
      <family val="2"/>
    </font>
    <font>
      <i/>
      <sz val="10"/>
      <color rgb="FF0000FF"/>
      <name val="Arial"/>
      <family val="2"/>
    </font>
    <font>
      <b/>
      <i/>
      <sz val="11"/>
      <color rgb="FF0066FF"/>
      <name val="Arial"/>
      <family val="2"/>
    </font>
    <font>
      <b/>
      <i/>
      <sz val="10"/>
      <color rgb="FF0066FF"/>
      <name val="Arial"/>
      <family val="2"/>
    </font>
    <font>
      <strike/>
      <sz val="10"/>
      <name val="Arial"/>
      <family val="2"/>
    </font>
    <font>
      <sz val="10"/>
      <color rgb="FF0066FF"/>
      <name val="Arial"/>
      <family val="2"/>
    </font>
    <font>
      <b/>
      <i/>
      <sz val="11"/>
      <color rgb="FF0000FF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b/>
      <i/>
      <sz val="10"/>
      <color rgb="FF0000FF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u/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12"/>
      <color rgb="FF0000FF"/>
      <name val="Arial"/>
      <family val="2"/>
    </font>
    <font>
      <u/>
      <sz val="12"/>
      <name val="Arial"/>
      <family val="2"/>
    </font>
    <font>
      <sz val="14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name val="Arial"/>
      <family val="2"/>
    </font>
    <font>
      <sz val="12"/>
      <color indexed="8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Arial"/>
      <family val="2"/>
    </font>
    <font>
      <u/>
      <sz val="12"/>
      <color rgb="FF0000FF"/>
      <name val="Arial"/>
      <family val="2"/>
    </font>
    <font>
      <u/>
      <sz val="10"/>
      <color rgb="FF0000FF"/>
      <name val="Arial"/>
      <family val="2"/>
    </font>
    <font>
      <sz val="18"/>
      <name val="Calibri"/>
      <family val="2"/>
      <scheme val="minor"/>
    </font>
    <font>
      <u/>
      <sz val="14"/>
      <name val="Calibri"/>
      <family val="2"/>
      <scheme val="minor"/>
    </font>
    <font>
      <sz val="12"/>
      <color rgb="FF008000"/>
      <name val="Arial"/>
      <family val="2"/>
    </font>
    <font>
      <sz val="10"/>
      <name val="Calibri"/>
      <family val="2"/>
    </font>
    <font>
      <strike/>
      <sz val="12"/>
      <name val="Arial"/>
      <family val="2"/>
    </font>
    <font>
      <sz val="11"/>
      <name val="Arial"/>
      <family val="2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auto="1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Dot">
        <color auto="1"/>
      </left>
      <right/>
      <top/>
      <bottom/>
      <diagonal/>
    </border>
    <border>
      <left style="dashDot">
        <color auto="1"/>
      </left>
      <right/>
      <top/>
      <bottom style="thin">
        <color auto="1"/>
      </bottom>
      <diagonal/>
    </border>
    <border>
      <left/>
      <right style="dashDot">
        <color auto="1"/>
      </right>
      <top style="thin">
        <color auto="1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 style="dashDotDot">
        <color auto="1"/>
      </left>
      <right/>
      <top/>
      <bottom/>
      <diagonal/>
    </border>
    <border>
      <left style="dashDotDot">
        <color auto="1"/>
      </left>
      <right/>
      <top style="thin">
        <color auto="1"/>
      </top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">
        <color auto="1"/>
      </right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dashDotDot">
        <color auto="1"/>
      </left>
      <right style="dashDot">
        <color auto="1"/>
      </right>
      <top/>
      <bottom style="dashDotDot">
        <color auto="1"/>
      </bottom>
      <diagonal/>
    </border>
    <border>
      <left style="dashDot">
        <color auto="1"/>
      </left>
      <right/>
      <top/>
      <bottom style="dashDotDot">
        <color auto="1"/>
      </bottom>
      <diagonal/>
    </border>
    <border>
      <left/>
      <right style="dashDot">
        <color auto="1"/>
      </right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/>
      <top/>
      <bottom style="thick">
        <color auto="1"/>
      </bottom>
      <diagonal/>
    </border>
    <border>
      <left style="dashDotDot">
        <color auto="1"/>
      </left>
      <right/>
      <top/>
      <bottom style="thick">
        <color auto="1"/>
      </bottom>
      <diagonal/>
    </border>
    <border>
      <left/>
      <right style="dashDotDot">
        <color auto="1"/>
      </right>
      <top/>
      <bottom style="thick">
        <color auto="1"/>
      </bottom>
      <diagonal/>
    </border>
    <border>
      <left style="dashDot">
        <color auto="1"/>
      </left>
      <right/>
      <top/>
      <bottom style="thick">
        <color auto="1"/>
      </bottom>
      <diagonal/>
    </border>
    <border>
      <left/>
      <right style="dashDot">
        <color auto="1"/>
      </right>
      <top/>
      <bottom style="thick">
        <color auto="1"/>
      </bottom>
      <diagonal/>
    </border>
    <border>
      <left style="dashDotDot">
        <color auto="1"/>
      </left>
      <right/>
      <top style="thick">
        <color auto="1"/>
      </top>
      <bottom/>
      <diagonal/>
    </border>
    <border>
      <left/>
      <right style="dashDotDot">
        <color auto="1"/>
      </right>
      <top style="thick">
        <color auto="1"/>
      </top>
      <bottom/>
      <diagonal/>
    </border>
    <border>
      <left style="dashDot">
        <color auto="1"/>
      </left>
      <right/>
      <top style="dashDotDot">
        <color auto="1"/>
      </top>
      <bottom/>
      <diagonal/>
    </border>
    <border>
      <left/>
      <right style="dashDot">
        <color auto="1"/>
      </right>
      <top style="dashDotDot">
        <color auto="1"/>
      </top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 style="dashDotDot">
        <color auto="1"/>
      </right>
      <top/>
      <bottom style="dashDot">
        <color auto="1"/>
      </bottom>
      <diagonal/>
    </border>
    <border>
      <left style="dashDotDot">
        <color auto="1"/>
      </left>
      <right/>
      <top style="dashDot">
        <color auto="1"/>
      </top>
      <bottom/>
      <diagonal/>
    </border>
    <border>
      <left/>
      <right style="dashDotDot">
        <color auto="1"/>
      </right>
      <top style="dashDot">
        <color auto="1"/>
      </top>
      <bottom/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dashDotDot">
        <color auto="1"/>
      </left>
      <right/>
      <top style="dashDotDot">
        <color auto="1"/>
      </top>
      <bottom style="dashDotDot">
        <color auto="1"/>
      </bottom>
      <diagonal/>
    </border>
    <border>
      <left style="dashDot">
        <color auto="1"/>
      </left>
      <right/>
      <top style="dashDotDot">
        <color auto="1"/>
      </top>
      <bottom style="dashDot">
        <color auto="1"/>
      </bottom>
      <diagonal/>
    </border>
    <border>
      <left/>
      <right style="dashDotDot">
        <color auto="1"/>
      </right>
      <top style="dashDotDot">
        <color auto="1"/>
      </top>
      <bottom style="dashDot">
        <color auto="1"/>
      </bottom>
      <diagonal/>
    </border>
    <border>
      <left style="dashDot">
        <color auto="1"/>
      </left>
      <right/>
      <top style="thick">
        <color auto="1"/>
      </top>
      <bottom/>
      <diagonal/>
    </border>
    <border>
      <left/>
      <right style="dashDotDot">
        <color auto="1"/>
      </right>
      <top/>
      <bottom style="thin">
        <color auto="1"/>
      </bottom>
      <diagonal/>
    </border>
    <border>
      <left/>
      <right style="dashDotDot">
        <color auto="1"/>
      </right>
      <top style="thin">
        <color auto="1"/>
      </top>
      <bottom/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Dot">
        <color auto="1"/>
      </left>
      <right style="dashDot">
        <color auto="1"/>
      </right>
      <top/>
      <bottom/>
      <diagonal/>
    </border>
    <border>
      <left style="thin">
        <color auto="1"/>
      </left>
      <right/>
      <top/>
      <bottom style="dashDotDot">
        <color auto="1"/>
      </bottom>
      <diagonal/>
    </border>
    <border>
      <left/>
      <right style="thin">
        <color auto="1"/>
      </right>
      <top/>
      <bottom style="dashDotDot">
        <color auto="1"/>
      </bottom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 style="dashDot">
        <color auto="1"/>
      </left>
      <right style="dashDot">
        <color auto="1"/>
      </right>
      <top/>
      <bottom style="dashDotDot">
        <color auto="1"/>
      </bottom>
      <diagonal/>
    </border>
    <border>
      <left style="thin">
        <color auto="1"/>
      </left>
      <right/>
      <top/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Dot">
        <color auto="1"/>
      </top>
      <bottom/>
      <diagonal/>
    </border>
    <border>
      <left style="thin">
        <color auto="1"/>
      </left>
      <right/>
      <top style="dashDotDot">
        <color auto="1"/>
      </top>
      <bottom style="dashDotDot">
        <color auto="1"/>
      </bottom>
      <diagonal/>
    </border>
    <border>
      <left/>
      <right style="thin">
        <color auto="1"/>
      </right>
      <top style="dashDotDot">
        <color auto="1"/>
      </top>
      <bottom style="dashDotDot">
        <color auto="1"/>
      </bottom>
      <diagonal/>
    </border>
    <border>
      <left style="dashDot">
        <color auto="1"/>
      </left>
      <right style="dashDot">
        <color auto="1"/>
      </right>
      <top style="dashDotDot">
        <color auto="1"/>
      </top>
      <bottom style="dashDot">
        <color auto="1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30" fillId="0" borderId="0"/>
    <xf numFmtId="0" fontId="5" fillId="0" borderId="0">
      <alignment vertical="top"/>
    </xf>
    <xf numFmtId="0" fontId="30" fillId="0" borderId="0">
      <alignment vertical="top"/>
    </xf>
  </cellStyleXfs>
  <cellXfs count="94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Font="1"/>
    <xf numFmtId="3" fontId="0" fillId="0" borderId="1" xfId="0" applyNumberFormat="1" applyBorder="1"/>
    <xf numFmtId="0" fontId="0" fillId="0" borderId="0" xfId="0" applyAlignment="1">
      <alignment horizontal="right"/>
    </xf>
    <xf numFmtId="3" fontId="0" fillId="0" borderId="0" xfId="0" quotePrefix="1" applyNumberForma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quotePrefix="1" applyNumberFormat="1" applyFont="1" applyAlignment="1">
      <alignment horizontal="center"/>
    </xf>
    <xf numFmtId="3" fontId="4" fillId="0" borderId="0" xfId="0" applyNumberFormat="1" applyFont="1"/>
    <xf numFmtId="3" fontId="4" fillId="0" borderId="1" xfId="0" applyNumberFormat="1" applyFont="1" applyBorder="1"/>
    <xf numFmtId="164" fontId="0" fillId="0" borderId="0" xfId="0" applyNumberFormat="1"/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Border="1"/>
    <xf numFmtId="3" fontId="4" fillId="0" borderId="2" xfId="0" applyNumberFormat="1" applyFont="1" applyBorder="1"/>
    <xf numFmtId="0" fontId="6" fillId="0" borderId="0" xfId="1" applyFont="1" applyAlignment="1">
      <alignment horizontal="center"/>
    </xf>
    <xf numFmtId="0" fontId="6" fillId="0" borderId="0" xfId="1" quotePrefix="1" applyFont="1"/>
    <xf numFmtId="0" fontId="6" fillId="0" borderId="0" xfId="1" applyFont="1"/>
    <xf numFmtId="165" fontId="7" fillId="0" borderId="0" xfId="1" applyNumberFormat="1" applyFont="1"/>
    <xf numFmtId="165" fontId="6" fillId="0" borderId="0" xfId="1" applyNumberFormat="1" applyFont="1" applyAlignment="1">
      <alignment horizontal="right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3" fontId="8" fillId="0" borderId="0" xfId="1" applyNumberFormat="1" applyFont="1" applyAlignment="1">
      <alignment horizontal="center"/>
    </xf>
    <xf numFmtId="0" fontId="6" fillId="0" borderId="0" xfId="2" applyFont="1" applyAlignment="1">
      <alignment horizontal="left"/>
    </xf>
    <xf numFmtId="3" fontId="6" fillId="0" borderId="0" xfId="1" applyNumberFormat="1" applyFont="1"/>
    <xf numFmtId="0" fontId="6" fillId="0" borderId="0" xfId="2" applyFont="1" applyAlignment="1"/>
    <xf numFmtId="3" fontId="6" fillId="0" borderId="2" xfId="1" applyNumberFormat="1" applyFont="1" applyBorder="1"/>
    <xf numFmtId="3" fontId="6" fillId="0" borderId="0" xfId="1" applyNumberFormat="1" applyFont="1" applyBorder="1"/>
    <xf numFmtId="0" fontId="6" fillId="0" borderId="0" xfId="2" applyFont="1" applyBorder="1" applyAlignment="1"/>
    <xf numFmtId="3" fontId="6" fillId="0" borderId="1" xfId="1" applyNumberFormat="1" applyFont="1" applyBorder="1"/>
    <xf numFmtId="0" fontId="6" fillId="0" borderId="0" xfId="2" applyFont="1" applyAlignment="1">
      <alignment horizontal="right"/>
    </xf>
    <xf numFmtId="3" fontId="9" fillId="0" borderId="0" xfId="1" applyNumberFormat="1" applyFont="1"/>
    <xf numFmtId="0" fontId="6" fillId="0" borderId="2" xfId="2" applyFont="1" applyBorder="1" applyAlignment="1">
      <alignment horizontal="right"/>
    </xf>
    <xf numFmtId="38" fontId="6" fillId="0" borderId="2" xfId="1" applyNumberFormat="1" applyFont="1" applyBorder="1"/>
    <xf numFmtId="10" fontId="6" fillId="0" borderId="0" xfId="1" applyNumberFormat="1" applyFont="1"/>
    <xf numFmtId="0" fontId="8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3" fontId="6" fillId="0" borderId="0" xfId="1" applyNumberFormat="1" applyFont="1" applyAlignment="1">
      <alignment horizontal="right" vertical="center"/>
    </xf>
    <xf numFmtId="3" fontId="10" fillId="0" borderId="0" xfId="1" applyNumberFormat="1" applyFont="1"/>
    <xf numFmtId="3" fontId="6" fillId="0" borderId="0" xfId="1" quotePrefix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6" fillId="0" borderId="0" xfId="1" applyNumberFormat="1" applyFont="1" applyBorder="1" applyAlignment="1">
      <alignment horizontal="right"/>
    </xf>
    <xf numFmtId="3" fontId="9" fillId="0" borderId="0" xfId="1" applyNumberFormat="1" applyFont="1" applyBorder="1"/>
    <xf numFmtId="3" fontId="6" fillId="0" borderId="0" xfId="1" applyNumberFormat="1" applyFont="1" applyBorder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1" xfId="1" applyFont="1" applyBorder="1"/>
    <xf numFmtId="0" fontId="9" fillId="0" borderId="1" xfId="1" applyFont="1" applyBorder="1"/>
    <xf numFmtId="10" fontId="10" fillId="0" borderId="0" xfId="1" applyNumberFormat="1" applyFont="1"/>
    <xf numFmtId="0" fontId="7" fillId="0" borderId="0" xfId="1" applyFont="1" applyAlignment="1">
      <alignment horizontal="right"/>
    </xf>
    <xf numFmtId="166" fontId="6" fillId="0" borderId="0" xfId="1" applyNumberFormat="1" applyFont="1"/>
    <xf numFmtId="3" fontId="11" fillId="0" borderId="0" xfId="1" applyNumberFormat="1" applyFont="1"/>
    <xf numFmtId="0" fontId="11" fillId="0" borderId="0" xfId="1" applyFont="1"/>
    <xf numFmtId="3" fontId="6" fillId="2" borderId="0" xfId="1" applyNumberFormat="1" applyFont="1" applyFill="1"/>
    <xf numFmtId="2" fontId="24" fillId="0" borderId="0" xfId="0" applyNumberFormat="1" applyFont="1"/>
    <xf numFmtId="0" fontId="24" fillId="0" borderId="0" xfId="0" applyFont="1" applyAlignment="1">
      <alignment horizontal="right"/>
    </xf>
    <xf numFmtId="0" fontId="25" fillId="0" borderId="0" xfId="0" applyFont="1"/>
    <xf numFmtId="3" fontId="0" fillId="0" borderId="2" xfId="0" applyNumberFormat="1" applyBorder="1"/>
    <xf numFmtId="3" fontId="0" fillId="0" borderId="0" xfId="0" quotePrefix="1" applyNumberFormat="1" applyAlignment="1">
      <alignment horizontal="center"/>
    </xf>
    <xf numFmtId="3" fontId="1" fillId="0" borderId="0" xfId="0" applyNumberFormat="1" applyFont="1"/>
    <xf numFmtId="0" fontId="0" fillId="0" borderId="0" xfId="0" quotePrefix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2" xfId="0" applyFont="1" applyBorder="1"/>
    <xf numFmtId="0" fontId="4" fillId="0" borderId="0" xfId="0" applyFont="1" applyAlignment="1">
      <alignment horizontal="right"/>
    </xf>
    <xf numFmtId="3" fontId="29" fillId="0" borderId="0" xfId="8" applyNumberFormat="1" applyFont="1"/>
    <xf numFmtId="0" fontId="33" fillId="0" borderId="0" xfId="0" applyFont="1"/>
    <xf numFmtId="0" fontId="0" fillId="3" borderId="8" xfId="0" applyFont="1" applyFill="1" applyBorder="1"/>
    <xf numFmtId="0" fontId="0" fillId="3" borderId="17" xfId="0" applyFill="1" applyBorder="1"/>
    <xf numFmtId="0" fontId="0" fillId="3" borderId="8" xfId="0" applyFill="1" applyBorder="1"/>
    <xf numFmtId="0" fontId="0" fillId="3" borderId="0" xfId="0" applyFont="1" applyFill="1"/>
    <xf numFmtId="0" fontId="0" fillId="3" borderId="0" xfId="0" applyFill="1"/>
    <xf numFmtId="0" fontId="16" fillId="0" borderId="0" xfId="0" applyFont="1"/>
    <xf numFmtId="0" fontId="0" fillId="0" borderId="3" xfId="0" applyBorder="1"/>
    <xf numFmtId="0" fontId="11" fillId="0" borderId="6" xfId="0" applyFont="1" applyBorder="1"/>
    <xf numFmtId="0" fontId="33" fillId="0" borderId="0" xfId="0" applyFont="1" applyBorder="1"/>
    <xf numFmtId="0" fontId="34" fillId="0" borderId="0" xfId="0" applyFont="1"/>
    <xf numFmtId="0" fontId="35" fillId="0" borderId="0" xfId="0" applyFont="1"/>
    <xf numFmtId="0" fontId="36" fillId="0" borderId="0" xfId="0" applyFont="1" applyBorder="1"/>
    <xf numFmtId="0" fontId="37" fillId="0" borderId="0" xfId="0" applyFont="1"/>
    <xf numFmtId="0" fontId="16" fillId="0" borderId="0" xfId="1" quotePrefix="1" applyFont="1"/>
    <xf numFmtId="0" fontId="38" fillId="0" borderId="0" xfId="0" applyFont="1" applyBorder="1"/>
    <xf numFmtId="0" fontId="18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18" fillId="3" borderId="8" xfId="1" quotePrefix="1" applyFont="1" applyFill="1" applyBorder="1" applyAlignment="1">
      <alignment horizontal="center"/>
    </xf>
    <xf numFmtId="0" fontId="39" fillId="3" borderId="17" xfId="1" quotePrefix="1" applyFont="1" applyFill="1" applyBorder="1" applyAlignment="1">
      <alignment horizontal="center"/>
    </xf>
    <xf numFmtId="0" fontId="39" fillId="0" borderId="0" xfId="1" quotePrefix="1" applyFont="1" applyAlignment="1">
      <alignment horizontal="center"/>
    </xf>
    <xf numFmtId="0" fontId="11" fillId="3" borderId="8" xfId="1" quotePrefix="1" applyFont="1" applyFill="1" applyBorder="1" applyAlignment="1">
      <alignment horizontal="center"/>
    </xf>
    <xf numFmtId="166" fontId="16" fillId="0" borderId="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1" quotePrefix="1" applyFont="1" applyAlignment="1">
      <alignment horizontal="center"/>
    </xf>
    <xf numFmtId="0" fontId="35" fillId="0" borderId="0" xfId="1" quotePrefix="1" applyFont="1" applyAlignment="1">
      <alignment horizontal="center"/>
    </xf>
    <xf numFmtId="0" fontId="40" fillId="3" borderId="8" xfId="1" applyFont="1" applyFill="1" applyBorder="1" applyAlignment="1">
      <alignment horizontal="center"/>
    </xf>
    <xf numFmtId="0" fontId="5" fillId="3" borderId="17" xfId="1" quotePrefix="1" applyFont="1" applyFill="1" applyBorder="1" applyAlignment="1">
      <alignment horizontal="center"/>
    </xf>
    <xf numFmtId="0" fontId="15" fillId="3" borderId="8" xfId="1" applyFont="1" applyFill="1" applyBorder="1" applyAlignment="1">
      <alignment horizontal="center"/>
    </xf>
    <xf numFmtId="0" fontId="11" fillId="0" borderId="0" xfId="1" quotePrefix="1" applyFont="1" applyAlignment="1">
      <alignment horizontal="center"/>
    </xf>
    <xf numFmtId="0" fontId="18" fillId="0" borderId="3" xfId="1" applyFont="1" applyBorder="1" applyAlignment="1">
      <alignment horizontal="center"/>
    </xf>
    <xf numFmtId="0" fontId="39" fillId="0" borderId="6" xfId="1" quotePrefix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40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44" fillId="3" borderId="17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3" fontId="11" fillId="0" borderId="0" xfId="0" applyNumberFormat="1" applyFont="1" applyBorder="1"/>
    <xf numFmtId="3" fontId="11" fillId="0" borderId="0" xfId="0" applyNumberFormat="1" applyFont="1"/>
    <xf numFmtId="0" fontId="5" fillId="0" borderId="0" xfId="1" applyFont="1"/>
    <xf numFmtId="3" fontId="5" fillId="0" borderId="0" xfId="1" applyNumberFormat="1" applyFont="1" applyFill="1"/>
    <xf numFmtId="3" fontId="35" fillId="0" borderId="0" xfId="1" applyNumberFormat="1" applyFont="1" applyFill="1"/>
    <xf numFmtId="3" fontId="11" fillId="3" borderId="8" xfId="1" applyNumberFormat="1" applyFont="1" applyFill="1" applyBorder="1"/>
    <xf numFmtId="3" fontId="35" fillId="3" borderId="17" xfId="1" applyNumberFormat="1" applyFont="1" applyFill="1" applyBorder="1"/>
    <xf numFmtId="3" fontId="5" fillId="0" borderId="0" xfId="1" applyNumberFormat="1" applyFont="1"/>
    <xf numFmtId="3" fontId="11" fillId="0" borderId="0" xfId="1" applyNumberFormat="1" applyFont="1" applyFill="1"/>
    <xf numFmtId="3" fontId="11" fillId="0" borderId="3" xfId="0" applyNumberFormat="1" applyFont="1" applyBorder="1"/>
    <xf numFmtId="3" fontId="35" fillId="0" borderId="6" xfId="0" applyNumberFormat="1" applyFont="1" applyBorder="1"/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 horizontal="right"/>
    </xf>
    <xf numFmtId="0" fontId="6" fillId="0" borderId="0" xfId="0" applyFont="1" applyBorder="1"/>
    <xf numFmtId="3" fontId="12" fillId="0" borderId="0" xfId="0" applyNumberFormat="1" applyFont="1" applyBorder="1"/>
    <xf numFmtId="37" fontId="12" fillId="0" borderId="0" xfId="0" applyNumberFormat="1" applyFont="1" applyBorder="1" applyAlignment="1">
      <alignment horizontal="right"/>
    </xf>
    <xf numFmtId="3" fontId="29" fillId="0" borderId="0" xfId="1" applyNumberFormat="1" applyFont="1" applyFill="1"/>
    <xf numFmtId="0" fontId="5" fillId="0" borderId="0" xfId="1" applyFont="1" applyFill="1"/>
    <xf numFmtId="3" fontId="23" fillId="2" borderId="0" xfId="1" applyNumberFormat="1" applyFont="1" applyFill="1"/>
    <xf numFmtId="3" fontId="35" fillId="2" borderId="0" xfId="1" applyNumberFormat="1" applyFont="1" applyFill="1"/>
    <xf numFmtId="3" fontId="17" fillId="2" borderId="0" xfId="1" applyNumberFormat="1" applyFont="1" applyFill="1"/>
    <xf numFmtId="3" fontId="17" fillId="3" borderId="8" xfId="1" applyNumberFormat="1" applyFont="1" applyFill="1" applyBorder="1"/>
    <xf numFmtId="3" fontId="17" fillId="0" borderId="0" xfId="1" applyNumberFormat="1" applyFont="1" applyFill="1"/>
    <xf numFmtId="3" fontId="23" fillId="0" borderId="0" xfId="1" applyNumberFormat="1" applyFont="1" applyFill="1"/>
    <xf numFmtId="0" fontId="5" fillId="4" borderId="0" xfId="1" applyFont="1" applyFill="1"/>
    <xf numFmtId="3" fontId="5" fillId="4" borderId="0" xfId="1" applyNumberFormat="1" applyFont="1" applyFill="1"/>
    <xf numFmtId="3" fontId="35" fillId="4" borderId="0" xfId="1" applyNumberFormat="1" applyFont="1" applyFill="1"/>
    <xf numFmtId="3" fontId="11" fillId="4" borderId="0" xfId="1" applyNumberFormat="1" applyFont="1" applyFill="1"/>
    <xf numFmtId="0" fontId="5" fillId="0" borderId="18" xfId="1" applyFont="1" applyFill="1" applyBorder="1"/>
    <xf numFmtId="3" fontId="35" fillId="0" borderId="12" xfId="1" applyNumberFormat="1" applyFont="1" applyFill="1" applyBorder="1"/>
    <xf numFmtId="3" fontId="11" fillId="3" borderId="18" xfId="1" applyNumberFormat="1" applyFont="1" applyFill="1" applyBorder="1"/>
    <xf numFmtId="3" fontId="35" fillId="3" borderId="19" xfId="1" applyNumberFormat="1" applyFont="1" applyFill="1" applyBorder="1"/>
    <xf numFmtId="0" fontId="5" fillId="0" borderId="20" xfId="1" applyFont="1" applyFill="1" applyBorder="1"/>
    <xf numFmtId="3" fontId="11" fillId="0" borderId="21" xfId="0" applyNumberFormat="1" applyFont="1" applyBorder="1"/>
    <xf numFmtId="3" fontId="35" fillId="0" borderId="22" xfId="0" applyNumberFormat="1" applyFont="1" applyBorder="1"/>
    <xf numFmtId="3" fontId="5" fillId="0" borderId="23" xfId="1" applyNumberFormat="1" applyFont="1" applyBorder="1"/>
    <xf numFmtId="3" fontId="35" fillId="0" borderId="23" xfId="1" applyNumberFormat="1" applyFont="1" applyBorder="1"/>
    <xf numFmtId="3" fontId="11" fillId="3" borderId="24" xfId="1" applyNumberFormat="1" applyFont="1" applyFill="1" applyBorder="1"/>
    <xf numFmtId="3" fontId="35" fillId="3" borderId="25" xfId="1" applyNumberFormat="1" applyFont="1" applyFill="1" applyBorder="1"/>
    <xf numFmtId="0" fontId="5" fillId="0" borderId="24" xfId="1" applyFont="1" applyFill="1" applyBorder="1"/>
    <xf numFmtId="3" fontId="46" fillId="0" borderId="23" xfId="1" applyNumberFormat="1" applyFont="1" applyBorder="1"/>
    <xf numFmtId="3" fontId="46" fillId="3" borderId="25" xfId="1" applyNumberFormat="1" applyFont="1" applyFill="1" applyBorder="1"/>
    <xf numFmtId="3" fontId="5" fillId="0" borderId="23" xfId="1" applyNumberFormat="1" applyFont="1" applyFill="1" applyBorder="1"/>
    <xf numFmtId="3" fontId="46" fillId="0" borderId="0" xfId="1" applyNumberFormat="1" applyFont="1" applyBorder="1"/>
    <xf numFmtId="3" fontId="46" fillId="3" borderId="17" xfId="1" applyNumberFormat="1" applyFont="1" applyFill="1" applyBorder="1"/>
    <xf numFmtId="3" fontId="5" fillId="0" borderId="3" xfId="1" applyNumberFormat="1" applyFont="1" applyBorder="1"/>
    <xf numFmtId="3" fontId="35" fillId="0" borderId="6" xfId="0" applyNumberFormat="1" applyFont="1" applyFill="1" applyBorder="1"/>
    <xf numFmtId="0" fontId="40" fillId="0" borderId="0" xfId="1" applyFont="1" applyFill="1" applyAlignment="1">
      <alignment horizontal="center"/>
    </xf>
    <xf numFmtId="3" fontId="35" fillId="0" borderId="0" xfId="1" applyNumberFormat="1" applyFont="1"/>
    <xf numFmtId="3" fontId="23" fillId="0" borderId="0" xfId="1" applyNumberFormat="1" applyFont="1"/>
    <xf numFmtId="3" fontId="35" fillId="3" borderId="8" xfId="1" applyNumberFormat="1" applyFont="1" applyFill="1" applyBorder="1"/>
    <xf numFmtId="0" fontId="40" fillId="0" borderId="8" xfId="1" applyFont="1" applyFill="1" applyBorder="1" applyAlignment="1">
      <alignment horizontal="center"/>
    </xf>
    <xf numFmtId="3" fontId="46" fillId="0" borderId="0" xfId="1" applyNumberFormat="1" applyFont="1"/>
    <xf numFmtId="0" fontId="40" fillId="0" borderId="0" xfId="1" applyFont="1" applyFill="1" applyBorder="1" applyAlignment="1">
      <alignment horizontal="center"/>
    </xf>
    <xf numFmtId="3" fontId="17" fillId="0" borderId="0" xfId="0" applyNumberFormat="1" applyFont="1" applyBorder="1"/>
    <xf numFmtId="3" fontId="35" fillId="3" borderId="8" xfId="0" applyNumberFormat="1" applyFont="1" applyFill="1" applyBorder="1"/>
    <xf numFmtId="3" fontId="0" fillId="0" borderId="0" xfId="0" applyNumberFormat="1" applyBorder="1"/>
    <xf numFmtId="0" fontId="5" fillId="0" borderId="8" xfId="1" applyFont="1" applyFill="1" applyBorder="1"/>
    <xf numFmtId="3" fontId="5" fillId="0" borderId="0" xfId="1" applyNumberFormat="1" applyFont="1" applyFill="1" applyBorder="1"/>
    <xf numFmtId="3" fontId="35" fillId="0" borderId="0" xfId="0" applyNumberFormat="1" applyFont="1" applyBorder="1"/>
    <xf numFmtId="38" fontId="11" fillId="0" borderId="0" xfId="0" applyNumberFormat="1" applyFont="1" applyBorder="1" applyAlignment="1">
      <alignment horizontal="right"/>
    </xf>
    <xf numFmtId="167" fontId="35" fillId="0" borderId="0" xfId="0" applyNumberFormat="1" applyFont="1" applyBorder="1"/>
    <xf numFmtId="3" fontId="5" fillId="0" borderId="12" xfId="1" applyNumberFormat="1" applyFont="1" applyFill="1" applyBorder="1"/>
    <xf numFmtId="0" fontId="5" fillId="0" borderId="18" xfId="1" applyFont="1" applyBorder="1"/>
    <xf numFmtId="3" fontId="23" fillId="2" borderId="12" xfId="1" applyNumberFormat="1" applyFont="1" applyFill="1" applyBorder="1"/>
    <xf numFmtId="3" fontId="5" fillId="0" borderId="12" xfId="1" applyNumberFormat="1" applyFont="1" applyBorder="1"/>
    <xf numFmtId="3" fontId="11" fillId="0" borderId="12" xfId="1" applyNumberFormat="1" applyFont="1" applyFill="1" applyBorder="1"/>
    <xf numFmtId="0" fontId="5" fillId="0" borderId="26" xfId="1" applyFont="1" applyBorder="1"/>
    <xf numFmtId="0" fontId="5" fillId="0" borderId="0" xfId="1" applyFont="1" applyAlignment="1">
      <alignment horizontal="right"/>
    </xf>
    <xf numFmtId="0" fontId="5" fillId="0" borderId="18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3" fontId="46" fillId="0" borderId="12" xfId="1" applyNumberFormat="1" applyFont="1" applyBorder="1"/>
    <xf numFmtId="3" fontId="11" fillId="0" borderId="12" xfId="1" applyNumberFormat="1" applyFont="1" applyBorder="1"/>
    <xf numFmtId="3" fontId="46" fillId="3" borderId="19" xfId="1" applyNumberFormat="1" applyFont="1" applyFill="1" applyBorder="1"/>
    <xf numFmtId="0" fontId="5" fillId="0" borderId="20" xfId="1" applyFont="1" applyBorder="1" applyAlignment="1">
      <alignment horizontal="right"/>
    </xf>
    <xf numFmtId="3" fontId="35" fillId="0" borderId="22" xfId="0" applyNumberFormat="1" applyFont="1" applyFill="1" applyBorder="1"/>
    <xf numFmtId="3" fontId="5" fillId="0" borderId="0" xfId="1" applyNumberFormat="1" applyFont="1" applyAlignment="1">
      <alignment horizontal="right"/>
    </xf>
    <xf numFmtId="3" fontId="47" fillId="0" borderId="0" xfId="1" applyNumberFormat="1" applyFont="1" applyAlignment="1">
      <alignment horizontal="center"/>
    </xf>
    <xf numFmtId="3" fontId="48" fillId="0" borderId="0" xfId="1" applyNumberFormat="1" applyFont="1" applyAlignment="1">
      <alignment horizontal="center"/>
    </xf>
    <xf numFmtId="3" fontId="49" fillId="3" borderId="8" xfId="1" applyNumberFormat="1" applyFont="1" applyFill="1" applyBorder="1" applyAlignment="1">
      <alignment horizontal="center"/>
    </xf>
    <xf numFmtId="3" fontId="48" fillId="3" borderId="17" xfId="1" applyNumberFormat="1" applyFont="1" applyFill="1" applyBorder="1" applyAlignment="1">
      <alignment horizontal="center"/>
    </xf>
    <xf numFmtId="168" fontId="35" fillId="0" borderId="0" xfId="0" applyNumberFormat="1" applyFont="1" applyBorder="1"/>
    <xf numFmtId="0" fontId="11" fillId="0" borderId="0" xfId="0" applyFont="1" applyBorder="1"/>
    <xf numFmtId="0" fontId="5" fillId="5" borderId="0" xfId="1" applyFont="1" applyFill="1"/>
    <xf numFmtId="3" fontId="5" fillId="5" borderId="0" xfId="1" applyNumberFormat="1" applyFont="1" applyFill="1"/>
    <xf numFmtId="3" fontId="35" fillId="5" borderId="0" xfId="1" applyNumberFormat="1" applyFont="1" applyFill="1"/>
    <xf numFmtId="3" fontId="11" fillId="5" borderId="0" xfId="1" applyNumberFormat="1" applyFont="1" applyFill="1"/>
    <xf numFmtId="38" fontId="11" fillId="0" borderId="0" xfId="0" quotePrefix="1" applyNumberFormat="1" applyFont="1" applyBorder="1" applyAlignment="1">
      <alignment horizontal="right"/>
    </xf>
    <xf numFmtId="169" fontId="35" fillId="0" borderId="0" xfId="0" applyNumberFormat="1" applyFont="1" applyBorder="1"/>
    <xf numFmtId="3" fontId="5" fillId="5" borderId="0" xfId="1" applyNumberFormat="1" applyFont="1" applyFill="1" applyBorder="1"/>
    <xf numFmtId="3" fontId="35" fillId="5" borderId="0" xfId="1" applyNumberFormat="1" applyFont="1" applyFill="1" applyBorder="1"/>
    <xf numFmtId="3" fontId="11" fillId="5" borderId="0" xfId="1" applyNumberFormat="1" applyFont="1" applyFill="1" applyBorder="1"/>
    <xf numFmtId="1" fontId="35" fillId="0" borderId="0" xfId="0" applyNumberFormat="1" applyFont="1" applyBorder="1"/>
    <xf numFmtId="3" fontId="11" fillId="5" borderId="0" xfId="0" applyNumberFormat="1" applyFont="1" applyFill="1"/>
    <xf numFmtId="3" fontId="35" fillId="5" borderId="0" xfId="0" applyNumberFormat="1" applyFont="1" applyFill="1"/>
    <xf numFmtId="0" fontId="35" fillId="0" borderId="0" xfId="0" applyNumberFormat="1" applyFont="1" applyBorder="1"/>
    <xf numFmtId="3" fontId="11" fillId="0" borderId="0" xfId="0" quotePrefix="1" applyNumberFormat="1" applyFont="1" applyBorder="1"/>
    <xf numFmtId="38" fontId="0" fillId="0" borderId="0" xfId="0" applyNumberFormat="1" applyFont="1" applyBorder="1" applyAlignment="1">
      <alignment horizontal="right"/>
    </xf>
    <xf numFmtId="3" fontId="11" fillId="5" borderId="0" xfId="0" applyNumberFormat="1" applyFont="1" applyFill="1" applyBorder="1"/>
    <xf numFmtId="3" fontId="35" fillId="5" borderId="0" xfId="0" applyNumberFormat="1" applyFont="1" applyFill="1" applyBorder="1"/>
    <xf numFmtId="3" fontId="11" fillId="5" borderId="12" xfId="0" applyNumberFormat="1" applyFont="1" applyFill="1" applyBorder="1"/>
    <xf numFmtId="3" fontId="35" fillId="5" borderId="12" xfId="0" applyNumberFormat="1" applyFont="1" applyFill="1" applyBorder="1"/>
    <xf numFmtId="0" fontId="5" fillId="5" borderId="18" xfId="1" applyFont="1" applyFill="1" applyBorder="1"/>
    <xf numFmtId="0" fontId="5" fillId="5" borderId="27" xfId="1" applyFont="1" applyFill="1" applyBorder="1"/>
    <xf numFmtId="3" fontId="5" fillId="5" borderId="12" xfId="1" applyNumberFormat="1" applyFont="1" applyFill="1" applyBorder="1"/>
    <xf numFmtId="0" fontId="5" fillId="5" borderId="20" xfId="1" applyFont="1" applyFill="1" applyBorder="1"/>
    <xf numFmtId="10" fontId="0" fillId="0" borderId="0" xfId="0" applyNumberFormat="1" applyFont="1" applyBorder="1" applyAlignment="1">
      <alignment horizontal="right"/>
    </xf>
    <xf numFmtId="0" fontId="5" fillId="0" borderId="0" xfId="1" quotePrefix="1" applyFont="1"/>
    <xf numFmtId="3" fontId="32" fillId="3" borderId="8" xfId="0" applyNumberFormat="1" applyFont="1" applyFill="1" applyBorder="1"/>
    <xf numFmtId="0" fontId="33" fillId="3" borderId="17" xfId="0" applyFont="1" applyFill="1" applyBorder="1"/>
    <xf numFmtId="0" fontId="50" fillId="0" borderId="0" xfId="0" applyFont="1"/>
    <xf numFmtId="3" fontId="33" fillId="3" borderId="8" xfId="0" applyNumberFormat="1" applyFont="1" applyFill="1" applyBorder="1"/>
    <xf numFmtId="0" fontId="50" fillId="3" borderId="17" xfId="0" applyFont="1" applyFill="1" applyBorder="1"/>
    <xf numFmtId="3" fontId="5" fillId="0" borderId="0" xfId="1" quotePrefix="1" applyNumberFormat="1" applyFont="1"/>
    <xf numFmtId="0" fontId="11" fillId="0" borderId="3" xfId="0" applyFont="1" applyBorder="1"/>
    <xf numFmtId="3" fontId="51" fillId="0" borderId="0" xfId="1" applyNumberFormat="1" applyFont="1"/>
    <xf numFmtId="3" fontId="18" fillId="0" borderId="0" xfId="1" applyNumberFormat="1" applyFont="1" applyAlignment="1">
      <alignment horizontal="center"/>
    </xf>
    <xf numFmtId="0" fontId="43" fillId="3" borderId="17" xfId="1" applyFont="1" applyFill="1" applyBorder="1" applyAlignment="1">
      <alignment horizontal="center"/>
    </xf>
    <xf numFmtId="0" fontId="43" fillId="3" borderId="8" xfId="1" applyFont="1" applyFill="1" applyBorder="1" applyAlignment="1">
      <alignment horizontal="center"/>
    </xf>
    <xf numFmtId="0" fontId="52" fillId="0" borderId="0" xfId="1" applyFont="1" applyAlignment="1">
      <alignment horizontal="center"/>
    </xf>
    <xf numFmtId="0" fontId="52" fillId="3" borderId="17" xfId="1" applyFont="1" applyFill="1" applyBorder="1" applyAlignment="1">
      <alignment horizontal="center"/>
    </xf>
    <xf numFmtId="3" fontId="40" fillId="0" borderId="0" xfId="1" applyNumberFormat="1" applyFont="1" applyAlignment="1">
      <alignment horizontal="center"/>
    </xf>
    <xf numFmtId="167" fontId="53" fillId="0" borderId="0" xfId="0" applyNumberFormat="1" applyFont="1" applyBorder="1"/>
    <xf numFmtId="3" fontId="54" fillId="0" borderId="0" xfId="1" applyNumberFormat="1" applyFont="1" applyFill="1"/>
    <xf numFmtId="37" fontId="0" fillId="0" borderId="0" xfId="0" applyNumberFormat="1" applyFont="1" applyBorder="1" applyAlignment="1">
      <alignment horizontal="right"/>
    </xf>
    <xf numFmtId="38" fontId="55" fillId="0" borderId="0" xfId="0" applyNumberFormat="1" applyFont="1" applyBorder="1" applyAlignment="1">
      <alignment horizontal="right"/>
    </xf>
    <xf numFmtId="38" fontId="56" fillId="0" borderId="0" xfId="0" applyNumberFormat="1" applyFont="1" applyBorder="1" applyAlignment="1">
      <alignment horizontal="right"/>
    </xf>
    <xf numFmtId="0" fontId="57" fillId="0" borderId="0" xfId="1" applyFont="1" applyFill="1"/>
    <xf numFmtId="3" fontId="57" fillId="0" borderId="0" xfId="1" applyNumberFormat="1" applyFont="1" applyFill="1"/>
    <xf numFmtId="3" fontId="55" fillId="0" borderId="0" xfId="0" applyNumberFormat="1" applyFont="1" applyBorder="1" applyAlignment="1">
      <alignment horizontal="right"/>
    </xf>
    <xf numFmtId="0" fontId="56" fillId="0" borderId="0" xfId="0" applyFont="1" applyBorder="1"/>
    <xf numFmtId="3" fontId="35" fillId="3" borderId="0" xfId="1" applyNumberFormat="1" applyFont="1" applyFill="1" applyBorder="1"/>
    <xf numFmtId="3" fontId="0" fillId="0" borderId="0" xfId="0" applyNumberFormat="1" applyFill="1" applyBorder="1"/>
    <xf numFmtId="0" fontId="5" fillId="4" borderId="12" xfId="1" applyFont="1" applyFill="1" applyBorder="1"/>
    <xf numFmtId="3" fontId="35" fillId="5" borderId="12" xfId="1" applyNumberFormat="1" applyFont="1" applyFill="1" applyBorder="1"/>
    <xf numFmtId="3" fontId="11" fillId="5" borderId="12" xfId="1" applyNumberFormat="1" applyFont="1" applyFill="1" applyBorder="1"/>
    <xf numFmtId="3" fontId="5" fillId="4" borderId="12" xfId="1" applyNumberFormat="1" applyFont="1" applyFill="1" applyBorder="1"/>
    <xf numFmtId="3" fontId="35" fillId="0" borderId="0" xfId="0" applyNumberFormat="1" applyFont="1"/>
    <xf numFmtId="3" fontId="11" fillId="3" borderId="8" xfId="0" applyNumberFormat="1" applyFont="1" applyFill="1" applyBorder="1"/>
    <xf numFmtId="3" fontId="35" fillId="3" borderId="17" xfId="0" applyNumberFormat="1" applyFont="1" applyFill="1" applyBorder="1"/>
    <xf numFmtId="3" fontId="46" fillId="0" borderId="0" xfId="0" applyNumberFormat="1" applyFont="1"/>
    <xf numFmtId="3" fontId="46" fillId="3" borderId="17" xfId="0" applyNumberFormat="1" applyFont="1" applyFill="1" applyBorder="1"/>
    <xf numFmtId="3" fontId="11" fillId="3" borderId="24" xfId="0" applyNumberFormat="1" applyFont="1" applyFill="1" applyBorder="1"/>
    <xf numFmtId="3" fontId="35" fillId="3" borderId="23" xfId="0" applyNumberFormat="1" applyFont="1" applyFill="1" applyBorder="1"/>
    <xf numFmtId="3" fontId="34" fillId="0" borderId="0" xfId="1" applyNumberFormat="1" applyFont="1"/>
    <xf numFmtId="3" fontId="42" fillId="0" borderId="0" xfId="1" applyNumberFormat="1" applyFont="1" applyAlignment="1">
      <alignment horizontal="center"/>
    </xf>
    <xf numFmtId="3" fontId="46" fillId="3" borderId="0" xfId="1" applyNumberFormat="1" applyFont="1" applyFill="1" applyBorder="1"/>
    <xf numFmtId="0" fontId="5" fillId="5" borderId="0" xfId="1" applyFont="1" applyFill="1" applyBorder="1"/>
    <xf numFmtId="167" fontId="55" fillId="0" borderId="0" xfId="0" applyNumberFormat="1" applyFont="1" applyBorder="1"/>
    <xf numFmtId="0" fontId="5" fillId="5" borderId="28" xfId="1" applyFont="1" applyFill="1" applyBorder="1"/>
    <xf numFmtId="3" fontId="5" fillId="5" borderId="28" xfId="1" applyNumberFormat="1" applyFont="1" applyFill="1" applyBorder="1"/>
    <xf numFmtId="3" fontId="11" fillId="3" borderId="27" xfId="1" applyNumberFormat="1" applyFont="1" applyFill="1" applyBorder="1"/>
    <xf numFmtId="0" fontId="5" fillId="0" borderId="0" xfId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0" fontId="5" fillId="0" borderId="0" xfId="1" applyFont="1" applyFill="1" applyAlignment="1">
      <alignment horizontal="right"/>
    </xf>
    <xf numFmtId="3" fontId="33" fillId="0" borderId="0" xfId="0" applyNumberFormat="1" applyFont="1" applyBorder="1"/>
    <xf numFmtId="3" fontId="5" fillId="0" borderId="0" xfId="1" applyNumberFormat="1" applyFont="1" applyBorder="1"/>
    <xf numFmtId="3" fontId="35" fillId="0" borderId="0" xfId="1" applyNumberFormat="1" applyFont="1" applyBorder="1"/>
    <xf numFmtId="3" fontId="35" fillId="0" borderId="0" xfId="1" applyNumberFormat="1" applyFont="1" applyFill="1" applyBorder="1"/>
    <xf numFmtId="3" fontId="35" fillId="0" borderId="0" xfId="0" applyNumberFormat="1" applyFont="1" applyFill="1" applyBorder="1"/>
    <xf numFmtId="3" fontId="35" fillId="3" borderId="6" xfId="1" applyNumberFormat="1" applyFont="1" applyFill="1" applyBorder="1"/>
    <xf numFmtId="3" fontId="11" fillId="0" borderId="0" xfId="1" applyNumberFormat="1" applyFont="1" applyBorder="1"/>
    <xf numFmtId="0" fontId="5" fillId="0" borderId="29" xfId="1" applyFont="1" applyBorder="1" applyAlignment="1">
      <alignment horizontal="right"/>
    </xf>
    <xf numFmtId="3" fontId="5" fillId="0" borderId="29" xfId="1" applyNumberFormat="1" applyFont="1" applyBorder="1"/>
    <xf numFmtId="3" fontId="35" fillId="0" borderId="29" xfId="1" applyNumberFormat="1" applyFont="1" applyBorder="1"/>
    <xf numFmtId="3" fontId="36" fillId="0" borderId="29" xfId="1" applyNumberFormat="1" applyFont="1" applyFill="1" applyBorder="1"/>
    <xf numFmtId="3" fontId="35" fillId="3" borderId="30" xfId="1" applyNumberFormat="1" applyFont="1" applyFill="1" applyBorder="1"/>
    <xf numFmtId="3" fontId="36" fillId="3" borderId="31" xfId="1" applyNumberFormat="1" applyFont="1" applyFill="1" applyBorder="1"/>
    <xf numFmtId="3" fontId="35" fillId="0" borderId="29" xfId="1" applyNumberFormat="1" applyFont="1" applyFill="1" applyBorder="1"/>
    <xf numFmtId="3" fontId="35" fillId="3" borderId="31" xfId="1" applyNumberFormat="1" applyFont="1" applyFill="1" applyBorder="1"/>
    <xf numFmtId="3" fontId="46" fillId="0" borderId="29" xfId="1" applyNumberFormat="1" applyFont="1" applyBorder="1"/>
    <xf numFmtId="3" fontId="11" fillId="0" borderId="29" xfId="1" applyNumberFormat="1" applyFont="1" applyBorder="1"/>
    <xf numFmtId="3" fontId="11" fillId="3" borderId="30" xfId="1" applyNumberFormat="1" applyFont="1" applyFill="1" applyBorder="1"/>
    <xf numFmtId="3" fontId="46" fillId="3" borderId="31" xfId="1" applyNumberFormat="1" applyFont="1" applyFill="1" applyBorder="1"/>
    <xf numFmtId="3" fontId="11" fillId="0" borderId="32" xfId="0" applyNumberFormat="1" applyFont="1" applyFill="1" applyBorder="1"/>
    <xf numFmtId="3" fontId="35" fillId="0" borderId="33" xfId="0" applyNumberFormat="1" applyFont="1" applyFill="1" applyBorder="1"/>
    <xf numFmtId="0" fontId="5" fillId="0" borderId="0" xfId="1" applyFont="1" applyBorder="1"/>
    <xf numFmtId="0" fontId="35" fillId="0" borderId="0" xfId="1" applyFont="1" applyBorder="1"/>
    <xf numFmtId="0" fontId="23" fillId="0" borderId="0" xfId="1" applyFont="1"/>
    <xf numFmtId="0" fontId="35" fillId="0" borderId="0" xfId="1" applyFont="1"/>
    <xf numFmtId="0" fontId="5" fillId="3" borderId="8" xfId="1" applyFont="1" applyFill="1" applyBorder="1"/>
    <xf numFmtId="0" fontId="23" fillId="3" borderId="17" xfId="1" applyFont="1" applyFill="1" applyBorder="1"/>
    <xf numFmtId="0" fontId="5" fillId="3" borderId="34" xfId="1" applyFont="1" applyFill="1" applyBorder="1"/>
    <xf numFmtId="0" fontId="5" fillId="3" borderId="35" xfId="1" applyFont="1" applyFill="1" applyBorder="1"/>
    <xf numFmtId="0" fontId="11" fillId="3" borderId="8" xfId="1" applyFont="1" applyFill="1" applyBorder="1"/>
    <xf numFmtId="0" fontId="5" fillId="3" borderId="17" xfId="1" applyFont="1" applyFill="1" applyBorder="1"/>
    <xf numFmtId="0" fontId="11" fillId="3" borderId="17" xfId="1" applyFont="1" applyFill="1" applyBorder="1"/>
    <xf numFmtId="3" fontId="11" fillId="0" borderId="6" xfId="0" applyNumberFormat="1" applyFont="1" applyBorder="1"/>
    <xf numFmtId="0" fontId="36" fillId="0" borderId="0" xfId="1" quotePrefix="1" applyFont="1" applyAlignment="1">
      <alignment horizontal="center"/>
    </xf>
    <xf numFmtId="0" fontId="18" fillId="3" borderId="8" xfId="1" quotePrefix="1" applyFont="1" applyFill="1" applyBorder="1" applyAlignment="1">
      <alignment horizontal="left"/>
    </xf>
    <xf numFmtId="0" fontId="16" fillId="3" borderId="8" xfId="1" quotePrefix="1" applyFont="1" applyFill="1" applyBorder="1" applyAlignment="1">
      <alignment horizontal="center"/>
    </xf>
    <xf numFmtId="0" fontId="11" fillId="3" borderId="17" xfId="1" quotePrefix="1" applyFont="1" applyFill="1" applyBorder="1" applyAlignment="1">
      <alignment horizontal="center"/>
    </xf>
    <xf numFmtId="0" fontId="42" fillId="0" borderId="0" xfId="1" applyFont="1" applyFill="1" applyAlignment="1">
      <alignment horizontal="center"/>
    </xf>
    <xf numFmtId="0" fontId="43" fillId="0" borderId="0" xfId="1" applyFont="1" applyFill="1" applyAlignment="1">
      <alignment horizontal="center"/>
    </xf>
    <xf numFmtId="0" fontId="18" fillId="3" borderId="8" xfId="1" applyFont="1" applyFill="1" applyBorder="1" applyAlignment="1">
      <alignment horizontal="center"/>
    </xf>
    <xf numFmtId="0" fontId="39" fillId="3" borderId="17" xfId="1" applyFont="1" applyFill="1" applyBorder="1" applyAlignment="1">
      <alignment horizontal="center"/>
    </xf>
    <xf numFmtId="0" fontId="15" fillId="3" borderId="17" xfId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58" fillId="5" borderId="0" xfId="0" quotePrefix="1" applyNumberFormat="1" applyFont="1" applyFill="1" applyAlignment="1">
      <alignment horizontal="right"/>
    </xf>
    <xf numFmtId="3" fontId="35" fillId="5" borderId="0" xfId="0" quotePrefix="1" applyNumberFormat="1" applyFont="1" applyFill="1" applyAlignment="1">
      <alignment horizontal="right"/>
    </xf>
    <xf numFmtId="3" fontId="58" fillId="5" borderId="0" xfId="0" applyNumberFormat="1" applyFont="1" applyFill="1"/>
    <xf numFmtId="3" fontId="58" fillId="3" borderId="8" xfId="1" applyNumberFormat="1" applyFont="1" applyFill="1" applyBorder="1"/>
    <xf numFmtId="3" fontId="29" fillId="5" borderId="0" xfId="0" applyNumberFormat="1" applyFont="1" applyFill="1"/>
    <xf numFmtId="3" fontId="29" fillId="3" borderId="8" xfId="0" applyNumberFormat="1" applyFont="1" applyFill="1" applyBorder="1"/>
    <xf numFmtId="3" fontId="58" fillId="3" borderId="17" xfId="0" applyNumberFormat="1" applyFont="1" applyFill="1" applyBorder="1"/>
    <xf numFmtId="3" fontId="58" fillId="5" borderId="0" xfId="1" applyNumberFormat="1" applyFont="1" applyFill="1"/>
    <xf numFmtId="3" fontId="58" fillId="0" borderId="3" xfId="0" applyNumberFormat="1" applyFont="1" applyBorder="1"/>
    <xf numFmtId="3" fontId="34" fillId="0" borderId="6" xfId="0" applyNumberFormat="1" applyFont="1" applyFill="1" applyBorder="1"/>
    <xf numFmtId="3" fontId="11" fillId="5" borderId="0" xfId="0" quotePrefix="1" applyNumberFormat="1" applyFont="1" applyFill="1" applyAlignment="1">
      <alignment horizontal="right"/>
    </xf>
    <xf numFmtId="3" fontId="36" fillId="3" borderId="17" xfId="0" applyNumberFormat="1" applyFont="1" applyFill="1" applyBorder="1"/>
    <xf numFmtId="3" fontId="11" fillId="0" borderId="0" xfId="0" applyNumberFormat="1" applyFont="1" applyFill="1"/>
    <xf numFmtId="3" fontId="35" fillId="0" borderId="0" xfId="0" applyNumberFormat="1" applyFont="1" applyFill="1"/>
    <xf numFmtId="3" fontId="54" fillId="5" borderId="0" xfId="0" applyNumberFormat="1" applyFont="1" applyFill="1"/>
    <xf numFmtId="3" fontId="11" fillId="0" borderId="0" xfId="0" applyNumberFormat="1" applyFont="1" applyFill="1" applyBorder="1"/>
    <xf numFmtId="3" fontId="17" fillId="0" borderId="0" xfId="0" applyNumberFormat="1" applyFont="1"/>
    <xf numFmtId="3" fontId="35" fillId="0" borderId="17" xfId="0" applyNumberFormat="1" applyFont="1" applyFill="1" applyBorder="1"/>
    <xf numFmtId="3" fontId="11" fillId="6" borderId="0" xfId="0" applyNumberFormat="1" applyFont="1" applyFill="1"/>
    <xf numFmtId="3" fontId="35" fillId="6" borderId="0" xfId="0" applyNumberFormat="1" applyFont="1" applyFill="1"/>
    <xf numFmtId="3" fontId="17" fillId="6" borderId="0" xfId="0" applyNumberFormat="1" applyFont="1" applyFill="1"/>
    <xf numFmtId="3" fontId="11" fillId="3" borderId="18" xfId="0" applyNumberFormat="1" applyFont="1" applyFill="1" applyBorder="1"/>
    <xf numFmtId="3" fontId="36" fillId="3" borderId="19" xfId="0" applyNumberFormat="1" applyFont="1" applyFill="1" applyBorder="1"/>
    <xf numFmtId="3" fontId="35" fillId="3" borderId="19" xfId="0" applyNumberFormat="1" applyFont="1" applyFill="1" applyBorder="1"/>
    <xf numFmtId="3" fontId="35" fillId="0" borderId="19" xfId="0" applyNumberFormat="1" applyFont="1" applyFill="1" applyBorder="1"/>
    <xf numFmtId="3" fontId="35" fillId="3" borderId="25" xfId="0" applyNumberFormat="1" applyFont="1" applyFill="1" applyBorder="1"/>
    <xf numFmtId="3" fontId="11" fillId="0" borderId="36" xfId="0" applyNumberFormat="1" applyFont="1" applyBorder="1"/>
    <xf numFmtId="3" fontId="35" fillId="0" borderId="17" xfId="0" applyNumberFormat="1" applyFont="1" applyBorder="1"/>
    <xf numFmtId="0" fontId="59" fillId="0" borderId="0" xfId="0" applyFont="1"/>
    <xf numFmtId="0" fontId="60" fillId="0" borderId="0" xfId="0" applyFont="1"/>
    <xf numFmtId="3" fontId="11" fillId="3" borderId="17" xfId="0" applyNumberFormat="1" applyFont="1" applyFill="1" applyBorder="1"/>
    <xf numFmtId="3" fontId="11" fillId="0" borderId="17" xfId="0" applyNumberFormat="1" applyFont="1" applyBorder="1"/>
    <xf numFmtId="3" fontId="17" fillId="2" borderId="0" xfId="0" applyNumberFormat="1" applyFont="1" applyFill="1"/>
    <xf numFmtId="0" fontId="5" fillId="0" borderId="28" xfId="1" applyFont="1" applyBorder="1"/>
    <xf numFmtId="3" fontId="17" fillId="0" borderId="12" xfId="0" applyNumberFormat="1" applyFont="1" applyFill="1" applyBorder="1"/>
    <xf numFmtId="3" fontId="35" fillId="0" borderId="12" xfId="0" applyNumberFormat="1" applyFont="1" applyFill="1" applyBorder="1"/>
    <xf numFmtId="3" fontId="11" fillId="0" borderId="12" xfId="0" applyNumberFormat="1" applyFont="1" applyFill="1" applyBorder="1"/>
    <xf numFmtId="3" fontId="23" fillId="0" borderId="28" xfId="1" applyNumberFormat="1" applyFont="1" applyBorder="1"/>
    <xf numFmtId="3" fontId="35" fillId="0" borderId="37" xfId="0" applyNumberFormat="1" applyFont="1" applyBorder="1"/>
    <xf numFmtId="0" fontId="33" fillId="3" borderId="8" xfId="0" applyFont="1" applyFill="1" applyBorder="1"/>
    <xf numFmtId="3" fontId="11" fillId="4" borderId="0" xfId="0" applyNumberFormat="1" applyFont="1" applyFill="1"/>
    <xf numFmtId="3" fontId="35" fillId="4" borderId="0" xfId="0" applyNumberFormat="1" applyFont="1" applyFill="1"/>
    <xf numFmtId="3" fontId="17" fillId="4" borderId="0" xfId="0" applyNumberFormat="1" applyFont="1" applyFill="1"/>
    <xf numFmtId="38" fontId="0" fillId="0" borderId="0" xfId="0" applyNumberFormat="1" applyBorder="1"/>
    <xf numFmtId="3" fontId="35" fillId="4" borderId="0" xfId="0" applyNumberFormat="1" applyFont="1" applyFill="1" applyAlignment="1">
      <alignment horizontal="center"/>
    </xf>
    <xf numFmtId="0" fontId="5" fillId="4" borderId="0" xfId="1" applyFont="1" applyFill="1" applyBorder="1"/>
    <xf numFmtId="3" fontId="5" fillId="4" borderId="0" xfId="1" applyNumberFormat="1" applyFont="1" applyFill="1" applyBorder="1"/>
    <xf numFmtId="3" fontId="11" fillId="0" borderId="38" xfId="0" applyNumberFormat="1" applyFont="1" applyBorder="1"/>
    <xf numFmtId="3" fontId="35" fillId="0" borderId="39" xfId="0" applyNumberFormat="1" applyFont="1" applyBorder="1"/>
    <xf numFmtId="3" fontId="11" fillId="0" borderId="13" xfId="0" applyNumberFormat="1" applyFont="1" applyBorder="1"/>
    <xf numFmtId="3" fontId="35" fillId="0" borderId="13" xfId="0" applyNumberFormat="1" applyFont="1" applyBorder="1"/>
    <xf numFmtId="3" fontId="11" fillId="3" borderId="40" xfId="0" applyNumberFormat="1" applyFont="1" applyFill="1" applyBorder="1"/>
    <xf numFmtId="3" fontId="35" fillId="3" borderId="41" xfId="0" applyNumberFormat="1" applyFont="1" applyFill="1" applyBorder="1"/>
    <xf numFmtId="0" fontId="0" fillId="3" borderId="8" xfId="0" quotePrefix="1" applyFill="1" applyBorder="1" applyAlignment="1">
      <alignment horizontal="center"/>
    </xf>
    <xf numFmtId="0" fontId="0" fillId="3" borderId="17" xfId="0" quotePrefix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2" fillId="3" borderId="8" xfId="1" applyFont="1" applyFill="1" applyBorder="1" applyAlignment="1">
      <alignment horizontal="center"/>
    </xf>
    <xf numFmtId="0" fontId="42" fillId="3" borderId="17" xfId="1" applyFont="1" applyFill="1" applyBorder="1" applyAlignment="1">
      <alignment horizontal="center"/>
    </xf>
    <xf numFmtId="3" fontId="15" fillId="3" borderId="8" xfId="1" applyNumberFormat="1" applyFont="1" applyFill="1" applyBorder="1" applyAlignment="1">
      <alignment horizontal="center"/>
    </xf>
    <xf numFmtId="3" fontId="42" fillId="3" borderId="17" xfId="1" applyNumberFormat="1" applyFont="1" applyFill="1" applyBorder="1" applyAlignment="1">
      <alignment horizontal="center"/>
    </xf>
    <xf numFmtId="3" fontId="29" fillId="0" borderId="0" xfId="0" applyNumberFormat="1" applyFont="1" applyFill="1"/>
    <xf numFmtId="3" fontId="61" fillId="0" borderId="0" xfId="0" applyNumberFormat="1" applyFont="1" applyFill="1"/>
    <xf numFmtId="3" fontId="17" fillId="0" borderId="0" xfId="0" applyNumberFormat="1" applyFont="1" applyFill="1"/>
    <xf numFmtId="3" fontId="54" fillId="0" borderId="0" xfId="0" applyNumberFormat="1" applyFont="1" applyFill="1"/>
    <xf numFmtId="0" fontId="35" fillId="0" borderId="0" xfId="0" applyFont="1" applyBorder="1"/>
    <xf numFmtId="3" fontId="16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2" borderId="0" xfId="0" applyNumberFormat="1" applyFont="1" applyFill="1"/>
    <xf numFmtId="0" fontId="57" fillId="0" borderId="0" xfId="1" applyFont="1"/>
    <xf numFmtId="3" fontId="57" fillId="0" borderId="0" xfId="1" applyNumberFormat="1" applyFont="1"/>
    <xf numFmtId="3" fontId="35" fillId="0" borderId="0" xfId="1" applyNumberFormat="1" applyFont="1" applyFill="1" applyAlignment="1">
      <alignment horizontal="right"/>
    </xf>
    <xf numFmtId="3" fontId="11" fillId="0" borderId="0" xfId="1" applyNumberFormat="1" applyFont="1" applyFill="1" applyAlignment="1">
      <alignment horizontal="right"/>
    </xf>
    <xf numFmtId="3" fontId="61" fillId="0" borderId="0" xfId="1" applyNumberFormat="1" applyFont="1" applyFill="1" applyAlignment="1">
      <alignment horizontal="right"/>
    </xf>
    <xf numFmtId="0" fontId="16" fillId="0" borderId="0" xfId="0" applyFont="1" applyBorder="1"/>
    <xf numFmtId="3" fontId="61" fillId="4" borderId="0" xfId="0" applyNumberFormat="1" applyFont="1" applyFill="1"/>
    <xf numFmtId="3" fontId="11" fillId="4" borderId="28" xfId="0" applyNumberFormat="1" applyFont="1" applyFill="1" applyBorder="1"/>
    <xf numFmtId="3" fontId="35" fillId="4" borderId="28" xfId="0" applyNumberFormat="1" applyFont="1" applyFill="1" applyBorder="1"/>
    <xf numFmtId="3" fontId="61" fillId="4" borderId="12" xfId="0" applyNumberFormat="1" applyFont="1" applyFill="1" applyBorder="1"/>
    <xf numFmtId="3" fontId="61" fillId="0" borderId="0" xfId="0" applyNumberFormat="1" applyFont="1"/>
    <xf numFmtId="3" fontId="61" fillId="3" borderId="17" xfId="0" applyNumberFormat="1" applyFont="1" applyFill="1" applyBorder="1"/>
    <xf numFmtId="3" fontId="11" fillId="5" borderId="0" xfId="0" applyNumberFormat="1" applyFont="1" applyFill="1" applyAlignment="1">
      <alignment horizontal="right"/>
    </xf>
    <xf numFmtId="3" fontId="61" fillId="5" borderId="0" xfId="0" applyNumberFormat="1" applyFont="1" applyFill="1"/>
    <xf numFmtId="3" fontId="61" fillId="5" borderId="0" xfId="0" applyNumberFormat="1" applyFont="1" applyFill="1" applyBorder="1"/>
    <xf numFmtId="0" fontId="5" fillId="5" borderId="12" xfId="1" applyFont="1" applyFill="1" applyBorder="1"/>
    <xf numFmtId="3" fontId="11" fillId="3" borderId="19" xfId="0" applyNumberFormat="1" applyFont="1" applyFill="1" applyBorder="1"/>
    <xf numFmtId="3" fontId="61" fillId="5" borderId="12" xfId="0" applyNumberFormat="1" applyFont="1" applyFill="1" applyBorder="1"/>
    <xf numFmtId="0" fontId="5" fillId="0" borderId="0" xfId="1" applyFont="1" applyFill="1" applyBorder="1"/>
    <xf numFmtId="3" fontId="35" fillId="3" borderId="42" xfId="0" applyNumberFormat="1" applyFont="1" applyFill="1" applyBorder="1"/>
    <xf numFmtId="3" fontId="11" fillId="0" borderId="21" xfId="0" applyNumberFormat="1" applyFont="1" applyFill="1" applyBorder="1"/>
    <xf numFmtId="0" fontId="5" fillId="0" borderId="43" xfId="1" applyFont="1" applyFill="1" applyBorder="1"/>
    <xf numFmtId="3" fontId="11" fillId="0" borderId="43" xfId="0" applyNumberFormat="1" applyFont="1" applyFill="1" applyBorder="1"/>
    <xf numFmtId="3" fontId="35" fillId="0" borderId="43" xfId="0" applyNumberFormat="1" applyFont="1" applyFill="1" applyBorder="1"/>
    <xf numFmtId="3" fontId="11" fillId="3" borderId="44" xfId="0" applyNumberFormat="1" applyFont="1" applyFill="1" applyBorder="1"/>
    <xf numFmtId="3" fontId="5" fillId="0" borderId="43" xfId="1" applyNumberFormat="1" applyFont="1" applyFill="1" applyBorder="1"/>
    <xf numFmtId="3" fontId="61" fillId="0" borderId="43" xfId="0" applyNumberFormat="1" applyFont="1" applyFill="1" applyBorder="1"/>
    <xf numFmtId="3" fontId="11" fillId="3" borderId="44" xfId="1" applyNumberFormat="1" applyFont="1" applyFill="1" applyBorder="1"/>
    <xf numFmtId="3" fontId="35" fillId="3" borderId="42" xfId="1" applyNumberFormat="1" applyFont="1" applyFill="1" applyBorder="1"/>
    <xf numFmtId="3" fontId="11" fillId="0" borderId="45" xfId="0" applyNumberFormat="1" applyFont="1" applyBorder="1"/>
    <xf numFmtId="3" fontId="35" fillId="0" borderId="46" xfId="0" applyNumberFormat="1" applyFont="1" applyBorder="1"/>
    <xf numFmtId="0" fontId="5" fillId="0" borderId="0" xfId="1" applyFont="1" applyFill="1" applyBorder="1" applyAlignment="1">
      <alignment horizontal="right"/>
    </xf>
    <xf numFmtId="3" fontId="11" fillId="3" borderId="25" xfId="1" applyNumberFormat="1" applyFont="1" applyFill="1" applyBorder="1"/>
    <xf numFmtId="0" fontId="11" fillId="0" borderId="0" xfId="0" quotePrefix="1" applyFont="1" applyBorder="1"/>
    <xf numFmtId="1" fontId="11" fillId="0" borderId="0" xfId="0" quotePrefix="1" applyNumberFormat="1" applyFont="1" applyBorder="1"/>
    <xf numFmtId="3" fontId="11" fillId="3" borderId="17" xfId="1" applyNumberFormat="1" applyFont="1" applyFill="1" applyBorder="1"/>
    <xf numFmtId="3" fontId="5" fillId="0" borderId="0" xfId="0" applyNumberFormat="1" applyFont="1"/>
    <xf numFmtId="3" fontId="17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3" fontId="62" fillId="0" borderId="0" xfId="0" applyNumberFormat="1" applyFont="1"/>
    <xf numFmtId="3" fontId="63" fillId="0" borderId="0" xfId="0" applyNumberFormat="1" applyFont="1"/>
    <xf numFmtId="170" fontId="63" fillId="0" borderId="0" xfId="0" applyNumberFormat="1" applyFont="1"/>
    <xf numFmtId="0" fontId="64" fillId="0" borderId="0" xfId="1" applyFont="1" applyFill="1" applyAlignment="1">
      <alignment horizontal="right"/>
    </xf>
    <xf numFmtId="3" fontId="34" fillId="0" borderId="0" xfId="0" applyNumberFormat="1" applyFont="1"/>
    <xf numFmtId="3" fontId="17" fillId="3" borderId="17" xfId="0" applyNumberFormat="1" applyFont="1" applyFill="1" applyBorder="1"/>
    <xf numFmtId="3" fontId="29" fillId="0" borderId="0" xfId="0" applyNumberFormat="1" applyFont="1"/>
    <xf numFmtId="0" fontId="64" fillId="0" borderId="0" xfId="1" applyFont="1" applyFill="1" applyAlignment="1">
      <alignment horizontal="left"/>
    </xf>
    <xf numFmtId="0" fontId="64" fillId="0" borderId="0" xfId="1" applyFont="1" applyAlignment="1">
      <alignment horizontal="left"/>
    </xf>
    <xf numFmtId="3" fontId="11" fillId="0" borderId="29" xfId="0" applyNumberFormat="1" applyFont="1" applyBorder="1"/>
    <xf numFmtId="3" fontId="11" fillId="3" borderId="30" xfId="0" applyNumberFormat="1" applyFont="1" applyFill="1" applyBorder="1"/>
    <xf numFmtId="3" fontId="11" fillId="3" borderId="31" xfId="0" applyNumberFormat="1" applyFont="1" applyFill="1" applyBorder="1"/>
    <xf numFmtId="0" fontId="64" fillId="0" borderId="29" xfId="1" applyFont="1" applyBorder="1" applyAlignment="1">
      <alignment horizontal="left"/>
    </xf>
    <xf numFmtId="0" fontId="11" fillId="0" borderId="33" xfId="0" applyFont="1" applyBorder="1"/>
    <xf numFmtId="0" fontId="18" fillId="0" borderId="7" xfId="1" applyFont="1" applyBorder="1" applyAlignment="1">
      <alignment horizontal="center"/>
    </xf>
    <xf numFmtId="3" fontId="17" fillId="0" borderId="7" xfId="0" applyNumberFormat="1" applyFont="1" applyBorder="1"/>
    <xf numFmtId="3" fontId="35" fillId="0" borderId="7" xfId="0" applyNumberFormat="1" applyFont="1" applyBorder="1"/>
    <xf numFmtId="3" fontId="11" fillId="0" borderId="7" xfId="0" applyNumberFormat="1" applyFont="1" applyBorder="1"/>
    <xf numFmtId="3" fontId="11" fillId="3" borderId="34" xfId="0" applyNumberFormat="1" applyFont="1" applyFill="1" applyBorder="1"/>
    <xf numFmtId="3" fontId="11" fillId="3" borderId="35" xfId="0" applyNumberFormat="1" applyFont="1" applyFill="1" applyBorder="1"/>
    <xf numFmtId="0" fontId="18" fillId="0" borderId="0" xfId="1" applyFont="1" applyBorder="1" applyAlignment="1">
      <alignment horizontal="center"/>
    </xf>
    <xf numFmtId="3" fontId="11" fillId="0" borderId="47" xfId="0" applyNumberFormat="1" applyFont="1" applyBorder="1"/>
    <xf numFmtId="0" fontId="18" fillId="0" borderId="0" xfId="1" applyFont="1" applyFill="1" applyAlignment="1">
      <alignment horizontal="center"/>
    </xf>
    <xf numFmtId="0" fontId="15" fillId="0" borderId="3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3" fontId="35" fillId="3" borderId="17" xfId="0" applyNumberFormat="1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35" fillId="0" borderId="6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3" fontId="11" fillId="3" borderId="18" xfId="0" applyNumberFormat="1" applyFont="1" applyFill="1" applyBorder="1" applyAlignment="1">
      <alignment horizontal="center"/>
    </xf>
    <xf numFmtId="3" fontId="35" fillId="3" borderId="19" xfId="0" applyNumberFormat="1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35" fillId="0" borderId="22" xfId="0" applyNumberFormat="1" applyFont="1" applyBorder="1" applyAlignment="1">
      <alignment horizontal="center"/>
    </xf>
    <xf numFmtId="3" fontId="61" fillId="3" borderId="8" xfId="0" applyNumberFormat="1" applyFont="1" applyFill="1" applyBorder="1"/>
    <xf numFmtId="3" fontId="11" fillId="0" borderId="0" xfId="0" applyNumberFormat="1" applyFont="1" applyAlignment="1">
      <alignment horizontal="right"/>
    </xf>
    <xf numFmtId="3" fontId="11" fillId="0" borderId="12" xfId="0" applyNumberFormat="1" applyFont="1" applyBorder="1"/>
    <xf numFmtId="3" fontId="35" fillId="0" borderId="12" xfId="0" applyNumberFormat="1" applyFont="1" applyBorder="1"/>
    <xf numFmtId="3" fontId="11" fillId="0" borderId="12" xfId="0" applyNumberFormat="1" applyFont="1" applyBorder="1" applyAlignment="1">
      <alignment horizontal="right"/>
    </xf>
    <xf numFmtId="0" fontId="11" fillId="0" borderId="0" xfId="1" applyFont="1" applyFill="1" applyBorder="1"/>
    <xf numFmtId="0" fontId="11" fillId="0" borderId="0" xfId="0" applyFont="1" applyFill="1"/>
    <xf numFmtId="0" fontId="5" fillId="0" borderId="0" xfId="1" quotePrefix="1" applyFont="1" applyFill="1"/>
    <xf numFmtId="0" fontId="65" fillId="3" borderId="8" xfId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 horizontal="center"/>
    </xf>
    <xf numFmtId="0" fontId="5" fillId="0" borderId="12" xfId="1" applyFont="1" applyFill="1" applyBorder="1"/>
    <xf numFmtId="0" fontId="5" fillId="0" borderId="28" xfId="1" applyFont="1" applyFill="1" applyBorder="1"/>
    <xf numFmtId="3" fontId="0" fillId="3" borderId="8" xfId="0" applyNumberFormat="1" applyFont="1" applyFill="1" applyBorder="1"/>
    <xf numFmtId="0" fontId="0" fillId="3" borderId="30" xfId="0" applyFill="1" applyBorder="1"/>
    <xf numFmtId="0" fontId="0" fillId="3" borderId="31" xfId="0" applyFill="1" applyBorder="1"/>
    <xf numFmtId="0" fontId="0" fillId="0" borderId="29" xfId="0" applyBorder="1"/>
    <xf numFmtId="0" fontId="0" fillId="3" borderId="30" xfId="0" applyFont="1" applyFill="1" applyBorder="1"/>
    <xf numFmtId="3" fontId="11" fillId="0" borderId="32" xfId="0" applyNumberFormat="1" applyFont="1" applyBorder="1"/>
    <xf numFmtId="3" fontId="35" fillId="5" borderId="0" xfId="0" applyNumberFormat="1" applyFont="1" applyFill="1" applyAlignment="1">
      <alignment horizontal="right"/>
    </xf>
    <xf numFmtId="0" fontId="35" fillId="0" borderId="0" xfId="0" applyFont="1" applyFill="1" applyBorder="1"/>
    <xf numFmtId="3" fontId="11" fillId="0" borderId="4" xfId="0" applyNumberFormat="1" applyFont="1" applyBorder="1"/>
    <xf numFmtId="3" fontId="35" fillId="3" borderId="0" xfId="0" applyNumberFormat="1" applyFont="1" applyFill="1" applyBorder="1"/>
    <xf numFmtId="3" fontId="11" fillId="0" borderId="5" xfId="0" applyNumberFormat="1" applyFont="1" applyBorder="1"/>
    <xf numFmtId="3" fontId="35" fillId="4" borderId="8" xfId="1" applyNumberFormat="1" applyFont="1" applyFill="1" applyBorder="1"/>
    <xf numFmtId="3" fontId="35" fillId="4" borderId="0" xfId="0" applyNumberFormat="1" applyFont="1" applyFill="1" applyBorder="1"/>
    <xf numFmtId="3" fontId="35" fillId="0" borderId="48" xfId="0" applyNumberFormat="1" applyFont="1" applyBorder="1"/>
    <xf numFmtId="3" fontId="11" fillId="5" borderId="0" xfId="0" applyNumberFormat="1" applyFont="1" applyFill="1" applyBorder="1" applyAlignment="1">
      <alignment horizontal="right"/>
    </xf>
    <xf numFmtId="3" fontId="35" fillId="5" borderId="0" xfId="0" applyNumberFormat="1" applyFont="1" applyFill="1" applyBorder="1" applyAlignment="1">
      <alignment horizontal="right"/>
    </xf>
    <xf numFmtId="0" fontId="5" fillId="5" borderId="1" xfId="1" applyFont="1" applyFill="1" applyBorder="1"/>
    <xf numFmtId="3" fontId="11" fillId="5" borderId="1" xfId="0" applyNumberFormat="1" applyFont="1" applyFill="1" applyBorder="1"/>
    <xf numFmtId="3" fontId="35" fillId="5" borderId="1" xfId="0" applyNumberFormat="1" applyFont="1" applyFill="1" applyBorder="1"/>
    <xf numFmtId="3" fontId="11" fillId="3" borderId="10" xfId="0" applyNumberFormat="1" applyFont="1" applyFill="1" applyBorder="1"/>
    <xf numFmtId="3" fontId="35" fillId="3" borderId="48" xfId="0" applyNumberFormat="1" applyFont="1" applyFill="1" applyBorder="1"/>
    <xf numFmtId="3" fontId="11" fillId="3" borderId="10" xfId="1" applyNumberFormat="1" applyFont="1" applyFill="1" applyBorder="1"/>
    <xf numFmtId="3" fontId="35" fillId="3" borderId="48" xfId="1" applyNumberFormat="1" applyFont="1" applyFill="1" applyBorder="1"/>
    <xf numFmtId="3" fontId="11" fillId="5" borderId="1" xfId="0" applyNumberFormat="1" applyFont="1" applyFill="1" applyBorder="1" applyAlignment="1">
      <alignment horizontal="right"/>
    </xf>
    <xf numFmtId="3" fontId="35" fillId="5" borderId="1" xfId="0" applyNumberFormat="1" applyFont="1" applyFill="1" applyBorder="1" applyAlignment="1">
      <alignment horizontal="right"/>
    </xf>
    <xf numFmtId="0" fontId="11" fillId="0" borderId="0" xfId="0" applyFont="1"/>
    <xf numFmtId="3" fontId="11" fillId="3" borderId="9" xfId="0" applyNumberFormat="1" applyFont="1" applyFill="1" applyBorder="1"/>
    <xf numFmtId="3" fontId="35" fillId="3" borderId="49" xfId="0" applyNumberFormat="1" applyFont="1" applyFill="1" applyBorder="1"/>
    <xf numFmtId="0" fontId="11" fillId="0" borderId="0" xfId="0" applyFont="1" applyAlignment="1">
      <alignment horizontal="right"/>
    </xf>
    <xf numFmtId="3" fontId="11" fillId="3" borderId="0" xfId="0" applyNumberFormat="1" applyFont="1" applyFill="1"/>
    <xf numFmtId="0" fontId="5" fillId="5" borderId="0" xfId="1" applyFont="1" applyFill="1" applyBorder="1" applyAlignment="1">
      <alignment horizontal="right"/>
    </xf>
    <xf numFmtId="3" fontId="33" fillId="0" borderId="0" xfId="0" applyNumberFormat="1" applyFont="1"/>
    <xf numFmtId="3" fontId="66" fillId="3" borderId="8" xfId="0" applyNumberFormat="1" applyFont="1" applyFill="1" applyBorder="1"/>
    <xf numFmtId="3" fontId="33" fillId="3" borderId="17" xfId="0" applyNumberFormat="1" applyFont="1" applyFill="1" applyBorder="1"/>
    <xf numFmtId="0" fontId="11" fillId="0" borderId="29" xfId="0" applyFont="1" applyBorder="1"/>
    <xf numFmtId="0" fontId="35" fillId="0" borderId="29" xfId="0" applyFont="1" applyBorder="1"/>
    <xf numFmtId="0" fontId="11" fillId="3" borderId="30" xfId="0" applyFont="1" applyFill="1" applyBorder="1"/>
    <xf numFmtId="0" fontId="11" fillId="3" borderId="31" xfId="0" applyFont="1" applyFill="1" applyBorder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16" fillId="0" borderId="3" xfId="0" applyNumberFormat="1" applyFont="1" applyBorder="1"/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61" fillId="0" borderId="6" xfId="0" applyNumberFormat="1" applyFont="1" applyBorder="1"/>
    <xf numFmtId="2" fontId="33" fillId="0" borderId="0" xfId="0" applyNumberFormat="1" applyFont="1" applyBorder="1"/>
    <xf numFmtId="3" fontId="61" fillId="0" borderId="22" xfId="0" applyNumberFormat="1" applyFont="1" applyBorder="1"/>
    <xf numFmtId="3" fontId="29" fillId="0" borderId="0" xfId="0" applyNumberFormat="1" applyFont="1" applyAlignment="1">
      <alignment horizontal="right"/>
    </xf>
    <xf numFmtId="3" fontId="35" fillId="3" borderId="8" xfId="0" applyNumberFormat="1" applyFont="1" applyFill="1" applyBorder="1" applyAlignment="1">
      <alignment horizontal="right"/>
    </xf>
    <xf numFmtId="3" fontId="35" fillId="3" borderId="17" xfId="0" applyNumberFormat="1" applyFont="1" applyFill="1" applyBorder="1" applyAlignment="1">
      <alignment horizontal="right"/>
    </xf>
    <xf numFmtId="3" fontId="35" fillId="0" borderId="12" xfId="0" applyNumberFormat="1" applyFont="1" applyBorder="1" applyAlignment="1">
      <alignment horizontal="right"/>
    </xf>
    <xf numFmtId="3" fontId="35" fillId="3" borderId="19" xfId="0" applyNumberFormat="1" applyFont="1" applyFill="1" applyBorder="1" applyAlignment="1">
      <alignment horizontal="right"/>
    </xf>
    <xf numFmtId="3" fontId="35" fillId="0" borderId="19" xfId="0" applyNumberFormat="1" applyFont="1" applyBorder="1" applyAlignment="1">
      <alignment horizontal="center"/>
    </xf>
    <xf numFmtId="0" fontId="17" fillId="0" borderId="0" xfId="0" applyFont="1"/>
    <xf numFmtId="3" fontId="35" fillId="3" borderId="0" xfId="0" applyNumberFormat="1" applyFont="1" applyFill="1" applyBorder="1" applyAlignment="1">
      <alignment horizontal="center"/>
    </xf>
    <xf numFmtId="3" fontId="35" fillId="3" borderId="12" xfId="0" applyNumberFormat="1" applyFont="1" applyFill="1" applyBorder="1" applyAlignment="1">
      <alignment horizontal="center"/>
    </xf>
    <xf numFmtId="0" fontId="31" fillId="0" borderId="0" xfId="0" applyFont="1"/>
    <xf numFmtId="0" fontId="11" fillId="0" borderId="1" xfId="0" applyFont="1" applyBorder="1"/>
    <xf numFmtId="3" fontId="11" fillId="0" borderId="1" xfId="0" applyNumberFormat="1" applyFont="1" applyBorder="1" applyAlignment="1">
      <alignment horizontal="center"/>
    </xf>
    <xf numFmtId="3" fontId="35" fillId="0" borderId="1" xfId="0" applyNumberFormat="1" applyFont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35" fillId="3" borderId="48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61" fillId="0" borderId="11" xfId="0" applyNumberFormat="1" applyFont="1" applyBorder="1"/>
    <xf numFmtId="0" fontId="0" fillId="0" borderId="0" xfId="0" applyFill="1" applyBorder="1"/>
    <xf numFmtId="0" fontId="33" fillId="0" borderId="6" xfId="0" applyFont="1" applyBorder="1"/>
    <xf numFmtId="0" fontId="33" fillId="0" borderId="0" xfId="0" applyFont="1" applyFill="1"/>
    <xf numFmtId="0" fontId="0" fillId="0" borderId="0" xfId="0" applyFont="1" applyFill="1"/>
    <xf numFmtId="0" fontId="0" fillId="0" borderId="0" xfId="0" applyFill="1"/>
    <xf numFmtId="0" fontId="7" fillId="0" borderId="0" xfId="7" applyFont="1"/>
    <xf numFmtId="3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67" fillId="0" borderId="0" xfId="7" quotePrefix="1" applyFont="1" applyAlignment="1">
      <alignment horizontal="center"/>
    </xf>
    <xf numFmtId="0" fontId="7" fillId="0" borderId="0" xfId="7" applyFont="1" applyBorder="1"/>
    <xf numFmtId="0" fontId="67" fillId="0" borderId="0" xfId="7" applyFont="1" applyBorder="1"/>
    <xf numFmtId="3" fontId="67" fillId="0" borderId="0" xfId="7" applyNumberFormat="1" applyFont="1" applyBorder="1"/>
    <xf numFmtId="0" fontId="68" fillId="0" borderId="0" xfId="7" applyFont="1" applyAlignment="1">
      <alignment horizontal="center"/>
    </xf>
    <xf numFmtId="165" fontId="7" fillId="0" borderId="0" xfId="7" applyNumberFormat="1" applyFont="1"/>
    <xf numFmtId="3" fontId="68" fillId="0" borderId="0" xfId="7" applyNumberFormat="1" applyFont="1" applyAlignment="1">
      <alignment horizontal="center"/>
    </xf>
    <xf numFmtId="3" fontId="8" fillId="0" borderId="0" xfId="7" applyNumberFormat="1" applyFont="1" applyAlignment="1">
      <alignment horizontal="center"/>
    </xf>
    <xf numFmtId="3" fontId="6" fillId="0" borderId="0" xfId="7" applyNumberFormat="1" applyFont="1"/>
    <xf numFmtId="3" fontId="7" fillId="0" borderId="0" xfId="7" applyNumberFormat="1" applyFont="1"/>
    <xf numFmtId="0" fontId="69" fillId="0" borderId="0" xfId="9" applyFont="1" applyBorder="1" applyAlignment="1">
      <alignment horizontal="center"/>
    </xf>
    <xf numFmtId="0" fontId="70" fillId="0" borderId="0" xfId="9" applyFont="1" applyBorder="1" applyAlignment="1">
      <alignment horizontal="center"/>
    </xf>
    <xf numFmtId="3" fontId="70" fillId="0" borderId="0" xfId="7" applyNumberFormat="1" applyFont="1" applyBorder="1" applyAlignment="1">
      <alignment horizontal="center"/>
    </xf>
    <xf numFmtId="0" fontId="71" fillId="0" borderId="0" xfId="7" applyFont="1" applyAlignment="1">
      <alignment horizontal="center"/>
    </xf>
    <xf numFmtId="0" fontId="72" fillId="0" borderId="0" xfId="9" applyFont="1" applyFill="1" applyBorder="1" applyAlignment="1">
      <alignment horizontal="left"/>
    </xf>
    <xf numFmtId="3" fontId="12" fillId="0" borderId="0" xfId="9" applyNumberFormat="1" applyFont="1" applyBorder="1" applyAlignment="1"/>
    <xf numFmtId="3" fontId="73" fillId="0" borderId="0" xfId="9" applyNumberFormat="1" applyFont="1" applyBorder="1" applyAlignment="1"/>
    <xf numFmtId="3" fontId="73" fillId="0" borderId="0" xfId="7" applyNumberFormat="1" applyFont="1" applyBorder="1"/>
    <xf numFmtId="0" fontId="72" fillId="0" borderId="0" xfId="9" applyFont="1" applyBorder="1">
      <alignment vertical="top"/>
    </xf>
    <xf numFmtId="0" fontId="74" fillId="0" borderId="0" xfId="9" applyFont="1" applyBorder="1">
      <alignment vertical="top"/>
    </xf>
    <xf numFmtId="3" fontId="74" fillId="0" borderId="0" xfId="9" applyNumberFormat="1" applyFont="1" applyBorder="1" applyAlignment="1"/>
    <xf numFmtId="3" fontId="7" fillId="0" borderId="2" xfId="7" applyNumberFormat="1" applyFont="1" applyBorder="1" applyAlignment="1">
      <alignment horizontal="right"/>
    </xf>
    <xf numFmtId="3" fontId="7" fillId="0" borderId="2" xfId="7" applyNumberFormat="1" applyFont="1" applyBorder="1"/>
    <xf numFmtId="3" fontId="6" fillId="0" borderId="2" xfId="7" applyNumberFormat="1" applyFont="1" applyBorder="1"/>
    <xf numFmtId="3" fontId="7" fillId="0" borderId="0" xfId="7" applyNumberFormat="1" applyFont="1" applyBorder="1" applyAlignment="1">
      <alignment horizontal="center"/>
    </xf>
    <xf numFmtId="3" fontId="7" fillId="0" borderId="0" xfId="7" applyNumberFormat="1" applyFont="1" applyBorder="1"/>
    <xf numFmtId="3" fontId="6" fillId="0" borderId="0" xfId="7" applyNumberFormat="1" applyFont="1" applyBorder="1"/>
    <xf numFmtId="3" fontId="75" fillId="0" borderId="0" xfId="9" applyNumberFormat="1" applyFont="1" applyBorder="1" applyAlignment="1"/>
    <xf numFmtId="0" fontId="13" fillId="0" borderId="0" xfId="9" applyFont="1" applyBorder="1" applyAlignment="1"/>
    <xf numFmtId="3" fontId="76" fillId="0" borderId="0" xfId="7" applyNumberFormat="1" applyFont="1"/>
    <xf numFmtId="0" fontId="7" fillId="0" borderId="0" xfId="7" applyFont="1" applyAlignment="1">
      <alignment horizontal="right"/>
    </xf>
    <xf numFmtId="0" fontId="7" fillId="0" borderId="0" xfId="8" applyFont="1" applyAlignment="1">
      <alignment horizontal="right"/>
    </xf>
    <xf numFmtId="10" fontId="10" fillId="0" borderId="0" xfId="8" applyNumberFormat="1" applyFont="1" applyBorder="1"/>
    <xf numFmtId="10" fontId="6" fillId="0" borderId="0" xfId="8" applyNumberFormat="1" applyFont="1" applyBorder="1"/>
    <xf numFmtId="0" fontId="6" fillId="0" borderId="0" xfId="8" applyFont="1"/>
    <xf numFmtId="166" fontId="7" fillId="0" borderId="0" xfId="7" applyNumberFormat="1" applyFont="1"/>
    <xf numFmtId="0" fontId="13" fillId="0" borderId="0" xfId="9" applyFont="1" applyBorder="1" applyAlignment="1">
      <alignment horizontal="left" vertical="top"/>
    </xf>
    <xf numFmtId="3" fontId="13" fillId="0" borderId="0" xfId="9" applyNumberFormat="1" applyFont="1" applyBorder="1" applyAlignment="1"/>
    <xf numFmtId="0" fontId="6" fillId="0" borderId="0" xfId="7" applyFont="1"/>
    <xf numFmtId="0" fontId="77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165" fontId="6" fillId="0" borderId="0" xfId="7" applyNumberFormat="1" applyFont="1"/>
    <xf numFmtId="3" fontId="7" fillId="0" borderId="0" xfId="9" applyNumberFormat="1" applyFont="1" applyBorder="1" applyAlignment="1"/>
    <xf numFmtId="3" fontId="7" fillId="0" borderId="0" xfId="9" applyNumberFormat="1" applyFont="1" applyAlignment="1"/>
    <xf numFmtId="3" fontId="7" fillId="0" borderId="0" xfId="7" applyNumberFormat="1" applyFont="1" applyAlignment="1">
      <alignment horizontal="right"/>
    </xf>
    <xf numFmtId="3" fontId="6" fillId="0" borderId="0" xfId="7" applyNumberFormat="1" applyFont="1" applyAlignment="1">
      <alignment horizontal="right"/>
    </xf>
    <xf numFmtId="0" fontId="7" fillId="0" borderId="0" xfId="7" applyFont="1" applyAlignment="1">
      <alignment wrapText="1"/>
    </xf>
    <xf numFmtId="3" fontId="6" fillId="0" borderId="2" xfId="7" applyNumberFormat="1" applyFont="1" applyBorder="1" applyAlignment="1">
      <alignment horizontal="right"/>
    </xf>
    <xf numFmtId="0" fontId="13" fillId="0" borderId="0" xfId="9" applyFont="1" applyBorder="1" applyAlignment="1">
      <alignment horizontal="left"/>
    </xf>
    <xf numFmtId="0" fontId="13" fillId="0" borderId="0" xfId="9" applyFont="1" applyBorder="1" applyAlignment="1">
      <alignment horizontal="right"/>
    </xf>
    <xf numFmtId="10" fontId="10" fillId="0" borderId="0" xfId="7" applyNumberFormat="1" applyFont="1"/>
    <xf numFmtId="10" fontId="6" fillId="0" borderId="0" xfId="7" applyNumberFormat="1" applyFont="1"/>
    <xf numFmtId="10" fontId="7" fillId="0" borderId="0" xfId="7" applyNumberFormat="1" applyFont="1"/>
    <xf numFmtId="0" fontId="69" fillId="0" borderId="0" xfId="8" applyFont="1" applyAlignment="1">
      <alignment horizontal="center"/>
    </xf>
    <xf numFmtId="3" fontId="7" fillId="0" borderId="0" xfId="8" applyNumberFormat="1" applyFont="1"/>
    <xf numFmtId="3" fontId="30" fillId="0" borderId="0" xfId="8" applyNumberFormat="1"/>
    <xf numFmtId="0" fontId="30" fillId="0" borderId="0" xfId="8"/>
    <xf numFmtId="0" fontId="30" fillId="0" borderId="0" xfId="8" applyBorder="1"/>
    <xf numFmtId="0" fontId="29" fillId="0" borderId="0" xfId="8" applyFont="1" applyBorder="1"/>
    <xf numFmtId="3" fontId="67" fillId="0" borderId="0" xfId="8" applyNumberFormat="1" applyFont="1" applyAlignment="1">
      <alignment horizontal="center" wrapText="1"/>
    </xf>
    <xf numFmtId="0" fontId="7" fillId="0" borderId="0" xfId="8" applyFont="1"/>
    <xf numFmtId="3" fontId="7" fillId="0" borderId="0" xfId="8" applyNumberFormat="1" applyFont="1" applyAlignment="1">
      <alignment horizontal="center"/>
    </xf>
    <xf numFmtId="0" fontId="42" fillId="0" borderId="0" xfId="8" applyFont="1" applyBorder="1" applyAlignment="1">
      <alignment horizontal="center"/>
    </xf>
    <xf numFmtId="0" fontId="78" fillId="0" borderId="0" xfId="8" applyFont="1" applyBorder="1" applyAlignment="1">
      <alignment horizontal="center"/>
    </xf>
    <xf numFmtId="0" fontId="79" fillId="0" borderId="0" xfId="8" applyFont="1" applyAlignment="1">
      <alignment horizontal="center"/>
    </xf>
    <xf numFmtId="165" fontId="7" fillId="0" borderId="0" xfId="8" applyNumberFormat="1" applyFont="1" applyFill="1"/>
    <xf numFmtId="165" fontId="6" fillId="0" borderId="0" xfId="8" applyNumberFormat="1" applyFont="1" applyFill="1" applyAlignment="1">
      <alignment horizontal="right" wrapText="1"/>
    </xf>
    <xf numFmtId="0" fontId="7" fillId="0" borderId="0" xfId="8" applyFont="1" applyFill="1"/>
    <xf numFmtId="0" fontId="7" fillId="0" borderId="0" xfId="8" applyFont="1" applyFill="1" applyAlignment="1">
      <alignment horizontal="center"/>
    </xf>
    <xf numFmtId="17" fontId="80" fillId="0" borderId="0" xfId="8" applyNumberFormat="1" applyFont="1" applyBorder="1" applyAlignment="1">
      <alignment horizontal="center"/>
    </xf>
    <xf numFmtId="165" fontId="67" fillId="0" borderId="0" xfId="8" applyNumberFormat="1" applyFont="1" applyBorder="1" applyAlignment="1">
      <alignment horizontal="center" wrapText="1"/>
    </xf>
    <xf numFmtId="0" fontId="68" fillId="0" borderId="0" xfId="8" applyFont="1" applyAlignment="1">
      <alignment horizontal="center"/>
    </xf>
    <xf numFmtId="3" fontId="68" fillId="0" borderId="0" xfId="8" applyNumberFormat="1" applyFont="1" applyAlignment="1">
      <alignment horizontal="center"/>
    </xf>
    <xf numFmtId="3" fontId="8" fillId="0" borderId="0" xfId="8" applyNumberFormat="1" applyFont="1" applyAlignment="1">
      <alignment horizontal="center"/>
    </xf>
    <xf numFmtId="3" fontId="77" fillId="0" borderId="0" xfId="8" applyNumberFormat="1" applyFont="1" applyBorder="1" applyAlignment="1">
      <alignment horizontal="center"/>
    </xf>
    <xf numFmtId="0" fontId="7" fillId="0" borderId="15" xfId="8" applyFont="1" applyBorder="1"/>
    <xf numFmtId="3" fontId="7" fillId="0" borderId="15" xfId="8" applyNumberFormat="1" applyFont="1" applyBorder="1"/>
    <xf numFmtId="3" fontId="6" fillId="0" borderId="15" xfId="8" quotePrefix="1" applyNumberFormat="1" applyFont="1" applyBorder="1" applyAlignment="1">
      <alignment horizontal="right"/>
    </xf>
    <xf numFmtId="3" fontId="6" fillId="0" borderId="15" xfId="8" applyNumberFormat="1" applyFont="1" applyBorder="1"/>
    <xf numFmtId="0" fontId="14" fillId="0" borderId="0" xfId="2" applyFont="1" applyBorder="1" applyAlignment="1"/>
    <xf numFmtId="3" fontId="13" fillId="0" borderId="0" xfId="8" applyNumberFormat="1" applyFont="1" applyBorder="1"/>
    <xf numFmtId="3" fontId="29" fillId="0" borderId="0" xfId="8" applyNumberFormat="1" applyFont="1" applyBorder="1"/>
    <xf numFmtId="0" fontId="7" fillId="0" borderId="2" xfId="8" applyFont="1" applyBorder="1"/>
    <xf numFmtId="3" fontId="6" fillId="0" borderId="0" xfId="8" applyNumberFormat="1" applyFont="1"/>
    <xf numFmtId="3" fontId="13" fillId="0" borderId="0" xfId="8" quotePrefix="1" applyNumberFormat="1" applyFont="1" applyBorder="1" applyAlignment="1">
      <alignment horizontal="right"/>
    </xf>
    <xf numFmtId="0" fontId="13" fillId="0" borderId="0" xfId="8" applyFont="1" applyBorder="1"/>
    <xf numFmtId="0" fontId="13" fillId="0" borderId="0" xfId="8" quotePrefix="1" applyNumberFormat="1" applyFont="1" applyBorder="1" applyAlignment="1">
      <alignment horizontal="right"/>
    </xf>
    <xf numFmtId="3" fontId="81" fillId="0" borderId="0" xfId="8" applyNumberFormat="1" applyFont="1"/>
    <xf numFmtId="3" fontId="7" fillId="0" borderId="0" xfId="8" applyNumberFormat="1" applyFont="1" applyAlignment="1">
      <alignment horizontal="right"/>
    </xf>
    <xf numFmtId="3" fontId="6" fillId="0" borderId="0" xfId="8" applyNumberFormat="1" applyFont="1" applyAlignment="1">
      <alignment horizontal="right"/>
    </xf>
    <xf numFmtId="3" fontId="6" fillId="0" borderId="0" xfId="8" applyNumberFormat="1" applyFont="1" applyAlignment="1">
      <alignment horizontal="center"/>
    </xf>
    <xf numFmtId="3" fontId="73" fillId="0" borderId="0" xfId="8" applyNumberFormat="1" applyFont="1" applyBorder="1" applyAlignment="1">
      <alignment horizontal="center"/>
    </xf>
    <xf numFmtId="3" fontId="13" fillId="0" borderId="0" xfId="8" applyNumberFormat="1" applyFont="1" applyBorder="1" applyAlignment="1">
      <alignment horizontal="right"/>
    </xf>
    <xf numFmtId="3" fontId="7" fillId="0" borderId="0" xfId="8" applyNumberFormat="1" applyFont="1" applyBorder="1"/>
    <xf numFmtId="3" fontId="6" fillId="0" borderId="0" xfId="8" applyNumberFormat="1" applyFont="1" applyBorder="1"/>
    <xf numFmtId="3" fontId="7" fillId="0" borderId="0" xfId="8" applyNumberFormat="1" applyFont="1" applyBorder="1" applyAlignment="1">
      <alignment horizontal="right"/>
    </xf>
    <xf numFmtId="3" fontId="7" fillId="0" borderId="0" xfId="8" applyNumberFormat="1" applyFont="1" applyBorder="1" applyAlignment="1">
      <alignment horizontal="center"/>
    </xf>
    <xf numFmtId="166" fontId="30" fillId="0" borderId="0" xfId="8" applyNumberFormat="1" applyBorder="1"/>
    <xf numFmtId="3" fontId="30" fillId="0" borderId="0" xfId="8" applyNumberFormat="1" applyBorder="1"/>
    <xf numFmtId="0" fontId="14" fillId="0" borderId="0" xfId="2" applyFont="1" applyAlignment="1"/>
    <xf numFmtId="166" fontId="30" fillId="0" borderId="0" xfId="8" applyNumberFormat="1"/>
    <xf numFmtId="3" fontId="7" fillId="0" borderId="1" xfId="8" applyNumberFormat="1" applyFont="1" applyBorder="1"/>
    <xf numFmtId="0" fontId="69" fillId="0" borderId="0" xfId="8" applyFont="1" applyAlignment="1">
      <alignment horizontal="right"/>
    </xf>
    <xf numFmtId="3" fontId="7" fillId="0" borderId="2" xfId="8" applyNumberFormat="1" applyFont="1" applyBorder="1"/>
    <xf numFmtId="3" fontId="5" fillId="0" borderId="0" xfId="8" applyNumberFormat="1" applyFont="1"/>
    <xf numFmtId="0" fontId="5" fillId="0" borderId="0" xfId="2" applyFont="1" applyBorder="1" applyAlignment="1"/>
    <xf numFmtId="0" fontId="5" fillId="0" borderId="0" xfId="8" applyFont="1"/>
    <xf numFmtId="0" fontId="82" fillId="0" borderId="0" xfId="2" applyFont="1" applyBorder="1" applyAlignment="1"/>
    <xf numFmtId="0" fontId="69" fillId="0" borderId="0" xfId="2" applyFont="1" applyBorder="1" applyAlignment="1">
      <alignment horizontal="right"/>
    </xf>
    <xf numFmtId="3" fontId="5" fillId="0" borderId="0" xfId="8" applyNumberFormat="1" applyFont="1" applyBorder="1"/>
    <xf numFmtId="0" fontId="5" fillId="0" borderId="0" xfId="8" applyFont="1" applyBorder="1"/>
    <xf numFmtId="166" fontId="29" fillId="0" borderId="0" xfId="8" applyNumberFormat="1" applyFont="1" applyBorder="1"/>
    <xf numFmtId="0" fontId="69" fillId="0" borderId="0" xfId="2" applyFont="1" applyAlignment="1">
      <alignment horizontal="right"/>
    </xf>
    <xf numFmtId="3" fontId="7" fillId="0" borderId="0" xfId="2" applyNumberFormat="1" applyFont="1" applyAlignment="1">
      <alignment horizontal="right"/>
    </xf>
    <xf numFmtId="0" fontId="68" fillId="0" borderId="0" xfId="2" applyFont="1" applyFill="1" applyAlignment="1">
      <alignment horizontal="center"/>
    </xf>
    <xf numFmtId="3" fontId="68" fillId="0" borderId="0" xfId="8" applyNumberFormat="1" applyFont="1" applyBorder="1" applyAlignment="1">
      <alignment horizontal="center"/>
    </xf>
    <xf numFmtId="0" fontId="7" fillId="0" borderId="0" xfId="2" applyFont="1" applyFill="1" applyAlignment="1">
      <alignment horizontal="right"/>
    </xf>
    <xf numFmtId="0" fontId="83" fillId="0" borderId="0" xfId="2" applyFont="1" applyAlignment="1">
      <alignment horizontal="right"/>
    </xf>
    <xf numFmtId="0" fontId="29" fillId="0" borderId="0" xfId="8" applyFont="1"/>
    <xf numFmtId="0" fontId="68" fillId="0" borderId="0" xfId="2" applyFont="1" applyAlignment="1">
      <alignment horizontal="center"/>
    </xf>
    <xf numFmtId="0" fontId="7" fillId="0" borderId="0" xfId="2" applyFont="1" applyAlignment="1"/>
    <xf numFmtId="166" fontId="7" fillId="0" borderId="0" xfId="2" quotePrefix="1" applyNumberFormat="1" applyFont="1" applyAlignment="1"/>
    <xf numFmtId="0" fontId="84" fillId="0" borderId="0" xfId="8" applyFont="1"/>
    <xf numFmtId="0" fontId="30" fillId="7" borderId="0" xfId="10" applyFill="1" applyAlignment="1"/>
    <xf numFmtId="0" fontId="18" fillId="7" borderId="0" xfId="10" applyFont="1" applyFill="1" applyAlignment="1"/>
    <xf numFmtId="0" fontId="5" fillId="7" borderId="0" xfId="10" applyFont="1" applyFill="1" applyAlignment="1"/>
    <xf numFmtId="0" fontId="19" fillId="7" borderId="14" xfId="10" applyFont="1" applyFill="1" applyBorder="1" applyAlignment="1">
      <alignment horizontal="center"/>
    </xf>
    <xf numFmtId="0" fontId="19" fillId="7" borderId="50" xfId="10" applyFont="1" applyFill="1" applyBorder="1" applyAlignment="1">
      <alignment horizontal="center"/>
    </xf>
    <xf numFmtId="0" fontId="20" fillId="7" borderId="0" xfId="10" applyFont="1" applyFill="1" applyBorder="1" applyAlignment="1"/>
    <xf numFmtId="0" fontId="13" fillId="7" borderId="0" xfId="10" applyFont="1" applyFill="1" applyAlignment="1"/>
    <xf numFmtId="0" fontId="21" fillId="7" borderId="14" xfId="10" applyFont="1" applyFill="1" applyBorder="1" applyAlignment="1">
      <alignment horizontal="center"/>
    </xf>
    <xf numFmtId="0" fontId="21" fillId="7" borderId="14" xfId="10" applyFont="1" applyFill="1" applyBorder="1" applyAlignment="1">
      <alignment horizontal="center" wrapText="1"/>
    </xf>
    <xf numFmtId="0" fontId="21" fillId="7" borderId="0" xfId="10" applyFont="1" applyFill="1" applyBorder="1" applyAlignment="1">
      <alignment horizontal="center"/>
    </xf>
    <xf numFmtId="0" fontId="13" fillId="8" borderId="0" xfId="10" applyFont="1" applyFill="1" applyAlignment="1"/>
    <xf numFmtId="6" fontId="13" fillId="8" borderId="0" xfId="10" applyNumberFormat="1" applyFont="1" applyFill="1" applyBorder="1" applyAlignment="1">
      <alignment horizontal="right"/>
    </xf>
    <xf numFmtId="167" fontId="13" fillId="8" borderId="0" xfId="10" applyNumberFormat="1" applyFont="1" applyFill="1" applyBorder="1" applyAlignment="1">
      <alignment horizontal="right" wrapText="1"/>
    </xf>
    <xf numFmtId="167" fontId="13" fillId="8" borderId="0" xfId="10" applyNumberFormat="1" applyFont="1" applyFill="1" applyBorder="1" applyAlignment="1">
      <alignment horizontal="right"/>
    </xf>
    <xf numFmtId="0" fontId="13" fillId="8" borderId="0" xfId="10" applyFont="1" applyFill="1" applyBorder="1" applyAlignment="1"/>
    <xf numFmtId="6" fontId="12" fillId="8" borderId="0" xfId="10" applyNumberFormat="1" applyFont="1" applyFill="1" applyBorder="1" applyAlignment="1">
      <alignment horizontal="right"/>
    </xf>
    <xf numFmtId="0" fontId="13" fillId="7" borderId="0" xfId="10" applyFont="1" applyFill="1" applyBorder="1" applyAlignment="1"/>
    <xf numFmtId="6" fontId="13" fillId="7" borderId="0" xfId="10" applyNumberFormat="1" applyFont="1" applyFill="1" applyBorder="1" applyAlignment="1">
      <alignment horizontal="right"/>
    </xf>
    <xf numFmtId="167" fontId="13" fillId="7" borderId="0" xfId="10" applyNumberFormat="1" applyFont="1" applyFill="1" applyBorder="1" applyAlignment="1">
      <alignment horizontal="right"/>
    </xf>
    <xf numFmtId="6" fontId="13" fillId="7" borderId="0" xfId="10" applyNumberFormat="1" applyFont="1" applyFill="1" applyBorder="1" applyAlignment="1"/>
    <xf numFmtId="0" fontId="13" fillId="9" borderId="0" xfId="10" applyFont="1" applyFill="1" applyBorder="1" applyAlignment="1"/>
    <xf numFmtId="6" fontId="13" fillId="9" borderId="0" xfId="10" applyNumberFormat="1" applyFont="1" applyFill="1" applyBorder="1" applyAlignment="1"/>
    <xf numFmtId="167" fontId="13" fillId="9" borderId="0" xfId="10" applyNumberFormat="1" applyFont="1" applyFill="1" applyBorder="1" applyAlignment="1">
      <alignment horizontal="right"/>
    </xf>
    <xf numFmtId="6" fontId="13" fillId="0" borderId="0" xfId="10" applyNumberFormat="1" applyFont="1" applyFill="1" applyBorder="1" applyAlignment="1"/>
    <xf numFmtId="0" fontId="30" fillId="7" borderId="0" xfId="10" applyFill="1" applyBorder="1" applyAlignment="1"/>
    <xf numFmtId="6" fontId="13" fillId="9" borderId="0" xfId="10" applyNumberFormat="1" applyFont="1" applyFill="1" applyBorder="1" applyAlignment="1">
      <alignment horizontal="right"/>
    </xf>
    <xf numFmtId="6" fontId="12" fillId="9" borderId="0" xfId="10" applyNumberFormat="1" applyFont="1" applyFill="1" applyBorder="1" applyAlignment="1">
      <alignment horizontal="right"/>
    </xf>
    <xf numFmtId="6" fontId="13" fillId="7" borderId="0" xfId="10" applyNumberFormat="1" applyFont="1" applyFill="1" applyAlignment="1"/>
    <xf numFmtId="167" fontId="13" fillId="7" borderId="0" xfId="10" applyNumberFormat="1" applyFont="1" applyFill="1" applyAlignment="1">
      <alignment horizontal="right"/>
    </xf>
    <xf numFmtId="6" fontId="14" fillId="7" borderId="0" xfId="10" applyNumberFormat="1" applyFont="1" applyFill="1" applyAlignment="1"/>
    <xf numFmtId="6" fontId="13" fillId="7" borderId="1" xfId="10" applyNumberFormat="1" applyFont="1" applyFill="1" applyBorder="1" applyAlignment="1"/>
    <xf numFmtId="167" fontId="13" fillId="7" borderId="1" xfId="10" applyNumberFormat="1" applyFont="1" applyFill="1" applyBorder="1" applyAlignment="1">
      <alignment horizontal="right"/>
    </xf>
    <xf numFmtId="6" fontId="14" fillId="7" borderId="1" xfId="10" applyNumberFormat="1" applyFont="1" applyFill="1" applyBorder="1" applyAlignment="1"/>
    <xf numFmtId="0" fontId="13" fillId="7" borderId="0" xfId="10" applyFont="1" applyFill="1" applyBorder="1" applyAlignment="1">
      <alignment horizontal="right"/>
    </xf>
    <xf numFmtId="167" fontId="13" fillId="7" borderId="0" xfId="10" applyNumberFormat="1" applyFont="1" applyFill="1" applyAlignment="1"/>
    <xf numFmtId="0" fontId="19" fillId="7" borderId="15" xfId="10" applyFont="1" applyFill="1" applyBorder="1" applyAlignment="1">
      <alignment horizontal="center"/>
    </xf>
    <xf numFmtId="0" fontId="13" fillId="7" borderId="15" xfId="10" applyFont="1" applyFill="1" applyBorder="1" applyAlignment="1"/>
    <xf numFmtId="0" fontId="19" fillId="7" borderId="0" xfId="10" applyFont="1" applyFill="1" applyBorder="1" applyAlignment="1">
      <alignment horizontal="center" wrapText="1"/>
    </xf>
    <xf numFmtId="0" fontId="19" fillId="7" borderId="0" xfId="10" applyFont="1" applyFill="1" applyBorder="1" applyAlignment="1">
      <alignment horizontal="center"/>
    </xf>
    <xf numFmtId="3" fontId="13" fillId="8" borderId="0" xfId="10" applyNumberFormat="1" applyFont="1" applyFill="1" applyBorder="1" applyAlignment="1">
      <alignment horizontal="right" wrapText="1"/>
    </xf>
    <xf numFmtId="3" fontId="13" fillId="8" borderId="0" xfId="10" applyNumberFormat="1" applyFont="1" applyFill="1" applyBorder="1" applyAlignment="1">
      <alignment horizontal="center" wrapText="1"/>
    </xf>
    <xf numFmtId="3" fontId="13" fillId="8" borderId="0" xfId="10" applyNumberFormat="1" applyFont="1" applyFill="1" applyBorder="1" applyAlignment="1">
      <alignment horizontal="right"/>
    </xf>
    <xf numFmtId="3" fontId="13" fillId="8" borderId="0" xfId="10" applyNumberFormat="1" applyFont="1" applyFill="1" applyBorder="1" applyAlignment="1"/>
    <xf numFmtId="6" fontId="13" fillId="0" borderId="0" xfId="10" applyNumberFormat="1" applyFont="1" applyFill="1" applyBorder="1" applyAlignment="1">
      <alignment horizontal="right"/>
    </xf>
    <xf numFmtId="3" fontId="13" fillId="7" borderId="0" xfId="10" applyNumberFormat="1" applyFont="1" applyFill="1" applyBorder="1" applyAlignment="1">
      <alignment horizontal="right" wrapText="1"/>
    </xf>
    <xf numFmtId="3" fontId="13" fillId="7" borderId="0" xfId="10" applyNumberFormat="1" applyFont="1" applyFill="1" applyBorder="1" applyAlignment="1">
      <alignment horizontal="right"/>
    </xf>
    <xf numFmtId="3" fontId="13" fillId="7" borderId="0" xfId="10" applyNumberFormat="1" applyFont="1" applyFill="1" applyBorder="1" applyAlignment="1">
      <alignment wrapText="1"/>
    </xf>
    <xf numFmtId="3" fontId="13" fillId="7" borderId="0" xfId="10" applyNumberFormat="1" applyFont="1" applyFill="1" applyBorder="1" applyAlignment="1"/>
    <xf numFmtId="0" fontId="22" fillId="7" borderId="0" xfId="10" applyFont="1" applyFill="1" applyAlignment="1"/>
    <xf numFmtId="0" fontId="13" fillId="0" borderId="0" xfId="10" applyFont="1" applyFill="1" applyBorder="1" applyAlignment="1"/>
    <xf numFmtId="3" fontId="13" fillId="10" borderId="0" xfId="10" applyNumberFormat="1" applyFont="1" applyFill="1" applyBorder="1" applyAlignment="1"/>
    <xf numFmtId="3" fontId="12" fillId="10" borderId="0" xfId="10" applyNumberFormat="1" applyFont="1" applyFill="1" applyBorder="1" applyAlignment="1"/>
    <xf numFmtId="3" fontId="12" fillId="7" borderId="0" xfId="10" applyNumberFormat="1" applyFont="1" applyFill="1" applyBorder="1" applyAlignment="1"/>
    <xf numFmtId="3" fontId="13" fillId="7" borderId="0" xfId="10" applyNumberFormat="1" applyFont="1" applyFill="1" applyAlignment="1"/>
    <xf numFmtId="3" fontId="13" fillId="7" borderId="0" xfId="10" applyNumberFormat="1" applyFont="1" applyFill="1" applyAlignment="1">
      <alignment horizontal="right"/>
    </xf>
    <xf numFmtId="3" fontId="13" fillId="7" borderId="16" xfId="10" applyNumberFormat="1" applyFont="1" applyFill="1" applyBorder="1" applyAlignment="1"/>
    <xf numFmtId="3" fontId="85" fillId="7" borderId="0" xfId="10" applyNumberFormat="1" applyFont="1" applyFill="1" applyAlignment="1"/>
    <xf numFmtId="0" fontId="21" fillId="7" borderId="0" xfId="10" applyFont="1" applyFill="1" applyAlignment="1">
      <alignment horizontal="center" wrapText="1"/>
    </xf>
    <xf numFmtId="10" fontId="13" fillId="8" borderId="0" xfId="10" applyNumberFormat="1" applyFont="1" applyFill="1" applyBorder="1" applyAlignment="1"/>
    <xf numFmtId="3" fontId="13" fillId="11" borderId="0" xfId="10" applyNumberFormat="1" applyFont="1" applyFill="1" applyBorder="1" applyAlignment="1"/>
    <xf numFmtId="10" fontId="13" fillId="12" borderId="0" xfId="10" applyNumberFormat="1" applyFont="1" applyFill="1" applyBorder="1" applyAlignment="1"/>
    <xf numFmtId="10" fontId="13" fillId="11" borderId="0" xfId="10" applyNumberFormat="1" applyFont="1" applyFill="1" applyBorder="1" applyAlignment="1"/>
    <xf numFmtId="10" fontId="13" fillId="0" borderId="0" xfId="10" applyNumberFormat="1" applyFont="1" applyFill="1" applyBorder="1" applyAlignment="1"/>
    <xf numFmtId="0" fontId="13" fillId="10" borderId="0" xfId="10" applyFont="1" applyFill="1" applyBorder="1" applyAlignment="1"/>
    <xf numFmtId="10" fontId="13" fillId="10" borderId="0" xfId="10" applyNumberFormat="1" applyFont="1" applyFill="1" applyBorder="1" applyAlignment="1"/>
    <xf numFmtId="10" fontId="13" fillId="7" borderId="0" xfId="10" applyNumberFormat="1" applyFont="1" applyFill="1" applyBorder="1" applyAlignment="1"/>
    <xf numFmtId="10" fontId="13" fillId="7" borderId="0" xfId="10" applyNumberFormat="1" applyFont="1" applyFill="1" applyAlignment="1"/>
    <xf numFmtId="2" fontId="13" fillId="7" borderId="0" xfId="10" applyNumberFormat="1" applyFont="1" applyFill="1" applyAlignment="1"/>
    <xf numFmtId="0" fontId="23" fillId="7" borderId="0" xfId="10" applyFont="1" applyFill="1" applyAlignment="1"/>
    <xf numFmtId="3" fontId="73" fillId="7" borderId="0" xfId="10" applyNumberFormat="1" applyFont="1" applyFill="1" applyBorder="1" applyAlignment="1"/>
    <xf numFmtId="0" fontId="0" fillId="3" borderId="0" xfId="0" applyFont="1" applyFill="1" applyBorder="1"/>
    <xf numFmtId="0" fontId="0" fillId="0" borderId="51" xfId="0" applyBorder="1"/>
    <xf numFmtId="0" fontId="0" fillId="3" borderId="0" xfId="0" applyFill="1" applyBorder="1"/>
    <xf numFmtId="0" fontId="0" fillId="3" borderId="52" xfId="0" applyFont="1" applyFill="1" applyBorder="1"/>
    <xf numFmtId="0" fontId="0" fillId="0" borderId="53" xfId="0" applyBorder="1"/>
    <xf numFmtId="0" fontId="18" fillId="3" borderId="0" xfId="1" quotePrefix="1" applyFont="1" applyFill="1" applyBorder="1" applyAlignment="1">
      <alignment horizontal="center"/>
    </xf>
    <xf numFmtId="0" fontId="18" fillId="0" borderId="51" xfId="1" applyFont="1" applyBorder="1" applyAlignment="1">
      <alignment horizontal="center"/>
    </xf>
    <xf numFmtId="0" fontId="11" fillId="3" borderId="52" xfId="1" quotePrefix="1" applyFont="1" applyFill="1" applyBorder="1" applyAlignment="1">
      <alignment horizontal="center"/>
    </xf>
    <xf numFmtId="0" fontId="40" fillId="3" borderId="0" xfId="1" applyFont="1" applyFill="1" applyBorder="1" applyAlignment="1">
      <alignment horizontal="center"/>
    </xf>
    <xf numFmtId="0" fontId="15" fillId="3" borderId="52" xfId="1" applyFont="1" applyFill="1" applyBorder="1" applyAlignment="1">
      <alignment horizontal="center"/>
    </xf>
    <xf numFmtId="0" fontId="40" fillId="0" borderId="51" xfId="1" applyFont="1" applyBorder="1" applyAlignment="1">
      <alignment horizontal="center"/>
    </xf>
    <xf numFmtId="3" fontId="11" fillId="3" borderId="0" xfId="1" applyNumberFormat="1" applyFont="1" applyFill="1" applyBorder="1"/>
    <xf numFmtId="0" fontId="5" fillId="0" borderId="51" xfId="1" applyFont="1" applyBorder="1"/>
    <xf numFmtId="3" fontId="11" fillId="3" borderId="52" xfId="1" applyNumberFormat="1" applyFont="1" applyFill="1" applyBorder="1"/>
    <xf numFmtId="3" fontId="11" fillId="0" borderId="53" xfId="0" applyNumberFormat="1" applyFont="1" applyBorder="1"/>
    <xf numFmtId="3" fontId="11" fillId="0" borderId="0" xfId="1" applyNumberFormat="1" applyFont="1" applyFill="1" applyBorder="1"/>
    <xf numFmtId="0" fontId="5" fillId="0" borderId="51" xfId="1" applyFont="1" applyFill="1" applyBorder="1"/>
    <xf numFmtId="0" fontId="5" fillId="4" borderId="51" xfId="1" applyFont="1" applyFill="1" applyBorder="1"/>
    <xf numFmtId="3" fontId="5" fillId="13" borderId="0" xfId="1" applyNumberFormat="1" applyFont="1" applyFill="1"/>
    <xf numFmtId="3" fontId="11" fillId="3" borderId="55" xfId="1" applyNumberFormat="1" applyFont="1" applyFill="1" applyBorder="1"/>
    <xf numFmtId="3" fontId="11" fillId="0" borderId="56" xfId="0" applyNumberFormat="1" applyFont="1" applyBorder="1"/>
    <xf numFmtId="3" fontId="11" fillId="3" borderId="12" xfId="1" applyNumberFormat="1" applyFont="1" applyFill="1" applyBorder="1"/>
    <xf numFmtId="3" fontId="11" fillId="0" borderId="57" xfId="0" applyNumberFormat="1" applyFont="1" applyBorder="1"/>
    <xf numFmtId="0" fontId="5" fillId="0" borderId="51" xfId="1" applyFont="1" applyBorder="1" applyAlignment="1">
      <alignment horizontal="right"/>
    </xf>
    <xf numFmtId="0" fontId="5" fillId="5" borderId="51" xfId="1" applyFont="1" applyFill="1" applyBorder="1"/>
    <xf numFmtId="3" fontId="11" fillId="13" borderId="0" xfId="0" applyNumberFormat="1" applyFont="1" applyFill="1"/>
    <xf numFmtId="3" fontId="11" fillId="13" borderId="0" xfId="0" applyNumberFormat="1" applyFont="1" applyFill="1" applyBorder="1"/>
    <xf numFmtId="0" fontId="5" fillId="5" borderId="54" xfId="1" applyFont="1" applyFill="1" applyBorder="1"/>
    <xf numFmtId="0" fontId="5" fillId="5" borderId="58" xfId="1" applyFont="1" applyFill="1" applyBorder="1"/>
    <xf numFmtId="3" fontId="5" fillId="13" borderId="12" xfId="1" applyNumberFormat="1" applyFont="1" applyFill="1" applyBorder="1"/>
    <xf numFmtId="3" fontId="11" fillId="13" borderId="12" xfId="0" applyNumberFormat="1" applyFont="1" applyFill="1" applyBorder="1"/>
    <xf numFmtId="0" fontId="5" fillId="0" borderId="51" xfId="1" quotePrefix="1" applyFont="1" applyBorder="1"/>
    <xf numFmtId="3" fontId="17" fillId="0" borderId="0" xfId="1" applyNumberFormat="1" applyFont="1" applyFill="1" applyBorder="1"/>
    <xf numFmtId="3" fontId="11" fillId="3" borderId="0" xfId="0" applyNumberFormat="1" applyFont="1" applyFill="1" applyBorder="1"/>
    <xf numFmtId="3" fontId="11" fillId="3" borderId="52" xfId="0" applyNumberFormat="1" applyFont="1" applyFill="1" applyBorder="1"/>
    <xf numFmtId="0" fontId="42" fillId="0" borderId="51" xfId="1" applyFont="1" applyBorder="1" applyAlignment="1">
      <alignment horizontal="center"/>
    </xf>
    <xf numFmtId="3" fontId="5" fillId="13" borderId="0" xfId="1" applyNumberFormat="1" applyFont="1" applyFill="1" applyBorder="1"/>
    <xf numFmtId="3" fontId="5" fillId="13" borderId="28" xfId="1" applyNumberFormat="1" applyFont="1" applyFill="1" applyBorder="1"/>
    <xf numFmtId="0" fontId="5" fillId="0" borderId="51" xfId="1" applyFont="1" applyFill="1" applyBorder="1" applyAlignment="1">
      <alignment horizontal="right"/>
    </xf>
    <xf numFmtId="3" fontId="33" fillId="0" borderId="3" xfId="0" applyNumberFormat="1" applyFont="1" applyBorder="1"/>
    <xf numFmtId="0" fontId="5" fillId="3" borderId="0" xfId="1" applyFont="1" applyFill="1" applyBorder="1"/>
    <xf numFmtId="0" fontId="11" fillId="3" borderId="0" xfId="1" applyFont="1" applyFill="1" applyBorder="1"/>
    <xf numFmtId="0" fontId="11" fillId="3" borderId="52" xfId="1" applyFont="1" applyFill="1" applyBorder="1"/>
    <xf numFmtId="0" fontId="18" fillId="3" borderId="0" xfId="1" quotePrefix="1" applyFont="1" applyFill="1" applyBorder="1" applyAlignment="1">
      <alignment horizontal="left"/>
    </xf>
    <xf numFmtId="0" fontId="16" fillId="3" borderId="52" xfId="1" quotePrefix="1" applyFont="1" applyFill="1" applyBorder="1" applyAlignment="1">
      <alignment horizontal="center"/>
    </xf>
    <xf numFmtId="0" fontId="33" fillId="0" borderId="3" xfId="0" applyFont="1" applyBorder="1"/>
    <xf numFmtId="0" fontId="16" fillId="0" borderId="0" xfId="1" quotePrefix="1" applyFont="1" applyAlignment="1">
      <alignment horizontal="center"/>
    </xf>
    <xf numFmtId="0" fontId="18" fillId="3" borderId="0" xfId="1" applyFont="1" applyFill="1" applyBorder="1" applyAlignment="1">
      <alignment horizontal="center"/>
    </xf>
    <xf numFmtId="3" fontId="58" fillId="3" borderId="0" xfId="1" applyNumberFormat="1" applyFont="1" applyFill="1" applyBorder="1"/>
    <xf numFmtId="3" fontId="29" fillId="3" borderId="0" xfId="0" applyNumberFormat="1" applyFont="1" applyFill="1" applyBorder="1"/>
    <xf numFmtId="0" fontId="5" fillId="13" borderId="51" xfId="1" applyFont="1" applyFill="1" applyBorder="1"/>
    <xf numFmtId="3" fontId="58" fillId="13" borderId="0" xfId="1" applyNumberFormat="1" applyFont="1" applyFill="1"/>
    <xf numFmtId="3" fontId="58" fillId="13" borderId="0" xfId="0" applyNumberFormat="1" applyFont="1" applyFill="1"/>
    <xf numFmtId="3" fontId="58" fillId="3" borderId="52" xfId="1" applyNumberFormat="1" applyFont="1" applyFill="1" applyBorder="1"/>
    <xf numFmtId="3" fontId="58" fillId="0" borderId="53" xfId="0" applyNumberFormat="1" applyFont="1" applyBorder="1"/>
    <xf numFmtId="3" fontId="29" fillId="5" borderId="0" xfId="0" applyNumberFormat="1" applyFont="1" applyFill="1" applyAlignment="1">
      <alignment horizontal="center"/>
    </xf>
    <xf numFmtId="0" fontId="5" fillId="13" borderId="58" xfId="1" applyFont="1" applyFill="1" applyBorder="1"/>
    <xf numFmtId="3" fontId="11" fillId="0" borderId="59" xfId="0" applyNumberFormat="1" applyFont="1" applyBorder="1"/>
    <xf numFmtId="0" fontId="5" fillId="0" borderId="58" xfId="1" applyFont="1" applyBorder="1"/>
    <xf numFmtId="3" fontId="5" fillId="0" borderId="28" xfId="1" applyNumberFormat="1" applyFont="1" applyBorder="1"/>
    <xf numFmtId="0" fontId="33" fillId="3" borderId="0" xfId="0" applyFont="1" applyFill="1" applyBorder="1"/>
    <xf numFmtId="0" fontId="0" fillId="3" borderId="0" xfId="0" quotePrefix="1" applyFill="1" applyBorder="1" applyAlignment="1">
      <alignment horizontal="center"/>
    </xf>
    <xf numFmtId="0" fontId="42" fillId="3" borderId="0" xfId="1" applyFont="1" applyFill="1" applyBorder="1" applyAlignment="1">
      <alignment horizontal="center"/>
    </xf>
    <xf numFmtId="3" fontId="15" fillId="3" borderId="0" xfId="1" applyNumberFormat="1" applyFont="1" applyFill="1" applyBorder="1" applyAlignment="1">
      <alignment horizontal="center"/>
    </xf>
    <xf numFmtId="0" fontId="57" fillId="0" borderId="51" xfId="1" applyFont="1" applyBorder="1"/>
    <xf numFmtId="3" fontId="11" fillId="13" borderId="28" xfId="0" applyNumberFormat="1" applyFont="1" applyFill="1" applyBorder="1"/>
    <xf numFmtId="3" fontId="11" fillId="3" borderId="12" xfId="0" applyNumberFormat="1" applyFont="1" applyFill="1" applyBorder="1"/>
    <xf numFmtId="0" fontId="5" fillId="13" borderId="54" xfId="1" applyFont="1" applyFill="1" applyBorder="1"/>
    <xf numFmtId="3" fontId="11" fillId="0" borderId="57" xfId="0" applyNumberFormat="1" applyFont="1" applyFill="1" applyBorder="1"/>
    <xf numFmtId="3" fontId="11" fillId="3" borderId="43" xfId="0" applyNumberFormat="1" applyFont="1" applyFill="1" applyBorder="1"/>
    <xf numFmtId="0" fontId="5" fillId="0" borderId="60" xfId="1" applyFont="1" applyFill="1" applyBorder="1"/>
    <xf numFmtId="3" fontId="11" fillId="3" borderId="61" xfId="1" applyNumberFormat="1" applyFont="1" applyFill="1" applyBorder="1"/>
    <xf numFmtId="3" fontId="11" fillId="0" borderId="62" xfId="0" applyNumberFormat="1" applyFont="1" applyBorder="1"/>
    <xf numFmtId="0" fontId="64" fillId="0" borderId="51" xfId="1" applyFont="1" applyFill="1" applyBorder="1" applyAlignment="1">
      <alignment horizontal="right"/>
    </xf>
    <xf numFmtId="3" fontId="17" fillId="3" borderId="8" xfId="0" applyNumberFormat="1" applyFont="1" applyFill="1" applyBorder="1"/>
    <xf numFmtId="0" fontId="64" fillId="0" borderId="51" xfId="1" applyFont="1" applyFill="1" applyBorder="1" applyAlignment="1">
      <alignment horizontal="left"/>
    </xf>
    <xf numFmtId="0" fontId="64" fillId="0" borderId="51" xfId="1" applyFont="1" applyBorder="1" applyAlignment="1">
      <alignment horizontal="left"/>
    </xf>
    <xf numFmtId="0" fontId="0" fillId="0" borderId="52" xfId="0" applyFont="1" applyBorder="1"/>
    <xf numFmtId="0" fontId="5" fillId="7" borderId="0" xfId="4" applyFill="1" applyAlignment="1"/>
    <xf numFmtId="0" fontId="18" fillId="7" borderId="0" xfId="4" applyFont="1" applyFill="1" applyAlignment="1"/>
    <xf numFmtId="0" fontId="5" fillId="7" borderId="0" xfId="4" applyFont="1" applyFill="1" applyAlignment="1"/>
    <xf numFmtId="0" fontId="19" fillId="7" borderId="63" xfId="4" applyFont="1" applyFill="1" applyBorder="1" applyAlignment="1">
      <alignment horizontal="center"/>
    </xf>
    <xf numFmtId="0" fontId="19" fillId="7" borderId="50" xfId="4" applyFont="1" applyFill="1" applyBorder="1" applyAlignment="1">
      <alignment horizontal="center"/>
    </xf>
    <xf numFmtId="0" fontId="20" fillId="7" borderId="0" xfId="4" applyFont="1" applyFill="1" applyBorder="1" applyAlignment="1"/>
    <xf numFmtId="0" fontId="13" fillId="7" borderId="0" xfId="4" applyFont="1" applyFill="1" applyAlignment="1"/>
    <xf numFmtId="0" fontId="21" fillId="7" borderId="63" xfId="4" applyFont="1" applyFill="1" applyBorder="1" applyAlignment="1">
      <alignment horizontal="center"/>
    </xf>
    <xf numFmtId="0" fontId="21" fillId="7" borderId="63" xfId="4" applyFont="1" applyFill="1" applyBorder="1" applyAlignment="1">
      <alignment horizontal="center" wrapText="1"/>
    </xf>
    <xf numFmtId="0" fontId="21" fillId="7" borderId="0" xfId="4" applyFont="1" applyFill="1" applyBorder="1" applyAlignment="1">
      <alignment horizontal="center"/>
    </xf>
    <xf numFmtId="0" fontId="13" fillId="8" borderId="0" xfId="4" applyFont="1" applyFill="1" applyAlignment="1"/>
    <xf numFmtId="5" fontId="13" fillId="8" borderId="0" xfId="4" applyNumberFormat="1" applyFont="1" applyFill="1" applyBorder="1" applyAlignment="1"/>
    <xf numFmtId="5" fontId="13" fillId="8" borderId="0" xfId="4" applyNumberFormat="1" applyFont="1" applyFill="1" applyBorder="1" applyAlignment="1">
      <alignment wrapText="1"/>
    </xf>
    <xf numFmtId="6" fontId="13" fillId="8" borderId="0" xfId="4" applyNumberFormat="1" applyFont="1" applyFill="1" applyBorder="1" applyAlignment="1">
      <alignment horizontal="right"/>
    </xf>
    <xf numFmtId="167" fontId="13" fillId="8" borderId="0" xfId="4" applyNumberFormat="1" applyFont="1" applyFill="1" applyBorder="1" applyAlignment="1">
      <alignment horizontal="right" wrapText="1"/>
    </xf>
    <xf numFmtId="167" fontId="13" fillId="8" borderId="0" xfId="4" applyNumberFormat="1" applyFont="1" applyFill="1" applyBorder="1" applyAlignment="1">
      <alignment horizontal="right"/>
    </xf>
    <xf numFmtId="0" fontId="13" fillId="8" borderId="0" xfId="4" applyFont="1" applyFill="1" applyBorder="1" applyAlignment="1"/>
    <xf numFmtId="0" fontId="13" fillId="0" borderId="0" xfId="4" applyFont="1" applyFill="1" applyBorder="1" applyAlignment="1"/>
    <xf numFmtId="6" fontId="12" fillId="14" borderId="0" xfId="4" applyNumberFormat="1" applyFont="1" applyFill="1" applyBorder="1" applyAlignment="1">
      <alignment horizontal="right"/>
    </xf>
    <xf numFmtId="6" fontId="13" fillId="14" borderId="0" xfId="4" applyNumberFormat="1" applyFont="1" applyFill="1" applyBorder="1" applyAlignment="1">
      <alignment horizontal="right"/>
    </xf>
    <xf numFmtId="167" fontId="13" fillId="14" borderId="0" xfId="4" applyNumberFormat="1" applyFont="1" applyFill="1" applyBorder="1" applyAlignment="1">
      <alignment horizontal="right"/>
    </xf>
    <xf numFmtId="0" fontId="13" fillId="7" borderId="0" xfId="4" applyFont="1" applyFill="1" applyBorder="1" applyAlignment="1"/>
    <xf numFmtId="6" fontId="13" fillId="7" borderId="0" xfId="4" applyNumberFormat="1" applyFont="1" applyFill="1" applyBorder="1" applyAlignment="1">
      <alignment horizontal="right"/>
    </xf>
    <xf numFmtId="167" fontId="13" fillId="7" borderId="0" xfId="4" applyNumberFormat="1" applyFont="1" applyFill="1" applyBorder="1" applyAlignment="1">
      <alignment horizontal="right"/>
    </xf>
    <xf numFmtId="6" fontId="13" fillId="7" borderId="0" xfId="4" applyNumberFormat="1" applyFont="1" applyFill="1" applyBorder="1" applyAlignment="1"/>
    <xf numFmtId="0" fontId="13" fillId="9" borderId="0" xfId="4" applyFont="1" applyFill="1" applyBorder="1" applyAlignment="1"/>
    <xf numFmtId="6" fontId="13" fillId="9" borderId="0" xfId="4" applyNumberFormat="1" applyFont="1" applyFill="1" applyBorder="1" applyAlignment="1"/>
    <xf numFmtId="167" fontId="13" fillId="9" borderId="0" xfId="4" applyNumberFormat="1" applyFont="1" applyFill="1" applyBorder="1" applyAlignment="1">
      <alignment horizontal="right"/>
    </xf>
    <xf numFmtId="6" fontId="13" fillId="0" borderId="0" xfId="4" applyNumberFormat="1" applyFont="1" applyFill="1" applyBorder="1" applyAlignment="1"/>
    <xf numFmtId="0" fontId="5" fillId="7" borderId="0" xfId="4" applyFill="1" applyBorder="1" applyAlignment="1"/>
    <xf numFmtId="6" fontId="13" fillId="9" borderId="0" xfId="4" applyNumberFormat="1" applyFont="1" applyFill="1" applyBorder="1" applyAlignment="1">
      <alignment horizontal="right"/>
    </xf>
    <xf numFmtId="6" fontId="12" fillId="9" borderId="0" xfId="4" applyNumberFormat="1" applyFont="1" applyFill="1" applyBorder="1" applyAlignment="1">
      <alignment horizontal="right"/>
    </xf>
    <xf numFmtId="6" fontId="13" fillId="7" borderId="0" xfId="4" applyNumberFormat="1" applyFont="1" applyFill="1" applyAlignment="1"/>
    <xf numFmtId="167" fontId="13" fillId="7" borderId="0" xfId="4" applyNumberFormat="1" applyFont="1" applyFill="1" applyAlignment="1">
      <alignment horizontal="right"/>
    </xf>
    <xf numFmtId="6" fontId="14" fillId="7" borderId="0" xfId="4" applyNumberFormat="1" applyFont="1" applyFill="1" applyAlignment="1"/>
    <xf numFmtId="6" fontId="13" fillId="7" borderId="1" xfId="4" applyNumberFormat="1" applyFont="1" applyFill="1" applyBorder="1" applyAlignment="1"/>
    <xf numFmtId="167" fontId="13" fillId="7" borderId="1" xfId="4" applyNumberFormat="1" applyFont="1" applyFill="1" applyBorder="1" applyAlignment="1">
      <alignment horizontal="right"/>
    </xf>
    <xf numFmtId="6" fontId="14" fillId="7" borderId="1" xfId="4" applyNumberFormat="1" applyFont="1" applyFill="1" applyBorder="1" applyAlignment="1"/>
    <xf numFmtId="0" fontId="13" fillId="7" borderId="0" xfId="4" applyFont="1" applyFill="1" applyBorder="1" applyAlignment="1">
      <alignment horizontal="right"/>
    </xf>
    <xf numFmtId="167" fontId="13" fillId="7" borderId="0" xfId="4" applyNumberFormat="1" applyFont="1" applyFill="1" applyAlignment="1"/>
    <xf numFmtId="5" fontId="13" fillId="7" borderId="0" xfId="4" applyNumberFormat="1" applyFont="1" applyFill="1" applyAlignment="1"/>
    <xf numFmtId="0" fontId="19" fillId="7" borderId="15" xfId="4" applyFont="1" applyFill="1" applyBorder="1" applyAlignment="1">
      <alignment horizontal="center"/>
    </xf>
    <xf numFmtId="0" fontId="13" fillId="7" borderId="15" xfId="4" applyFont="1" applyFill="1" applyBorder="1" applyAlignment="1"/>
    <xf numFmtId="0" fontId="19" fillId="7" borderId="0" xfId="4" applyFont="1" applyFill="1" applyBorder="1" applyAlignment="1">
      <alignment horizontal="center" wrapText="1"/>
    </xf>
    <xf numFmtId="0" fontId="19" fillId="7" borderId="0" xfId="4" applyFont="1" applyFill="1" applyBorder="1" applyAlignment="1">
      <alignment horizontal="center"/>
    </xf>
    <xf numFmtId="3" fontId="13" fillId="8" borderId="0" xfId="4" applyNumberFormat="1" applyFont="1" applyFill="1" applyBorder="1" applyAlignment="1">
      <alignment horizontal="right" wrapText="1"/>
    </xf>
    <xf numFmtId="3" fontId="13" fillId="8" borderId="0" xfId="4" applyNumberFormat="1" applyFont="1" applyFill="1" applyBorder="1" applyAlignment="1">
      <alignment horizontal="center" wrapText="1"/>
    </xf>
    <xf numFmtId="3" fontId="13" fillId="8" borderId="0" xfId="4" applyNumberFormat="1" applyFont="1" applyFill="1" applyBorder="1" applyAlignment="1">
      <alignment horizontal="right"/>
    </xf>
    <xf numFmtId="3" fontId="13" fillId="8" borderId="0" xfId="4" applyNumberFormat="1" applyFont="1" applyFill="1" applyBorder="1" applyAlignment="1"/>
    <xf numFmtId="6" fontId="13" fillId="0" borderId="0" xfId="4" applyNumberFormat="1" applyFont="1" applyFill="1" applyBorder="1" applyAlignment="1">
      <alignment horizontal="right"/>
    </xf>
    <xf numFmtId="0" fontId="13" fillId="14" borderId="0" xfId="4" applyFont="1" applyFill="1" applyBorder="1" applyAlignment="1"/>
    <xf numFmtId="3" fontId="13" fillId="14" borderId="0" xfId="4" applyNumberFormat="1" applyFont="1" applyFill="1" applyBorder="1" applyAlignment="1"/>
    <xf numFmtId="3" fontId="13" fillId="7" borderId="0" xfId="4" applyNumberFormat="1" applyFont="1" applyFill="1" applyBorder="1" applyAlignment="1">
      <alignment horizontal="right" wrapText="1"/>
    </xf>
    <xf numFmtId="3" fontId="13" fillId="7" borderId="0" xfId="4" applyNumberFormat="1" applyFont="1" applyFill="1" applyBorder="1" applyAlignment="1">
      <alignment horizontal="right"/>
    </xf>
    <xf numFmtId="3" fontId="13" fillId="7" borderId="0" xfId="4" applyNumberFormat="1" applyFont="1" applyFill="1" applyBorder="1" applyAlignment="1">
      <alignment wrapText="1"/>
    </xf>
    <xf numFmtId="3" fontId="13" fillId="7" borderId="0" xfId="4" applyNumberFormat="1" applyFont="1" applyFill="1" applyBorder="1" applyAlignment="1"/>
    <xf numFmtId="0" fontId="22" fillId="7" borderId="0" xfId="4" applyFont="1" applyFill="1" applyAlignment="1"/>
    <xf numFmtId="3" fontId="13" fillId="10" borderId="0" xfId="4" applyNumberFormat="1" applyFont="1" applyFill="1" applyBorder="1" applyAlignment="1"/>
    <xf numFmtId="3" fontId="12" fillId="10" borderId="0" xfId="4" applyNumberFormat="1" applyFont="1" applyFill="1" applyBorder="1" applyAlignment="1"/>
    <xf numFmtId="3" fontId="12" fillId="7" borderId="0" xfId="4" applyNumberFormat="1" applyFont="1" applyFill="1" applyBorder="1" applyAlignment="1"/>
    <xf numFmtId="3" fontId="13" fillId="7" borderId="0" xfId="4" applyNumberFormat="1" applyFont="1" applyFill="1" applyAlignment="1"/>
    <xf numFmtId="3" fontId="13" fillId="7" borderId="0" xfId="4" applyNumberFormat="1" applyFont="1" applyFill="1" applyAlignment="1">
      <alignment horizontal="right"/>
    </xf>
    <xf numFmtId="3" fontId="13" fillId="7" borderId="64" xfId="4" applyNumberFormat="1" applyFont="1" applyFill="1" applyBorder="1" applyAlignment="1"/>
    <xf numFmtId="3" fontId="85" fillId="7" borderId="0" xfId="4" applyNumberFormat="1" applyFont="1" applyFill="1" applyAlignment="1"/>
    <xf numFmtId="0" fontId="21" fillId="7" borderId="0" xfId="4" applyFont="1" applyFill="1" applyAlignment="1">
      <alignment horizontal="center" wrapText="1"/>
    </xf>
    <xf numFmtId="10" fontId="13" fillId="8" borderId="0" xfId="4" applyNumberFormat="1" applyFont="1" applyFill="1" applyBorder="1" applyAlignment="1"/>
    <xf numFmtId="3" fontId="13" fillId="11" borderId="0" xfId="4" applyNumberFormat="1" applyFont="1" applyFill="1" applyBorder="1" applyAlignment="1"/>
    <xf numFmtId="10" fontId="13" fillId="12" borderId="0" xfId="4" applyNumberFormat="1" applyFont="1" applyFill="1" applyBorder="1" applyAlignment="1"/>
    <xf numFmtId="10" fontId="13" fillId="11" borderId="0" xfId="4" applyNumberFormat="1" applyFont="1" applyFill="1" applyBorder="1" applyAlignment="1"/>
    <xf numFmtId="10" fontId="13" fillId="0" borderId="0" xfId="4" applyNumberFormat="1" applyFont="1" applyFill="1" applyBorder="1" applyAlignment="1"/>
    <xf numFmtId="0" fontId="13" fillId="10" borderId="0" xfId="4" applyFont="1" applyFill="1" applyBorder="1" applyAlignment="1"/>
    <xf numFmtId="10" fontId="13" fillId="10" borderId="0" xfId="4" applyNumberFormat="1" applyFont="1" applyFill="1" applyBorder="1" applyAlignment="1"/>
    <xf numFmtId="10" fontId="13" fillId="7" borderId="0" xfId="4" applyNumberFormat="1" applyFont="1" applyFill="1" applyBorder="1" applyAlignment="1"/>
    <xf numFmtId="10" fontId="13" fillId="7" borderId="0" xfId="4" applyNumberFormat="1" applyFont="1" applyFill="1" applyAlignment="1"/>
    <xf numFmtId="2" fontId="13" fillId="7" borderId="0" xfId="4" applyNumberFormat="1" applyFont="1" applyFill="1" applyAlignment="1"/>
    <xf numFmtId="0" fontId="23" fillId="7" borderId="0" xfId="4" applyFont="1" applyFill="1" applyAlignment="1"/>
    <xf numFmtId="0" fontId="5" fillId="2" borderId="0" xfId="1" applyFont="1" applyFill="1" applyAlignment="1">
      <alignment horizontal="right"/>
    </xf>
    <xf numFmtId="3" fontId="11" fillId="2" borderId="53" xfId="0" applyNumberFormat="1" applyFont="1" applyFill="1" applyBorder="1"/>
    <xf numFmtId="0" fontId="23" fillId="0" borderId="0" xfId="1" applyFont="1" applyBorder="1"/>
    <xf numFmtId="0" fontId="11" fillId="0" borderId="0" xfId="1" applyFont="1" applyBorder="1"/>
    <xf numFmtId="0" fontId="64" fillId="0" borderId="0" xfId="1" applyFont="1" applyBorder="1" applyAlignment="1">
      <alignment horizontal="left"/>
    </xf>
    <xf numFmtId="0" fontId="18" fillId="0" borderId="0" xfId="1" applyFont="1" applyFill="1" applyBorder="1" applyAlignment="1">
      <alignment horizontal="center"/>
    </xf>
    <xf numFmtId="0" fontId="42" fillId="0" borderId="0" xfId="1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1" quotePrefix="1" applyFont="1" applyFill="1" applyBorder="1"/>
    <xf numFmtId="0" fontId="57" fillId="0" borderId="0" xfId="1" applyFont="1" applyFill="1" applyBorder="1"/>
    <xf numFmtId="0" fontId="0" fillId="0" borderId="0" xfId="0" applyFont="1" applyFill="1" applyBorder="1"/>
    <xf numFmtId="3" fontId="17" fillId="0" borderId="0" xfId="0" applyNumberFormat="1" applyFont="1" applyFill="1" applyBorder="1"/>
    <xf numFmtId="0" fontId="33" fillId="0" borderId="0" xfId="0" applyFont="1" applyFill="1" applyBorder="1"/>
    <xf numFmtId="0" fontId="23" fillId="0" borderId="0" xfId="1" applyFont="1" applyFill="1" applyBorder="1"/>
    <xf numFmtId="0" fontId="18" fillId="0" borderId="0" xfId="1" quotePrefix="1" applyFont="1" applyFill="1" applyBorder="1" applyAlignment="1">
      <alignment horizontal="center"/>
    </xf>
    <xf numFmtId="0" fontId="18" fillId="0" borderId="0" xfId="1" quotePrefix="1" applyFont="1" applyFill="1" applyBorder="1" applyAlignment="1">
      <alignment horizontal="left"/>
    </xf>
    <xf numFmtId="0" fontId="15" fillId="0" borderId="0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65" fillId="0" borderId="0" xfId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0" fontId="43" fillId="0" borderId="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3" fontId="66" fillId="0" borderId="0" xfId="0" applyNumberFormat="1" applyFont="1" applyFill="1" applyBorder="1"/>
    <xf numFmtId="3" fontId="33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3" fontId="16" fillId="0" borderId="0" xfId="0" applyNumberFormat="1" applyFont="1" applyFill="1" applyBorder="1"/>
    <xf numFmtId="2" fontId="33" fillId="0" borderId="0" xfId="0" applyNumberFormat="1" applyFont="1" applyFill="1" applyBorder="1"/>
    <xf numFmtId="3" fontId="29" fillId="0" borderId="0" xfId="0" applyNumberFormat="1" applyFont="1" applyFill="1" applyBorder="1"/>
    <xf numFmtId="3" fontId="29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31" fillId="0" borderId="0" xfId="0" applyFont="1" applyFill="1" applyBorder="1"/>
    <xf numFmtId="0" fontId="0" fillId="0" borderId="52" xfId="0" applyFont="1" applyFill="1" applyBorder="1"/>
    <xf numFmtId="4" fontId="88" fillId="0" borderId="0" xfId="0" applyNumberFormat="1" applyFont="1"/>
    <xf numFmtId="2" fontId="88" fillId="0" borderId="0" xfId="0" applyNumberFormat="1" applyFont="1"/>
  </cellXfs>
  <cellStyles count="11">
    <cellStyle name="Normal" xfId="0" builtinId="0"/>
    <cellStyle name="Normal 2" xfId="1" xr:uid="{00000000-0005-0000-0000-000001000000}"/>
    <cellStyle name="Normal 2 2" xfId="3" xr:uid="{00000000-0005-0000-0000-000002000000}"/>
    <cellStyle name="Normal 2 3" xfId="4" xr:uid="{00000000-0005-0000-0000-000003000000}"/>
    <cellStyle name="Normal 3" xfId="7" xr:uid="{00000000-0005-0000-0000-000004000000}"/>
    <cellStyle name="Normal 4" xfId="8" xr:uid="{00000000-0005-0000-0000-000005000000}"/>
    <cellStyle name="Normal 5" xfId="5" xr:uid="{00000000-0005-0000-0000-000006000000}"/>
    <cellStyle name="Normal 5 2" xfId="6" xr:uid="{00000000-0005-0000-0000-000007000000}"/>
    <cellStyle name="Normal 6" xfId="10" xr:uid="{3CFC33DA-7080-4BDF-B270-7F60D90867F3}"/>
    <cellStyle name="Normal_elec0304_1" xfId="9" xr:uid="{FC7C107D-DFB1-4436-9945-BFB3D1F9C15B}"/>
    <cellStyle name="Normal_water0506" xfId="2" xr:uid="{00000000-0005-0000-0000-000008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adservices.com/pagead/aclk?sa=L&amp;ai=DChcSEwjIgPvas-n4AhXn8eMHHVYdDS0YABANGgJ5bQ&amp;ohost=www.google.com&amp;cid=CAESbeD2u82HG-dm1G5gRTh8q2b3eLWd1BA0_3Ti8778xdd1jEf_M__py05KNeMOpIa6qn5bWKls3SBqxQujuNmqn8B213UWmjhPXZy3W4REK9yDT9GpPVomtxf0hpQOef6tdC8z1EHp3CQs_sdI9bo&amp;sig=AOD64_1XYd5yPe2gYFQXAo0999yvfPWn_g&amp;ctype=5&amp;q=&amp;ved=2ahUKEwj46vDas-n4AhUqhIkEHVGYDKIQ9aACKAB6BAgBEEg&amp;adurl=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0</xdr:row>
      <xdr:rowOff>0</xdr:rowOff>
    </xdr:from>
    <xdr:to>
      <xdr:col>25</xdr:col>
      <xdr:colOff>304800</xdr:colOff>
      <xdr:row>1</xdr:row>
      <xdr:rowOff>114300</xdr:rowOff>
    </xdr:to>
    <xdr:sp macro="" textlink="">
      <xdr:nvSpPr>
        <xdr:cNvPr id="2" name="AutoShape 2" descr="data:image/png;base64,iVBORw0KGgoAAAANSUhEUgAAADAAAAAwBAMAAAClLOS0AAAAD1BMVEVMaXH///////////////9FpdmZAAAABXRSTlMAI6b+V9IpL9cAAAB5SURBVHgBzdMBBoBAFEXRV1pAtIRZQU0LiPa/pyiuXD6AemA4rgE/v93Q+rOEx72lF9Aq6DXktbOAyUUIDAS7gOAQEERAYCAwEBgIDATPAAIDgYHAQKDPCQwEBgIDgWEgcNEIBCOBIHMF+QqYz0DbdDhs1akRzPnrLiR1Pf4dNEJhAAAAAElFTkSuQmCC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481F8C-7902-48F5-B88F-FC203BDFC428}"/>
            </a:ext>
          </a:extLst>
        </xdr:cNvPr>
        <xdr:cNvSpPr>
          <a:spLocks noChangeAspect="1" noChangeArrowheads="1"/>
        </xdr:cNvSpPr>
      </xdr:nvSpPr>
      <xdr:spPr bwMode="auto">
        <a:xfrm>
          <a:off x="33623250" y="1708150"/>
          <a:ext cx="304800" cy="29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joye/Desktop/Energy%20Mngt%20Stuff/Utility%20Stuff/Monthly%20Workbooks(Old%20Reports)/Fiscal1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y Form"/>
      <sheetName val="JE FORM_0710"/>
      <sheetName val="JE FORM_0810"/>
      <sheetName val="JE FORM_0910"/>
      <sheetName val="CORRECTION JE_07thru09"/>
      <sheetName val="JE FORM_1010"/>
      <sheetName val="EST JE FORM_1110"/>
      <sheetName val="EST JE FORM_1210"/>
      <sheetName val="JE FORM_1110"/>
      <sheetName val="JE FORM_1210"/>
      <sheetName val="JE FORM_0111"/>
      <sheetName val="JE FORM_0211"/>
      <sheetName val="JE FORM_0311"/>
      <sheetName val="JE FORM_0411"/>
      <sheetName val="CORRECTION_JE 0411"/>
      <sheetName val="JE FORM_0511"/>
      <sheetName val="JE FORM_0611 Est."/>
      <sheetName val="JE FORM_0611"/>
      <sheetName val="Electric Worksheet_0710"/>
      <sheetName val="CORRECTION_Elec 0710"/>
      <sheetName val="CORRECTION_Elec 0710 (2)"/>
      <sheetName val="Electric Worksheet_0810"/>
      <sheetName val="CORRECTION_Elec 0810"/>
      <sheetName val="Electric Worksheet_0910"/>
      <sheetName val="CORRECTION_Elec 0910"/>
      <sheetName val="Electric Worksheet_1010"/>
      <sheetName val="EST Electric Worksheet_1110"/>
      <sheetName val="Electric Worksheet_1110"/>
      <sheetName val="Electric Worksheet_1210"/>
      <sheetName val="Electric Worksheet_0111"/>
      <sheetName val="Electric Worksheet_0211"/>
      <sheetName val="Electric Worksheet_0411"/>
      <sheetName val="CORRECTION_Elec 0411"/>
      <sheetName val="Electric Worksheet_0511"/>
      <sheetName val="Electric Worksheet_0611 Est"/>
      <sheetName val="Electric Worksheet_0611"/>
      <sheetName val="FY1011 Elec Cost"/>
      <sheetName val="FY1011 Elec Consumption"/>
      <sheetName val="Elec Bills_FY1011"/>
      <sheetName val="FY0910 Elec Cost"/>
      <sheetName val="FY0910 Elec Consumption"/>
      <sheetName val="graph_July1011"/>
      <sheetName val="Graph_Aug1011"/>
      <sheetName val="Graph_Sept1011"/>
      <sheetName val="Graph_Oct1011"/>
      <sheetName val="Graph_Nov1011"/>
      <sheetName val="Graph_Dec1011"/>
      <sheetName val="Graph_Jan1011"/>
      <sheetName val="Graph_Feb1011"/>
      <sheetName val="Graph_Mar1011"/>
      <sheetName val="Graph_Apr1011"/>
      <sheetName val="Graph_May1011"/>
      <sheetName val="Graph_Jun1011"/>
      <sheetName val="Water Worksheet_FORM"/>
      <sheetName val="STORM WATER"/>
      <sheetName val="Water Bills"/>
      <sheetName val="Water_0710 Recalc"/>
      <sheetName val="Water_0710 Recalc (2)"/>
      <sheetName val="Water_0810"/>
      <sheetName val="Water_0910"/>
      <sheetName val="REV_Water_1010 Recalc"/>
      <sheetName val="Water_1110 Recalc"/>
      <sheetName val="Water_1210 Recalc"/>
      <sheetName val="Water_0111 Recalc"/>
      <sheetName val="Water_0211 Recalc"/>
      <sheetName val="Water_0311 Recalc"/>
      <sheetName val="Water_0411 Recalc"/>
      <sheetName val="Water_0511 Recalc"/>
      <sheetName val="Water_0611 Recalc"/>
      <sheetName val="Water_0611 Recalc (2)"/>
      <sheetName val="FY1011 Water Cost"/>
      <sheetName val="FY1011_Water Consumption"/>
      <sheetName val="FY0910 Water Cost"/>
      <sheetName val="FY0910_Water Consumption"/>
      <sheetName val="Minus_Apr09 to Mar10"/>
      <sheetName val="Minus_Apr08 to Mar09"/>
      <sheetName val="Natural Gas Worksheet_FORM"/>
      <sheetName val="Gas Bills"/>
      <sheetName val="Natural Gas_Jul10"/>
      <sheetName val="Natural Gas_Aug10"/>
      <sheetName val="Natural Gas_Sept10"/>
      <sheetName val="Natural Gas_Oct10"/>
      <sheetName val="Natural Gas_Nov10"/>
      <sheetName val="Natural Gas_Dec10"/>
      <sheetName val="Natural Gas_Jan11"/>
      <sheetName val="Natural Gas_Feb11"/>
      <sheetName val="Natural Gas_Mar11"/>
      <sheetName val="Natural Gas_Apr11"/>
      <sheetName val="Natural Gas_May11"/>
      <sheetName val="Natural Gas_Jun11"/>
      <sheetName val="FY1011 Gas Consumption"/>
      <sheetName val="FY1011 Gas Cost"/>
      <sheetName val="Energy Optimization"/>
      <sheetName val="FY1011 Gas Allocation_Cost"/>
      <sheetName val="FY1011 Gas Allocation_Consu"/>
      <sheetName val="FY0910 Steam Allocation_Consu"/>
      <sheetName val="FY1011 Steam Allocation_SQFT"/>
      <sheetName val="FY1011 Steam Allocation_CF"/>
      <sheetName val="FY0910 Gas Cost"/>
      <sheetName val="FY0910 Gas Consumption"/>
      <sheetName val="FY0910 Gas Allocation_Consumpti"/>
      <sheetName val="FY0910 Gas Allocation_Cost"/>
      <sheetName val="FY0910 Steam Allocation_CF"/>
      <sheetName val="Reading Form_AUXILARY"/>
      <sheetName val="YEAR END TOTALS_1011"/>
      <sheetName val="Gas Allocation Summary"/>
      <sheetName val="Account No.'s"/>
      <sheetName val="JCI Info"/>
      <sheetName val="Condensate Reads"/>
      <sheetName val="Water Graphs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F4">
            <v>2268000</v>
          </cell>
        </row>
        <row r="48">
          <cell r="F48">
            <v>666000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opLeftCell="J1" workbookViewId="0">
      <selection activeCell="B44" sqref="B44"/>
    </sheetView>
  </sheetViews>
  <sheetFormatPr defaultRowHeight="14.5" x14ac:dyDescent="0.35"/>
  <cols>
    <col min="1" max="1" width="67.453125" customWidth="1"/>
    <col min="2" max="2" width="23.90625" customWidth="1"/>
    <col min="3" max="3" width="8.1796875" customWidth="1"/>
    <col min="4" max="4" width="11.453125" customWidth="1"/>
    <col min="5" max="5" width="15" customWidth="1"/>
    <col min="7" max="7" width="10.1796875" customWidth="1"/>
  </cols>
  <sheetData>
    <row r="1" spans="1:5" ht="18.5" x14ac:dyDescent="0.45">
      <c r="A1" s="7" t="s">
        <v>7</v>
      </c>
      <c r="B1" s="3" t="s">
        <v>3</v>
      </c>
      <c r="C1" s="3" t="s">
        <v>4</v>
      </c>
      <c r="D1" s="3"/>
      <c r="E1" s="3" t="s">
        <v>2</v>
      </c>
    </row>
    <row r="2" spans="1:5" x14ac:dyDescent="0.35">
      <c r="B2" s="3"/>
      <c r="C2" s="3"/>
      <c r="D2" s="3"/>
      <c r="E2" s="3"/>
    </row>
    <row r="3" spans="1:5" x14ac:dyDescent="0.35">
      <c r="A3" t="s">
        <v>0</v>
      </c>
      <c r="B3" s="2">
        <v>36738876</v>
      </c>
      <c r="C3" s="4" t="s">
        <v>1</v>
      </c>
      <c r="D3" s="4"/>
      <c r="E3" s="17">
        <f>B3*0.003412</f>
        <v>125353.044912</v>
      </c>
    </row>
    <row r="4" spans="1:5" x14ac:dyDescent="0.35">
      <c r="A4" t="s">
        <v>204</v>
      </c>
      <c r="B4" s="2">
        <v>24012691</v>
      </c>
      <c r="C4" s="4" t="s">
        <v>1</v>
      </c>
      <c r="D4" s="4"/>
      <c r="E4" s="17">
        <f>B4*0.003412</f>
        <v>81931.301692000008</v>
      </c>
    </row>
    <row r="5" spans="1:5" x14ac:dyDescent="0.35">
      <c r="B5" s="5" t="s">
        <v>6</v>
      </c>
      <c r="C5" s="2"/>
      <c r="D5" s="2"/>
      <c r="E5" s="17"/>
    </row>
    <row r="6" spans="1:5" x14ac:dyDescent="0.35">
      <c r="A6" t="s">
        <v>8</v>
      </c>
      <c r="B6" s="2">
        <v>277743466</v>
      </c>
      <c r="C6" s="4" t="s">
        <v>5</v>
      </c>
      <c r="D6" s="4"/>
      <c r="E6" s="17">
        <f>B6*1194/1000000</f>
        <v>331625.69840400002</v>
      </c>
    </row>
    <row r="7" spans="1:5" x14ac:dyDescent="0.35">
      <c r="A7" t="s">
        <v>205</v>
      </c>
      <c r="B7" s="2">
        <v>258864100</v>
      </c>
      <c r="C7" s="4" t="s">
        <v>5</v>
      </c>
      <c r="D7" s="4"/>
      <c r="E7" s="17">
        <f>B7*1194/1000000</f>
        <v>309083.73540000001</v>
      </c>
    </row>
    <row r="8" spans="1:5" x14ac:dyDescent="0.35">
      <c r="A8" s="6" t="s">
        <v>13</v>
      </c>
      <c r="B8" s="2"/>
      <c r="C8" s="2"/>
      <c r="D8" s="2"/>
      <c r="E8" s="17"/>
    </row>
    <row r="9" spans="1:5" x14ac:dyDescent="0.35">
      <c r="B9" s="2"/>
      <c r="C9" s="2"/>
      <c r="D9" s="2"/>
      <c r="E9" s="17"/>
    </row>
    <row r="10" spans="1:5" x14ac:dyDescent="0.35">
      <c r="A10" t="s">
        <v>11</v>
      </c>
      <c r="B10" s="2">
        <v>363025</v>
      </c>
      <c r="C10" s="2" t="s">
        <v>16</v>
      </c>
      <c r="D10" s="17">
        <f>+B10</f>
        <v>363025</v>
      </c>
    </row>
    <row r="11" spans="1:5" x14ac:dyDescent="0.35">
      <c r="A11" t="s">
        <v>206</v>
      </c>
      <c r="B11" s="2">
        <v>312512</v>
      </c>
      <c r="C11" s="2" t="s">
        <v>16</v>
      </c>
      <c r="D11" s="17">
        <f>+B11</f>
        <v>312512</v>
      </c>
    </row>
    <row r="12" spans="1:5" x14ac:dyDescent="0.35">
      <c r="A12" s="6" t="s">
        <v>12</v>
      </c>
      <c r="B12" s="2"/>
      <c r="C12" s="2"/>
      <c r="D12" s="17"/>
    </row>
    <row r="13" spans="1:5" x14ac:dyDescent="0.35">
      <c r="A13" t="s">
        <v>11</v>
      </c>
      <c r="B13" s="2">
        <v>262863</v>
      </c>
      <c r="C13" s="2" t="s">
        <v>15</v>
      </c>
      <c r="D13" s="17">
        <f>B13*0.1</f>
        <v>26286.300000000003</v>
      </c>
    </row>
    <row r="14" spans="1:5" x14ac:dyDescent="0.35">
      <c r="A14" t="s">
        <v>206</v>
      </c>
      <c r="B14" s="9">
        <v>206688</v>
      </c>
      <c r="C14" s="9" t="s">
        <v>15</v>
      </c>
      <c r="D14" s="18">
        <f>B14*0.1</f>
        <v>20668.800000000003</v>
      </c>
      <c r="E14" s="22"/>
    </row>
    <row r="15" spans="1:5" x14ac:dyDescent="0.35">
      <c r="A15" s="6" t="s">
        <v>14</v>
      </c>
      <c r="B15" s="2"/>
      <c r="C15" s="2"/>
      <c r="D15" s="2"/>
      <c r="E15" s="17"/>
    </row>
    <row r="16" spans="1:5" x14ac:dyDescent="0.35">
      <c r="A16" s="21" t="s">
        <v>17</v>
      </c>
      <c r="B16" s="2"/>
      <c r="C16" s="2"/>
      <c r="D16" s="2"/>
      <c r="E16" s="17">
        <f>SUM(D10,D13)</f>
        <v>389311.3</v>
      </c>
    </row>
    <row r="17" spans="1:7" x14ac:dyDescent="0.35">
      <c r="A17" s="21" t="s">
        <v>207</v>
      </c>
      <c r="B17" s="2"/>
      <c r="C17" s="2"/>
      <c r="D17" s="2"/>
      <c r="E17" s="18">
        <f>SUM(D11,D14)</f>
        <v>333180.79999999999</v>
      </c>
    </row>
    <row r="18" spans="1:7" x14ac:dyDescent="0.35">
      <c r="A18" s="21" t="s">
        <v>43</v>
      </c>
      <c r="B18" s="2"/>
      <c r="C18" s="2"/>
      <c r="D18" s="2"/>
      <c r="E18" s="17">
        <f>SUM(E3,E6,E16)</f>
        <v>846290.04331600002</v>
      </c>
    </row>
    <row r="19" spans="1:7" x14ac:dyDescent="0.35">
      <c r="A19" s="21" t="s">
        <v>208</v>
      </c>
      <c r="B19" s="2"/>
      <c r="C19" s="2"/>
      <c r="D19" s="2"/>
      <c r="E19" s="17">
        <f>SUM(E4,E7,E17)</f>
        <v>724195.83709200006</v>
      </c>
    </row>
    <row r="20" spans="1:7" x14ac:dyDescent="0.35">
      <c r="A20" s="8"/>
      <c r="B20" s="2"/>
      <c r="C20" s="2"/>
      <c r="D20" s="2"/>
      <c r="E20" s="2"/>
    </row>
    <row r="21" spans="1:7" x14ac:dyDescent="0.35">
      <c r="A21" t="s">
        <v>9</v>
      </c>
      <c r="B21" s="2">
        <v>1</v>
      </c>
      <c r="C21" s="2"/>
      <c r="D21" s="2"/>
      <c r="E21" s="2"/>
      <c r="G21" s="2"/>
    </row>
    <row r="22" spans="1:7" x14ac:dyDescent="0.35">
      <c r="B22" s="2"/>
      <c r="C22" s="2"/>
      <c r="D22" s="2"/>
      <c r="E22" s="2"/>
    </row>
    <row r="23" spans="1:7" x14ac:dyDescent="0.35">
      <c r="A23" t="s">
        <v>209</v>
      </c>
      <c r="B23" s="2"/>
      <c r="C23" s="2"/>
      <c r="D23" s="2"/>
      <c r="E23" s="2"/>
    </row>
    <row r="24" spans="1:7" x14ac:dyDescent="0.35">
      <c r="A24" s="10" t="s">
        <v>18</v>
      </c>
      <c r="B24" s="2">
        <v>8664</v>
      </c>
      <c r="C24" s="2"/>
      <c r="D24" s="2"/>
      <c r="E24" s="2"/>
    </row>
    <row r="25" spans="1:7" x14ac:dyDescent="0.35">
      <c r="A25" s="10" t="s">
        <v>19</v>
      </c>
      <c r="B25" s="9">
        <v>275</v>
      </c>
      <c r="C25" s="2"/>
      <c r="D25" s="2"/>
      <c r="E25" s="2"/>
    </row>
    <row r="26" spans="1:7" x14ac:dyDescent="0.35">
      <c r="B26" s="17">
        <f>SUM(B24:B25)</f>
        <v>8939</v>
      </c>
      <c r="C26" s="2"/>
      <c r="D26" s="2"/>
      <c r="E26" s="2"/>
    </row>
    <row r="27" spans="1:7" x14ac:dyDescent="0.35">
      <c r="A27" t="s">
        <v>10</v>
      </c>
      <c r="B27" s="2"/>
      <c r="C27" s="2"/>
      <c r="D27" s="2"/>
      <c r="E27" s="2"/>
    </row>
    <row r="28" spans="1:7" x14ac:dyDescent="0.35">
      <c r="A28" s="10" t="s">
        <v>18</v>
      </c>
      <c r="B28" s="2">
        <v>9032</v>
      </c>
      <c r="C28" s="2"/>
      <c r="D28" s="2"/>
      <c r="E28" s="2"/>
    </row>
    <row r="29" spans="1:7" x14ac:dyDescent="0.35">
      <c r="A29" s="10" t="s">
        <v>19</v>
      </c>
      <c r="B29" s="2">
        <v>274</v>
      </c>
      <c r="C29" s="2"/>
      <c r="D29" s="2"/>
      <c r="E29" s="2"/>
    </row>
    <row r="30" spans="1:7" x14ac:dyDescent="0.35">
      <c r="B30" s="23">
        <f>SUM(B28:B29)</f>
        <v>9306</v>
      </c>
      <c r="C30" s="2"/>
      <c r="D30" s="2"/>
      <c r="E30" s="2"/>
    </row>
    <row r="31" spans="1:7" x14ac:dyDescent="0.35">
      <c r="B31" s="2"/>
      <c r="C31" s="2"/>
      <c r="D31" s="2"/>
      <c r="E31" s="2"/>
    </row>
    <row r="32" spans="1:7" x14ac:dyDescent="0.35">
      <c r="B32" s="2"/>
      <c r="C32" s="2"/>
      <c r="D32" s="2"/>
      <c r="E32" s="2"/>
    </row>
    <row r="33" spans="1:5" x14ac:dyDescent="0.35">
      <c r="A33" s="13" t="s">
        <v>26</v>
      </c>
      <c r="B33" s="2"/>
      <c r="C33" s="2"/>
      <c r="D33" s="2"/>
      <c r="E33" s="2"/>
    </row>
    <row r="34" spans="1:5" x14ac:dyDescent="0.35">
      <c r="A34" s="15" t="s">
        <v>30</v>
      </c>
      <c r="B34" s="16" t="s">
        <v>21</v>
      </c>
      <c r="C34" s="4" t="s">
        <v>27</v>
      </c>
      <c r="D34" s="4"/>
      <c r="E34" s="17">
        <f>(B35*B36)+B37+(B38*B39)+B40</f>
        <v>1200927.1862943999</v>
      </c>
    </row>
    <row r="35" spans="1:5" x14ac:dyDescent="0.35">
      <c r="A35" s="10" t="s">
        <v>20</v>
      </c>
      <c r="B35" s="2">
        <f>+E3</f>
        <v>125353.044912</v>
      </c>
      <c r="C35" s="2"/>
      <c r="D35" s="2"/>
      <c r="E35" s="17"/>
    </row>
    <row r="36" spans="1:5" x14ac:dyDescent="0.35">
      <c r="A36" s="10" t="s">
        <v>22</v>
      </c>
      <c r="B36" s="939">
        <v>3.3</v>
      </c>
      <c r="C36" s="11"/>
      <c r="D36" s="11"/>
      <c r="E36" s="17"/>
    </row>
    <row r="37" spans="1:5" x14ac:dyDescent="0.35">
      <c r="A37" s="10" t="s">
        <v>23</v>
      </c>
      <c r="B37" s="2">
        <v>0</v>
      </c>
      <c r="C37" s="2"/>
      <c r="D37" s="2"/>
      <c r="E37" s="17"/>
    </row>
    <row r="38" spans="1:5" x14ac:dyDescent="0.35">
      <c r="A38" s="10" t="s">
        <v>24</v>
      </c>
      <c r="B38" s="2">
        <f>+E6</f>
        <v>331625.69840400002</v>
      </c>
      <c r="C38" s="2"/>
      <c r="D38" s="2"/>
      <c r="E38" s="17"/>
    </row>
    <row r="39" spans="1:5" x14ac:dyDescent="0.35">
      <c r="A39" s="10" t="s">
        <v>25</v>
      </c>
      <c r="B39" s="12">
        <v>1.2</v>
      </c>
      <c r="C39" s="2"/>
      <c r="D39" s="2"/>
      <c r="E39" s="17"/>
    </row>
    <row r="40" spans="1:5" x14ac:dyDescent="0.35">
      <c r="A40" s="10" t="s">
        <v>28</v>
      </c>
      <c r="B40" s="2">
        <f>+E16</f>
        <v>389311.3</v>
      </c>
      <c r="E40" s="17"/>
    </row>
    <row r="41" spans="1:5" x14ac:dyDescent="0.35">
      <c r="E41" s="17"/>
    </row>
    <row r="42" spans="1:5" x14ac:dyDescent="0.35">
      <c r="A42" s="14" t="s">
        <v>29</v>
      </c>
      <c r="B42" s="16" t="s">
        <v>21</v>
      </c>
      <c r="C42" s="4" t="s">
        <v>27</v>
      </c>
      <c r="D42" s="4"/>
      <c r="E42" s="17">
        <f>(B43*B44)+B45+(B46*B47)+B48</f>
        <v>974454.5780636</v>
      </c>
    </row>
    <row r="43" spans="1:5" x14ac:dyDescent="0.35">
      <c r="A43" s="10" t="s">
        <v>20</v>
      </c>
      <c r="B43" s="2">
        <f>+E4</f>
        <v>81931.301692000008</v>
      </c>
      <c r="E43" s="17"/>
    </row>
    <row r="44" spans="1:5" x14ac:dyDescent="0.35">
      <c r="A44" s="10" t="s">
        <v>22</v>
      </c>
      <c r="B44" s="940">
        <v>3.3</v>
      </c>
      <c r="C44" s="11"/>
      <c r="D44" s="11"/>
      <c r="E44" s="17"/>
    </row>
    <row r="45" spans="1:5" x14ac:dyDescent="0.35">
      <c r="A45" s="10" t="s">
        <v>23</v>
      </c>
      <c r="B45">
        <v>0</v>
      </c>
      <c r="E45" s="17"/>
    </row>
    <row r="46" spans="1:5" x14ac:dyDescent="0.35">
      <c r="A46" s="10" t="s">
        <v>24</v>
      </c>
      <c r="B46" s="2">
        <f>+E7</f>
        <v>309083.73540000001</v>
      </c>
      <c r="E46" s="17"/>
    </row>
    <row r="47" spans="1:5" x14ac:dyDescent="0.35">
      <c r="A47" s="10" t="s">
        <v>25</v>
      </c>
      <c r="B47">
        <v>1.2</v>
      </c>
      <c r="E47" s="17"/>
    </row>
    <row r="48" spans="1:5" x14ac:dyDescent="0.35">
      <c r="A48" s="10" t="s">
        <v>28</v>
      </c>
      <c r="B48" s="2">
        <f>+E17</f>
        <v>333180.79999999999</v>
      </c>
      <c r="E48" s="17"/>
    </row>
    <row r="49" spans="1:5" x14ac:dyDescent="0.35">
      <c r="E49" s="20"/>
    </row>
    <row r="50" spans="1:5" x14ac:dyDescent="0.35">
      <c r="E50" s="20"/>
    </row>
    <row r="51" spans="1:5" x14ac:dyDescent="0.35">
      <c r="A51" s="15" t="s">
        <v>37</v>
      </c>
      <c r="B51" s="1" t="s">
        <v>31</v>
      </c>
      <c r="C51" s="1" t="s">
        <v>27</v>
      </c>
      <c r="D51" s="1"/>
      <c r="E51" s="20">
        <f>6*(((B52/B53)-(B54/B55))/(B52/B53))</f>
        <v>0.98674269840048812</v>
      </c>
    </row>
    <row r="52" spans="1:5" x14ac:dyDescent="0.35">
      <c r="A52" s="10" t="s">
        <v>32</v>
      </c>
      <c r="B52" s="2">
        <f>+E34</f>
        <v>1200927.1862943999</v>
      </c>
      <c r="E52" s="20"/>
    </row>
    <row r="53" spans="1:5" x14ac:dyDescent="0.35">
      <c r="A53" s="10" t="s">
        <v>33</v>
      </c>
      <c r="B53" s="2">
        <v>3483468</v>
      </c>
      <c r="E53" s="20"/>
    </row>
    <row r="54" spans="1:5" x14ac:dyDescent="0.35">
      <c r="A54" s="10" t="s">
        <v>34</v>
      </c>
      <c r="B54" s="2">
        <f>+E42</f>
        <v>974454.5780636</v>
      </c>
      <c r="E54" s="20"/>
    </row>
    <row r="55" spans="1:5" x14ac:dyDescent="0.35">
      <c r="A55" s="10" t="s">
        <v>35</v>
      </c>
      <c r="B55" s="2">
        <v>3382891</v>
      </c>
      <c r="E55" s="20"/>
    </row>
    <row r="56" spans="1:5" x14ac:dyDescent="0.35">
      <c r="E56" s="20"/>
    </row>
    <row r="57" spans="1:5" x14ac:dyDescent="0.35">
      <c r="A57" s="15" t="s">
        <v>36</v>
      </c>
      <c r="B57" s="1" t="s">
        <v>41</v>
      </c>
      <c r="C57" s="1" t="s">
        <v>27</v>
      </c>
      <c r="D57" s="1"/>
      <c r="E57" s="20">
        <f>3.5*((B58)-((B59/B60)/B61))/B58</f>
        <v>3.5</v>
      </c>
    </row>
    <row r="58" spans="1:5" x14ac:dyDescent="0.35">
      <c r="A58" s="10" t="s">
        <v>42</v>
      </c>
      <c r="B58" s="19">
        <f>(B40/B48)/B26</f>
        <v>1.3071580615587266E-4</v>
      </c>
      <c r="E58" s="20"/>
    </row>
    <row r="59" spans="1:5" x14ac:dyDescent="0.35">
      <c r="A59" s="10" t="s">
        <v>38</v>
      </c>
      <c r="B59" s="2">
        <v>0</v>
      </c>
      <c r="E59" s="20"/>
    </row>
    <row r="60" spans="1:5" x14ac:dyDescent="0.35">
      <c r="A60" s="10" t="s">
        <v>39</v>
      </c>
      <c r="B60" s="2">
        <v>132438</v>
      </c>
      <c r="E60" s="20"/>
    </row>
    <row r="61" spans="1:5" x14ac:dyDescent="0.35">
      <c r="A61" s="10" t="s">
        <v>40</v>
      </c>
      <c r="B61" s="2">
        <f>+B26</f>
        <v>8939</v>
      </c>
      <c r="E61" s="20"/>
    </row>
    <row r="64" spans="1:5" ht="18.5" x14ac:dyDescent="0.45">
      <c r="A64" s="64" t="s">
        <v>177</v>
      </c>
      <c r="E64" s="63">
        <f>SUM(E51,E57)</f>
        <v>4.4867426984004881</v>
      </c>
    </row>
  </sheetData>
  <pageMargins left="0.7" right="0.7" top="0.75" bottom="0.75" header="0.3" footer="0.3"/>
  <pageSetup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workbookViewId="0">
      <selection activeCell="E5" sqref="E5"/>
    </sheetView>
  </sheetViews>
  <sheetFormatPr defaultRowHeight="14.5" x14ac:dyDescent="0.35"/>
  <cols>
    <col min="1" max="1" width="3.54296875" customWidth="1"/>
    <col min="2" max="2" width="43.6328125" customWidth="1"/>
    <col min="3" max="3" width="2.1796875" customWidth="1"/>
    <col min="4" max="4" width="14" customWidth="1"/>
    <col min="5" max="5" width="14.08984375" customWidth="1"/>
  </cols>
  <sheetData>
    <row r="1" spans="1:12" ht="18.5" x14ac:dyDescent="0.45">
      <c r="A1" s="7" t="s">
        <v>178</v>
      </c>
    </row>
    <row r="2" spans="1:12" x14ac:dyDescent="0.35">
      <c r="A2" s="65" t="s">
        <v>203</v>
      </c>
      <c r="B2" s="65"/>
      <c r="E2" s="3" t="s">
        <v>188</v>
      </c>
    </row>
    <row r="3" spans="1:12" x14ac:dyDescent="0.35">
      <c r="A3" t="s">
        <v>179</v>
      </c>
      <c r="B3" t="s">
        <v>186</v>
      </c>
      <c r="D3" s="2">
        <v>24012691</v>
      </c>
      <c r="E3" s="2">
        <f>D3*0.003412</f>
        <v>81931.301692000008</v>
      </c>
      <c r="F3">
        <f>E3/E6</f>
        <v>0.11050230139341569</v>
      </c>
      <c r="H3" s="13" t="s">
        <v>187</v>
      </c>
      <c r="J3" s="3" t="s">
        <v>183</v>
      </c>
      <c r="K3" s="3" t="s">
        <v>184</v>
      </c>
    </row>
    <row r="4" spans="1:12" x14ac:dyDescent="0.35">
      <c r="A4" t="s">
        <v>180</v>
      </c>
      <c r="B4" t="s">
        <v>185</v>
      </c>
      <c r="D4" s="2">
        <v>333645</v>
      </c>
      <c r="E4" s="2">
        <f>+D4</f>
        <v>333645</v>
      </c>
      <c r="F4">
        <f>E4/E6</f>
        <v>0.44999334304493438</v>
      </c>
      <c r="H4" t="s">
        <v>181</v>
      </c>
      <c r="J4" s="2">
        <v>278036</v>
      </c>
      <c r="K4" s="2">
        <f>J4/10</f>
        <v>27803.599999999999</v>
      </c>
    </row>
    <row r="5" spans="1:12" x14ac:dyDescent="0.35">
      <c r="B5" t="s">
        <v>189</v>
      </c>
      <c r="D5" s="2">
        <v>0</v>
      </c>
      <c r="E5" s="2">
        <v>325868</v>
      </c>
      <c r="F5">
        <f>E5/E6</f>
        <v>0.43950435556164991</v>
      </c>
      <c r="H5" t="s">
        <v>182</v>
      </c>
      <c r="J5" s="2"/>
      <c r="K5" s="2">
        <v>450294</v>
      </c>
    </row>
    <row r="6" spans="1:12" x14ac:dyDescent="0.35">
      <c r="B6" s="10" t="s">
        <v>190</v>
      </c>
      <c r="E6" s="66">
        <f>SUM(E3:E5)</f>
        <v>741444.30169200001</v>
      </c>
      <c r="J6" s="2"/>
      <c r="K6" s="66">
        <f>SUM(K4:K5)</f>
        <v>478097.6</v>
      </c>
    </row>
    <row r="7" spans="1:12" x14ac:dyDescent="0.35">
      <c r="E7" s="2"/>
    </row>
    <row r="8" spans="1:12" x14ac:dyDescent="0.35">
      <c r="B8" t="s">
        <v>191</v>
      </c>
      <c r="D8" s="2">
        <v>1706231</v>
      </c>
      <c r="E8" s="2">
        <f>D8*0.003412</f>
        <v>5821.6601719999999</v>
      </c>
      <c r="J8" s="2"/>
      <c r="K8" s="2"/>
    </row>
    <row r="9" spans="1:12" x14ac:dyDescent="0.35">
      <c r="B9" t="s">
        <v>192</v>
      </c>
      <c r="D9" s="2">
        <v>258864100</v>
      </c>
      <c r="E9" s="2">
        <f>D9/1000</f>
        <v>258864.1</v>
      </c>
      <c r="J9" s="2"/>
      <c r="K9" s="2"/>
    </row>
    <row r="10" spans="1:12" x14ac:dyDescent="0.35">
      <c r="E10" s="66">
        <f>SUM(E8:E9)</f>
        <v>264685.76017199998</v>
      </c>
      <c r="J10" s="2"/>
      <c r="K10" s="2"/>
    </row>
    <row r="11" spans="1:12" ht="15.5" x14ac:dyDescent="0.35">
      <c r="E11" s="2"/>
      <c r="J11" s="2"/>
      <c r="K11" s="2"/>
      <c r="L11" s="71" t="s">
        <v>200</v>
      </c>
    </row>
    <row r="12" spans="1:12" ht="15.5" x14ac:dyDescent="0.35">
      <c r="D12" s="3" t="s">
        <v>193</v>
      </c>
      <c r="E12" s="68"/>
      <c r="F12" s="3" t="s">
        <v>195</v>
      </c>
      <c r="H12" s="3"/>
      <c r="J12" s="3" t="s">
        <v>199</v>
      </c>
      <c r="L12" s="71" t="s">
        <v>201</v>
      </c>
    </row>
    <row r="13" spans="1:12" ht="15.5" x14ac:dyDescent="0.35">
      <c r="B13" s="10" t="s">
        <v>197</v>
      </c>
      <c r="D13">
        <v>4</v>
      </c>
      <c r="E13" s="67" t="s">
        <v>194</v>
      </c>
      <c r="F13" s="2">
        <f>+E8</f>
        <v>5821.6601719999999</v>
      </c>
      <c r="G13" s="69" t="s">
        <v>27</v>
      </c>
      <c r="H13" s="2">
        <f>F13*4</f>
        <v>23286.640687999999</v>
      </c>
      <c r="I13" s="70" t="s">
        <v>198</v>
      </c>
      <c r="J13" s="2">
        <f>+E6</f>
        <v>741444.30169200001</v>
      </c>
      <c r="K13" s="69" t="s">
        <v>27</v>
      </c>
      <c r="L13" s="72">
        <f>H13/J13</f>
        <v>3.1407134203957236E-2</v>
      </c>
    </row>
    <row r="14" spans="1:12" ht="15.5" x14ac:dyDescent="0.35">
      <c r="B14" t="s">
        <v>196</v>
      </c>
      <c r="D14">
        <v>4</v>
      </c>
      <c r="E14" s="67" t="s">
        <v>194</v>
      </c>
      <c r="F14" s="2">
        <f>+E9</f>
        <v>258864.1</v>
      </c>
      <c r="G14" s="69" t="s">
        <v>27</v>
      </c>
      <c r="H14" s="2">
        <f>F14*4</f>
        <v>1035456.4</v>
      </c>
      <c r="I14" s="70" t="s">
        <v>198</v>
      </c>
      <c r="J14" s="2">
        <f>+E6</f>
        <v>741444.30169200001</v>
      </c>
      <c r="K14" s="69" t="s">
        <v>27</v>
      </c>
      <c r="L14" s="72">
        <f>H14/J14</f>
        <v>1.3965396964236623</v>
      </c>
    </row>
    <row r="15" spans="1:12" ht="15.5" x14ac:dyDescent="0.35">
      <c r="E15" s="2"/>
      <c r="K15" s="74" t="s">
        <v>202</v>
      </c>
      <c r="L15" s="73">
        <f>SUM(L13:L14)</f>
        <v>1.4279468306276195</v>
      </c>
    </row>
    <row r="16" spans="1:12" x14ac:dyDescent="0.35">
      <c r="E16" s="2"/>
    </row>
    <row r="17" spans="5:5" x14ac:dyDescent="0.35">
      <c r="E17" s="2"/>
    </row>
  </sheetData>
  <pageMargins left="0.7" right="0.7" top="0.75" bottom="0.75" header="0.3" footer="0.3"/>
  <pageSetup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5D40-4971-45E4-903E-C5376E675330}">
  <sheetPr>
    <pageSetUpPr fitToPage="1"/>
  </sheetPr>
  <dimension ref="A3:I78"/>
  <sheetViews>
    <sheetView tabSelected="1" topLeftCell="A31" workbookViewId="0">
      <selection activeCell="I62" sqref="I62"/>
    </sheetView>
  </sheetViews>
  <sheetFormatPr defaultColWidth="8.81640625" defaultRowHeight="12.5" x14ac:dyDescent="0.25"/>
  <cols>
    <col min="1" max="1" width="2.7265625" style="822" customWidth="1"/>
    <col min="2" max="2" width="16.7265625" style="822" customWidth="1"/>
    <col min="3" max="4" width="16.453125" style="822" customWidth="1"/>
    <col min="5" max="5" width="14.453125" style="822" customWidth="1"/>
    <col min="6" max="6" width="18.7265625" style="822" customWidth="1"/>
    <col min="7" max="7" width="19.54296875" style="822" customWidth="1"/>
    <col min="8" max="8" width="19.26953125" style="822" customWidth="1"/>
    <col min="9" max="16384" width="8.81640625" style="822"/>
  </cols>
  <sheetData>
    <row r="3" spans="1:9" ht="13" x14ac:dyDescent="0.3">
      <c r="B3" s="823" t="s">
        <v>135</v>
      </c>
      <c r="C3" s="824"/>
      <c r="D3" s="824"/>
      <c r="E3" s="824"/>
      <c r="F3" s="824"/>
      <c r="G3" s="824"/>
    </row>
    <row r="4" spans="1:9" ht="18" customHeight="1" x14ac:dyDescent="0.5">
      <c r="C4" s="825" t="s">
        <v>136</v>
      </c>
      <c r="D4" s="825"/>
      <c r="E4" s="825"/>
      <c r="F4" s="825"/>
      <c r="G4" s="826"/>
      <c r="H4" s="827"/>
    </row>
    <row r="5" spans="1:9" ht="21.5" customHeight="1" x14ac:dyDescent="0.5">
      <c r="A5" s="827"/>
      <c r="B5" s="828"/>
      <c r="C5" s="829" t="s">
        <v>137</v>
      </c>
      <c r="D5" s="829" t="s">
        <v>138</v>
      </c>
      <c r="E5" s="829" t="s">
        <v>139</v>
      </c>
      <c r="F5" s="830" t="s">
        <v>481</v>
      </c>
      <c r="G5" s="831" t="s">
        <v>51</v>
      </c>
    </row>
    <row r="6" spans="1:9" ht="22.5" customHeight="1" x14ac:dyDescent="0.5">
      <c r="A6" s="827"/>
      <c r="B6" s="832" t="s">
        <v>482</v>
      </c>
      <c r="C6" s="833">
        <v>3415621</v>
      </c>
      <c r="D6" s="833">
        <v>1229705</v>
      </c>
      <c r="E6" s="833">
        <v>190849</v>
      </c>
      <c r="F6" s="834">
        <v>1842275</v>
      </c>
      <c r="G6" s="833">
        <f>SUM(C6:F6)</f>
        <v>6678450</v>
      </c>
    </row>
    <row r="7" spans="1:9" ht="20.149999999999999" customHeight="1" x14ac:dyDescent="0.5">
      <c r="A7" s="827"/>
      <c r="B7" s="832" t="s">
        <v>469</v>
      </c>
      <c r="C7" s="835">
        <v>2969504.61</v>
      </c>
      <c r="D7" s="835">
        <v>932366</v>
      </c>
      <c r="E7" s="835">
        <v>131958</v>
      </c>
      <c r="F7" s="836">
        <v>1322106</v>
      </c>
      <c r="G7" s="835">
        <f>SUM(C7:F7)</f>
        <v>5355934.6099999994</v>
      </c>
    </row>
    <row r="8" spans="1:9" ht="20.149999999999999" customHeight="1" x14ac:dyDescent="0.5">
      <c r="A8" s="827"/>
      <c r="B8" s="832" t="s">
        <v>470</v>
      </c>
      <c r="C8" s="835">
        <v>3409558</v>
      </c>
      <c r="D8" s="835">
        <v>1082273</v>
      </c>
      <c r="E8" s="835">
        <v>129684</v>
      </c>
      <c r="F8" s="836">
        <v>1316154</v>
      </c>
      <c r="G8" s="835">
        <f>SUM(C8:F8)</f>
        <v>5937669</v>
      </c>
    </row>
    <row r="9" spans="1:9" ht="20.149999999999999" customHeight="1" x14ac:dyDescent="0.5">
      <c r="A9" s="827"/>
      <c r="B9" s="832" t="s">
        <v>471</v>
      </c>
      <c r="C9" s="835">
        <v>3971808.63</v>
      </c>
      <c r="D9" s="835">
        <v>1035279.44</v>
      </c>
      <c r="E9" s="835">
        <v>151457.85999999999</v>
      </c>
      <c r="F9" s="837">
        <v>1539966</v>
      </c>
      <c r="G9" s="835">
        <f>SUM(C9:F9)</f>
        <v>6698511.9300000006</v>
      </c>
    </row>
    <row r="10" spans="1:9" ht="20.149999999999999" customHeight="1" x14ac:dyDescent="0.5">
      <c r="A10" s="827"/>
      <c r="B10" s="838" t="s">
        <v>472</v>
      </c>
      <c r="C10" s="835">
        <v>4236784.07</v>
      </c>
      <c r="D10" s="835">
        <v>957528.49</v>
      </c>
      <c r="E10" s="835">
        <v>155182</v>
      </c>
      <c r="F10" s="837">
        <v>1502259.93</v>
      </c>
      <c r="G10" s="835">
        <f t="shared" ref="G10:G24" si="0">SUM(C10:F10)</f>
        <v>6851754.4900000002</v>
      </c>
    </row>
    <row r="11" spans="1:9" ht="20.149999999999999" customHeight="1" x14ac:dyDescent="0.5">
      <c r="A11" s="827"/>
      <c r="B11" s="839" t="s">
        <v>473</v>
      </c>
      <c r="C11" s="840">
        <v>4312723</v>
      </c>
      <c r="D11" s="841">
        <v>937399</v>
      </c>
      <c r="E11" s="841">
        <v>150315</v>
      </c>
      <c r="F11" s="842">
        <v>1390546</v>
      </c>
      <c r="G11" s="841">
        <f t="shared" si="0"/>
        <v>6790983</v>
      </c>
    </row>
    <row r="12" spans="1:9" ht="20.149999999999999" customHeight="1" x14ac:dyDescent="0.5">
      <c r="A12" s="827"/>
      <c r="B12" s="843" t="s">
        <v>141</v>
      </c>
      <c r="C12" s="844">
        <v>3517734</v>
      </c>
      <c r="D12" s="844">
        <v>991989</v>
      </c>
      <c r="E12" s="844">
        <v>132873</v>
      </c>
      <c r="F12" s="845">
        <v>1414604</v>
      </c>
      <c r="G12" s="844">
        <f t="shared" si="0"/>
        <v>6057200</v>
      </c>
    </row>
    <row r="13" spans="1:9" ht="20.149999999999999" customHeight="1" x14ac:dyDescent="0.35">
      <c r="B13" s="843" t="s">
        <v>142</v>
      </c>
      <c r="C13" s="846">
        <v>3230903</v>
      </c>
      <c r="D13" s="846">
        <v>966274</v>
      </c>
      <c r="E13" s="846">
        <v>199118</v>
      </c>
      <c r="F13" s="845">
        <v>2004080</v>
      </c>
      <c r="G13" s="846">
        <f t="shared" si="0"/>
        <v>6400375</v>
      </c>
    </row>
    <row r="14" spans="1:9" ht="20.149999999999999" customHeight="1" x14ac:dyDescent="0.35">
      <c r="B14" s="847" t="s">
        <v>143</v>
      </c>
      <c r="C14" s="848">
        <v>3095520</v>
      </c>
      <c r="D14" s="848">
        <v>1029730</v>
      </c>
      <c r="E14" s="848">
        <v>206618</v>
      </c>
      <c r="F14" s="849">
        <v>2887796.85</v>
      </c>
      <c r="G14" s="848">
        <f t="shared" si="0"/>
        <v>7219664.8499999996</v>
      </c>
    </row>
    <row r="15" spans="1:9" ht="20.149999999999999" customHeight="1" x14ac:dyDescent="0.35">
      <c r="B15" s="843" t="s">
        <v>144</v>
      </c>
      <c r="C15" s="846">
        <v>2977988</v>
      </c>
      <c r="D15" s="846">
        <v>918335.91</v>
      </c>
      <c r="E15" s="846">
        <v>164953</v>
      </c>
      <c r="F15" s="845">
        <v>2075862.2</v>
      </c>
      <c r="G15" s="850">
        <f t="shared" si="0"/>
        <v>6137139.1100000003</v>
      </c>
      <c r="I15" s="851"/>
    </row>
    <row r="16" spans="1:9" ht="20.149999999999999" customHeight="1" x14ac:dyDescent="0.35">
      <c r="B16" s="847" t="s">
        <v>145</v>
      </c>
      <c r="C16" s="852">
        <v>2983324.22</v>
      </c>
      <c r="D16" s="853">
        <v>979842</v>
      </c>
      <c r="E16" s="852">
        <v>175455</v>
      </c>
      <c r="F16" s="849">
        <v>2064310.21</v>
      </c>
      <c r="G16" s="852">
        <f t="shared" si="0"/>
        <v>6202931.4299999997</v>
      </c>
    </row>
    <row r="17" spans="2:9" ht="20.149999999999999" customHeight="1" x14ac:dyDescent="0.35">
      <c r="B17" s="843" t="s">
        <v>146</v>
      </c>
      <c r="C17" s="846">
        <v>2772646</v>
      </c>
      <c r="D17" s="846">
        <v>851383</v>
      </c>
      <c r="E17" s="846">
        <v>241566.78</v>
      </c>
      <c r="F17" s="845">
        <v>2624222.52</v>
      </c>
      <c r="G17" s="846">
        <f t="shared" si="0"/>
        <v>6489818.2999999998</v>
      </c>
    </row>
    <row r="18" spans="2:9" ht="20.149999999999999" customHeight="1" x14ac:dyDescent="0.35">
      <c r="B18" s="828" t="s">
        <v>147</v>
      </c>
      <c r="C18" s="854">
        <v>2841618</v>
      </c>
      <c r="D18" s="854">
        <v>733148</v>
      </c>
      <c r="E18" s="854">
        <v>182673</v>
      </c>
      <c r="F18" s="855">
        <v>2970007</v>
      </c>
      <c r="G18" s="856">
        <f t="shared" si="0"/>
        <v>6727446</v>
      </c>
    </row>
    <row r="19" spans="2:9" ht="20.149999999999999" customHeight="1" x14ac:dyDescent="0.35">
      <c r="B19" s="828" t="s">
        <v>148</v>
      </c>
      <c r="C19" s="854">
        <v>2865966.63</v>
      </c>
      <c r="D19" s="854">
        <v>634328.79</v>
      </c>
      <c r="E19" s="854">
        <v>294534.89</v>
      </c>
      <c r="F19" s="855">
        <v>4350016.13</v>
      </c>
      <c r="G19" s="856">
        <f t="shared" si="0"/>
        <v>8144846.4399999995</v>
      </c>
    </row>
    <row r="20" spans="2:9" ht="20.149999999999999" customHeight="1" x14ac:dyDescent="0.35">
      <c r="B20" s="828" t="s">
        <v>149</v>
      </c>
      <c r="C20" s="854">
        <v>2847288</v>
      </c>
      <c r="D20" s="854">
        <v>667460</v>
      </c>
      <c r="E20" s="854">
        <v>280898</v>
      </c>
      <c r="F20" s="855">
        <v>3477184</v>
      </c>
      <c r="G20" s="856">
        <f t="shared" si="0"/>
        <v>7272830</v>
      </c>
    </row>
    <row r="21" spans="2:9" ht="20.149999999999999" customHeight="1" x14ac:dyDescent="0.35">
      <c r="B21" s="828" t="s">
        <v>150</v>
      </c>
      <c r="C21" s="854">
        <v>2428026</v>
      </c>
      <c r="D21" s="854">
        <v>663065</v>
      </c>
      <c r="E21" s="854">
        <v>263617</v>
      </c>
      <c r="F21" s="855">
        <v>3124912</v>
      </c>
      <c r="G21" s="856">
        <f t="shared" si="0"/>
        <v>6479620</v>
      </c>
    </row>
    <row r="22" spans="2:9" ht="20.149999999999999" customHeight="1" x14ac:dyDescent="0.35">
      <c r="B22" s="828" t="s">
        <v>151</v>
      </c>
      <c r="C22" s="854">
        <v>2391782</v>
      </c>
      <c r="D22" s="854">
        <v>671570</v>
      </c>
      <c r="E22" s="854">
        <v>237156</v>
      </c>
      <c r="F22" s="855">
        <v>4054140</v>
      </c>
      <c r="G22" s="856">
        <f t="shared" si="0"/>
        <v>7354648</v>
      </c>
    </row>
    <row r="23" spans="2:9" ht="20.149999999999999" customHeight="1" x14ac:dyDescent="0.35">
      <c r="B23" s="828" t="s">
        <v>152</v>
      </c>
      <c r="C23" s="854">
        <v>2316971</v>
      </c>
      <c r="D23" s="854">
        <v>594732</v>
      </c>
      <c r="E23" s="854">
        <v>195727</v>
      </c>
      <c r="F23" s="855">
        <v>3119328</v>
      </c>
      <c r="G23" s="856">
        <f t="shared" si="0"/>
        <v>6226758</v>
      </c>
    </row>
    <row r="24" spans="2:9" ht="20.149999999999999" customHeight="1" x14ac:dyDescent="0.35">
      <c r="B24" s="828" t="s">
        <v>153</v>
      </c>
      <c r="C24" s="857">
        <v>2054311</v>
      </c>
      <c r="D24" s="857">
        <v>624799</v>
      </c>
      <c r="E24" s="857">
        <v>184348</v>
      </c>
      <c r="F24" s="858">
        <v>1868037</v>
      </c>
      <c r="G24" s="859">
        <f t="shared" si="0"/>
        <v>4731495</v>
      </c>
    </row>
    <row r="25" spans="2:9" ht="20.149999999999999" customHeight="1" x14ac:dyDescent="0.35">
      <c r="B25" s="860" t="s">
        <v>134</v>
      </c>
      <c r="C25" s="861">
        <f>SUM(C6:C24)</f>
        <v>58640077.160000004</v>
      </c>
      <c r="D25" s="861">
        <f>SUM(D10:D24)</f>
        <v>12221584.190000001</v>
      </c>
      <c r="E25" s="861">
        <f>SUM(E10:E24)</f>
        <v>3065034.67</v>
      </c>
      <c r="F25" s="855">
        <f>SUM(F10:F24)</f>
        <v>38927305.839999996</v>
      </c>
      <c r="G25" s="861">
        <f>SUM(G10:G24)</f>
        <v>99087509.620000005</v>
      </c>
    </row>
    <row r="26" spans="2:9" ht="20.149999999999999" customHeight="1" x14ac:dyDescent="0.35">
      <c r="B26" s="860" t="s">
        <v>483</v>
      </c>
      <c r="C26" s="862">
        <f>C25/19</f>
        <v>3086319.8505263161</v>
      </c>
      <c r="D26" s="861">
        <f>D25/18</f>
        <v>678976.89944444457</v>
      </c>
      <c r="E26" s="861">
        <f>E25/18</f>
        <v>170279.70388888888</v>
      </c>
      <c r="F26" s="855">
        <f>F25/18</f>
        <v>2162628.1022222219</v>
      </c>
      <c r="G26" s="861">
        <f>G25/18</f>
        <v>5504861.6455555558</v>
      </c>
    </row>
    <row r="27" spans="2:9" x14ac:dyDescent="0.25">
      <c r="C27" s="824"/>
      <c r="D27" s="824"/>
      <c r="E27" s="824"/>
      <c r="F27" s="824"/>
      <c r="G27" s="824"/>
    </row>
    <row r="28" spans="2:9" ht="18.75" customHeight="1" x14ac:dyDescent="0.35">
      <c r="B28" s="828"/>
      <c r="C28" s="863" t="s">
        <v>154</v>
      </c>
      <c r="D28" s="863"/>
      <c r="E28" s="864"/>
      <c r="F28" s="863"/>
      <c r="G28" s="864"/>
    </row>
    <row r="29" spans="2:9" ht="15.5" x14ac:dyDescent="0.35">
      <c r="B29" s="828"/>
      <c r="C29" s="865" t="s">
        <v>155</v>
      </c>
      <c r="D29" s="865" t="s">
        <v>475</v>
      </c>
      <c r="E29" s="865" t="s">
        <v>156</v>
      </c>
      <c r="F29" s="866" t="s">
        <v>157</v>
      </c>
      <c r="G29" s="866" t="s">
        <v>158</v>
      </c>
      <c r="I29" s="824" t="s">
        <v>159</v>
      </c>
    </row>
    <row r="30" spans="2:9" ht="15.5" x14ac:dyDescent="0.35">
      <c r="B30" s="832" t="s">
        <v>482</v>
      </c>
      <c r="C30" s="867">
        <v>25095190</v>
      </c>
      <c r="D30" s="867">
        <v>49435</v>
      </c>
      <c r="E30" s="868" t="s">
        <v>128</v>
      </c>
      <c r="F30" s="869">
        <v>228933</v>
      </c>
      <c r="G30" s="869">
        <v>341351</v>
      </c>
      <c r="I30" s="824"/>
    </row>
    <row r="31" spans="2:9" ht="20.149999999999999" customHeight="1" x14ac:dyDescent="0.35">
      <c r="B31" s="832" t="s">
        <v>469</v>
      </c>
      <c r="C31" s="867">
        <v>24012691</v>
      </c>
      <c r="D31" s="867">
        <v>43603</v>
      </c>
      <c r="E31" s="868" t="s">
        <v>128</v>
      </c>
      <c r="F31" s="869">
        <v>211332</v>
      </c>
      <c r="G31" s="869">
        <v>312512</v>
      </c>
      <c r="I31" s="824"/>
    </row>
    <row r="32" spans="2:9" ht="20.149999999999999" customHeight="1" x14ac:dyDescent="0.35">
      <c r="B32" s="832" t="s">
        <v>470</v>
      </c>
      <c r="C32" s="867">
        <v>25788759</v>
      </c>
      <c r="D32" s="867">
        <v>52382</v>
      </c>
      <c r="E32" s="868" t="s">
        <v>128</v>
      </c>
      <c r="F32" s="869">
        <v>225202</v>
      </c>
      <c r="G32" s="869">
        <v>319374</v>
      </c>
      <c r="I32" s="824"/>
    </row>
    <row r="33" spans="2:9" ht="20.149999999999999" customHeight="1" x14ac:dyDescent="0.35">
      <c r="B33" s="832" t="s">
        <v>471</v>
      </c>
      <c r="C33" s="867">
        <v>28174011</v>
      </c>
      <c r="D33" s="867">
        <v>54366</v>
      </c>
      <c r="E33" s="868" t="s">
        <v>128</v>
      </c>
      <c r="F33" s="869">
        <v>239483</v>
      </c>
      <c r="G33" s="869">
        <v>351679</v>
      </c>
      <c r="I33" s="824"/>
    </row>
    <row r="34" spans="2:9" ht="20.149999999999999" customHeight="1" x14ac:dyDescent="0.35">
      <c r="B34" s="838" t="s">
        <v>472</v>
      </c>
      <c r="C34" s="869">
        <v>29677262</v>
      </c>
      <c r="D34" s="869">
        <v>57196</v>
      </c>
      <c r="E34" s="868" t="s">
        <v>128</v>
      </c>
      <c r="F34" s="869">
        <v>232855</v>
      </c>
      <c r="G34" s="870">
        <v>336916</v>
      </c>
      <c r="H34" s="871"/>
      <c r="I34" s="824" t="s">
        <v>160</v>
      </c>
    </row>
    <row r="35" spans="2:9" ht="20.149999999999999" customHeight="1" x14ac:dyDescent="0.35">
      <c r="B35" s="872" t="s">
        <v>473</v>
      </c>
      <c r="C35" s="873">
        <v>31758330</v>
      </c>
      <c r="D35" s="873">
        <v>56999</v>
      </c>
      <c r="E35" s="873">
        <v>76202</v>
      </c>
      <c r="F35" s="873">
        <v>226516</v>
      </c>
      <c r="G35" s="873">
        <v>317112</v>
      </c>
      <c r="I35" s="824" t="s">
        <v>160</v>
      </c>
    </row>
    <row r="36" spans="2:9" ht="20.149999999999999" customHeight="1" x14ac:dyDescent="0.35">
      <c r="B36" s="843" t="s">
        <v>141</v>
      </c>
      <c r="C36" s="874">
        <v>33557450</v>
      </c>
      <c r="D36" s="874"/>
      <c r="E36" s="874">
        <v>87441</v>
      </c>
      <c r="F36" s="875">
        <v>216858</v>
      </c>
      <c r="G36" s="875">
        <v>313727</v>
      </c>
      <c r="I36" s="824" t="s">
        <v>161</v>
      </c>
    </row>
    <row r="37" spans="2:9" ht="20.149999999999999" customHeight="1" x14ac:dyDescent="0.35">
      <c r="B37" s="843" t="s">
        <v>142</v>
      </c>
      <c r="C37" s="874">
        <v>29170529</v>
      </c>
      <c r="D37" s="874"/>
      <c r="E37" s="876">
        <v>77673</v>
      </c>
      <c r="F37" s="877">
        <v>245185</v>
      </c>
      <c r="G37" s="877">
        <v>399094</v>
      </c>
      <c r="H37" s="878"/>
      <c r="I37" s="824" t="s">
        <v>162</v>
      </c>
    </row>
    <row r="38" spans="2:9" ht="20.149999999999999" customHeight="1" x14ac:dyDescent="0.35">
      <c r="B38" s="839" t="s">
        <v>143</v>
      </c>
      <c r="C38" s="879">
        <v>29753476</v>
      </c>
      <c r="D38" s="879"/>
      <c r="E38" s="879">
        <v>78599</v>
      </c>
      <c r="F38" s="879">
        <v>278036</v>
      </c>
      <c r="G38" s="879">
        <v>450294</v>
      </c>
      <c r="H38" s="878"/>
      <c r="I38" s="824" t="s">
        <v>163</v>
      </c>
    </row>
    <row r="39" spans="2:9" ht="20.149999999999999" customHeight="1" x14ac:dyDescent="0.35">
      <c r="B39" s="847" t="s">
        <v>144</v>
      </c>
      <c r="C39" s="879">
        <v>33439569</v>
      </c>
      <c r="D39" s="879"/>
      <c r="E39" s="880">
        <v>94618</v>
      </c>
      <c r="F39" s="879">
        <v>241593</v>
      </c>
      <c r="G39" s="879">
        <v>321664</v>
      </c>
      <c r="I39" s="824" t="s">
        <v>164</v>
      </c>
    </row>
    <row r="40" spans="2:9" ht="20.149999999999999" customHeight="1" x14ac:dyDescent="0.35">
      <c r="B40" s="843" t="s">
        <v>145</v>
      </c>
      <c r="C40" s="881">
        <v>35555154</v>
      </c>
      <c r="D40" s="881"/>
      <c r="E40" s="881">
        <v>106066</v>
      </c>
      <c r="F40" s="881">
        <v>233722</v>
      </c>
      <c r="G40" s="881">
        <v>320992</v>
      </c>
      <c r="I40" s="824" t="s">
        <v>476</v>
      </c>
    </row>
    <row r="41" spans="2:9" ht="20.149999999999999" customHeight="1" x14ac:dyDescent="0.35">
      <c r="B41" s="843" t="s">
        <v>146</v>
      </c>
      <c r="C41" s="877">
        <v>33587341</v>
      </c>
      <c r="D41" s="877"/>
      <c r="E41" s="743">
        <v>103542</v>
      </c>
      <c r="F41" s="877">
        <v>262863</v>
      </c>
      <c r="G41" s="877">
        <v>363025</v>
      </c>
      <c r="I41" s="824" t="s">
        <v>165</v>
      </c>
    </row>
    <row r="42" spans="2:9" ht="20.149999999999999" customHeight="1" x14ac:dyDescent="0.35">
      <c r="B42" s="828" t="s">
        <v>147</v>
      </c>
      <c r="C42" s="882">
        <v>37938940</v>
      </c>
      <c r="D42" s="882"/>
      <c r="E42" s="882">
        <v>106518</v>
      </c>
      <c r="F42" s="883">
        <v>226023</v>
      </c>
      <c r="G42" s="882">
        <v>359098</v>
      </c>
      <c r="I42" s="824" t="s">
        <v>166</v>
      </c>
    </row>
    <row r="43" spans="2:9" ht="20.149999999999999" customHeight="1" x14ac:dyDescent="0.35">
      <c r="B43" s="828" t="s">
        <v>148</v>
      </c>
      <c r="C43" s="882">
        <v>40059655</v>
      </c>
      <c r="D43" s="882"/>
      <c r="E43" s="882">
        <v>106793</v>
      </c>
      <c r="F43" s="882">
        <v>262698</v>
      </c>
      <c r="G43" s="882">
        <v>388777</v>
      </c>
      <c r="I43" s="824" t="s">
        <v>167</v>
      </c>
    </row>
    <row r="44" spans="2:9" ht="20.149999999999999" customHeight="1" x14ac:dyDescent="0.35">
      <c r="B44" s="828" t="s">
        <v>149</v>
      </c>
      <c r="C44" s="882">
        <v>41295864</v>
      </c>
      <c r="D44" s="882"/>
      <c r="E44" s="882">
        <v>129601</v>
      </c>
      <c r="F44" s="882">
        <v>248704</v>
      </c>
      <c r="G44" s="882">
        <v>376255</v>
      </c>
      <c r="I44" s="824" t="s">
        <v>168</v>
      </c>
    </row>
    <row r="45" spans="2:9" ht="20.149999999999999" customHeight="1" x14ac:dyDescent="0.35">
      <c r="B45" s="828" t="s">
        <v>150</v>
      </c>
      <c r="C45" s="882">
        <v>41444887</v>
      </c>
      <c r="D45" s="882"/>
      <c r="E45" s="882">
        <v>114484</v>
      </c>
      <c r="F45" s="882">
        <v>228623</v>
      </c>
      <c r="G45" s="882">
        <v>367314</v>
      </c>
      <c r="I45" s="824" t="s">
        <v>169</v>
      </c>
    </row>
    <row r="46" spans="2:9" ht="20.149999999999999" customHeight="1" x14ac:dyDescent="0.35">
      <c r="B46" s="828" t="s">
        <v>151</v>
      </c>
      <c r="C46" s="882">
        <v>41819682</v>
      </c>
      <c r="D46" s="882"/>
      <c r="E46" s="882">
        <v>125468</v>
      </c>
      <c r="F46" s="882">
        <v>198193</v>
      </c>
      <c r="G46" s="882">
        <v>355959</v>
      </c>
      <c r="I46" s="824" t="s">
        <v>170</v>
      </c>
    </row>
    <row r="47" spans="2:9" ht="20.149999999999999" customHeight="1" x14ac:dyDescent="0.35">
      <c r="B47" s="828" t="s">
        <v>152</v>
      </c>
      <c r="C47" s="882">
        <v>41273883</v>
      </c>
      <c r="D47" s="882"/>
      <c r="E47" s="882">
        <v>120277</v>
      </c>
      <c r="F47" s="882">
        <v>210598</v>
      </c>
      <c r="G47" s="882">
        <v>413610</v>
      </c>
      <c r="I47" s="824" t="s">
        <v>171</v>
      </c>
    </row>
    <row r="48" spans="2:9" ht="20.149999999999999" customHeight="1" x14ac:dyDescent="0.35">
      <c r="B48" s="828" t="s">
        <v>153</v>
      </c>
      <c r="C48" s="882">
        <v>39358295</v>
      </c>
      <c r="D48" s="882"/>
      <c r="E48" s="882">
        <v>122245</v>
      </c>
      <c r="F48" s="882">
        <v>225259</v>
      </c>
      <c r="G48" s="882">
        <v>382095</v>
      </c>
      <c r="H48" s="851"/>
    </row>
    <row r="49" spans="2:8" ht="20.149999999999999" customHeight="1" x14ac:dyDescent="0.35">
      <c r="B49" s="860" t="s">
        <v>134</v>
      </c>
      <c r="C49" s="884">
        <f>SUM(C30:C48)</f>
        <v>642760968</v>
      </c>
      <c r="D49" s="884">
        <f>SUM(D30:D48)</f>
        <v>313981</v>
      </c>
      <c r="E49" s="884">
        <f>SUM(E35:E48)</f>
        <v>1449527</v>
      </c>
      <c r="F49" s="884">
        <f>SUM(F30:F48)</f>
        <v>4442676</v>
      </c>
      <c r="G49" s="884">
        <f>SUM(G30:G48)</f>
        <v>6790848</v>
      </c>
    </row>
    <row r="50" spans="2:8" ht="20.149999999999999" customHeight="1" x14ac:dyDescent="0.35">
      <c r="B50" s="860" t="s">
        <v>483</v>
      </c>
      <c r="C50" s="882">
        <f>C49/19</f>
        <v>33829524.631578945</v>
      </c>
      <c r="D50" s="882">
        <f>D49/6</f>
        <v>52330.166666666664</v>
      </c>
      <c r="E50" s="882">
        <f>E49/14</f>
        <v>103537.64285714286</v>
      </c>
      <c r="F50" s="882">
        <f>F49/19</f>
        <v>233825.05263157896</v>
      </c>
      <c r="G50" s="882">
        <f>G49/19</f>
        <v>357413.05263157893</v>
      </c>
      <c r="H50" s="861"/>
    </row>
    <row r="51" spans="2:8" ht="20.149999999999999" customHeight="1" x14ac:dyDescent="0.35">
      <c r="B51" s="860"/>
      <c r="C51" s="882"/>
      <c r="D51" s="885" t="s">
        <v>477</v>
      </c>
      <c r="E51" s="882"/>
      <c r="F51" s="882"/>
      <c r="G51" s="882"/>
    </row>
    <row r="52" spans="2:8" ht="31" x14ac:dyDescent="0.35">
      <c r="B52" s="877"/>
      <c r="C52" s="886" t="s">
        <v>172</v>
      </c>
      <c r="D52" s="886"/>
      <c r="E52" s="886" t="s">
        <v>173</v>
      </c>
      <c r="F52" s="886" t="s">
        <v>174</v>
      </c>
      <c r="G52" s="886" t="s">
        <v>175</v>
      </c>
    </row>
    <row r="53" spans="2:8" ht="15.5" x14ac:dyDescent="0.35">
      <c r="B53" s="832" t="s">
        <v>482</v>
      </c>
      <c r="C53" s="887">
        <f>(C30-C31)/C31</f>
        <v>4.508028691994579E-2</v>
      </c>
      <c r="D53" s="887"/>
      <c r="E53" s="887">
        <f>(D30-D31)/D31</f>
        <v>0.1337522647524253</v>
      </c>
      <c r="F53" s="887">
        <f>(F30-F31)/F31</f>
        <v>8.3286014422803936E-2</v>
      </c>
      <c r="G53" s="887">
        <f>(G30-G31)/G31</f>
        <v>9.228125639975425E-2</v>
      </c>
    </row>
    <row r="54" spans="2:8" ht="15.5" x14ac:dyDescent="0.35">
      <c r="B54" s="832" t="s">
        <v>469</v>
      </c>
      <c r="C54" s="887">
        <f>(C31-C32)/C32</f>
        <v>-6.8869851395330806E-2</v>
      </c>
      <c r="D54" s="887"/>
      <c r="E54" s="887">
        <f>(D31-D32)/D32</f>
        <v>-0.16759573899431102</v>
      </c>
      <c r="F54" s="887">
        <f>(F31-F32)/F32</f>
        <v>-6.1589151073258672E-2</v>
      </c>
      <c r="G54" s="887">
        <f>(G31-G32)/G32</f>
        <v>-2.1485781560177098E-2</v>
      </c>
    </row>
    <row r="55" spans="2:8" ht="15.5" x14ac:dyDescent="0.35">
      <c r="B55" s="832" t="s">
        <v>470</v>
      </c>
      <c r="C55" s="887">
        <f t="shared" ref="C55" si="1">(C32-C33)/C33</f>
        <v>-8.4661427866979957E-2</v>
      </c>
      <c r="D55" s="887"/>
      <c r="E55" s="887">
        <f t="shared" ref="E55:E57" si="2">(D32-D33)/D33</f>
        <v>-3.6493396608174224E-2</v>
      </c>
      <c r="F55" s="887">
        <f t="shared" ref="F55:G69" si="3">(F32-F33)/F33</f>
        <v>-5.9632625280291292E-2</v>
      </c>
      <c r="G55" s="887">
        <f t="shared" si="3"/>
        <v>-9.1859337634604285E-2</v>
      </c>
    </row>
    <row r="56" spans="2:8" ht="15.5" x14ac:dyDescent="0.35">
      <c r="B56" s="870" t="s">
        <v>471</v>
      </c>
      <c r="C56" s="887">
        <f>(C33-C34)/C34</f>
        <v>-5.0653291398647222E-2</v>
      </c>
      <c r="D56" s="887"/>
      <c r="E56" s="887">
        <f>(D33-D34)/D34</f>
        <v>-4.947898454437373E-2</v>
      </c>
      <c r="F56" s="887">
        <f t="shared" si="3"/>
        <v>2.8464065620235769E-2</v>
      </c>
      <c r="G56" s="887">
        <f t="shared" si="3"/>
        <v>4.3818043666670622E-2</v>
      </c>
    </row>
    <row r="57" spans="2:8" ht="15.5" x14ac:dyDescent="0.35">
      <c r="B57" s="870" t="s">
        <v>472</v>
      </c>
      <c r="C57" s="887">
        <f t="shared" ref="C57:C58" si="4">(C34-C35)/C35</f>
        <v>-6.5528256681003066E-2</v>
      </c>
      <c r="D57" s="887"/>
      <c r="E57" s="887">
        <f t="shared" si="2"/>
        <v>3.4562009859822104E-3</v>
      </c>
      <c r="F57" s="887">
        <f t="shared" si="3"/>
        <v>2.7984778117219094E-2</v>
      </c>
      <c r="G57" s="887">
        <f t="shared" si="3"/>
        <v>6.2451121370367568E-2</v>
      </c>
    </row>
    <row r="58" spans="2:8" ht="15.5" x14ac:dyDescent="0.35">
      <c r="B58" s="870" t="s">
        <v>473</v>
      </c>
      <c r="C58" s="887">
        <f t="shared" si="4"/>
        <v>-5.3613132106283407E-2</v>
      </c>
      <c r="D58" s="887"/>
      <c r="E58" s="887">
        <f t="shared" ref="E58" si="5">(E35-E36)/E36</f>
        <v>-0.12853238183460847</v>
      </c>
      <c r="F58" s="887">
        <f t="shared" si="3"/>
        <v>4.4536055852216656E-2</v>
      </c>
      <c r="G58" s="887">
        <f t="shared" si="3"/>
        <v>1.0789635574878796E-2</v>
      </c>
    </row>
    <row r="59" spans="2:8" ht="15.5" x14ac:dyDescent="0.35">
      <c r="B59" s="888" t="s">
        <v>141</v>
      </c>
      <c r="C59" s="889">
        <f>(C36-C37)/C37</f>
        <v>0.15038880508474839</v>
      </c>
      <c r="D59" s="890"/>
      <c r="E59" s="889">
        <f>(E36-E37)/E37</f>
        <v>0.12575798540033217</v>
      </c>
      <c r="F59" s="889">
        <f>(F36-F37)/F37</f>
        <v>-0.11553316883169851</v>
      </c>
      <c r="G59" s="889">
        <f>(G36-G37)/G37</f>
        <v>-0.21390198800282639</v>
      </c>
    </row>
    <row r="60" spans="2:8" ht="15.5" x14ac:dyDescent="0.35">
      <c r="B60" s="839" t="s">
        <v>142</v>
      </c>
      <c r="C60" s="889">
        <f t="shared" ref="C60:C69" si="6">(C37-C38)/C38</f>
        <v>-1.9592567940633222E-2</v>
      </c>
      <c r="D60" s="891"/>
      <c r="E60" s="889">
        <f t="shared" ref="E60:E69" si="7">(E37-E38)/E38</f>
        <v>-1.1781320373032736E-2</v>
      </c>
      <c r="F60" s="889">
        <f t="shared" si="3"/>
        <v>-0.11815376426074321</v>
      </c>
      <c r="G60" s="889">
        <f t="shared" si="3"/>
        <v>-0.11370349149666663</v>
      </c>
    </row>
    <row r="61" spans="2:8" ht="15.5" x14ac:dyDescent="0.35">
      <c r="B61" s="892" t="s">
        <v>143</v>
      </c>
      <c r="C61" s="889">
        <f t="shared" si="6"/>
        <v>-0.1102314745743284</v>
      </c>
      <c r="D61" s="893"/>
      <c r="E61" s="889">
        <f t="shared" si="7"/>
        <v>-0.16930182417721787</v>
      </c>
      <c r="F61" s="889">
        <f t="shared" si="3"/>
        <v>0.15084460228566224</v>
      </c>
      <c r="G61" s="889">
        <f t="shared" si="3"/>
        <v>0.39988932550736173</v>
      </c>
    </row>
    <row r="62" spans="2:8" ht="15.5" x14ac:dyDescent="0.35">
      <c r="B62" s="892" t="s">
        <v>144</v>
      </c>
      <c r="C62" s="889">
        <f t="shared" si="6"/>
        <v>-5.9501500120066983E-2</v>
      </c>
      <c r="D62" s="893"/>
      <c r="E62" s="889">
        <f t="shared" si="7"/>
        <v>-0.10793279656063207</v>
      </c>
      <c r="F62" s="889">
        <f t="shared" si="3"/>
        <v>3.3676761280495633E-2</v>
      </c>
      <c r="G62" s="889">
        <f t="shared" si="3"/>
        <v>2.0935101186322401E-3</v>
      </c>
    </row>
    <row r="63" spans="2:8" ht="15.5" x14ac:dyDescent="0.35">
      <c r="B63" s="843" t="s">
        <v>145</v>
      </c>
      <c r="C63" s="889">
        <f t="shared" si="6"/>
        <v>5.8587936449032985E-2</v>
      </c>
      <c r="D63" s="894"/>
      <c r="E63" s="889">
        <f t="shared" si="7"/>
        <v>2.4376581483842304E-2</v>
      </c>
      <c r="F63" s="889">
        <f t="shared" si="3"/>
        <v>-0.11086002974933711</v>
      </c>
      <c r="G63" s="889">
        <f t="shared" si="3"/>
        <v>-0.11578541422767027</v>
      </c>
    </row>
    <row r="64" spans="2:8" ht="15.5" x14ac:dyDescent="0.35">
      <c r="B64" s="828" t="s">
        <v>146</v>
      </c>
      <c r="C64" s="889">
        <f t="shared" si="6"/>
        <v>-0.11470006805672484</v>
      </c>
      <c r="D64" s="895"/>
      <c r="E64" s="889">
        <f t="shared" si="7"/>
        <v>-2.7938939897482116E-2</v>
      </c>
      <c r="F64" s="889">
        <f t="shared" si="3"/>
        <v>0.16299226184945781</v>
      </c>
      <c r="G64" s="889">
        <f t="shared" si="3"/>
        <v>1.0935733420960296E-2</v>
      </c>
    </row>
    <row r="65" spans="2:7" ht="15.5" x14ac:dyDescent="0.35">
      <c r="B65" s="828" t="s">
        <v>147</v>
      </c>
      <c r="C65" s="889">
        <f t="shared" si="6"/>
        <v>-5.2938923213392629E-2</v>
      </c>
      <c r="D65" s="895"/>
      <c r="E65" s="889">
        <f t="shared" si="7"/>
        <v>-2.5750751453746967E-3</v>
      </c>
      <c r="F65" s="889">
        <f t="shared" si="3"/>
        <v>-0.13960898065459196</v>
      </c>
      <c r="G65" s="889">
        <f t="shared" si="3"/>
        <v>-7.633939250521507E-2</v>
      </c>
    </row>
    <row r="66" spans="2:7" ht="15.5" x14ac:dyDescent="0.35">
      <c r="B66" s="896" t="s">
        <v>148</v>
      </c>
      <c r="C66" s="889">
        <f t="shared" si="6"/>
        <v>-2.9935419198397206E-2</v>
      </c>
      <c r="D66" s="895"/>
      <c r="E66" s="889">
        <f t="shared" si="7"/>
        <v>-0.17598629640203395</v>
      </c>
      <c r="F66" s="889">
        <f t="shared" si="3"/>
        <v>5.6267691713844568E-2</v>
      </c>
      <c r="G66" s="889">
        <f t="shared" si="3"/>
        <v>3.3280620855536805E-2</v>
      </c>
    </row>
    <row r="67" spans="2:7" ht="15.5" x14ac:dyDescent="0.35">
      <c r="B67" s="877" t="s">
        <v>149</v>
      </c>
      <c r="C67" s="889">
        <f t="shared" si="6"/>
        <v>-3.5956908267116279E-3</v>
      </c>
      <c r="D67" s="895"/>
      <c r="E67" s="889">
        <f t="shared" si="7"/>
        <v>0.13204465252786415</v>
      </c>
      <c r="F67" s="889">
        <f t="shared" si="3"/>
        <v>8.7834557328002869E-2</v>
      </c>
      <c r="G67" s="889">
        <f t="shared" si="3"/>
        <v>2.4341571516468197E-2</v>
      </c>
    </row>
    <row r="68" spans="2:7" ht="15.5" x14ac:dyDescent="0.35">
      <c r="B68" s="877" t="s">
        <v>150</v>
      </c>
      <c r="C68" s="889">
        <f t="shared" si="6"/>
        <v>-8.9621676224128158E-3</v>
      </c>
      <c r="D68" s="895"/>
      <c r="E68" s="889">
        <f t="shared" si="7"/>
        <v>-8.7544234386457101E-2</v>
      </c>
      <c r="F68" s="889">
        <f t="shared" si="3"/>
        <v>0.15353720868042767</v>
      </c>
      <c r="G68" s="889">
        <f t="shared" si="3"/>
        <v>3.1899741262336391E-2</v>
      </c>
    </row>
    <row r="69" spans="2:7" ht="15.5" x14ac:dyDescent="0.35">
      <c r="B69" s="843" t="s">
        <v>151</v>
      </c>
      <c r="C69" s="889">
        <f t="shared" si="6"/>
        <v>1.3223834549320208E-2</v>
      </c>
      <c r="D69" s="895"/>
      <c r="E69" s="889">
        <f t="shared" si="7"/>
        <v>4.3158708647538596E-2</v>
      </c>
      <c r="F69" s="889">
        <f t="shared" si="3"/>
        <v>-5.8903693292433924E-2</v>
      </c>
      <c r="G69" s="889">
        <f t="shared" si="3"/>
        <v>-0.13938492783056503</v>
      </c>
    </row>
    <row r="70" spans="2:7" ht="15.5" x14ac:dyDescent="0.35">
      <c r="B70" s="843" t="s">
        <v>152</v>
      </c>
      <c r="C70" s="889">
        <f>(C47-C48)/C48</f>
        <v>4.8670502622128319E-2</v>
      </c>
      <c r="D70" s="895"/>
      <c r="E70" s="889">
        <f>(E47-E48)/E48</f>
        <v>-1.6098817947564317E-2</v>
      </c>
      <c r="F70" s="889">
        <f>(F47-F48)/F48</f>
        <v>-6.5085079841426974E-2</v>
      </c>
      <c r="G70" s="889">
        <f>(G47-G48)/G48</f>
        <v>8.2479488085423783E-2</v>
      </c>
    </row>
    <row r="71" spans="2:7" ht="15.5" x14ac:dyDescent="0.35">
      <c r="B71" s="843"/>
      <c r="C71" s="897" t="s">
        <v>176</v>
      </c>
      <c r="D71" s="897"/>
      <c r="E71" s="895"/>
      <c r="F71" s="895"/>
      <c r="G71" s="895"/>
    </row>
    <row r="72" spans="2:7" ht="15.5" x14ac:dyDescent="0.35">
      <c r="B72" s="843"/>
      <c r="C72" s="895"/>
      <c r="D72" s="895"/>
      <c r="E72" s="895"/>
      <c r="F72" s="895"/>
      <c r="G72" s="895"/>
    </row>
    <row r="73" spans="2:7" ht="15.5" x14ac:dyDescent="0.35">
      <c r="B73" s="843"/>
      <c r="C73" s="895"/>
      <c r="D73" s="895"/>
      <c r="E73" s="895"/>
      <c r="F73" s="895"/>
      <c r="G73" s="895"/>
    </row>
    <row r="74" spans="2:7" ht="15.5" x14ac:dyDescent="0.35">
      <c r="B74" s="843"/>
      <c r="C74" s="895"/>
      <c r="D74" s="895"/>
      <c r="E74" s="895"/>
      <c r="F74" s="895"/>
      <c r="G74" s="895"/>
    </row>
    <row r="75" spans="2:7" ht="15.5" x14ac:dyDescent="0.35">
      <c r="B75" s="843"/>
      <c r="C75" s="895"/>
      <c r="D75" s="895"/>
      <c r="E75" s="895"/>
      <c r="F75" s="895"/>
      <c r="G75" s="895"/>
    </row>
    <row r="76" spans="2:7" ht="15.5" x14ac:dyDescent="0.35">
      <c r="B76" s="843"/>
      <c r="C76" s="895"/>
      <c r="D76" s="895"/>
      <c r="E76" s="895"/>
      <c r="F76" s="895"/>
      <c r="G76" s="895"/>
    </row>
    <row r="77" spans="2:7" ht="15.5" x14ac:dyDescent="0.35">
      <c r="B77" s="843"/>
      <c r="C77" s="895"/>
      <c r="D77" s="895"/>
      <c r="E77" s="895"/>
      <c r="F77" s="895"/>
      <c r="G77" s="895"/>
    </row>
    <row r="78" spans="2:7" x14ac:dyDescent="0.25">
      <c r="E78" s="824"/>
      <c r="F78" s="824"/>
      <c r="G78" s="824"/>
    </row>
  </sheetData>
  <pageMargins left="0.75" right="0.25" top="0.75" bottom="0.75" header="0.3" footer="0.3"/>
  <pageSetup scale="50" fitToHeight="0" orientation="portrait" r:id="rId1"/>
  <ignoredErrors>
    <ignoredError sqref="E49" formula="1"/>
    <ignoredError sqref="D25:F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EFD93-9F69-4B2C-BC8D-7C1946581F51}">
  <sheetPr>
    <pageSetUpPr fitToPage="1"/>
  </sheetPr>
  <dimension ref="A3:I75"/>
  <sheetViews>
    <sheetView workbookViewId="0"/>
  </sheetViews>
  <sheetFormatPr defaultColWidth="8.81640625" defaultRowHeight="12.5" x14ac:dyDescent="0.25"/>
  <cols>
    <col min="1" max="1" width="2.7265625" style="674" customWidth="1"/>
    <col min="2" max="2" width="16.7265625" style="674" customWidth="1"/>
    <col min="3" max="4" width="16.453125" style="674" customWidth="1"/>
    <col min="5" max="5" width="14.453125" style="674" customWidth="1"/>
    <col min="6" max="6" width="18.7265625" style="674" customWidth="1"/>
    <col min="7" max="7" width="19.54296875" style="674" customWidth="1"/>
    <col min="8" max="8" width="19.26953125" style="674" customWidth="1"/>
    <col min="9" max="16384" width="8.81640625" style="674"/>
  </cols>
  <sheetData>
    <row r="3" spans="1:9" ht="13" x14ac:dyDescent="0.3">
      <c r="B3" s="675" t="s">
        <v>135</v>
      </c>
      <c r="C3" s="676"/>
      <c r="D3" s="676"/>
      <c r="E3" s="676"/>
      <c r="F3" s="676"/>
      <c r="G3" s="676"/>
    </row>
    <row r="4" spans="1:9" ht="18" customHeight="1" x14ac:dyDescent="0.5">
      <c r="C4" s="677" t="s">
        <v>136</v>
      </c>
      <c r="D4" s="677"/>
      <c r="E4" s="677"/>
      <c r="F4" s="677"/>
      <c r="G4" s="678"/>
      <c r="H4" s="679"/>
    </row>
    <row r="5" spans="1:9" ht="58.5" customHeight="1" x14ac:dyDescent="0.5">
      <c r="A5" s="679"/>
      <c r="B5" s="680"/>
      <c r="C5" s="681" t="s">
        <v>137</v>
      </c>
      <c r="D5" s="681" t="s">
        <v>138</v>
      </c>
      <c r="E5" s="681" t="s">
        <v>139</v>
      </c>
      <c r="F5" s="682" t="s">
        <v>140</v>
      </c>
      <c r="G5" s="683" t="s">
        <v>51</v>
      </c>
    </row>
    <row r="6" spans="1:9" ht="20.149999999999999" customHeight="1" x14ac:dyDescent="0.5">
      <c r="A6" s="679"/>
      <c r="B6" s="684" t="s">
        <v>469</v>
      </c>
      <c r="C6" s="685">
        <v>2969504.61</v>
      </c>
      <c r="D6" s="685">
        <v>932366</v>
      </c>
      <c r="E6" s="685">
        <v>131958</v>
      </c>
      <c r="F6" s="686">
        <v>1322106</v>
      </c>
      <c r="G6" s="685">
        <f>SUM(C6:F6)</f>
        <v>5355934.6099999994</v>
      </c>
    </row>
    <row r="7" spans="1:9" ht="20.149999999999999" customHeight="1" x14ac:dyDescent="0.5">
      <c r="A7" s="679"/>
      <c r="B7" s="684" t="s">
        <v>470</v>
      </c>
      <c r="C7" s="685">
        <v>3409558</v>
      </c>
      <c r="D7" s="685">
        <v>1082273</v>
      </c>
      <c r="E7" s="685">
        <v>129684</v>
      </c>
      <c r="F7" s="686">
        <v>1316154</v>
      </c>
      <c r="G7" s="685">
        <f>SUM(C7:F7)</f>
        <v>5937669</v>
      </c>
    </row>
    <row r="8" spans="1:9" ht="20.149999999999999" customHeight="1" x14ac:dyDescent="0.5">
      <c r="A8" s="679"/>
      <c r="B8" s="684" t="s">
        <v>471</v>
      </c>
      <c r="C8" s="685">
        <v>3971808.63</v>
      </c>
      <c r="D8" s="685">
        <v>1035279.44</v>
      </c>
      <c r="E8" s="685">
        <v>151457.85999999999</v>
      </c>
      <c r="F8" s="687">
        <v>1539966</v>
      </c>
      <c r="G8" s="685">
        <f>SUM(C8:F8)</f>
        <v>6698511.9300000006</v>
      </c>
    </row>
    <row r="9" spans="1:9" ht="20.149999999999999" customHeight="1" x14ac:dyDescent="0.5">
      <c r="A9" s="679"/>
      <c r="B9" s="688" t="s">
        <v>472</v>
      </c>
      <c r="C9" s="685">
        <v>4236784.07</v>
      </c>
      <c r="D9" s="685">
        <v>957528.49</v>
      </c>
      <c r="E9" s="685">
        <v>155182</v>
      </c>
      <c r="F9" s="687">
        <v>1502259.93</v>
      </c>
      <c r="G9" s="685">
        <f t="shared" ref="G9:G23" si="0">SUM(C9:F9)</f>
        <v>6851754.4900000002</v>
      </c>
    </row>
    <row r="10" spans="1:9" ht="20.149999999999999" customHeight="1" x14ac:dyDescent="0.5">
      <c r="A10" s="679"/>
      <c r="B10" s="688" t="s">
        <v>473</v>
      </c>
      <c r="C10" s="689">
        <v>4312723</v>
      </c>
      <c r="D10" s="685">
        <v>937399</v>
      </c>
      <c r="E10" s="685">
        <v>150315</v>
      </c>
      <c r="F10" s="687">
        <v>1390546</v>
      </c>
      <c r="G10" s="685">
        <f t="shared" si="0"/>
        <v>6790983</v>
      </c>
    </row>
    <row r="11" spans="1:9" ht="20.149999999999999" customHeight="1" x14ac:dyDescent="0.5">
      <c r="A11" s="679"/>
      <c r="B11" s="690" t="s">
        <v>141</v>
      </c>
      <c r="C11" s="691">
        <v>3517734</v>
      </c>
      <c r="D11" s="691">
        <v>991989</v>
      </c>
      <c r="E11" s="691">
        <v>132873</v>
      </c>
      <c r="F11" s="692">
        <v>1414604</v>
      </c>
      <c r="G11" s="691">
        <f t="shared" si="0"/>
        <v>6057200</v>
      </c>
    </row>
    <row r="12" spans="1:9" ht="20.149999999999999" customHeight="1" x14ac:dyDescent="0.35">
      <c r="B12" s="690" t="s">
        <v>142</v>
      </c>
      <c r="C12" s="693">
        <v>3230903</v>
      </c>
      <c r="D12" s="693">
        <v>966274</v>
      </c>
      <c r="E12" s="693">
        <v>199118</v>
      </c>
      <c r="F12" s="692">
        <v>2004080</v>
      </c>
      <c r="G12" s="693">
        <f t="shared" si="0"/>
        <v>6400375</v>
      </c>
    </row>
    <row r="13" spans="1:9" ht="20.149999999999999" customHeight="1" x14ac:dyDescent="0.35">
      <c r="B13" s="694" t="s">
        <v>143</v>
      </c>
      <c r="C13" s="695">
        <v>3095520</v>
      </c>
      <c r="D13" s="695">
        <v>1029730</v>
      </c>
      <c r="E13" s="695">
        <v>206618</v>
      </c>
      <c r="F13" s="696">
        <v>2887796.85</v>
      </c>
      <c r="G13" s="695">
        <f t="shared" si="0"/>
        <v>7219664.8499999996</v>
      </c>
    </row>
    <row r="14" spans="1:9" ht="20.149999999999999" customHeight="1" x14ac:dyDescent="0.35">
      <c r="B14" s="690" t="s">
        <v>144</v>
      </c>
      <c r="C14" s="693">
        <v>2977988</v>
      </c>
      <c r="D14" s="693">
        <v>918335.91</v>
      </c>
      <c r="E14" s="693">
        <v>164953</v>
      </c>
      <c r="F14" s="692">
        <v>2075862.2</v>
      </c>
      <c r="G14" s="697">
        <f t="shared" si="0"/>
        <v>6137139.1100000003</v>
      </c>
      <c r="I14" s="698"/>
    </row>
    <row r="15" spans="1:9" ht="20.149999999999999" customHeight="1" x14ac:dyDescent="0.35">
      <c r="B15" s="694" t="s">
        <v>145</v>
      </c>
      <c r="C15" s="699">
        <v>2983324.22</v>
      </c>
      <c r="D15" s="700">
        <v>979842</v>
      </c>
      <c r="E15" s="699">
        <v>175455</v>
      </c>
      <c r="F15" s="696">
        <v>2064310.21</v>
      </c>
      <c r="G15" s="699">
        <f t="shared" si="0"/>
        <v>6202931.4299999997</v>
      </c>
    </row>
    <row r="16" spans="1:9" ht="20.149999999999999" customHeight="1" x14ac:dyDescent="0.35">
      <c r="B16" s="690" t="s">
        <v>146</v>
      </c>
      <c r="C16" s="693">
        <v>2772646</v>
      </c>
      <c r="D16" s="693">
        <v>851383</v>
      </c>
      <c r="E16" s="693">
        <v>241566.78</v>
      </c>
      <c r="F16" s="692">
        <v>2624222.52</v>
      </c>
      <c r="G16" s="693">
        <f t="shared" si="0"/>
        <v>6489818.2999999998</v>
      </c>
    </row>
    <row r="17" spans="2:9" ht="20.149999999999999" customHeight="1" x14ac:dyDescent="0.35">
      <c r="B17" s="680" t="s">
        <v>147</v>
      </c>
      <c r="C17" s="701">
        <v>2841618</v>
      </c>
      <c r="D17" s="701">
        <v>733148</v>
      </c>
      <c r="E17" s="701">
        <v>182673</v>
      </c>
      <c r="F17" s="702">
        <v>2970007</v>
      </c>
      <c r="G17" s="703">
        <f t="shared" si="0"/>
        <v>6727446</v>
      </c>
    </row>
    <row r="18" spans="2:9" ht="20.149999999999999" customHeight="1" x14ac:dyDescent="0.35">
      <c r="B18" s="680" t="s">
        <v>148</v>
      </c>
      <c r="C18" s="701">
        <v>2865966.63</v>
      </c>
      <c r="D18" s="701">
        <v>634328.79</v>
      </c>
      <c r="E18" s="701">
        <v>294534.89</v>
      </c>
      <c r="F18" s="702">
        <v>4350016.13</v>
      </c>
      <c r="G18" s="703">
        <f t="shared" si="0"/>
        <v>8144846.4399999995</v>
      </c>
    </row>
    <row r="19" spans="2:9" ht="20.149999999999999" customHeight="1" x14ac:dyDescent="0.35">
      <c r="B19" s="680" t="s">
        <v>149</v>
      </c>
      <c r="C19" s="701">
        <v>2847288</v>
      </c>
      <c r="D19" s="701">
        <v>667460</v>
      </c>
      <c r="E19" s="701">
        <v>280898</v>
      </c>
      <c r="F19" s="702">
        <v>3477184</v>
      </c>
      <c r="G19" s="703">
        <f t="shared" si="0"/>
        <v>7272830</v>
      </c>
    </row>
    <row r="20" spans="2:9" ht="20.149999999999999" customHeight="1" x14ac:dyDescent="0.35">
      <c r="B20" s="680" t="s">
        <v>150</v>
      </c>
      <c r="C20" s="701">
        <v>2428026</v>
      </c>
      <c r="D20" s="701">
        <v>663065</v>
      </c>
      <c r="E20" s="701">
        <v>263617</v>
      </c>
      <c r="F20" s="702">
        <v>3124912</v>
      </c>
      <c r="G20" s="703">
        <f t="shared" si="0"/>
        <v>6479620</v>
      </c>
    </row>
    <row r="21" spans="2:9" ht="20.149999999999999" customHeight="1" x14ac:dyDescent="0.35">
      <c r="B21" s="680" t="s">
        <v>151</v>
      </c>
      <c r="C21" s="701">
        <v>2391782</v>
      </c>
      <c r="D21" s="701">
        <v>671570</v>
      </c>
      <c r="E21" s="701">
        <v>237156</v>
      </c>
      <c r="F21" s="702">
        <v>4054140</v>
      </c>
      <c r="G21" s="703">
        <f t="shared" si="0"/>
        <v>7354648</v>
      </c>
    </row>
    <row r="22" spans="2:9" ht="20.149999999999999" customHeight="1" x14ac:dyDescent="0.35">
      <c r="B22" s="680" t="s">
        <v>152</v>
      </c>
      <c r="C22" s="701">
        <v>2316971</v>
      </c>
      <c r="D22" s="701">
        <v>594732</v>
      </c>
      <c r="E22" s="701">
        <v>195727</v>
      </c>
      <c r="F22" s="702">
        <v>3119328</v>
      </c>
      <c r="G22" s="703">
        <f t="shared" si="0"/>
        <v>6226758</v>
      </c>
    </row>
    <row r="23" spans="2:9" ht="20.149999999999999" customHeight="1" x14ac:dyDescent="0.35">
      <c r="B23" s="680" t="s">
        <v>153</v>
      </c>
      <c r="C23" s="704">
        <v>2054311</v>
      </c>
      <c r="D23" s="704">
        <v>624799</v>
      </c>
      <c r="E23" s="704">
        <v>184348</v>
      </c>
      <c r="F23" s="705">
        <v>1868037</v>
      </c>
      <c r="G23" s="706">
        <f t="shared" si="0"/>
        <v>4731495</v>
      </c>
    </row>
    <row r="24" spans="2:9" ht="20.149999999999999" customHeight="1" x14ac:dyDescent="0.35">
      <c r="B24" s="707" t="s">
        <v>134</v>
      </c>
      <c r="C24" s="708">
        <f>SUM(C6:C23)</f>
        <v>55224456.160000004</v>
      </c>
      <c r="D24" s="708">
        <f>SUM(D9:D23)</f>
        <v>12221584.190000001</v>
      </c>
      <c r="E24" s="708">
        <f>SUM(E9:E23)</f>
        <v>3065034.67</v>
      </c>
      <c r="F24" s="702">
        <f>SUM(F9:F23)</f>
        <v>38927305.839999996</v>
      </c>
      <c r="G24" s="708">
        <f>SUM(G9:G23)</f>
        <v>99087509.620000005</v>
      </c>
    </row>
    <row r="25" spans="2:9" ht="20.149999999999999" customHeight="1" x14ac:dyDescent="0.35">
      <c r="B25" s="707" t="s">
        <v>474</v>
      </c>
      <c r="C25" s="708">
        <f>C24/18</f>
        <v>3068025.3422222226</v>
      </c>
      <c r="D25" s="708">
        <f>D24/18</f>
        <v>678976.89944444457</v>
      </c>
      <c r="E25" s="708">
        <f>E24/18</f>
        <v>170279.70388888888</v>
      </c>
      <c r="F25" s="702">
        <f>F24/18</f>
        <v>2162628.1022222219</v>
      </c>
      <c r="G25" s="708">
        <f>G24/18</f>
        <v>5504861.6455555558</v>
      </c>
    </row>
    <row r="26" spans="2:9" x14ac:dyDescent="0.25">
      <c r="C26" s="676"/>
      <c r="D26" s="676"/>
      <c r="E26" s="676"/>
      <c r="F26" s="676"/>
      <c r="G26" s="676"/>
    </row>
    <row r="27" spans="2:9" ht="18.75" customHeight="1" x14ac:dyDescent="0.35">
      <c r="B27" s="680"/>
      <c r="C27" s="709" t="s">
        <v>154</v>
      </c>
      <c r="D27" s="709"/>
      <c r="E27" s="710"/>
      <c r="F27" s="709"/>
      <c r="G27" s="710"/>
    </row>
    <row r="28" spans="2:9" ht="15.5" x14ac:dyDescent="0.35">
      <c r="B28" s="680"/>
      <c r="C28" s="711" t="s">
        <v>155</v>
      </c>
      <c r="D28" s="711" t="s">
        <v>475</v>
      </c>
      <c r="E28" s="711" t="s">
        <v>156</v>
      </c>
      <c r="F28" s="712" t="s">
        <v>157</v>
      </c>
      <c r="G28" s="712" t="s">
        <v>158</v>
      </c>
      <c r="I28" s="676" t="s">
        <v>159</v>
      </c>
    </row>
    <row r="29" spans="2:9" ht="20.149999999999999" customHeight="1" x14ac:dyDescent="0.35">
      <c r="B29" s="684" t="s">
        <v>469</v>
      </c>
      <c r="C29" s="713">
        <v>24012691</v>
      </c>
      <c r="D29" s="713">
        <v>43603</v>
      </c>
      <c r="E29" s="714" t="s">
        <v>128</v>
      </c>
      <c r="F29" s="715">
        <v>211332</v>
      </c>
      <c r="G29" s="715">
        <v>312512</v>
      </c>
      <c r="I29" s="676"/>
    </row>
    <row r="30" spans="2:9" ht="20.149999999999999" customHeight="1" x14ac:dyDescent="0.35">
      <c r="B30" s="684" t="s">
        <v>470</v>
      </c>
      <c r="C30" s="713">
        <v>25788759</v>
      </c>
      <c r="D30" s="713">
        <v>52382</v>
      </c>
      <c r="E30" s="714" t="s">
        <v>128</v>
      </c>
      <c r="F30" s="715">
        <v>225202</v>
      </c>
      <c r="G30" s="715">
        <v>319374</v>
      </c>
      <c r="I30" s="676"/>
    </row>
    <row r="31" spans="2:9" ht="20.149999999999999" customHeight="1" x14ac:dyDescent="0.35">
      <c r="B31" s="684" t="s">
        <v>471</v>
      </c>
      <c r="C31" s="713">
        <v>28174011</v>
      </c>
      <c r="D31" s="713">
        <v>54366</v>
      </c>
      <c r="E31" s="714" t="s">
        <v>128</v>
      </c>
      <c r="F31" s="715">
        <v>239483</v>
      </c>
      <c r="G31" s="715">
        <v>351679</v>
      </c>
      <c r="I31" s="676"/>
    </row>
    <row r="32" spans="2:9" ht="20.149999999999999" customHeight="1" x14ac:dyDescent="0.35">
      <c r="B32" s="688" t="s">
        <v>472</v>
      </c>
      <c r="C32" s="715">
        <v>29677262</v>
      </c>
      <c r="D32" s="715">
        <v>57196</v>
      </c>
      <c r="E32" s="714" t="s">
        <v>128</v>
      </c>
      <c r="F32" s="715">
        <v>232855</v>
      </c>
      <c r="G32" s="716">
        <v>336916</v>
      </c>
      <c r="H32" s="717"/>
      <c r="I32" s="676" t="s">
        <v>160</v>
      </c>
    </row>
    <row r="33" spans="2:9" ht="20.149999999999999" customHeight="1" x14ac:dyDescent="0.35">
      <c r="B33" s="688" t="s">
        <v>473</v>
      </c>
      <c r="C33" s="716">
        <v>31758330</v>
      </c>
      <c r="D33" s="716">
        <v>56999</v>
      </c>
      <c r="E33" s="716">
        <v>76202</v>
      </c>
      <c r="F33" s="716">
        <v>226516</v>
      </c>
      <c r="G33" s="716">
        <v>317112</v>
      </c>
      <c r="I33" s="676" t="s">
        <v>160</v>
      </c>
    </row>
    <row r="34" spans="2:9" ht="20.149999999999999" customHeight="1" x14ac:dyDescent="0.35">
      <c r="B34" s="690" t="s">
        <v>141</v>
      </c>
      <c r="C34" s="718">
        <v>33557450</v>
      </c>
      <c r="D34" s="718"/>
      <c r="E34" s="718">
        <v>87441</v>
      </c>
      <c r="F34" s="719">
        <v>216858</v>
      </c>
      <c r="G34" s="719">
        <v>313727</v>
      </c>
      <c r="I34" s="676" t="s">
        <v>161</v>
      </c>
    </row>
    <row r="35" spans="2:9" ht="20.149999999999999" customHeight="1" x14ac:dyDescent="0.35">
      <c r="B35" s="690" t="s">
        <v>142</v>
      </c>
      <c r="C35" s="718">
        <v>29170529</v>
      </c>
      <c r="D35" s="718"/>
      <c r="E35" s="720">
        <v>77673</v>
      </c>
      <c r="F35" s="721">
        <v>245185</v>
      </c>
      <c r="G35" s="721">
        <v>399094</v>
      </c>
      <c r="H35" s="722"/>
      <c r="I35" s="676" t="s">
        <v>162</v>
      </c>
    </row>
    <row r="36" spans="2:9" ht="20.149999999999999" customHeight="1" x14ac:dyDescent="0.35">
      <c r="B36" s="723" t="s">
        <v>143</v>
      </c>
      <c r="C36" s="724">
        <v>29753476</v>
      </c>
      <c r="D36" s="724"/>
      <c r="E36" s="724">
        <v>78599</v>
      </c>
      <c r="F36" s="724">
        <v>278036</v>
      </c>
      <c r="G36" s="724">
        <v>450294</v>
      </c>
      <c r="H36" s="722"/>
      <c r="I36" s="676" t="s">
        <v>163</v>
      </c>
    </row>
    <row r="37" spans="2:9" ht="20.149999999999999" customHeight="1" x14ac:dyDescent="0.35">
      <c r="B37" s="694" t="s">
        <v>144</v>
      </c>
      <c r="C37" s="724">
        <v>33439569</v>
      </c>
      <c r="D37" s="724"/>
      <c r="E37" s="725">
        <v>94618</v>
      </c>
      <c r="F37" s="724">
        <v>241593</v>
      </c>
      <c r="G37" s="724">
        <v>321664</v>
      </c>
      <c r="I37" s="676" t="s">
        <v>164</v>
      </c>
    </row>
    <row r="38" spans="2:9" ht="20.149999999999999" customHeight="1" x14ac:dyDescent="0.35">
      <c r="B38" s="690" t="s">
        <v>145</v>
      </c>
      <c r="C38" s="726">
        <v>35555154</v>
      </c>
      <c r="D38" s="726"/>
      <c r="E38" s="726">
        <v>106066</v>
      </c>
      <c r="F38" s="726">
        <v>233722</v>
      </c>
      <c r="G38" s="726">
        <v>320992</v>
      </c>
      <c r="I38" s="676" t="s">
        <v>476</v>
      </c>
    </row>
    <row r="39" spans="2:9" ht="20.149999999999999" customHeight="1" x14ac:dyDescent="0.35">
      <c r="B39" s="690" t="s">
        <v>146</v>
      </c>
      <c r="C39" s="721">
        <v>33587341</v>
      </c>
      <c r="D39" s="721"/>
      <c r="E39" s="743">
        <v>103542</v>
      </c>
      <c r="F39" s="721">
        <v>262863</v>
      </c>
      <c r="G39" s="721">
        <v>363025</v>
      </c>
      <c r="I39" s="676" t="s">
        <v>165</v>
      </c>
    </row>
    <row r="40" spans="2:9" ht="20.149999999999999" customHeight="1" x14ac:dyDescent="0.35">
      <c r="B40" s="680" t="s">
        <v>147</v>
      </c>
      <c r="C40" s="727">
        <v>37938940</v>
      </c>
      <c r="D40" s="727"/>
      <c r="E40" s="727">
        <v>106518</v>
      </c>
      <c r="F40" s="728">
        <v>226023</v>
      </c>
      <c r="G40" s="727">
        <v>359098</v>
      </c>
      <c r="I40" s="676" t="s">
        <v>166</v>
      </c>
    </row>
    <row r="41" spans="2:9" ht="20.149999999999999" customHeight="1" x14ac:dyDescent="0.35">
      <c r="B41" s="680" t="s">
        <v>148</v>
      </c>
      <c r="C41" s="727">
        <v>40059655</v>
      </c>
      <c r="D41" s="727"/>
      <c r="E41" s="727">
        <v>106793</v>
      </c>
      <c r="F41" s="727">
        <v>262698</v>
      </c>
      <c r="G41" s="727">
        <v>388777</v>
      </c>
      <c r="I41" s="676" t="s">
        <v>167</v>
      </c>
    </row>
    <row r="42" spans="2:9" ht="20.149999999999999" customHeight="1" x14ac:dyDescent="0.35">
      <c r="B42" s="680" t="s">
        <v>149</v>
      </c>
      <c r="C42" s="727">
        <v>41295864</v>
      </c>
      <c r="D42" s="727"/>
      <c r="E42" s="727">
        <v>129601</v>
      </c>
      <c r="F42" s="727">
        <v>248704</v>
      </c>
      <c r="G42" s="727">
        <v>376255</v>
      </c>
      <c r="I42" s="676" t="s">
        <v>168</v>
      </c>
    </row>
    <row r="43" spans="2:9" ht="20.149999999999999" customHeight="1" x14ac:dyDescent="0.35">
      <c r="B43" s="680" t="s">
        <v>150</v>
      </c>
      <c r="C43" s="727">
        <v>41444887</v>
      </c>
      <c r="D43" s="727"/>
      <c r="E43" s="727">
        <v>114484</v>
      </c>
      <c r="F43" s="727">
        <v>228623</v>
      </c>
      <c r="G43" s="727">
        <v>367314</v>
      </c>
      <c r="I43" s="676" t="s">
        <v>169</v>
      </c>
    </row>
    <row r="44" spans="2:9" ht="20.149999999999999" customHeight="1" x14ac:dyDescent="0.35">
      <c r="B44" s="680" t="s">
        <v>151</v>
      </c>
      <c r="C44" s="727">
        <v>41819682</v>
      </c>
      <c r="D44" s="727"/>
      <c r="E44" s="727">
        <v>125468</v>
      </c>
      <c r="F44" s="727">
        <v>198193</v>
      </c>
      <c r="G44" s="727">
        <v>355959</v>
      </c>
      <c r="I44" s="676" t="s">
        <v>170</v>
      </c>
    </row>
    <row r="45" spans="2:9" ht="20.149999999999999" customHeight="1" x14ac:dyDescent="0.35">
      <c r="B45" s="680" t="s">
        <v>152</v>
      </c>
      <c r="C45" s="727">
        <v>41273883</v>
      </c>
      <c r="D45" s="727"/>
      <c r="E45" s="727">
        <v>120277</v>
      </c>
      <c r="F45" s="727">
        <v>210598</v>
      </c>
      <c r="G45" s="727">
        <v>413610</v>
      </c>
      <c r="I45" s="676" t="s">
        <v>171</v>
      </c>
    </row>
    <row r="46" spans="2:9" ht="20.149999999999999" customHeight="1" x14ac:dyDescent="0.35">
      <c r="B46" s="680" t="s">
        <v>153</v>
      </c>
      <c r="C46" s="727">
        <v>39358295</v>
      </c>
      <c r="D46" s="727"/>
      <c r="E46" s="727">
        <v>122245</v>
      </c>
      <c r="F46" s="727">
        <v>225259</v>
      </c>
      <c r="G46" s="727">
        <v>382095</v>
      </c>
      <c r="H46" s="698"/>
    </row>
    <row r="47" spans="2:9" ht="20.149999999999999" customHeight="1" x14ac:dyDescent="0.35">
      <c r="B47" s="707" t="s">
        <v>134</v>
      </c>
      <c r="C47" s="729">
        <f>SUM(C29:C46)</f>
        <v>617665778</v>
      </c>
      <c r="D47" s="729">
        <f>SUM(D29:D46)</f>
        <v>264546</v>
      </c>
      <c r="E47" s="729">
        <f>SUM(E33:E46)</f>
        <v>1449527</v>
      </c>
      <c r="F47" s="729">
        <f>SUM(F29:F46)</f>
        <v>4213743</v>
      </c>
      <c r="G47" s="729">
        <f>SUM(G29:G46)</f>
        <v>6449497</v>
      </c>
    </row>
    <row r="48" spans="2:9" ht="20.149999999999999" customHeight="1" x14ac:dyDescent="0.35">
      <c r="B48" s="707" t="s">
        <v>474</v>
      </c>
      <c r="C48" s="727">
        <f>C47/18</f>
        <v>34314765.444444448</v>
      </c>
      <c r="D48" s="727">
        <f>D47/5</f>
        <v>52909.2</v>
      </c>
      <c r="E48" s="727">
        <f>E47/14</f>
        <v>103537.64285714286</v>
      </c>
      <c r="F48" s="727">
        <f>F47/18</f>
        <v>234096.83333333334</v>
      </c>
      <c r="G48" s="727">
        <f>G47/18</f>
        <v>358305.38888888888</v>
      </c>
      <c r="H48" s="708"/>
    </row>
    <row r="49" spans="2:7" ht="20.149999999999999" customHeight="1" x14ac:dyDescent="0.35">
      <c r="B49" s="707"/>
      <c r="C49" s="727"/>
      <c r="D49" s="730" t="s">
        <v>477</v>
      </c>
      <c r="E49" s="727"/>
      <c r="F49" s="727"/>
      <c r="G49" s="727"/>
    </row>
    <row r="50" spans="2:7" ht="31" x14ac:dyDescent="0.35">
      <c r="B50" s="721"/>
      <c r="C50" s="731" t="s">
        <v>172</v>
      </c>
      <c r="D50" s="731"/>
      <c r="E50" s="731" t="s">
        <v>173</v>
      </c>
      <c r="F50" s="731" t="s">
        <v>174</v>
      </c>
      <c r="G50" s="731" t="s">
        <v>175</v>
      </c>
    </row>
    <row r="51" spans="2:7" ht="15.5" x14ac:dyDescent="0.35">
      <c r="B51" s="684" t="s">
        <v>469</v>
      </c>
      <c r="C51" s="732">
        <f>(C29-C30)/C30</f>
        <v>-6.8869851395330806E-2</v>
      </c>
      <c r="D51" s="732"/>
      <c r="E51" s="732">
        <f>(D29-D30)/D30</f>
        <v>-0.16759573899431102</v>
      </c>
      <c r="F51" s="732">
        <f>(F29-F30)/F30</f>
        <v>-6.1589151073258672E-2</v>
      </c>
      <c r="G51" s="732">
        <f>(G29-G30)/G30</f>
        <v>-2.1485781560177098E-2</v>
      </c>
    </row>
    <row r="52" spans="2:7" ht="15.5" x14ac:dyDescent="0.35">
      <c r="B52" s="684" t="s">
        <v>470</v>
      </c>
      <c r="C52" s="732">
        <f t="shared" ref="C52:C55" si="1">(C30-C31)/C31</f>
        <v>-8.4661427866979957E-2</v>
      </c>
      <c r="D52" s="732"/>
      <c r="E52" s="732">
        <f t="shared" ref="E52:E54" si="2">(D30-D31)/D31</f>
        <v>-3.6493396608174224E-2</v>
      </c>
      <c r="F52" s="732">
        <f t="shared" ref="F52:G66" si="3">(F30-F31)/F31</f>
        <v>-5.9632625280291292E-2</v>
      </c>
      <c r="G52" s="732">
        <f t="shared" si="3"/>
        <v>-9.1859337634604285E-2</v>
      </c>
    </row>
    <row r="53" spans="2:7" ht="15.5" x14ac:dyDescent="0.35">
      <c r="B53" s="716" t="s">
        <v>471</v>
      </c>
      <c r="C53" s="732">
        <f t="shared" si="1"/>
        <v>-5.0653291398647222E-2</v>
      </c>
      <c r="D53" s="732"/>
      <c r="E53" s="732">
        <f>(D31-D32)/D32</f>
        <v>-4.947898454437373E-2</v>
      </c>
      <c r="F53" s="732">
        <f t="shared" si="3"/>
        <v>2.8464065620235769E-2</v>
      </c>
      <c r="G53" s="732">
        <f t="shared" si="3"/>
        <v>4.3818043666670622E-2</v>
      </c>
    </row>
    <row r="54" spans="2:7" ht="15.5" x14ac:dyDescent="0.35">
      <c r="B54" s="716" t="s">
        <v>472</v>
      </c>
      <c r="C54" s="732">
        <f t="shared" si="1"/>
        <v>-6.5528256681003066E-2</v>
      </c>
      <c r="D54" s="732"/>
      <c r="E54" s="732">
        <f t="shared" si="2"/>
        <v>3.4562009859822104E-3</v>
      </c>
      <c r="F54" s="732">
        <f t="shared" si="3"/>
        <v>2.7984778117219094E-2</v>
      </c>
      <c r="G54" s="732">
        <f t="shared" si="3"/>
        <v>6.2451121370367568E-2</v>
      </c>
    </row>
    <row r="55" spans="2:7" ht="15.5" x14ac:dyDescent="0.35">
      <c r="B55" s="716" t="s">
        <v>473</v>
      </c>
      <c r="C55" s="732">
        <f t="shared" si="1"/>
        <v>-5.3613132106283407E-2</v>
      </c>
      <c r="D55" s="732"/>
      <c r="E55" s="732">
        <f t="shared" ref="E55" si="4">(E33-E34)/E34</f>
        <v>-0.12853238183460847</v>
      </c>
      <c r="F55" s="732">
        <f t="shared" si="3"/>
        <v>4.4536055852216656E-2</v>
      </c>
      <c r="G55" s="732">
        <f t="shared" si="3"/>
        <v>1.0789635574878796E-2</v>
      </c>
    </row>
    <row r="56" spans="2:7" ht="15.5" x14ac:dyDescent="0.35">
      <c r="B56" s="733" t="s">
        <v>141</v>
      </c>
      <c r="C56" s="734">
        <f>(C34-C35)/C35</f>
        <v>0.15038880508474839</v>
      </c>
      <c r="D56" s="735"/>
      <c r="E56" s="734">
        <f>(E34-E35)/E35</f>
        <v>0.12575798540033217</v>
      </c>
      <c r="F56" s="734">
        <f>(F34-F35)/F35</f>
        <v>-0.11553316883169851</v>
      </c>
      <c r="G56" s="734">
        <f>(G34-G35)/G35</f>
        <v>-0.21390198800282639</v>
      </c>
    </row>
    <row r="57" spans="2:7" ht="15.5" x14ac:dyDescent="0.35">
      <c r="B57" s="723" t="s">
        <v>142</v>
      </c>
      <c r="C57" s="734">
        <f t="shared" ref="C57:C66" si="5">(C35-C36)/C36</f>
        <v>-1.9592567940633222E-2</v>
      </c>
      <c r="D57" s="736"/>
      <c r="E57" s="734">
        <f t="shared" ref="E57:E66" si="6">(E35-E36)/E36</f>
        <v>-1.1781320373032736E-2</v>
      </c>
      <c r="F57" s="734">
        <f t="shared" si="3"/>
        <v>-0.11815376426074321</v>
      </c>
      <c r="G57" s="734">
        <f t="shared" si="3"/>
        <v>-0.11370349149666663</v>
      </c>
    </row>
    <row r="58" spans="2:7" ht="15.5" x14ac:dyDescent="0.35">
      <c r="B58" s="737" t="s">
        <v>143</v>
      </c>
      <c r="C58" s="734">
        <f t="shared" si="5"/>
        <v>-0.1102314745743284</v>
      </c>
      <c r="D58" s="738"/>
      <c r="E58" s="734">
        <f t="shared" si="6"/>
        <v>-0.16930182417721787</v>
      </c>
      <c r="F58" s="734">
        <f t="shared" si="3"/>
        <v>0.15084460228566224</v>
      </c>
      <c r="G58" s="734">
        <f t="shared" si="3"/>
        <v>0.39988932550736173</v>
      </c>
    </row>
    <row r="59" spans="2:7" ht="15.5" x14ac:dyDescent="0.35">
      <c r="B59" s="737" t="s">
        <v>144</v>
      </c>
      <c r="C59" s="734">
        <f t="shared" si="5"/>
        <v>-5.9501500120066983E-2</v>
      </c>
      <c r="D59" s="738"/>
      <c r="E59" s="734">
        <f t="shared" si="6"/>
        <v>-0.10793279656063207</v>
      </c>
      <c r="F59" s="734">
        <f t="shared" si="3"/>
        <v>3.3676761280495633E-2</v>
      </c>
      <c r="G59" s="734">
        <f t="shared" si="3"/>
        <v>2.0935101186322401E-3</v>
      </c>
    </row>
    <row r="60" spans="2:7" ht="15.5" x14ac:dyDescent="0.35">
      <c r="B60" s="690" t="s">
        <v>145</v>
      </c>
      <c r="C60" s="734">
        <f t="shared" si="5"/>
        <v>5.8587936449032985E-2</v>
      </c>
      <c r="D60" s="739"/>
      <c r="E60" s="734">
        <f t="shared" si="6"/>
        <v>2.4376581483842304E-2</v>
      </c>
      <c r="F60" s="734">
        <f t="shared" si="3"/>
        <v>-0.11086002974933711</v>
      </c>
      <c r="G60" s="734">
        <f t="shared" si="3"/>
        <v>-0.11578541422767027</v>
      </c>
    </row>
    <row r="61" spans="2:7" ht="15.5" x14ac:dyDescent="0.35">
      <c r="B61" s="680" t="s">
        <v>146</v>
      </c>
      <c r="C61" s="734">
        <f t="shared" si="5"/>
        <v>-0.11470006805672484</v>
      </c>
      <c r="D61" s="740"/>
      <c r="E61" s="734">
        <f t="shared" si="6"/>
        <v>-2.7938939897482116E-2</v>
      </c>
      <c r="F61" s="734">
        <f t="shared" si="3"/>
        <v>0.16299226184945781</v>
      </c>
      <c r="G61" s="734">
        <f t="shared" si="3"/>
        <v>1.0935733420960296E-2</v>
      </c>
    </row>
    <row r="62" spans="2:7" ht="15.5" x14ac:dyDescent="0.35">
      <c r="B62" s="680" t="s">
        <v>147</v>
      </c>
      <c r="C62" s="734">
        <f t="shared" si="5"/>
        <v>-5.2938923213392629E-2</v>
      </c>
      <c r="D62" s="740"/>
      <c r="E62" s="734">
        <f t="shared" si="6"/>
        <v>-2.5750751453746967E-3</v>
      </c>
      <c r="F62" s="734">
        <f t="shared" si="3"/>
        <v>-0.13960898065459196</v>
      </c>
      <c r="G62" s="734">
        <f t="shared" si="3"/>
        <v>-7.633939250521507E-2</v>
      </c>
    </row>
    <row r="63" spans="2:7" ht="15.5" x14ac:dyDescent="0.35">
      <c r="B63" s="741" t="s">
        <v>148</v>
      </c>
      <c r="C63" s="734">
        <f t="shared" si="5"/>
        <v>-2.9935419198397206E-2</v>
      </c>
      <c r="D63" s="740"/>
      <c r="E63" s="734">
        <f t="shared" si="6"/>
        <v>-0.17598629640203395</v>
      </c>
      <c r="F63" s="734">
        <f t="shared" si="3"/>
        <v>5.6267691713844568E-2</v>
      </c>
      <c r="G63" s="734">
        <f t="shared" si="3"/>
        <v>3.3280620855536805E-2</v>
      </c>
    </row>
    <row r="64" spans="2:7" ht="15.5" x14ac:dyDescent="0.35">
      <c r="B64" s="721" t="s">
        <v>149</v>
      </c>
      <c r="C64" s="734">
        <f t="shared" si="5"/>
        <v>-3.5956908267116279E-3</v>
      </c>
      <c r="D64" s="740"/>
      <c r="E64" s="734">
        <f t="shared" si="6"/>
        <v>0.13204465252786415</v>
      </c>
      <c r="F64" s="734">
        <f t="shared" si="3"/>
        <v>8.7834557328002869E-2</v>
      </c>
      <c r="G64" s="734">
        <f t="shared" si="3"/>
        <v>2.4341571516468197E-2</v>
      </c>
    </row>
    <row r="65" spans="2:7" ht="15.5" x14ac:dyDescent="0.35">
      <c r="B65" s="721" t="s">
        <v>150</v>
      </c>
      <c r="C65" s="734">
        <f t="shared" si="5"/>
        <v>-8.9621676224128158E-3</v>
      </c>
      <c r="D65" s="740"/>
      <c r="E65" s="734">
        <f t="shared" si="6"/>
        <v>-8.7544234386457101E-2</v>
      </c>
      <c r="F65" s="734">
        <f t="shared" si="3"/>
        <v>0.15353720868042767</v>
      </c>
      <c r="G65" s="734">
        <f t="shared" si="3"/>
        <v>3.1899741262336391E-2</v>
      </c>
    </row>
    <row r="66" spans="2:7" ht="15.5" x14ac:dyDescent="0.35">
      <c r="B66" s="690" t="s">
        <v>151</v>
      </c>
      <c r="C66" s="734">
        <f t="shared" si="5"/>
        <v>1.3223834549320208E-2</v>
      </c>
      <c r="D66" s="740"/>
      <c r="E66" s="734">
        <f t="shared" si="6"/>
        <v>4.3158708647538596E-2</v>
      </c>
      <c r="F66" s="734">
        <f t="shared" si="3"/>
        <v>-5.8903693292433924E-2</v>
      </c>
      <c r="G66" s="734">
        <f t="shared" si="3"/>
        <v>-0.13938492783056503</v>
      </c>
    </row>
    <row r="67" spans="2:7" ht="15.5" x14ac:dyDescent="0.35">
      <c r="B67" s="690" t="s">
        <v>152</v>
      </c>
      <c r="C67" s="734">
        <f>(C45-C46)/C46</f>
        <v>4.8670502622128319E-2</v>
      </c>
      <c r="D67" s="740"/>
      <c r="E67" s="734">
        <f>(E45-E46)/E46</f>
        <v>-1.6098817947564317E-2</v>
      </c>
      <c r="F67" s="734">
        <f>(F45-F46)/F46</f>
        <v>-6.5085079841426974E-2</v>
      </c>
      <c r="G67" s="734">
        <f>(G45-G46)/G46</f>
        <v>8.2479488085423783E-2</v>
      </c>
    </row>
    <row r="68" spans="2:7" ht="15.5" x14ac:dyDescent="0.35">
      <c r="B68" s="690"/>
      <c r="C68" s="742" t="s">
        <v>176</v>
      </c>
      <c r="D68" s="742"/>
      <c r="E68" s="740"/>
      <c r="F68" s="740"/>
      <c r="G68" s="740"/>
    </row>
    <row r="69" spans="2:7" ht="15.5" x14ac:dyDescent="0.35">
      <c r="B69" s="690"/>
      <c r="C69" s="740"/>
      <c r="D69" s="740"/>
      <c r="E69" s="740"/>
      <c r="F69" s="740"/>
      <c r="G69" s="740"/>
    </row>
    <row r="70" spans="2:7" ht="15.5" x14ac:dyDescent="0.35">
      <c r="B70" s="690"/>
      <c r="C70" s="740"/>
      <c r="D70" s="740"/>
      <c r="E70" s="740"/>
      <c r="F70" s="740"/>
      <c r="G70" s="740"/>
    </row>
    <row r="71" spans="2:7" ht="15.5" x14ac:dyDescent="0.35">
      <c r="B71" s="690"/>
      <c r="C71" s="740"/>
      <c r="D71" s="740"/>
      <c r="E71" s="740"/>
      <c r="F71" s="740"/>
      <c r="G71" s="740"/>
    </row>
    <row r="72" spans="2:7" ht="15.5" x14ac:dyDescent="0.35">
      <c r="B72" s="690"/>
      <c r="C72" s="740"/>
      <c r="D72" s="740"/>
      <c r="E72" s="740"/>
      <c r="F72" s="740"/>
      <c r="G72" s="740"/>
    </row>
    <row r="73" spans="2:7" ht="15.5" x14ac:dyDescent="0.35">
      <c r="B73" s="690"/>
      <c r="C73" s="740"/>
      <c r="D73" s="740"/>
      <c r="E73" s="740"/>
      <c r="F73" s="740"/>
      <c r="G73" s="740"/>
    </row>
    <row r="74" spans="2:7" ht="15.5" x14ac:dyDescent="0.35">
      <c r="B74" s="690"/>
      <c r="C74" s="740"/>
      <c r="D74" s="740"/>
      <c r="E74" s="740"/>
      <c r="F74" s="740"/>
      <c r="G74" s="740"/>
    </row>
    <row r="75" spans="2:7" x14ac:dyDescent="0.25">
      <c r="E75" s="676"/>
      <c r="F75" s="676"/>
      <c r="G75" s="676"/>
    </row>
  </sheetData>
  <pageMargins left="0.75" right="0.25" top="0.75" bottom="0.75" header="0.3" footer="0.3"/>
  <pageSetup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F72E-29EF-418D-AEEE-8D5A0BBDA102}">
  <sheetPr>
    <pageSetUpPr fitToPage="1"/>
  </sheetPr>
  <dimension ref="A1:AT777"/>
  <sheetViews>
    <sheetView zoomScaleNormal="100" workbookViewId="0">
      <pane xSplit="1" topLeftCell="B1" activePane="topRight" state="frozen"/>
      <selection pane="topRight" activeCell="A365" sqref="A365"/>
    </sheetView>
  </sheetViews>
  <sheetFormatPr defaultRowHeight="14.5" x14ac:dyDescent="0.35"/>
  <cols>
    <col min="1" max="1" width="55.54296875" customWidth="1"/>
    <col min="2" max="4" width="12.7265625" customWidth="1"/>
    <col min="5" max="5" width="17.6328125" style="80" customWidth="1"/>
    <col min="6" max="6" width="4.26953125" style="80" customWidth="1"/>
    <col min="7" max="7" width="43.6328125" customWidth="1"/>
    <col min="8" max="10" width="12.7265625" customWidth="1"/>
    <col min="11" max="11" width="17.7265625" style="79" customWidth="1"/>
    <col min="12" max="12" width="7.36328125" style="746" customWidth="1"/>
    <col min="13" max="13" width="43.6328125" customWidth="1"/>
    <col min="14" max="16" width="12.7265625" customWidth="1"/>
    <col min="17" max="17" width="12.7265625" style="80" customWidth="1"/>
    <col min="18" max="18" width="8.453125" style="80" customWidth="1"/>
    <col min="19" max="19" width="43.6328125" customWidth="1"/>
    <col min="20" max="20" width="12.6328125" customWidth="1"/>
    <col min="21" max="23" width="12.7265625" style="8" customWidth="1"/>
    <col min="24" max="24" width="7.36328125" style="821" customWidth="1"/>
    <col min="25" max="25" width="54" customWidth="1"/>
    <col min="26" max="26" width="15.7265625" customWidth="1"/>
    <col min="27" max="27" width="18.453125" style="85" customWidth="1"/>
    <col min="28" max="29" width="10.7265625" style="22" customWidth="1"/>
    <col min="30" max="30" width="14.36328125" style="22" customWidth="1"/>
    <col min="31" max="33" width="10.7265625" style="22" customWidth="1"/>
    <col min="34" max="35" width="8.7265625" style="22"/>
    <col min="37" max="37" width="25" customWidth="1"/>
  </cols>
  <sheetData>
    <row r="1" spans="1:46" s="22" customFormat="1" x14ac:dyDescent="0.35">
      <c r="A1" s="294"/>
      <c r="B1" s="449"/>
      <c r="C1" s="294"/>
      <c r="D1" s="900"/>
      <c r="E1" s="298"/>
      <c r="F1" s="784"/>
      <c r="G1" s="756"/>
      <c r="H1" s="294"/>
      <c r="I1" s="294"/>
      <c r="J1" s="294"/>
      <c r="K1" s="298"/>
      <c r="L1" s="784"/>
      <c r="M1" s="756"/>
      <c r="N1" s="294"/>
      <c r="O1" s="294"/>
      <c r="P1" s="294"/>
      <c r="Q1" s="302"/>
      <c r="R1" s="785"/>
      <c r="S1" s="756"/>
      <c r="T1" s="294"/>
      <c r="U1" s="901"/>
      <c r="V1" s="901"/>
      <c r="W1" s="302"/>
      <c r="X1" s="786"/>
      <c r="Y1" s="294"/>
      <c r="Z1" s="83"/>
      <c r="AA1" s="783"/>
      <c r="AJ1"/>
      <c r="AK1"/>
      <c r="AL1"/>
      <c r="AM1"/>
      <c r="AN1"/>
      <c r="AO1"/>
      <c r="AP1"/>
      <c r="AQ1"/>
      <c r="AR1"/>
      <c r="AS1"/>
      <c r="AT1"/>
    </row>
    <row r="2" spans="1:46" s="22" customFormat="1" x14ac:dyDescent="0.35">
      <c r="A2" s="92" t="s">
        <v>294</v>
      </c>
      <c r="B2" s="92" t="s">
        <v>212</v>
      </c>
      <c r="C2" s="92" t="str">
        <f>+B2</f>
        <v>(FY2122)</v>
      </c>
      <c r="D2" s="92" t="str">
        <f>+B2</f>
        <v>(FY2122)</v>
      </c>
      <c r="E2" s="94" t="s">
        <v>214</v>
      </c>
      <c r="F2" s="749"/>
      <c r="G2" s="750" t="s">
        <v>294</v>
      </c>
      <c r="H2" s="92" t="str">
        <f>+B2</f>
        <v>(FY2122)</v>
      </c>
      <c r="I2" s="92" t="str">
        <f>+B2</f>
        <v>(FY2122)</v>
      </c>
      <c r="J2" s="92" t="str">
        <f>+B2</f>
        <v>(FY2122)</v>
      </c>
      <c r="K2" s="94" t="s">
        <v>215</v>
      </c>
      <c r="L2" s="749"/>
      <c r="M2" s="750" t="s">
        <v>294</v>
      </c>
      <c r="N2" s="92" t="str">
        <f>+H2</f>
        <v>(FY2122)</v>
      </c>
      <c r="O2" s="92" t="str">
        <f>+H2</f>
        <v>(FY2122)</v>
      </c>
      <c r="P2" s="92" t="str">
        <f>+H2</f>
        <v>(FY2122)</v>
      </c>
      <c r="Q2" s="307" t="s">
        <v>216</v>
      </c>
      <c r="R2" s="787"/>
      <c r="S2" s="750" t="s">
        <v>294</v>
      </c>
      <c r="T2" s="92"/>
      <c r="U2" s="92"/>
      <c r="V2" s="92"/>
      <c r="W2" s="308"/>
      <c r="X2" s="788"/>
      <c r="Y2" s="92" t="s">
        <v>294</v>
      </c>
      <c r="Z2" s="83"/>
      <c r="AA2" s="789"/>
      <c r="AJ2"/>
      <c r="AK2"/>
      <c r="AL2"/>
      <c r="AM2"/>
      <c r="AN2"/>
      <c r="AO2"/>
      <c r="AP2"/>
      <c r="AQ2"/>
      <c r="AR2"/>
      <c r="AS2"/>
      <c r="AT2"/>
    </row>
    <row r="3" spans="1:46" s="22" customFormat="1" x14ac:dyDescent="0.35">
      <c r="A3" s="92" t="s">
        <v>218</v>
      </c>
      <c r="B3" s="100" t="s">
        <v>295</v>
      </c>
      <c r="C3" s="100" t="s">
        <v>296</v>
      </c>
      <c r="D3" s="100" t="s">
        <v>297</v>
      </c>
      <c r="E3" s="102" t="s">
        <v>219</v>
      </c>
      <c r="F3" s="752"/>
      <c r="G3" s="750" t="s">
        <v>218</v>
      </c>
      <c r="H3" s="100" t="s">
        <v>298</v>
      </c>
      <c r="I3" s="100" t="s">
        <v>299</v>
      </c>
      <c r="J3" s="100" t="s">
        <v>300</v>
      </c>
      <c r="K3" s="102" t="s">
        <v>219</v>
      </c>
      <c r="L3" s="752"/>
      <c r="M3" s="750" t="s">
        <v>218</v>
      </c>
      <c r="N3" s="100" t="s">
        <v>301</v>
      </c>
      <c r="O3" s="100" t="s">
        <v>302</v>
      </c>
      <c r="P3" s="100" t="s">
        <v>303</v>
      </c>
      <c r="Q3" s="102" t="s">
        <v>219</v>
      </c>
      <c r="R3" s="752"/>
      <c r="S3" s="750" t="s">
        <v>218</v>
      </c>
      <c r="T3" s="92" t="s">
        <v>223</v>
      </c>
      <c r="U3" s="790" t="s">
        <v>304</v>
      </c>
      <c r="V3" s="790" t="s">
        <v>305</v>
      </c>
      <c r="W3" s="97"/>
      <c r="X3" s="751"/>
      <c r="Y3" s="92" t="s">
        <v>218</v>
      </c>
      <c r="Z3" s="83"/>
      <c r="AA3" s="789"/>
      <c r="AJ3"/>
      <c r="AK3"/>
      <c r="AL3"/>
      <c r="AM3"/>
      <c r="AN3"/>
      <c r="AO3"/>
      <c r="AP3"/>
      <c r="AQ3"/>
      <c r="AR3"/>
      <c r="AS3"/>
      <c r="AT3"/>
    </row>
    <row r="4" spans="1:46" s="22" customFormat="1" x14ac:dyDescent="0.35">
      <c r="A4" s="110" t="s">
        <v>227</v>
      </c>
      <c r="B4" s="310" t="s">
        <v>120</v>
      </c>
      <c r="C4" s="310" t="s">
        <v>228</v>
      </c>
      <c r="D4" s="310" t="s">
        <v>229</v>
      </c>
      <c r="E4" s="312" t="s">
        <v>213</v>
      </c>
      <c r="F4" s="791"/>
      <c r="G4" s="754" t="s">
        <v>227</v>
      </c>
      <c r="H4" s="310" t="s">
        <v>230</v>
      </c>
      <c r="I4" s="310" t="s">
        <v>231</v>
      </c>
      <c r="J4" s="111" t="s">
        <v>232</v>
      </c>
      <c r="K4" s="102" t="s">
        <v>213</v>
      </c>
      <c r="L4" s="752"/>
      <c r="M4" s="754" t="s">
        <v>227</v>
      </c>
      <c r="N4" s="111" t="s">
        <v>233</v>
      </c>
      <c r="O4" s="111" t="s">
        <v>234</v>
      </c>
      <c r="P4" s="111" t="s">
        <v>235</v>
      </c>
      <c r="Q4" s="102" t="s">
        <v>213</v>
      </c>
      <c r="R4" s="752"/>
      <c r="S4" s="754" t="s">
        <v>227</v>
      </c>
      <c r="T4" s="111" t="s">
        <v>119</v>
      </c>
      <c r="U4" s="114" t="s">
        <v>118</v>
      </c>
      <c r="V4" s="114" t="s">
        <v>236</v>
      </c>
      <c r="W4" s="104"/>
      <c r="X4" s="753"/>
      <c r="Y4" s="110" t="s">
        <v>227</v>
      </c>
      <c r="Z4" s="315" t="s">
        <v>51</v>
      </c>
      <c r="AA4" s="789"/>
      <c r="AC4" s="22" t="s">
        <v>306</v>
      </c>
      <c r="AD4" s="22" t="s">
        <v>307</v>
      </c>
      <c r="AJ4"/>
      <c r="AK4"/>
      <c r="AL4"/>
      <c r="AM4"/>
      <c r="AN4"/>
      <c r="AO4"/>
      <c r="AP4"/>
      <c r="AQ4"/>
      <c r="AR4"/>
      <c r="AS4"/>
      <c r="AT4"/>
    </row>
    <row r="5" spans="1:46" s="22" customFormat="1" x14ac:dyDescent="0.35">
      <c r="A5" s="201" t="s">
        <v>308</v>
      </c>
      <c r="B5" s="317">
        <v>67244</v>
      </c>
      <c r="C5" s="319">
        <v>169940</v>
      </c>
      <c r="D5" s="319">
        <v>96315</v>
      </c>
      <c r="E5" s="320">
        <f t="shared" ref="E5:E20" si="0">SUM(B5,C5,D5)</f>
        <v>333499</v>
      </c>
      <c r="F5" s="792"/>
      <c r="G5" s="768" t="s">
        <v>308</v>
      </c>
      <c r="H5" s="321">
        <v>53822</v>
      </c>
      <c r="I5" s="321">
        <v>33791</v>
      </c>
      <c r="J5" s="321">
        <v>12608</v>
      </c>
      <c r="K5" s="322">
        <f t="shared" ref="K5:K19" si="1">SUM(H5,I5,J5)</f>
        <v>100221</v>
      </c>
      <c r="L5" s="793"/>
      <c r="M5" s="768" t="s">
        <v>308</v>
      </c>
      <c r="N5" s="321">
        <v>16040</v>
      </c>
      <c r="O5" s="319">
        <v>24592</v>
      </c>
      <c r="P5" s="319">
        <v>26754</v>
      </c>
      <c r="Q5" s="322">
        <f t="shared" ref="Q5:Q20" si="2">SUM(N5,O5,P5)</f>
        <v>67386</v>
      </c>
      <c r="R5" s="793"/>
      <c r="S5" s="794" t="s">
        <v>308</v>
      </c>
      <c r="T5" s="795">
        <v>36021</v>
      </c>
      <c r="U5" s="796">
        <v>33305</v>
      </c>
      <c r="V5" s="796">
        <v>0</v>
      </c>
      <c r="W5" s="320">
        <f t="shared" ref="W5:W20" si="3">SUM(T5,U5,V5)</f>
        <v>69326</v>
      </c>
      <c r="X5" s="797"/>
      <c r="Y5" s="201" t="s">
        <v>308</v>
      </c>
      <c r="Z5" s="798">
        <f t="shared" ref="Z5:Z20" si="4">SUM(W5,Q5,K5,E5)</f>
        <v>570432</v>
      </c>
      <c r="AA5" s="85"/>
      <c r="AJ5"/>
      <c r="AK5"/>
      <c r="AL5"/>
      <c r="AM5"/>
      <c r="AN5"/>
      <c r="AO5"/>
      <c r="AP5"/>
      <c r="AQ5"/>
      <c r="AR5"/>
      <c r="AS5"/>
      <c r="AT5"/>
    </row>
    <row r="6" spans="1:46" s="22" customFormat="1" x14ac:dyDescent="0.35">
      <c r="A6" s="201" t="s">
        <v>309</v>
      </c>
      <c r="B6" s="327">
        <v>106000</v>
      </c>
      <c r="C6" s="211">
        <v>129000</v>
      </c>
      <c r="D6" s="211">
        <v>83000</v>
      </c>
      <c r="E6" s="123">
        <f>SUM(B6,C6,D6)</f>
        <v>318000</v>
      </c>
      <c r="F6" s="755"/>
      <c r="G6" s="768" t="s">
        <v>309</v>
      </c>
      <c r="H6" s="211">
        <v>29000</v>
      </c>
      <c r="I6" s="211">
        <v>29000</v>
      </c>
      <c r="J6" s="211">
        <v>18000</v>
      </c>
      <c r="K6" s="256">
        <f>SUM(H6,I6,J6)</f>
        <v>76000</v>
      </c>
      <c r="L6" s="777"/>
      <c r="M6" s="768" t="s">
        <v>309</v>
      </c>
      <c r="N6" s="211">
        <v>218000</v>
      </c>
      <c r="O6" s="211">
        <v>0</v>
      </c>
      <c r="P6" s="211">
        <v>28000</v>
      </c>
      <c r="Q6" s="256">
        <f>SUM(N6,O6,P6)</f>
        <v>246000</v>
      </c>
      <c r="R6" s="777"/>
      <c r="S6" s="794" t="s">
        <v>309</v>
      </c>
      <c r="T6" s="762">
        <v>44000</v>
      </c>
      <c r="U6" s="769">
        <v>15000</v>
      </c>
      <c r="V6" s="769">
        <v>0</v>
      </c>
      <c r="W6" s="123">
        <f>SUM(T6,U6,V6)</f>
        <v>59000</v>
      </c>
      <c r="X6" s="757"/>
      <c r="Y6" s="201" t="s">
        <v>309</v>
      </c>
      <c r="Z6" s="758">
        <f t="shared" si="4"/>
        <v>699000</v>
      </c>
      <c r="AA6" s="85"/>
      <c r="AC6" s="174">
        <v>165754</v>
      </c>
      <c r="AD6" s="174">
        <v>430000</v>
      </c>
      <c r="AJ6"/>
      <c r="AK6"/>
      <c r="AL6"/>
      <c r="AM6"/>
      <c r="AN6"/>
      <c r="AO6"/>
      <c r="AP6"/>
      <c r="AQ6"/>
      <c r="AR6"/>
      <c r="AS6"/>
      <c r="AT6"/>
    </row>
    <row r="7" spans="1:46" s="22" customFormat="1" x14ac:dyDescent="0.35">
      <c r="A7" s="120" t="s">
        <v>238</v>
      </c>
      <c r="B7" s="119">
        <v>240482</v>
      </c>
      <c r="C7" s="119">
        <v>327100</v>
      </c>
      <c r="D7" s="329">
        <v>491585</v>
      </c>
      <c r="E7" s="123">
        <f t="shared" si="0"/>
        <v>1059167</v>
      </c>
      <c r="F7" s="755"/>
      <c r="G7" s="756" t="s">
        <v>238</v>
      </c>
      <c r="H7" s="119">
        <v>214601</v>
      </c>
      <c r="I7" s="119">
        <v>21916</v>
      </c>
      <c r="J7" s="119">
        <v>8003</v>
      </c>
      <c r="K7" s="256">
        <f>SUM(H7,I7,J7)</f>
        <v>244520</v>
      </c>
      <c r="L7" s="777"/>
      <c r="M7" s="756" t="s">
        <v>238</v>
      </c>
      <c r="N7" s="119">
        <v>7554</v>
      </c>
      <c r="O7" s="119">
        <v>32837</v>
      </c>
      <c r="P7" s="119">
        <v>22589</v>
      </c>
      <c r="Q7" s="256">
        <f t="shared" si="2"/>
        <v>62980</v>
      </c>
      <c r="R7" s="777"/>
      <c r="S7" s="756" t="s">
        <v>238</v>
      </c>
      <c r="T7" s="125">
        <v>35754</v>
      </c>
      <c r="U7" s="119">
        <v>31939</v>
      </c>
      <c r="V7" s="119">
        <v>389408</v>
      </c>
      <c r="W7" s="123">
        <f>SUM(T7,U7,V7)</f>
        <v>457101</v>
      </c>
      <c r="X7" s="757"/>
      <c r="Y7" s="120" t="s">
        <v>238</v>
      </c>
      <c r="Z7" s="758">
        <f t="shared" si="4"/>
        <v>1823768</v>
      </c>
      <c r="AA7" s="85"/>
      <c r="AC7" s="174">
        <v>1323724</v>
      </c>
      <c r="AD7" s="174">
        <v>1215644</v>
      </c>
      <c r="AJ7"/>
      <c r="AK7"/>
      <c r="AL7"/>
      <c r="AM7"/>
      <c r="AN7"/>
      <c r="AO7"/>
      <c r="AP7"/>
      <c r="AQ7"/>
      <c r="AR7"/>
      <c r="AS7"/>
      <c r="AT7"/>
    </row>
    <row r="8" spans="1:46" s="22" customFormat="1" x14ac:dyDescent="0.35">
      <c r="A8" s="120" t="s">
        <v>239</v>
      </c>
      <c r="B8" s="119">
        <v>12117</v>
      </c>
      <c r="C8" s="119">
        <v>18999</v>
      </c>
      <c r="D8" s="119">
        <v>38073</v>
      </c>
      <c r="E8" s="123">
        <f t="shared" si="0"/>
        <v>69189</v>
      </c>
      <c r="F8" s="755"/>
      <c r="G8" s="756" t="s">
        <v>239</v>
      </c>
      <c r="H8" s="119">
        <v>13164</v>
      </c>
      <c r="I8" s="119">
        <v>18475</v>
      </c>
      <c r="J8" s="119">
        <v>6058</v>
      </c>
      <c r="K8" s="256">
        <f t="shared" si="1"/>
        <v>37697</v>
      </c>
      <c r="L8" s="777"/>
      <c r="M8" s="756" t="s">
        <v>239</v>
      </c>
      <c r="N8" s="119">
        <v>82528</v>
      </c>
      <c r="O8" s="119">
        <v>35679</v>
      </c>
      <c r="P8" s="119">
        <v>24235</v>
      </c>
      <c r="Q8" s="256">
        <f t="shared" si="2"/>
        <v>142442</v>
      </c>
      <c r="R8" s="777"/>
      <c r="S8" s="756" t="s">
        <v>239</v>
      </c>
      <c r="T8" s="125">
        <v>34258</v>
      </c>
      <c r="U8" s="119">
        <v>20944</v>
      </c>
      <c r="V8" s="119">
        <v>11220</v>
      </c>
      <c r="W8" s="123">
        <f>SUM(T8,U8,V8)</f>
        <v>66422</v>
      </c>
      <c r="X8" s="757"/>
      <c r="Y8" s="120" t="s">
        <v>239</v>
      </c>
      <c r="Z8" s="758">
        <f t="shared" si="4"/>
        <v>315750</v>
      </c>
      <c r="AA8" s="85"/>
      <c r="AC8" s="174">
        <v>632728</v>
      </c>
      <c r="AD8" s="174">
        <v>177045</v>
      </c>
      <c r="AJ8"/>
      <c r="AK8"/>
      <c r="AL8"/>
      <c r="AM8"/>
      <c r="AN8"/>
      <c r="AO8"/>
      <c r="AP8"/>
      <c r="AQ8"/>
      <c r="AR8"/>
      <c r="AS8"/>
      <c r="AT8"/>
    </row>
    <row r="9" spans="1:46" s="22" customFormat="1" x14ac:dyDescent="0.35">
      <c r="A9" s="120" t="s">
        <v>240</v>
      </c>
      <c r="B9" s="119">
        <v>39718</v>
      </c>
      <c r="C9" s="119">
        <v>99858</v>
      </c>
      <c r="D9" s="119">
        <v>245194</v>
      </c>
      <c r="E9" s="123">
        <f t="shared" si="0"/>
        <v>384770</v>
      </c>
      <c r="F9" s="755"/>
      <c r="G9" s="756" t="s">
        <v>240</v>
      </c>
      <c r="H9" s="119">
        <v>13164</v>
      </c>
      <c r="I9" s="119">
        <v>18475</v>
      </c>
      <c r="J9" s="119">
        <v>5610</v>
      </c>
      <c r="K9" s="256">
        <f t="shared" si="1"/>
        <v>37249</v>
      </c>
      <c r="L9" s="777"/>
      <c r="M9" s="756" t="s">
        <v>240</v>
      </c>
      <c r="N9" s="119">
        <v>5684</v>
      </c>
      <c r="O9" s="119">
        <v>26778</v>
      </c>
      <c r="P9" s="119">
        <v>21766</v>
      </c>
      <c r="Q9" s="256">
        <f t="shared" si="2"/>
        <v>54228</v>
      </c>
      <c r="R9" s="777"/>
      <c r="S9" s="756" t="s">
        <v>240</v>
      </c>
      <c r="T9" s="125">
        <v>32238</v>
      </c>
      <c r="U9" s="119">
        <v>35904</v>
      </c>
      <c r="V9" s="119">
        <v>60737</v>
      </c>
      <c r="W9" s="123">
        <f t="shared" si="3"/>
        <v>128879</v>
      </c>
      <c r="X9" s="757"/>
      <c r="Y9" s="120" t="s">
        <v>240</v>
      </c>
      <c r="Z9" s="758">
        <f t="shared" si="4"/>
        <v>605126</v>
      </c>
      <c r="AA9" s="85"/>
      <c r="AC9" s="174">
        <v>121850</v>
      </c>
      <c r="AD9" s="174">
        <v>291865</v>
      </c>
      <c r="AJ9"/>
      <c r="AK9"/>
      <c r="AL9"/>
      <c r="AM9"/>
      <c r="AN9"/>
      <c r="AO9"/>
      <c r="AP9"/>
      <c r="AQ9"/>
      <c r="AR9"/>
      <c r="AS9"/>
      <c r="AT9"/>
    </row>
    <row r="10" spans="1:46" s="22" customFormat="1" x14ac:dyDescent="0.35">
      <c r="A10" s="120" t="s">
        <v>67</v>
      </c>
      <c r="B10" s="119">
        <v>1055359</v>
      </c>
      <c r="C10" s="119">
        <v>1524253</v>
      </c>
      <c r="D10" s="119">
        <v>1248856</v>
      </c>
      <c r="E10" s="123">
        <f t="shared" si="0"/>
        <v>3828468</v>
      </c>
      <c r="F10" s="755"/>
      <c r="G10" s="756" t="s">
        <v>67</v>
      </c>
      <c r="H10" s="119">
        <v>425461</v>
      </c>
      <c r="I10" s="119">
        <v>44080</v>
      </c>
      <c r="J10" s="119">
        <v>6517</v>
      </c>
      <c r="K10" s="256">
        <f t="shared" si="1"/>
        <v>476058</v>
      </c>
      <c r="L10" s="777"/>
      <c r="M10" s="756" t="s">
        <v>67</v>
      </c>
      <c r="N10" s="119">
        <v>11026</v>
      </c>
      <c r="O10" s="119">
        <v>55662</v>
      </c>
      <c r="P10" s="119">
        <v>37695</v>
      </c>
      <c r="Q10" s="256">
        <f t="shared" si="2"/>
        <v>104383</v>
      </c>
      <c r="R10" s="777"/>
      <c r="S10" s="756" t="s">
        <v>67</v>
      </c>
      <c r="T10" s="125">
        <v>63882</v>
      </c>
      <c r="U10" s="119">
        <v>164166</v>
      </c>
      <c r="V10" s="119">
        <v>359848</v>
      </c>
      <c r="W10" s="123">
        <f t="shared" si="3"/>
        <v>587896</v>
      </c>
      <c r="X10" s="757"/>
      <c r="Y10" s="120" t="s">
        <v>67</v>
      </c>
      <c r="Z10" s="758">
        <f t="shared" si="4"/>
        <v>4996805</v>
      </c>
      <c r="AA10" s="85"/>
      <c r="AC10" s="174">
        <v>3725000</v>
      </c>
      <c r="AD10" s="174">
        <v>4877262</v>
      </c>
      <c r="AJ10"/>
      <c r="AK10"/>
      <c r="AL10"/>
      <c r="AM10"/>
      <c r="AN10"/>
      <c r="AO10"/>
      <c r="AP10"/>
      <c r="AQ10"/>
      <c r="AR10"/>
      <c r="AS10"/>
      <c r="AT10"/>
    </row>
    <row r="11" spans="1:46" s="22" customFormat="1" x14ac:dyDescent="0.35">
      <c r="A11" s="120" t="s">
        <v>241</v>
      </c>
      <c r="B11" s="119">
        <v>25132</v>
      </c>
      <c r="C11" s="119">
        <v>23636</v>
      </c>
      <c r="D11" s="119">
        <v>82354</v>
      </c>
      <c r="E11" s="123">
        <f>SUM(B11,C11,D11)</f>
        <v>131122</v>
      </c>
      <c r="F11" s="755"/>
      <c r="G11" s="756" t="s">
        <v>241</v>
      </c>
      <c r="H11" s="119">
        <v>95818</v>
      </c>
      <c r="I11" s="119">
        <v>67020</v>
      </c>
      <c r="J11" s="119">
        <v>27302</v>
      </c>
      <c r="K11" s="256">
        <f t="shared" si="1"/>
        <v>190140</v>
      </c>
      <c r="L11" s="777"/>
      <c r="M11" s="756" t="s">
        <v>241</v>
      </c>
      <c r="N11" s="119">
        <v>8228</v>
      </c>
      <c r="O11" s="119">
        <v>73154</v>
      </c>
      <c r="P11" s="119">
        <v>49592</v>
      </c>
      <c r="Q11" s="256">
        <f t="shared" si="2"/>
        <v>130974</v>
      </c>
      <c r="R11" s="777"/>
      <c r="S11" s="756" t="s">
        <v>241</v>
      </c>
      <c r="T11" s="125">
        <v>82205</v>
      </c>
      <c r="U11" s="119">
        <v>59690</v>
      </c>
      <c r="V11" s="119">
        <v>28349</v>
      </c>
      <c r="W11" s="123">
        <f t="shared" si="3"/>
        <v>170244</v>
      </c>
      <c r="X11" s="757"/>
      <c r="Y11" s="120" t="s">
        <v>241</v>
      </c>
      <c r="Z11" s="758">
        <f t="shared" si="4"/>
        <v>622480</v>
      </c>
      <c r="AA11" s="85"/>
      <c r="AC11" s="174">
        <v>484176</v>
      </c>
      <c r="AD11" s="174">
        <v>615172</v>
      </c>
      <c r="AJ11"/>
      <c r="AK11"/>
      <c r="AL11"/>
      <c r="AM11"/>
      <c r="AN11"/>
      <c r="AO11"/>
      <c r="AP11"/>
      <c r="AQ11"/>
      <c r="AR11"/>
      <c r="AS11"/>
      <c r="AT11"/>
    </row>
    <row r="12" spans="1:46" s="22" customFormat="1" x14ac:dyDescent="0.35">
      <c r="A12" s="120" t="s">
        <v>242</v>
      </c>
      <c r="B12" s="119">
        <v>15034</v>
      </c>
      <c r="C12" s="119">
        <v>15109</v>
      </c>
      <c r="D12" s="119">
        <v>17578</v>
      </c>
      <c r="E12" s="123">
        <f t="shared" si="0"/>
        <v>47721</v>
      </c>
      <c r="F12" s="755"/>
      <c r="G12" s="756" t="s">
        <v>242</v>
      </c>
      <c r="H12" s="119">
        <v>73004</v>
      </c>
      <c r="I12" s="119">
        <v>13912</v>
      </c>
      <c r="J12" s="119">
        <v>5236</v>
      </c>
      <c r="K12" s="256">
        <f t="shared" si="1"/>
        <v>92152</v>
      </c>
      <c r="L12" s="777"/>
      <c r="M12" s="756" t="s">
        <v>242</v>
      </c>
      <c r="N12" s="119">
        <v>10098</v>
      </c>
      <c r="O12" s="119">
        <v>19896</v>
      </c>
      <c r="P12" s="119">
        <v>17129</v>
      </c>
      <c r="Q12" s="256">
        <f t="shared" si="2"/>
        <v>47123</v>
      </c>
      <c r="R12" s="777"/>
      <c r="S12" s="756" t="s">
        <v>242</v>
      </c>
      <c r="T12" s="125">
        <v>25581</v>
      </c>
      <c r="U12" s="119">
        <v>17952</v>
      </c>
      <c r="V12" s="119">
        <v>13688</v>
      </c>
      <c r="W12" s="123">
        <f t="shared" si="3"/>
        <v>57221</v>
      </c>
      <c r="X12" s="757"/>
      <c r="Y12" s="120" t="s">
        <v>242</v>
      </c>
      <c r="Z12" s="758">
        <f t="shared" si="4"/>
        <v>244217</v>
      </c>
      <c r="AA12" s="85"/>
      <c r="AC12" s="174">
        <v>430000</v>
      </c>
      <c r="AD12" s="174">
        <v>484176</v>
      </c>
      <c r="AJ12"/>
      <c r="AK12"/>
      <c r="AL12"/>
      <c r="AM12"/>
      <c r="AN12"/>
      <c r="AO12"/>
      <c r="AP12"/>
      <c r="AQ12"/>
      <c r="AR12"/>
      <c r="AS12"/>
      <c r="AT12"/>
    </row>
    <row r="13" spans="1:46" s="22" customFormat="1" x14ac:dyDescent="0.35">
      <c r="A13" s="120" t="s">
        <v>243</v>
      </c>
      <c r="B13" s="119">
        <v>113022</v>
      </c>
      <c r="C13" s="119">
        <v>167028</v>
      </c>
      <c r="D13" s="119">
        <v>156032</v>
      </c>
      <c r="E13" s="123">
        <f t="shared" si="0"/>
        <v>436082</v>
      </c>
      <c r="F13" s="755"/>
      <c r="G13" s="756" t="s">
        <v>243</v>
      </c>
      <c r="H13" s="119">
        <v>58119</v>
      </c>
      <c r="I13" s="119">
        <v>11743</v>
      </c>
      <c r="J13" s="119">
        <v>4936</v>
      </c>
      <c r="K13" s="256">
        <f t="shared" si="1"/>
        <v>74798</v>
      </c>
      <c r="L13" s="777"/>
      <c r="M13" s="756" t="s">
        <v>243</v>
      </c>
      <c r="N13" s="119">
        <v>7854</v>
      </c>
      <c r="O13" s="119">
        <v>10098</v>
      </c>
      <c r="P13" s="119">
        <v>11519</v>
      </c>
      <c r="Q13" s="256">
        <f t="shared" si="2"/>
        <v>29471</v>
      </c>
      <c r="R13" s="777"/>
      <c r="S13" s="756" t="s">
        <v>243</v>
      </c>
      <c r="T13" s="125">
        <v>11519</v>
      </c>
      <c r="U13" s="119">
        <v>35230</v>
      </c>
      <c r="V13" s="119">
        <v>80784</v>
      </c>
      <c r="W13" s="123">
        <f>SUM(T13,U13,V13)</f>
        <v>127533</v>
      </c>
      <c r="X13" s="757"/>
      <c r="Y13" s="120" t="s">
        <v>243</v>
      </c>
      <c r="Z13" s="758">
        <f t="shared" si="4"/>
        <v>667884</v>
      </c>
      <c r="AA13" s="85"/>
      <c r="AC13" s="174">
        <v>4877262</v>
      </c>
      <c r="AD13" s="174">
        <v>632728</v>
      </c>
      <c r="AJ13"/>
      <c r="AK13"/>
      <c r="AL13"/>
      <c r="AM13"/>
      <c r="AN13"/>
      <c r="AO13"/>
      <c r="AP13"/>
      <c r="AQ13"/>
      <c r="AR13"/>
      <c r="AS13"/>
      <c r="AT13"/>
    </row>
    <row r="14" spans="1:46" s="22" customFormat="1" x14ac:dyDescent="0.35">
      <c r="A14" s="201" t="s">
        <v>310</v>
      </c>
      <c r="B14" s="319">
        <v>86165</v>
      </c>
      <c r="C14" s="319">
        <v>97594</v>
      </c>
      <c r="D14" s="319">
        <v>75271</v>
      </c>
      <c r="E14" s="320">
        <f t="shared" si="0"/>
        <v>259030</v>
      </c>
      <c r="F14" s="792"/>
      <c r="G14" s="768" t="s">
        <v>310</v>
      </c>
      <c r="H14" s="321">
        <v>88110</v>
      </c>
      <c r="I14" s="321">
        <v>11325</v>
      </c>
      <c r="J14" s="321">
        <v>6603</v>
      </c>
      <c r="K14" s="322">
        <f t="shared" si="1"/>
        <v>106038</v>
      </c>
      <c r="L14" s="793"/>
      <c r="M14" s="768" t="s">
        <v>310</v>
      </c>
      <c r="N14" s="799" t="s">
        <v>128</v>
      </c>
      <c r="O14" s="799" t="s">
        <v>128</v>
      </c>
      <c r="P14" s="799" t="s">
        <v>128</v>
      </c>
      <c r="Q14" s="322">
        <f t="shared" si="2"/>
        <v>0</v>
      </c>
      <c r="R14" s="793"/>
      <c r="S14" s="794" t="s">
        <v>310</v>
      </c>
      <c r="T14" s="795">
        <v>12646</v>
      </c>
      <c r="U14" s="796">
        <v>10583</v>
      </c>
      <c r="V14" s="796">
        <v>75193</v>
      </c>
      <c r="W14" s="320">
        <f t="shared" si="3"/>
        <v>98422</v>
      </c>
      <c r="X14" s="797"/>
      <c r="Y14" s="201" t="s">
        <v>310</v>
      </c>
      <c r="Z14" s="798">
        <f t="shared" si="4"/>
        <v>463490</v>
      </c>
      <c r="AA14" s="85"/>
      <c r="AC14" s="174">
        <v>1215644</v>
      </c>
      <c r="AD14" s="174">
        <v>693000</v>
      </c>
      <c r="AJ14"/>
      <c r="AK14"/>
      <c r="AL14"/>
      <c r="AM14"/>
      <c r="AN14"/>
      <c r="AO14"/>
      <c r="AP14"/>
      <c r="AQ14"/>
      <c r="AR14"/>
      <c r="AS14"/>
      <c r="AT14"/>
    </row>
    <row r="15" spans="1:46" s="22" customFormat="1" x14ac:dyDescent="0.35">
      <c r="A15" s="201" t="s">
        <v>311</v>
      </c>
      <c r="B15" s="211">
        <v>93000</v>
      </c>
      <c r="C15" s="211">
        <v>114000</v>
      </c>
      <c r="D15" s="211">
        <v>64000</v>
      </c>
      <c r="E15" s="123">
        <f t="shared" si="0"/>
        <v>271000</v>
      </c>
      <c r="F15" s="755"/>
      <c r="G15" s="768" t="s">
        <v>311</v>
      </c>
      <c r="H15" s="211">
        <v>49000</v>
      </c>
      <c r="I15" s="211">
        <v>10000</v>
      </c>
      <c r="J15" s="211">
        <v>11000</v>
      </c>
      <c r="K15" s="256">
        <f t="shared" si="1"/>
        <v>70000</v>
      </c>
      <c r="L15" s="777"/>
      <c r="M15" s="768" t="s">
        <v>311</v>
      </c>
      <c r="N15" s="211">
        <v>3000</v>
      </c>
      <c r="O15" s="211">
        <v>3000</v>
      </c>
      <c r="P15" s="211">
        <v>3000</v>
      </c>
      <c r="Q15" s="256">
        <f>SUM(N15,O15,P15)</f>
        <v>9000</v>
      </c>
      <c r="R15" s="777"/>
      <c r="S15" s="794" t="s">
        <v>311</v>
      </c>
      <c r="T15" s="762">
        <v>3000</v>
      </c>
      <c r="U15" s="769">
        <v>5000</v>
      </c>
      <c r="V15" s="769">
        <v>4500</v>
      </c>
      <c r="W15" s="123">
        <f t="shared" si="3"/>
        <v>12500</v>
      </c>
      <c r="X15" s="757"/>
      <c r="Y15" s="201" t="s">
        <v>311</v>
      </c>
      <c r="Z15" s="758">
        <f t="shared" si="4"/>
        <v>362500</v>
      </c>
      <c r="AA15" s="273"/>
      <c r="AB15" s="332"/>
      <c r="AC15" s="174">
        <v>0</v>
      </c>
      <c r="AD15" s="174">
        <v>165754</v>
      </c>
      <c r="AJ15"/>
      <c r="AK15"/>
      <c r="AL15"/>
      <c r="AM15"/>
      <c r="AN15"/>
      <c r="AO15"/>
      <c r="AP15"/>
      <c r="AQ15"/>
      <c r="AR15"/>
      <c r="AS15"/>
      <c r="AT15"/>
    </row>
    <row r="16" spans="1:46" s="22" customFormat="1" x14ac:dyDescent="0.35">
      <c r="A16" s="120" t="s">
        <v>245</v>
      </c>
      <c r="B16" s="119">
        <v>1645</v>
      </c>
      <c r="C16" s="119">
        <v>5460</v>
      </c>
      <c r="D16" s="119">
        <v>23562</v>
      </c>
      <c r="E16" s="123">
        <f t="shared" si="0"/>
        <v>30667</v>
      </c>
      <c r="F16" s="755"/>
      <c r="G16" s="756" t="s">
        <v>245</v>
      </c>
      <c r="H16" s="119">
        <v>7106</v>
      </c>
      <c r="I16" s="119">
        <v>6507</v>
      </c>
      <c r="J16" s="119">
        <v>1720</v>
      </c>
      <c r="K16" s="256">
        <f t="shared" si="1"/>
        <v>15333</v>
      </c>
      <c r="L16" s="777"/>
      <c r="M16" s="756" t="s">
        <v>245</v>
      </c>
      <c r="N16" s="119">
        <v>2019</v>
      </c>
      <c r="O16" s="119">
        <v>10920</v>
      </c>
      <c r="P16" s="329">
        <v>8976</v>
      </c>
      <c r="Q16" s="256">
        <f t="shared" si="2"/>
        <v>21915</v>
      </c>
      <c r="R16" s="777"/>
      <c r="S16" s="756" t="s">
        <v>245</v>
      </c>
      <c r="T16" s="125">
        <v>14810</v>
      </c>
      <c r="U16" s="119">
        <v>5984</v>
      </c>
      <c r="V16" s="119">
        <v>4114</v>
      </c>
      <c r="W16" s="123">
        <f t="shared" si="3"/>
        <v>24908</v>
      </c>
      <c r="X16" s="757"/>
      <c r="Y16" s="120" t="s">
        <v>245</v>
      </c>
      <c r="Z16" s="758">
        <f t="shared" si="4"/>
        <v>92823</v>
      </c>
      <c r="AA16" s="85"/>
      <c r="AC16" s="174">
        <v>615172</v>
      </c>
      <c r="AD16" s="174">
        <v>121850</v>
      </c>
      <c r="AJ16"/>
      <c r="AK16"/>
      <c r="AL16"/>
      <c r="AM16"/>
      <c r="AN16"/>
      <c r="AO16"/>
      <c r="AP16"/>
      <c r="AQ16"/>
      <c r="AR16"/>
      <c r="AS16"/>
      <c r="AT16"/>
    </row>
    <row r="17" spans="1:46" s="22" customFormat="1" x14ac:dyDescent="0.35">
      <c r="A17" s="120" t="s">
        <v>246</v>
      </c>
      <c r="B17" s="119">
        <v>14568</v>
      </c>
      <c r="C17" s="119">
        <v>16650</v>
      </c>
      <c r="D17" s="119">
        <v>19505</v>
      </c>
      <c r="E17" s="123">
        <f t="shared" si="0"/>
        <v>50723</v>
      </c>
      <c r="F17" s="755"/>
      <c r="G17" s="756" t="s">
        <v>246</v>
      </c>
      <c r="H17" s="119">
        <v>8302</v>
      </c>
      <c r="I17" s="333">
        <v>10000</v>
      </c>
      <c r="J17" s="333">
        <v>2500</v>
      </c>
      <c r="K17" s="256">
        <f t="shared" si="1"/>
        <v>20802</v>
      </c>
      <c r="L17" s="777"/>
      <c r="M17" s="756" t="s">
        <v>246</v>
      </c>
      <c r="N17" s="119">
        <v>11471</v>
      </c>
      <c r="O17" s="119">
        <v>17223</v>
      </c>
      <c r="P17" s="119">
        <v>14279</v>
      </c>
      <c r="Q17" s="256">
        <f t="shared" si="2"/>
        <v>42973</v>
      </c>
      <c r="R17" s="777"/>
      <c r="S17" s="756" t="s">
        <v>246</v>
      </c>
      <c r="T17" s="125">
        <v>18385</v>
      </c>
      <c r="U17" s="119">
        <v>16000</v>
      </c>
      <c r="V17" s="119">
        <v>18285</v>
      </c>
      <c r="W17" s="123">
        <f t="shared" si="3"/>
        <v>52670</v>
      </c>
      <c r="X17" s="757"/>
      <c r="Y17" s="120" t="s">
        <v>246</v>
      </c>
      <c r="Z17" s="758">
        <f t="shared" si="4"/>
        <v>167168</v>
      </c>
      <c r="AA17" s="85"/>
      <c r="AC17" s="174">
        <v>816344</v>
      </c>
      <c r="AD17" s="174">
        <v>0</v>
      </c>
      <c r="AJ17"/>
      <c r="AK17"/>
      <c r="AL17"/>
      <c r="AM17"/>
      <c r="AN17"/>
      <c r="AO17"/>
      <c r="AP17"/>
      <c r="AQ17"/>
      <c r="AR17"/>
      <c r="AS17"/>
      <c r="AT17"/>
    </row>
    <row r="18" spans="1:46" s="22" customFormat="1" x14ac:dyDescent="0.35">
      <c r="A18" s="120" t="s">
        <v>59</v>
      </c>
      <c r="B18" s="119">
        <v>0</v>
      </c>
      <c r="C18" s="119">
        <v>0</v>
      </c>
      <c r="D18" s="119">
        <v>0</v>
      </c>
      <c r="E18" s="123">
        <f t="shared" si="0"/>
        <v>0</v>
      </c>
      <c r="F18" s="755"/>
      <c r="G18" s="756" t="s">
        <v>59</v>
      </c>
      <c r="H18" s="119">
        <v>0</v>
      </c>
      <c r="I18" s="119">
        <v>0</v>
      </c>
      <c r="J18" s="119">
        <v>0</v>
      </c>
      <c r="K18" s="256">
        <f t="shared" si="1"/>
        <v>0</v>
      </c>
      <c r="L18" s="777"/>
      <c r="M18" s="756" t="s">
        <v>59</v>
      </c>
      <c r="N18" s="119">
        <v>0</v>
      </c>
      <c r="O18" s="119">
        <v>0</v>
      </c>
      <c r="P18" s="119">
        <v>0</v>
      </c>
      <c r="Q18" s="256">
        <f t="shared" si="2"/>
        <v>0</v>
      </c>
      <c r="R18" s="777"/>
      <c r="S18" s="756" t="s">
        <v>59</v>
      </c>
      <c r="T18" s="125">
        <v>0</v>
      </c>
      <c r="U18" s="119">
        <v>0</v>
      </c>
      <c r="V18" s="119">
        <v>0</v>
      </c>
      <c r="W18" s="123">
        <f t="shared" si="3"/>
        <v>0</v>
      </c>
      <c r="X18" s="757"/>
      <c r="Y18" s="120" t="s">
        <v>59</v>
      </c>
      <c r="Z18" s="758">
        <f t="shared" si="4"/>
        <v>0</v>
      </c>
      <c r="AA18" s="85"/>
      <c r="AC18" s="174">
        <v>291865</v>
      </c>
      <c r="AD18" s="174">
        <v>143343</v>
      </c>
      <c r="AJ18"/>
      <c r="AK18"/>
      <c r="AL18"/>
      <c r="AM18"/>
      <c r="AN18"/>
      <c r="AO18"/>
      <c r="AP18"/>
      <c r="AQ18"/>
      <c r="AR18"/>
      <c r="AS18"/>
      <c r="AT18"/>
    </row>
    <row r="19" spans="1:46" x14ac:dyDescent="0.35">
      <c r="A19" s="120" t="s">
        <v>69</v>
      </c>
      <c r="B19" s="335">
        <v>6956</v>
      </c>
      <c r="C19" s="337">
        <v>5610</v>
      </c>
      <c r="D19" s="337">
        <v>5500</v>
      </c>
      <c r="E19" s="123">
        <f t="shared" si="0"/>
        <v>18066</v>
      </c>
      <c r="F19" s="755"/>
      <c r="G19" s="756" t="s">
        <v>69</v>
      </c>
      <c r="H19" s="335">
        <v>60588</v>
      </c>
      <c r="I19" s="335">
        <v>25656</v>
      </c>
      <c r="J19" s="335">
        <v>2468</v>
      </c>
      <c r="K19" s="256">
        <f t="shared" si="1"/>
        <v>88712</v>
      </c>
      <c r="L19" s="777"/>
      <c r="M19" s="756" t="s">
        <v>69</v>
      </c>
      <c r="N19" s="335">
        <v>5000</v>
      </c>
      <c r="O19" s="335">
        <v>8000</v>
      </c>
      <c r="P19" s="335">
        <v>8000</v>
      </c>
      <c r="Q19" s="256">
        <f>SUM(N19,O19,P19)</f>
        <v>21000</v>
      </c>
      <c r="R19" s="777"/>
      <c r="S19" s="756" t="s">
        <v>69</v>
      </c>
      <c r="T19" s="136">
        <v>15000</v>
      </c>
      <c r="U19" s="349">
        <v>15000</v>
      </c>
      <c r="V19" s="349">
        <v>15000</v>
      </c>
      <c r="W19" s="123">
        <f>SUM(T19,U19,V19)</f>
        <v>45000</v>
      </c>
      <c r="X19" s="757"/>
      <c r="Y19" s="120" t="s">
        <v>69</v>
      </c>
      <c r="Z19" s="758">
        <f t="shared" si="4"/>
        <v>172778</v>
      </c>
      <c r="AA19" s="273"/>
      <c r="AC19" s="174">
        <v>693000</v>
      </c>
      <c r="AD19" s="174">
        <v>3725000</v>
      </c>
    </row>
    <row r="20" spans="1:46" x14ac:dyDescent="0.35">
      <c r="A20" s="267" t="s">
        <v>247</v>
      </c>
      <c r="B20" s="218">
        <v>221000</v>
      </c>
      <c r="C20" s="218">
        <v>211000</v>
      </c>
      <c r="D20" s="218">
        <v>210000</v>
      </c>
      <c r="E20" s="148">
        <f t="shared" si="0"/>
        <v>642000</v>
      </c>
      <c r="F20" s="755"/>
      <c r="G20" s="772" t="s">
        <v>247</v>
      </c>
      <c r="H20" s="218">
        <v>227000</v>
      </c>
      <c r="I20" s="218">
        <v>308000</v>
      </c>
      <c r="J20" s="218">
        <v>325000</v>
      </c>
      <c r="K20" s="338">
        <f>SUM(H20,I20,J20)</f>
        <v>860000</v>
      </c>
      <c r="L20" s="777"/>
      <c r="M20" s="772" t="s">
        <v>247</v>
      </c>
      <c r="N20" s="218">
        <v>600000</v>
      </c>
      <c r="O20" s="218">
        <v>561000</v>
      </c>
      <c r="P20" s="218">
        <v>443000</v>
      </c>
      <c r="Q20" s="338">
        <f t="shared" si="2"/>
        <v>1604000</v>
      </c>
      <c r="R20" s="777"/>
      <c r="S20" s="800" t="s">
        <v>247</v>
      </c>
      <c r="T20" s="781">
        <v>439000</v>
      </c>
      <c r="U20" s="774">
        <v>329000</v>
      </c>
      <c r="V20" s="774">
        <v>208000</v>
      </c>
      <c r="W20" s="148">
        <f t="shared" si="3"/>
        <v>976000</v>
      </c>
      <c r="X20" s="757"/>
      <c r="Y20" s="267" t="s">
        <v>247</v>
      </c>
      <c r="Z20" s="758">
        <f t="shared" si="4"/>
        <v>4082000</v>
      </c>
      <c r="AA20" s="273"/>
      <c r="AC20" s="174">
        <v>496152</v>
      </c>
      <c r="AD20" s="174">
        <v>496152</v>
      </c>
    </row>
    <row r="21" spans="1:46" x14ac:dyDescent="0.35">
      <c r="A21" s="120"/>
      <c r="B21" s="119">
        <f>SUM(B6:B13,B15:B20)</f>
        <v>1944033</v>
      </c>
      <c r="C21" s="119">
        <f>SUM(C6:C13,C15:C20)</f>
        <v>2657703</v>
      </c>
      <c r="D21" s="119">
        <f>SUM(D6:D13,D15:D20)</f>
        <v>2685239</v>
      </c>
      <c r="E21" s="256">
        <f>SUM(E6:E13,E15:E20)</f>
        <v>7286975</v>
      </c>
      <c r="F21" s="777"/>
      <c r="G21" s="756"/>
      <c r="H21" s="119">
        <f>SUM(H6:H13,H15:H20)</f>
        <v>1274327</v>
      </c>
      <c r="I21" s="119">
        <f>SUM(I6:I13,I15:I20)</f>
        <v>584784</v>
      </c>
      <c r="J21" s="119">
        <f>SUM(J6:J13,J15:J20)</f>
        <v>424350</v>
      </c>
      <c r="K21" s="256">
        <f>SUM(K6:K13,K15:K20)</f>
        <v>2283461</v>
      </c>
      <c r="L21" s="777"/>
      <c r="M21" s="756"/>
      <c r="N21" s="119">
        <f>SUM(N6:N13,N15:N20)</f>
        <v>972462</v>
      </c>
      <c r="O21" s="119">
        <f>SUM(O6:O13,O15:O20)</f>
        <v>854247</v>
      </c>
      <c r="P21" s="119">
        <f>SUM(P6:P13,P15:P20)</f>
        <v>689780</v>
      </c>
      <c r="Q21" s="256">
        <f>SUM(Q6:Q13,Q15:Q20)</f>
        <v>2516489</v>
      </c>
      <c r="R21" s="777"/>
      <c r="S21" s="756"/>
      <c r="T21" s="119">
        <f>SUM(T6:T13,T15:T20)</f>
        <v>819632</v>
      </c>
      <c r="U21" s="119">
        <f>SUM(U6:U13,U15:U20)</f>
        <v>751809</v>
      </c>
      <c r="V21" s="119">
        <f>SUM(V6:V13,V15:V20)</f>
        <v>1193933</v>
      </c>
      <c r="W21" s="256">
        <f>SUM(W6:W13,W15:W20)</f>
        <v>2765374</v>
      </c>
      <c r="X21" s="778"/>
      <c r="Y21" s="120"/>
      <c r="Z21" s="801">
        <f>SUM(Z6:Z13,Z15:Z20)</f>
        <v>14852299</v>
      </c>
      <c r="AC21" s="174">
        <v>177045</v>
      </c>
      <c r="AD21" s="174">
        <v>816344</v>
      </c>
    </row>
    <row r="22" spans="1:46" x14ac:dyDescent="0.35">
      <c r="A22" s="110" t="s">
        <v>248</v>
      </c>
      <c r="B22" s="345"/>
      <c r="E22" s="229">
        <f>SUM(B21:D21)</f>
        <v>7286975</v>
      </c>
      <c r="F22" s="744"/>
      <c r="G22" s="754" t="s">
        <v>248</v>
      </c>
      <c r="H22" s="345"/>
      <c r="K22" s="229">
        <f>SUM(H21:J21)</f>
        <v>2283461</v>
      </c>
      <c r="M22" s="754" t="s">
        <v>248</v>
      </c>
      <c r="P22" s="119"/>
      <c r="Q22" s="173">
        <f>SUM(N21:P21)</f>
        <v>2516489</v>
      </c>
      <c r="R22" s="777"/>
      <c r="S22" s="754" t="s">
        <v>248</v>
      </c>
      <c r="T22" s="239"/>
      <c r="W22" s="229">
        <f>SUM(T21:V21)</f>
        <v>2765374</v>
      </c>
      <c r="X22" s="747"/>
      <c r="Y22" s="110" t="s">
        <v>248</v>
      </c>
      <c r="Z22" s="748"/>
      <c r="AC22" s="174">
        <v>143343</v>
      </c>
      <c r="AD22" s="174">
        <v>1323724</v>
      </c>
    </row>
    <row r="23" spans="1:46" x14ac:dyDescent="0.35">
      <c r="A23" s="120" t="s">
        <v>250</v>
      </c>
      <c r="B23" s="119">
        <v>79063</v>
      </c>
      <c r="C23" s="119">
        <v>49816</v>
      </c>
      <c r="D23" s="119">
        <v>57072</v>
      </c>
      <c r="E23" s="123">
        <f>SUM(B23,C23,D23)</f>
        <v>185951</v>
      </c>
      <c r="F23" s="755"/>
      <c r="G23" s="756" t="s">
        <v>250</v>
      </c>
      <c r="H23" s="119">
        <v>22364</v>
      </c>
      <c r="I23" s="119">
        <v>12640</v>
      </c>
      <c r="J23" s="119">
        <v>24758</v>
      </c>
      <c r="K23" s="256">
        <f>SUM(H23,I23,J23)</f>
        <v>59762</v>
      </c>
      <c r="L23" s="777"/>
      <c r="M23" s="756" t="s">
        <v>250</v>
      </c>
      <c r="N23" s="119">
        <v>49965</v>
      </c>
      <c r="O23" s="119">
        <v>17577</v>
      </c>
      <c r="P23" s="119">
        <v>44430</v>
      </c>
      <c r="Q23" s="256">
        <f>SUM(N23,O23,P23)</f>
        <v>111972</v>
      </c>
      <c r="R23" s="777"/>
      <c r="S23" s="756" t="s">
        <v>250</v>
      </c>
      <c r="T23" s="125">
        <v>79810</v>
      </c>
      <c r="U23" s="119">
        <v>88637</v>
      </c>
      <c r="V23" s="119">
        <v>23487</v>
      </c>
      <c r="W23" s="123">
        <f>SUM(T23,U23,V23)</f>
        <v>191934</v>
      </c>
      <c r="X23" s="757"/>
      <c r="Y23" s="120" t="s">
        <v>250</v>
      </c>
      <c r="Z23" s="758">
        <f>SUM(W23,Q23,K23,E23)</f>
        <v>549619</v>
      </c>
      <c r="AC23" s="174">
        <v>1000</v>
      </c>
      <c r="AD23" s="174">
        <v>0</v>
      </c>
    </row>
    <row r="24" spans="1:46" x14ac:dyDescent="0.35">
      <c r="A24" s="120" t="s">
        <v>130</v>
      </c>
      <c r="B24" s="333">
        <v>50000</v>
      </c>
      <c r="C24" s="333">
        <v>50000</v>
      </c>
      <c r="D24" s="333">
        <v>50000</v>
      </c>
      <c r="E24" s="123">
        <f>SUM(B24,C24,D24)</f>
        <v>150000</v>
      </c>
      <c r="F24" s="755"/>
      <c r="G24" s="756" t="s">
        <v>130</v>
      </c>
      <c r="H24" s="119">
        <v>73977</v>
      </c>
      <c r="I24" s="333">
        <v>28199</v>
      </c>
      <c r="J24" s="349">
        <v>65000</v>
      </c>
      <c r="K24" s="256">
        <f>SUM(H24,I24,J24)</f>
        <v>167176</v>
      </c>
      <c r="L24" s="777"/>
      <c r="M24" s="756" t="s">
        <v>130</v>
      </c>
      <c r="N24" s="329">
        <v>101032</v>
      </c>
      <c r="O24" s="329">
        <v>97998</v>
      </c>
      <c r="P24" s="329">
        <v>92015</v>
      </c>
      <c r="Q24" s="256">
        <f>SUM(N24,O24,P24)</f>
        <v>291045</v>
      </c>
      <c r="R24" s="777"/>
      <c r="S24" s="756" t="s">
        <v>130</v>
      </c>
      <c r="T24" s="136">
        <v>100000</v>
      </c>
      <c r="U24" s="141">
        <v>50000</v>
      </c>
      <c r="V24" s="141">
        <v>1000000</v>
      </c>
      <c r="W24" s="123">
        <f>SUM(T24,U24,V24)</f>
        <v>1150000</v>
      </c>
      <c r="X24" s="757"/>
      <c r="Y24" s="120" t="s">
        <v>130</v>
      </c>
      <c r="Z24" s="758">
        <f>SUM(W24,Q24,K24,E24)</f>
        <v>1758221</v>
      </c>
      <c r="AC24" s="174"/>
      <c r="AD24" s="174">
        <v>68049.81</v>
      </c>
    </row>
    <row r="25" spans="1:46" x14ac:dyDescent="0.35">
      <c r="A25" s="350" t="s">
        <v>251</v>
      </c>
      <c r="B25" s="351">
        <v>25274</v>
      </c>
      <c r="C25" s="351">
        <v>150000</v>
      </c>
      <c r="D25" s="351">
        <v>150000</v>
      </c>
      <c r="E25" s="148">
        <f>SUM(B25,C25,D25)</f>
        <v>325274</v>
      </c>
      <c r="F25" s="755"/>
      <c r="G25" s="802" t="s">
        <v>251</v>
      </c>
      <c r="H25" s="351">
        <v>163892</v>
      </c>
      <c r="I25" s="351">
        <v>171000</v>
      </c>
      <c r="J25" s="351">
        <v>128070</v>
      </c>
      <c r="K25" s="338">
        <f>SUM(H25,I25,J25)</f>
        <v>462962</v>
      </c>
      <c r="L25" s="777"/>
      <c r="M25" s="802" t="s">
        <v>251</v>
      </c>
      <c r="N25" s="353">
        <v>140730</v>
      </c>
      <c r="O25" s="353">
        <v>153830</v>
      </c>
      <c r="P25" s="353">
        <v>140590</v>
      </c>
      <c r="Q25" s="338">
        <f>SUM(N25,O25,P25)</f>
        <v>435150</v>
      </c>
      <c r="R25" s="777"/>
      <c r="S25" s="802" t="s">
        <v>251</v>
      </c>
      <c r="T25" s="803">
        <v>12456</v>
      </c>
      <c r="U25" s="353">
        <v>22510</v>
      </c>
      <c r="V25" s="353">
        <v>9276</v>
      </c>
      <c r="W25" s="148">
        <f>SUM(T25,U25,V25)</f>
        <v>44242</v>
      </c>
      <c r="X25" s="757"/>
      <c r="Y25" s="350" t="s">
        <v>251</v>
      </c>
      <c r="Z25" s="766">
        <f>SUM(W25,Q25,K25,E25)</f>
        <v>1267628</v>
      </c>
      <c r="AC25" s="174">
        <v>312000</v>
      </c>
      <c r="AD25" s="174">
        <v>0</v>
      </c>
    </row>
    <row r="26" spans="1:46" x14ac:dyDescent="0.35">
      <c r="A26" s="120"/>
      <c r="B26" s="119">
        <f>SUM(B23:B25)</f>
        <v>154337</v>
      </c>
      <c r="C26" s="119">
        <f>SUM(C23:C25)</f>
        <v>249816</v>
      </c>
      <c r="D26" s="119">
        <f>SUM(D23:D25)</f>
        <v>257072</v>
      </c>
      <c r="E26" s="256">
        <f>SUM(E23:E25)</f>
        <v>661225</v>
      </c>
      <c r="F26" s="777"/>
      <c r="G26" s="756"/>
      <c r="H26" s="119">
        <f>SUM(H23:H25)</f>
        <v>260233</v>
      </c>
      <c r="I26" s="119">
        <f>SUM(I23:I25)</f>
        <v>211839</v>
      </c>
      <c r="J26" s="119">
        <f>SUM(J23:J25)</f>
        <v>217828</v>
      </c>
      <c r="K26" s="256">
        <f>SUM(K23:K25)</f>
        <v>689900</v>
      </c>
      <c r="L26" s="777"/>
      <c r="M26" s="756"/>
      <c r="N26" s="119">
        <f>SUM(N23:N25)</f>
        <v>291727</v>
      </c>
      <c r="O26" s="119">
        <f>SUM(O23:O25)</f>
        <v>269405</v>
      </c>
      <c r="P26" s="119">
        <f>SUM(P23:P25)</f>
        <v>277035</v>
      </c>
      <c r="Q26" s="256">
        <f>SUM(Q23:Q25)</f>
        <v>838167</v>
      </c>
      <c r="R26" s="777"/>
      <c r="S26" s="756"/>
      <c r="T26" s="125">
        <f>SUM(T23:T25)</f>
        <v>192266</v>
      </c>
      <c r="U26" s="119">
        <f>SUM(U23:U25)</f>
        <v>161147</v>
      </c>
      <c r="V26" s="119">
        <f>SUM(V23:V25)</f>
        <v>1032763</v>
      </c>
      <c r="W26" s="256">
        <f>SUM(W23:W25)</f>
        <v>1386176</v>
      </c>
      <c r="X26" s="778"/>
      <c r="Y26" s="120"/>
      <c r="Z26" s="801">
        <f>SUM(Z23:Z25)</f>
        <v>3575468</v>
      </c>
      <c r="AC26" s="174">
        <v>13000</v>
      </c>
      <c r="AD26" s="174">
        <v>0</v>
      </c>
    </row>
    <row r="27" spans="1:46" x14ac:dyDescent="0.35">
      <c r="A27" s="110" t="s">
        <v>254</v>
      </c>
      <c r="E27" s="229">
        <f>SUM(B26:D26)</f>
        <v>661225</v>
      </c>
      <c r="F27" s="744"/>
      <c r="G27" s="754" t="s">
        <v>254</v>
      </c>
      <c r="J27" s="345" t="s">
        <v>312</v>
      </c>
      <c r="K27" s="229">
        <f>SUM(H26:J26)</f>
        <v>689900</v>
      </c>
      <c r="L27" s="804"/>
      <c r="M27" s="754" t="s">
        <v>254</v>
      </c>
      <c r="P27" s="119"/>
      <c r="Q27" s="173">
        <f>SUM(N26:P26)</f>
        <v>838167</v>
      </c>
      <c r="R27" s="777"/>
      <c r="S27" s="754" t="s">
        <v>254</v>
      </c>
      <c r="T27" s="239"/>
      <c r="U27" s="6"/>
      <c r="W27" s="229">
        <f>SUM(T26:V26)</f>
        <v>1386176</v>
      </c>
      <c r="X27" s="747"/>
      <c r="Y27" s="110" t="s">
        <v>254</v>
      </c>
      <c r="Z27" s="748"/>
      <c r="AC27" s="174">
        <v>1110000</v>
      </c>
      <c r="AD27" s="174">
        <v>0</v>
      </c>
    </row>
    <row r="28" spans="1:46" x14ac:dyDescent="0.35">
      <c r="A28" s="142" t="s">
        <v>256</v>
      </c>
      <c r="B28" s="357">
        <v>0</v>
      </c>
      <c r="C28" s="357">
        <v>0</v>
      </c>
      <c r="D28" s="357">
        <v>0</v>
      </c>
      <c r="E28" s="123">
        <f t="shared" ref="E28:E37" si="5">SUM(B28,C28,D28)</f>
        <v>0</v>
      </c>
      <c r="F28" s="755"/>
      <c r="G28" s="761" t="s">
        <v>256</v>
      </c>
      <c r="H28" s="357">
        <v>0</v>
      </c>
      <c r="I28" s="359">
        <v>0</v>
      </c>
      <c r="J28" s="357">
        <v>0</v>
      </c>
      <c r="K28" s="256">
        <f>SUM(H28,I28,J28)</f>
        <v>0</v>
      </c>
      <c r="L28" s="777"/>
      <c r="M28" s="761" t="s">
        <v>256</v>
      </c>
      <c r="N28" s="357">
        <v>0</v>
      </c>
      <c r="O28" s="357">
        <v>0</v>
      </c>
      <c r="P28" s="357">
        <v>0</v>
      </c>
      <c r="Q28" s="256">
        <f t="shared" ref="Q28:Q37" si="6">SUM(N28,O28,P28)</f>
        <v>0</v>
      </c>
      <c r="R28" s="777"/>
      <c r="S28" s="794" t="s">
        <v>256</v>
      </c>
      <c r="T28" s="762">
        <v>0</v>
      </c>
      <c r="U28" s="769">
        <v>0</v>
      </c>
      <c r="V28" s="769">
        <v>0</v>
      </c>
      <c r="W28" s="123">
        <f t="shared" ref="W28:W37" si="7">SUM(T28,U28,V28)</f>
        <v>0</v>
      </c>
      <c r="X28" s="757"/>
      <c r="Y28" s="142" t="s">
        <v>256</v>
      </c>
      <c r="Z28" s="758">
        <f t="shared" ref="Z28:Z37" si="8">SUM(W28,Q28,K28,E28)</f>
        <v>0</v>
      </c>
      <c r="AA28" s="273"/>
      <c r="AC28" s="360">
        <v>0</v>
      </c>
      <c r="AD28" s="174">
        <v>1000</v>
      </c>
    </row>
    <row r="29" spans="1:46" x14ac:dyDescent="0.35">
      <c r="A29" s="142" t="s">
        <v>257</v>
      </c>
      <c r="B29" s="357">
        <v>20000</v>
      </c>
      <c r="C29" s="357">
        <v>22000</v>
      </c>
      <c r="D29" s="357">
        <v>5000</v>
      </c>
      <c r="E29" s="123">
        <f t="shared" si="5"/>
        <v>47000</v>
      </c>
      <c r="F29" s="755"/>
      <c r="G29" s="761" t="s">
        <v>257</v>
      </c>
      <c r="H29" s="357">
        <v>2000</v>
      </c>
      <c r="I29" s="359">
        <v>48.81</v>
      </c>
      <c r="J29" s="357">
        <v>0</v>
      </c>
      <c r="K29" s="256">
        <f>SUM(H29,I29,J29)</f>
        <v>2048.81</v>
      </c>
      <c r="L29" s="777"/>
      <c r="M29" s="761" t="s">
        <v>257</v>
      </c>
      <c r="N29" s="357">
        <v>1000</v>
      </c>
      <c r="O29" s="357">
        <v>0</v>
      </c>
      <c r="P29" s="357">
        <v>1000</v>
      </c>
      <c r="Q29" s="256">
        <f t="shared" si="6"/>
        <v>2000</v>
      </c>
      <c r="R29" s="777"/>
      <c r="S29" s="794" t="s">
        <v>257</v>
      </c>
      <c r="T29" s="762">
        <v>0</v>
      </c>
      <c r="U29" s="769">
        <v>0</v>
      </c>
      <c r="V29" s="769">
        <v>0</v>
      </c>
      <c r="W29" s="123">
        <f t="shared" si="7"/>
        <v>0</v>
      </c>
      <c r="X29" s="757"/>
      <c r="Y29" s="142" t="s">
        <v>257</v>
      </c>
      <c r="Z29" s="758">
        <f t="shared" si="8"/>
        <v>51048.81</v>
      </c>
      <c r="AA29" s="273"/>
      <c r="AC29" s="360">
        <v>0</v>
      </c>
      <c r="AD29" s="174">
        <v>0</v>
      </c>
    </row>
    <row r="30" spans="1:46" x14ac:dyDescent="0.35">
      <c r="A30" s="142" t="s">
        <v>258</v>
      </c>
      <c r="B30" s="357">
        <v>0</v>
      </c>
      <c r="C30" s="357">
        <v>0</v>
      </c>
      <c r="D30" s="357">
        <v>0</v>
      </c>
      <c r="E30" s="123">
        <f t="shared" si="5"/>
        <v>0</v>
      </c>
      <c r="F30" s="755"/>
      <c r="G30" s="761" t="s">
        <v>258</v>
      </c>
      <c r="H30" s="357">
        <v>0</v>
      </c>
      <c r="I30" s="359">
        <v>0</v>
      </c>
      <c r="J30" s="357">
        <v>0</v>
      </c>
      <c r="K30" s="256">
        <f t="shared" ref="K30:K37" si="9">SUM(H30,I30,J30)</f>
        <v>0</v>
      </c>
      <c r="L30" s="777"/>
      <c r="M30" s="761" t="s">
        <v>258</v>
      </c>
      <c r="N30" s="357">
        <v>0</v>
      </c>
      <c r="O30" s="357">
        <v>0</v>
      </c>
      <c r="P30" s="357">
        <v>0</v>
      </c>
      <c r="Q30" s="256">
        <f t="shared" si="6"/>
        <v>0</v>
      </c>
      <c r="R30" s="777"/>
      <c r="S30" s="794" t="s">
        <v>258</v>
      </c>
      <c r="T30" s="762">
        <v>0</v>
      </c>
      <c r="U30" s="769">
        <v>0</v>
      </c>
      <c r="V30" s="769">
        <v>0</v>
      </c>
      <c r="W30" s="123">
        <f t="shared" si="7"/>
        <v>0</v>
      </c>
      <c r="X30" s="757"/>
      <c r="Y30" s="142" t="s">
        <v>258</v>
      </c>
      <c r="Z30" s="758">
        <f t="shared" si="8"/>
        <v>0</v>
      </c>
      <c r="AC30" s="174">
        <v>1362015</v>
      </c>
      <c r="AD30" s="174">
        <v>0</v>
      </c>
      <c r="AE30" s="174"/>
      <c r="AF30" s="174"/>
      <c r="AG30" s="200"/>
      <c r="AH30" s="118"/>
      <c r="AI30" s="118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</row>
    <row r="31" spans="1:46" x14ac:dyDescent="0.35">
      <c r="A31" s="142" t="s">
        <v>314</v>
      </c>
      <c r="B31" s="357">
        <v>0</v>
      </c>
      <c r="C31" s="357">
        <v>0</v>
      </c>
      <c r="D31" s="357">
        <v>0</v>
      </c>
      <c r="E31" s="123">
        <f t="shared" si="5"/>
        <v>0</v>
      </c>
      <c r="F31" s="755"/>
      <c r="G31" s="761" t="s">
        <v>314</v>
      </c>
      <c r="H31" s="357">
        <v>0</v>
      </c>
      <c r="I31" s="359">
        <v>0</v>
      </c>
      <c r="J31" s="357">
        <v>0</v>
      </c>
      <c r="K31" s="256">
        <f t="shared" si="9"/>
        <v>0</v>
      </c>
      <c r="L31" s="777"/>
      <c r="M31" s="761" t="s">
        <v>314</v>
      </c>
      <c r="N31" s="357">
        <v>0</v>
      </c>
      <c r="O31" s="357">
        <v>0</v>
      </c>
      <c r="P31" s="357">
        <v>0</v>
      </c>
      <c r="Q31" s="256">
        <f t="shared" si="6"/>
        <v>0</v>
      </c>
      <c r="R31" s="777"/>
      <c r="S31" s="794" t="s">
        <v>314</v>
      </c>
      <c r="T31" s="762">
        <v>0</v>
      </c>
      <c r="U31" s="769">
        <v>0</v>
      </c>
      <c r="V31" s="769">
        <v>0</v>
      </c>
      <c r="W31" s="123">
        <f t="shared" si="7"/>
        <v>0</v>
      </c>
      <c r="X31" s="757"/>
      <c r="Y31" s="142" t="s">
        <v>314</v>
      </c>
      <c r="Z31" s="758">
        <f t="shared" si="8"/>
        <v>0</v>
      </c>
      <c r="AC31" s="174">
        <v>1565000</v>
      </c>
      <c r="AD31" s="174">
        <v>0</v>
      </c>
      <c r="AE31" s="174"/>
      <c r="AF31" s="174"/>
      <c r="AH31" s="118"/>
    </row>
    <row r="32" spans="1:46" x14ac:dyDescent="0.35">
      <c r="A32" s="142" t="s">
        <v>315</v>
      </c>
      <c r="B32" s="357">
        <v>0</v>
      </c>
      <c r="C32" s="357">
        <v>0</v>
      </c>
      <c r="D32" s="357">
        <v>0</v>
      </c>
      <c r="E32" s="123">
        <f t="shared" si="5"/>
        <v>0</v>
      </c>
      <c r="F32" s="755"/>
      <c r="G32" s="761" t="s">
        <v>315</v>
      </c>
      <c r="H32" s="357">
        <v>0</v>
      </c>
      <c r="I32" s="359">
        <v>0</v>
      </c>
      <c r="J32" s="357">
        <v>0</v>
      </c>
      <c r="K32" s="256">
        <f t="shared" si="9"/>
        <v>0</v>
      </c>
      <c r="L32" s="777"/>
      <c r="M32" s="761" t="s">
        <v>315</v>
      </c>
      <c r="N32" s="357">
        <v>0</v>
      </c>
      <c r="O32" s="357">
        <v>0</v>
      </c>
      <c r="P32" s="357">
        <v>0</v>
      </c>
      <c r="Q32" s="256">
        <f t="shared" si="6"/>
        <v>0</v>
      </c>
      <c r="R32" s="777"/>
      <c r="S32" s="794" t="s">
        <v>315</v>
      </c>
      <c r="T32" s="762">
        <v>0</v>
      </c>
      <c r="U32" s="769">
        <v>0</v>
      </c>
      <c r="V32" s="769">
        <v>0</v>
      </c>
      <c r="W32" s="123">
        <f t="shared" si="7"/>
        <v>0</v>
      </c>
      <c r="X32" s="757"/>
      <c r="Y32" s="142" t="s">
        <v>315</v>
      </c>
      <c r="Z32" s="758">
        <f t="shared" si="8"/>
        <v>0</v>
      </c>
      <c r="AC32" s="174">
        <v>1509828</v>
      </c>
      <c r="AD32" s="174">
        <v>0</v>
      </c>
      <c r="AE32" s="174"/>
      <c r="AF32" s="174"/>
      <c r="AH32" s="118"/>
    </row>
    <row r="33" spans="1:41" x14ac:dyDescent="0.35">
      <c r="A33" s="142" t="s">
        <v>261</v>
      </c>
      <c r="B33" s="357">
        <v>0</v>
      </c>
      <c r="C33" s="357">
        <v>0</v>
      </c>
      <c r="D33" s="357">
        <v>0</v>
      </c>
      <c r="E33" s="123">
        <f t="shared" si="5"/>
        <v>0</v>
      </c>
      <c r="F33" s="755"/>
      <c r="G33" s="761" t="s">
        <v>261</v>
      </c>
      <c r="H33" s="357">
        <v>0</v>
      </c>
      <c r="I33" s="359">
        <v>0</v>
      </c>
      <c r="J33" s="357">
        <v>0</v>
      </c>
      <c r="K33" s="256">
        <f t="shared" si="9"/>
        <v>0</v>
      </c>
      <c r="L33" s="777"/>
      <c r="M33" s="761" t="s">
        <v>261</v>
      </c>
      <c r="N33" s="357">
        <v>0</v>
      </c>
      <c r="O33" s="357">
        <v>1000</v>
      </c>
      <c r="P33" s="357">
        <v>2000</v>
      </c>
      <c r="Q33" s="256">
        <f t="shared" si="6"/>
        <v>3000</v>
      </c>
      <c r="R33" s="777"/>
      <c r="S33" s="794" t="s">
        <v>261</v>
      </c>
      <c r="T33" s="762">
        <v>1000</v>
      </c>
      <c r="U33" s="769">
        <v>2000</v>
      </c>
      <c r="V33" s="769">
        <v>0</v>
      </c>
      <c r="W33" s="123">
        <f t="shared" si="7"/>
        <v>3000</v>
      </c>
      <c r="X33" s="757"/>
      <c r="Y33" s="142" t="s">
        <v>261</v>
      </c>
      <c r="Z33" s="758">
        <f t="shared" si="8"/>
        <v>6000</v>
      </c>
      <c r="AC33" s="174">
        <v>1356858</v>
      </c>
      <c r="AD33" s="174">
        <v>2218394</v>
      </c>
      <c r="AE33" s="174"/>
      <c r="AF33" s="174"/>
      <c r="AH33" s="118"/>
    </row>
    <row r="34" spans="1:41" x14ac:dyDescent="0.35">
      <c r="A34" s="142" t="s">
        <v>262</v>
      </c>
      <c r="B34" s="357">
        <v>0</v>
      </c>
      <c r="C34" s="357">
        <v>0</v>
      </c>
      <c r="D34" s="357">
        <v>0</v>
      </c>
      <c r="E34" s="123">
        <f t="shared" si="5"/>
        <v>0</v>
      </c>
      <c r="F34" s="755"/>
      <c r="G34" s="761" t="s">
        <v>262</v>
      </c>
      <c r="H34" s="357">
        <v>0</v>
      </c>
      <c r="I34" s="359">
        <v>0</v>
      </c>
      <c r="J34" s="357">
        <v>0</v>
      </c>
      <c r="K34" s="256">
        <f t="shared" si="9"/>
        <v>0</v>
      </c>
      <c r="L34" s="777"/>
      <c r="M34" s="761" t="s">
        <v>262</v>
      </c>
      <c r="N34" s="357">
        <v>0</v>
      </c>
      <c r="O34" s="357">
        <v>0</v>
      </c>
      <c r="P34" s="357">
        <v>0</v>
      </c>
      <c r="Q34" s="256">
        <f t="shared" si="6"/>
        <v>0</v>
      </c>
      <c r="R34" s="777"/>
      <c r="S34" s="794" t="s">
        <v>262</v>
      </c>
      <c r="T34" s="762">
        <v>0</v>
      </c>
      <c r="U34" s="769">
        <v>0</v>
      </c>
      <c r="V34" s="769">
        <v>0</v>
      </c>
      <c r="W34" s="123">
        <f t="shared" si="7"/>
        <v>0</v>
      </c>
      <c r="X34" s="757"/>
      <c r="Y34" s="142" t="s">
        <v>262</v>
      </c>
      <c r="Z34" s="758">
        <f t="shared" si="8"/>
        <v>0</v>
      </c>
      <c r="AC34" s="174">
        <v>862427</v>
      </c>
      <c r="AD34" s="174">
        <v>1229032</v>
      </c>
      <c r="AE34" s="174"/>
      <c r="AF34" s="174"/>
      <c r="AH34" s="118"/>
    </row>
    <row r="35" spans="1:41" x14ac:dyDescent="0.35">
      <c r="A35" s="362" t="s">
        <v>263</v>
      </c>
      <c r="B35" s="357">
        <v>0</v>
      </c>
      <c r="C35" s="357">
        <v>0</v>
      </c>
      <c r="D35" s="357">
        <v>0</v>
      </c>
      <c r="E35" s="123">
        <f t="shared" si="5"/>
        <v>0</v>
      </c>
      <c r="F35" s="755"/>
      <c r="G35" s="761" t="s">
        <v>263</v>
      </c>
      <c r="H35" s="357">
        <v>0</v>
      </c>
      <c r="I35" s="359">
        <v>0</v>
      </c>
      <c r="J35" s="357">
        <v>0</v>
      </c>
      <c r="K35" s="256">
        <f t="shared" si="9"/>
        <v>0</v>
      </c>
      <c r="L35" s="777"/>
      <c r="M35" s="761" t="s">
        <v>263</v>
      </c>
      <c r="N35" s="357">
        <v>0</v>
      </c>
      <c r="O35" s="357">
        <v>0</v>
      </c>
      <c r="P35" s="357">
        <v>0</v>
      </c>
      <c r="Q35" s="256">
        <f t="shared" si="6"/>
        <v>0</v>
      </c>
      <c r="R35" s="777"/>
      <c r="S35" s="794" t="s">
        <v>263</v>
      </c>
      <c r="T35" s="780">
        <v>0</v>
      </c>
      <c r="U35" s="769">
        <v>0</v>
      </c>
      <c r="V35" s="769">
        <v>0</v>
      </c>
      <c r="W35" s="123">
        <f t="shared" si="7"/>
        <v>0</v>
      </c>
      <c r="X35" s="757"/>
      <c r="Y35" s="362" t="s">
        <v>263</v>
      </c>
      <c r="Z35" s="758">
        <f t="shared" si="8"/>
        <v>0</v>
      </c>
      <c r="AC35" s="174">
        <v>1274169</v>
      </c>
      <c r="AD35" s="174">
        <v>1274169</v>
      </c>
      <c r="AE35" s="174"/>
      <c r="AF35" s="174"/>
      <c r="AH35" s="118"/>
    </row>
    <row r="36" spans="1:41" x14ac:dyDescent="0.35">
      <c r="A36" s="201" t="s">
        <v>264</v>
      </c>
      <c r="B36" s="357">
        <v>0</v>
      </c>
      <c r="C36" s="357">
        <v>0</v>
      </c>
      <c r="D36" s="357">
        <v>0</v>
      </c>
      <c r="E36" s="123">
        <f t="shared" si="5"/>
        <v>0</v>
      </c>
      <c r="F36" s="755"/>
      <c r="G36" s="768" t="s">
        <v>264</v>
      </c>
      <c r="H36" s="357">
        <v>0</v>
      </c>
      <c r="I36" s="359">
        <v>0</v>
      </c>
      <c r="J36" s="357">
        <v>0</v>
      </c>
      <c r="K36" s="256">
        <f t="shared" si="9"/>
        <v>0</v>
      </c>
      <c r="L36" s="777"/>
      <c r="M36" s="768" t="s">
        <v>264</v>
      </c>
      <c r="N36" s="357">
        <v>0</v>
      </c>
      <c r="O36" s="357">
        <v>0</v>
      </c>
      <c r="P36" s="357">
        <v>0</v>
      </c>
      <c r="Q36" s="256">
        <f t="shared" si="6"/>
        <v>0</v>
      </c>
      <c r="R36" s="777"/>
      <c r="S36" s="794" t="s">
        <v>264</v>
      </c>
      <c r="T36" s="762">
        <v>0</v>
      </c>
      <c r="U36" s="769">
        <v>0</v>
      </c>
      <c r="V36" s="769">
        <v>0</v>
      </c>
      <c r="W36" s="123">
        <f t="shared" si="7"/>
        <v>0</v>
      </c>
      <c r="X36" s="757"/>
      <c r="Y36" s="201" t="s">
        <v>264</v>
      </c>
      <c r="Z36" s="758">
        <f t="shared" si="8"/>
        <v>0</v>
      </c>
      <c r="AC36" s="360" t="s">
        <v>128</v>
      </c>
      <c r="AD36" s="174">
        <v>0</v>
      </c>
      <c r="AE36" s="174"/>
      <c r="AF36" s="174"/>
      <c r="AH36" s="118"/>
    </row>
    <row r="37" spans="1:41" x14ac:dyDescent="0.35">
      <c r="A37" s="267" t="s">
        <v>265</v>
      </c>
      <c r="B37" s="357">
        <v>0</v>
      </c>
      <c r="C37" s="357">
        <v>0</v>
      </c>
      <c r="D37" s="357">
        <v>0</v>
      </c>
      <c r="E37" s="123">
        <f t="shared" si="5"/>
        <v>0</v>
      </c>
      <c r="F37" s="755"/>
      <c r="G37" s="772" t="s">
        <v>265</v>
      </c>
      <c r="H37" s="357">
        <v>0</v>
      </c>
      <c r="I37" s="359">
        <v>0</v>
      </c>
      <c r="J37" s="357">
        <v>0</v>
      </c>
      <c r="K37" s="256">
        <f t="shared" si="9"/>
        <v>0</v>
      </c>
      <c r="L37" s="777"/>
      <c r="M37" s="772" t="s">
        <v>265</v>
      </c>
      <c r="N37" s="357">
        <v>0</v>
      </c>
      <c r="O37" s="357">
        <v>0</v>
      </c>
      <c r="P37" s="357">
        <v>0</v>
      </c>
      <c r="Q37" s="256">
        <f t="shared" si="6"/>
        <v>0</v>
      </c>
      <c r="R37" s="777"/>
      <c r="S37" s="800" t="s">
        <v>265</v>
      </c>
      <c r="T37" s="781">
        <v>0</v>
      </c>
      <c r="U37" s="769">
        <v>0</v>
      </c>
      <c r="V37" s="769">
        <v>0</v>
      </c>
      <c r="W37" s="123">
        <f t="shared" si="7"/>
        <v>0</v>
      </c>
      <c r="X37" s="757"/>
      <c r="Y37" s="267" t="s">
        <v>265</v>
      </c>
      <c r="Z37" s="764">
        <f t="shared" si="8"/>
        <v>0</v>
      </c>
      <c r="AC37" s="174">
        <v>55000</v>
      </c>
      <c r="AD37" s="174">
        <v>1565000</v>
      </c>
      <c r="AE37" s="174"/>
      <c r="AF37" s="174"/>
      <c r="AH37" s="118"/>
    </row>
    <row r="38" spans="1:41" x14ac:dyDescent="0.35">
      <c r="B38" s="366">
        <f>SUM(B28:B37)</f>
        <v>20000</v>
      </c>
      <c r="C38" s="366">
        <f>SUM(C28:C37)</f>
        <v>22000</v>
      </c>
      <c r="D38" s="366">
        <f>SUM(D28:D37)</f>
        <v>5000</v>
      </c>
      <c r="E38" s="368">
        <f>SUM(E28:E37)</f>
        <v>47000</v>
      </c>
      <c r="F38" s="777"/>
      <c r="G38" s="745"/>
      <c r="H38" s="366">
        <f>SUM(H28:H37)</f>
        <v>2000</v>
      </c>
      <c r="I38" s="366">
        <f>SUM(I28:I37)</f>
        <v>48.81</v>
      </c>
      <c r="J38" s="366">
        <f>SUM(J28:J37)</f>
        <v>0</v>
      </c>
      <c r="K38" s="368">
        <f>SUM(K28:K37)</f>
        <v>2048.81</v>
      </c>
      <c r="L38" s="777"/>
      <c r="M38" s="745"/>
      <c r="N38" s="366">
        <f>SUM(N28:N37)</f>
        <v>1000</v>
      </c>
      <c r="O38" s="366">
        <f>SUM(O28:O37)</f>
        <v>1000</v>
      </c>
      <c r="P38" s="366">
        <f>SUM(P28:P37)</f>
        <v>3000</v>
      </c>
      <c r="Q38" s="368">
        <f>SUM(Q28:Q37)</f>
        <v>5000</v>
      </c>
      <c r="R38" s="777"/>
      <c r="S38" s="745"/>
      <c r="T38" s="2">
        <f>SUM(T28:T37)</f>
        <v>1000</v>
      </c>
      <c r="U38" s="366">
        <f>SUM(U28:U37)</f>
        <v>2000</v>
      </c>
      <c r="V38" s="366">
        <f>SUM(V29:V37)</f>
        <v>0</v>
      </c>
      <c r="W38" s="368">
        <f>SUM(W28:W37)</f>
        <v>3000</v>
      </c>
      <c r="X38" s="778"/>
      <c r="Z38" s="758">
        <f>SUM(Z28:Z37)</f>
        <v>57048.81</v>
      </c>
      <c r="AC38" s="174">
        <v>1996142</v>
      </c>
      <c r="AD38" s="174">
        <v>1509828</v>
      </c>
      <c r="AE38" s="174"/>
      <c r="AF38" s="174"/>
      <c r="AH38" s="118"/>
    </row>
    <row r="39" spans="1:41" x14ac:dyDescent="0.35">
      <c r="B39" s="118"/>
      <c r="C39" s="118"/>
      <c r="D39" s="118"/>
      <c r="E39" s="173">
        <f>SUM(B38:D38)</f>
        <v>47000</v>
      </c>
      <c r="F39" s="777"/>
      <c r="G39" s="745"/>
      <c r="H39" s="118"/>
      <c r="I39" s="118"/>
      <c r="J39" s="118"/>
      <c r="K39" s="173">
        <f>SUM(H38:J38)</f>
        <v>2048.81</v>
      </c>
      <c r="L39" s="777"/>
      <c r="M39" s="745"/>
      <c r="N39" s="118"/>
      <c r="O39" s="118"/>
      <c r="P39" s="118"/>
      <c r="Q39" s="173">
        <f>SUM(N38:P38)</f>
        <v>5000</v>
      </c>
      <c r="R39" s="777"/>
      <c r="S39" s="745"/>
      <c r="T39" s="2"/>
      <c r="U39" s="118"/>
      <c r="V39" s="118"/>
      <c r="W39" s="256"/>
      <c r="X39" s="778"/>
      <c r="Z39" s="758"/>
      <c r="AC39" s="174" t="s">
        <v>266</v>
      </c>
      <c r="AD39" s="174">
        <v>1356858</v>
      </c>
      <c r="AE39" s="174"/>
      <c r="AF39" s="174"/>
      <c r="AH39" s="118"/>
    </row>
    <row r="40" spans="1:41" x14ac:dyDescent="0.35">
      <c r="A40" s="225"/>
      <c r="E40" s="77"/>
      <c r="F40" s="744"/>
      <c r="G40" s="775"/>
      <c r="M40" s="775"/>
      <c r="P40" s="119"/>
      <c r="Q40" s="256"/>
      <c r="R40" s="777"/>
      <c r="S40" s="775" t="s">
        <v>267</v>
      </c>
      <c r="T40" s="231"/>
      <c r="W40" s="77"/>
      <c r="X40" s="747"/>
      <c r="Y40" s="225" t="s">
        <v>267</v>
      </c>
      <c r="Z40" s="748"/>
      <c r="AC40" s="174">
        <v>2218394</v>
      </c>
      <c r="AD40" s="174">
        <v>1419285.7</v>
      </c>
      <c r="AE40" s="174"/>
      <c r="AF40" s="174"/>
      <c r="AH40" s="118"/>
    </row>
    <row r="41" spans="1:41" x14ac:dyDescent="0.35">
      <c r="A41" s="92" t="s">
        <v>218</v>
      </c>
      <c r="E41" s="77"/>
      <c r="F41" s="744"/>
      <c r="G41" s="750" t="s">
        <v>218</v>
      </c>
      <c r="J41" s="69"/>
      <c r="K41" s="370"/>
      <c r="L41" s="805"/>
      <c r="M41" s="750" t="s">
        <v>218</v>
      </c>
      <c r="N41" s="69"/>
      <c r="P41" s="119"/>
      <c r="Q41" s="256"/>
      <c r="R41" s="777"/>
      <c r="S41" s="750" t="s">
        <v>218</v>
      </c>
      <c r="T41" s="234"/>
      <c r="W41" s="77"/>
      <c r="X41" s="747"/>
      <c r="Y41" s="92" t="s">
        <v>218</v>
      </c>
      <c r="Z41" s="748"/>
      <c r="AC41" s="174">
        <v>1419286</v>
      </c>
      <c r="AD41" s="174">
        <v>1362015</v>
      </c>
      <c r="AE41" s="174"/>
      <c r="AF41" s="174"/>
      <c r="AH41" s="118"/>
    </row>
    <row r="42" spans="1:41" x14ac:dyDescent="0.35">
      <c r="A42" s="110" t="s">
        <v>131</v>
      </c>
      <c r="B42" s="111"/>
      <c r="C42" s="372"/>
      <c r="D42" s="111"/>
      <c r="E42" s="374"/>
      <c r="F42" s="806"/>
      <c r="G42" s="754" t="s">
        <v>131</v>
      </c>
      <c r="H42" s="111"/>
      <c r="I42" s="111"/>
      <c r="J42" s="111"/>
      <c r="K42" s="374"/>
      <c r="L42" s="806"/>
      <c r="M42" s="754" t="s">
        <v>131</v>
      </c>
      <c r="O42" s="111"/>
      <c r="P42" s="263"/>
      <c r="Q42" s="376"/>
      <c r="R42" s="807"/>
      <c r="S42" s="754" t="s">
        <v>131</v>
      </c>
      <c r="T42" s="239"/>
      <c r="U42" s="114"/>
      <c r="V42" s="114"/>
      <c r="W42" s="104"/>
      <c r="X42" s="753"/>
      <c r="Y42" s="110" t="s">
        <v>131</v>
      </c>
      <c r="Z42" s="748"/>
      <c r="AC42" s="174">
        <v>0</v>
      </c>
      <c r="AD42" s="174">
        <v>0</v>
      </c>
      <c r="AE42" s="174"/>
      <c r="AF42" s="174"/>
      <c r="AH42" s="118"/>
    </row>
    <row r="43" spans="1:41" x14ac:dyDescent="0.35">
      <c r="A43" s="120" t="s">
        <v>268</v>
      </c>
      <c r="B43" s="378">
        <v>309145</v>
      </c>
      <c r="C43" s="378">
        <v>337490</v>
      </c>
      <c r="D43" s="378">
        <f t="shared" ref="D43:D61" si="10">SUM(B43:C43)</f>
        <v>646635</v>
      </c>
      <c r="E43" s="123">
        <f t="shared" ref="E43:E61" si="11">SUM(B43,C43,D43)</f>
        <v>1293270</v>
      </c>
      <c r="F43" s="755"/>
      <c r="G43" s="756" t="s">
        <v>268</v>
      </c>
      <c r="H43" s="329">
        <v>154237</v>
      </c>
      <c r="I43" s="329">
        <v>224100</v>
      </c>
      <c r="J43" s="349">
        <v>234695</v>
      </c>
      <c r="K43" s="256">
        <f>SUM(H43,I43,J43)</f>
        <v>613032</v>
      </c>
      <c r="L43" s="777"/>
      <c r="M43" s="756" t="s">
        <v>268</v>
      </c>
      <c r="N43" s="329">
        <v>78415</v>
      </c>
      <c r="O43" s="329">
        <v>77619</v>
      </c>
      <c r="P43" s="329">
        <v>98861</v>
      </c>
      <c r="Q43" s="256">
        <f t="shared" ref="Q43:Q61" si="12">SUM(N43,O43,P43)</f>
        <v>254895</v>
      </c>
      <c r="R43" s="777"/>
      <c r="S43" s="756" t="s">
        <v>268</v>
      </c>
      <c r="T43" s="125">
        <v>130618</v>
      </c>
      <c r="U43" s="329">
        <v>163011</v>
      </c>
      <c r="V43" s="329">
        <v>63259</v>
      </c>
      <c r="W43" s="123">
        <f>SUM(T43,U43,V43)</f>
        <v>356888</v>
      </c>
      <c r="X43" s="757"/>
      <c r="Y43" s="120" t="s">
        <v>268</v>
      </c>
      <c r="Z43" s="758">
        <f t="shared" ref="Z43:Z61" si="13">SUM(W43,Q43,K43,E43)</f>
        <v>2518085</v>
      </c>
      <c r="AC43" s="174">
        <v>1229032</v>
      </c>
      <c r="AD43" s="174">
        <v>55000</v>
      </c>
      <c r="AE43" s="174"/>
      <c r="AF43" s="174"/>
      <c r="AK43" t="s">
        <v>268</v>
      </c>
      <c r="AL43" t="s">
        <v>268</v>
      </c>
      <c r="AN43" s="2">
        <v>77619</v>
      </c>
      <c r="AO43" t="s">
        <v>268</v>
      </c>
    </row>
    <row r="44" spans="1:41" x14ac:dyDescent="0.35">
      <c r="A44" s="120" t="s">
        <v>269</v>
      </c>
      <c r="B44" s="329">
        <v>107845</v>
      </c>
      <c r="C44" s="329">
        <v>115551</v>
      </c>
      <c r="D44" s="329">
        <f t="shared" si="10"/>
        <v>223396</v>
      </c>
      <c r="E44" s="123">
        <f>SUM(B44,C44,D44)</f>
        <v>446792</v>
      </c>
      <c r="F44" s="755"/>
      <c r="G44" s="756" t="s">
        <v>269</v>
      </c>
      <c r="H44" s="329">
        <v>31511</v>
      </c>
      <c r="I44" s="329">
        <v>31511</v>
      </c>
      <c r="J44" s="329">
        <v>31511</v>
      </c>
      <c r="K44" s="256">
        <f>SUM(H44,I44,J44)</f>
        <v>94533</v>
      </c>
      <c r="L44" s="777"/>
      <c r="M44" s="756" t="s">
        <v>269</v>
      </c>
      <c r="N44" s="329">
        <v>88742</v>
      </c>
      <c r="O44" s="329">
        <v>246689</v>
      </c>
      <c r="P44" s="329">
        <v>190702</v>
      </c>
      <c r="Q44" s="256">
        <f t="shared" si="12"/>
        <v>526133</v>
      </c>
      <c r="R44" s="777"/>
      <c r="S44" s="756" t="s">
        <v>269</v>
      </c>
      <c r="T44" s="125">
        <v>241843</v>
      </c>
      <c r="U44" s="329">
        <v>130009</v>
      </c>
      <c r="V44" s="329">
        <v>159742</v>
      </c>
      <c r="W44" s="123">
        <f>SUM(T44,U44,V44)</f>
        <v>531594</v>
      </c>
      <c r="X44" s="757"/>
      <c r="Y44" s="120" t="s">
        <v>269</v>
      </c>
      <c r="Z44" s="758">
        <f t="shared" si="13"/>
        <v>1599052</v>
      </c>
      <c r="AA44" s="273"/>
      <c r="AC44" s="174">
        <v>5000</v>
      </c>
      <c r="AD44" s="174">
        <v>0</v>
      </c>
      <c r="AE44" s="174"/>
      <c r="AF44" s="174"/>
      <c r="AK44" t="s">
        <v>269</v>
      </c>
      <c r="AL44" t="s">
        <v>269</v>
      </c>
      <c r="AN44" s="2">
        <v>246689</v>
      </c>
      <c r="AO44" t="s">
        <v>269</v>
      </c>
    </row>
    <row r="45" spans="1:41" x14ac:dyDescent="0.35">
      <c r="A45" s="120" t="s">
        <v>270</v>
      </c>
      <c r="B45" s="329">
        <v>168374</v>
      </c>
      <c r="C45" s="329">
        <v>275039</v>
      </c>
      <c r="D45" s="329">
        <f t="shared" si="10"/>
        <v>443413</v>
      </c>
      <c r="E45" s="123">
        <f>SUM(B45,C45,D45)</f>
        <v>886826</v>
      </c>
      <c r="F45" s="755"/>
      <c r="G45" s="756" t="s">
        <v>270</v>
      </c>
      <c r="H45" s="329">
        <v>149674</v>
      </c>
      <c r="I45" s="329">
        <v>70499</v>
      </c>
      <c r="J45" s="329">
        <v>70499</v>
      </c>
      <c r="K45" s="256">
        <f>SUM(H45,I45,J45)</f>
        <v>290672</v>
      </c>
      <c r="L45" s="777"/>
      <c r="M45" s="756" t="s">
        <v>270</v>
      </c>
      <c r="N45" s="380">
        <v>48543</v>
      </c>
      <c r="O45" s="380">
        <v>48543</v>
      </c>
      <c r="P45" s="380">
        <v>48543</v>
      </c>
      <c r="Q45" s="256">
        <f t="shared" si="12"/>
        <v>145629</v>
      </c>
      <c r="R45" s="777"/>
      <c r="S45" s="756" t="s">
        <v>270</v>
      </c>
      <c r="T45" s="125">
        <v>58543</v>
      </c>
      <c r="U45" s="329">
        <v>157566</v>
      </c>
      <c r="V45" s="329">
        <v>157566</v>
      </c>
      <c r="W45" s="123">
        <f>SUM(T45,U45,V45)</f>
        <v>373675</v>
      </c>
      <c r="X45" s="757"/>
      <c r="Y45" s="120" t="s">
        <v>270</v>
      </c>
      <c r="Z45" s="758">
        <f t="shared" si="13"/>
        <v>1696802</v>
      </c>
      <c r="AA45" s="273"/>
      <c r="AC45" s="174"/>
      <c r="AD45" s="174">
        <v>0</v>
      </c>
      <c r="AE45" s="174"/>
      <c r="AF45" s="174"/>
      <c r="AK45" t="s">
        <v>270</v>
      </c>
      <c r="AL45" t="s">
        <v>480</v>
      </c>
      <c r="AN45" s="2">
        <v>48543</v>
      </c>
      <c r="AO45" t="s">
        <v>480</v>
      </c>
    </row>
    <row r="46" spans="1:41" x14ac:dyDescent="0.35">
      <c r="A46" s="120" t="s">
        <v>132</v>
      </c>
      <c r="B46" s="329">
        <v>0</v>
      </c>
      <c r="C46" s="329">
        <v>0</v>
      </c>
      <c r="D46" s="329">
        <f t="shared" si="10"/>
        <v>0</v>
      </c>
      <c r="E46" s="123">
        <f t="shared" si="11"/>
        <v>0</v>
      </c>
      <c r="F46" s="755"/>
      <c r="G46" s="756" t="s">
        <v>132</v>
      </c>
      <c r="H46" s="329">
        <v>0</v>
      </c>
      <c r="I46" s="329">
        <v>0</v>
      </c>
      <c r="J46" s="329">
        <v>0</v>
      </c>
      <c r="K46" s="256">
        <f t="shared" ref="K46:K61" si="14">SUM(H46,I46,J46)</f>
        <v>0</v>
      </c>
      <c r="L46" s="777"/>
      <c r="M46" s="756" t="s">
        <v>132</v>
      </c>
      <c r="N46" s="329">
        <v>0</v>
      </c>
      <c r="O46" s="329">
        <v>0</v>
      </c>
      <c r="P46" s="329">
        <v>0</v>
      </c>
      <c r="Q46" s="256">
        <f t="shared" si="12"/>
        <v>0</v>
      </c>
      <c r="R46" s="777"/>
      <c r="S46" s="756" t="s">
        <v>132</v>
      </c>
      <c r="T46" s="125">
        <v>0</v>
      </c>
      <c r="U46" s="329">
        <v>0</v>
      </c>
      <c r="V46" s="329">
        <v>0</v>
      </c>
      <c r="W46" s="123">
        <f t="shared" ref="W46:W61" si="15">SUM(T46,U46,V46)</f>
        <v>0</v>
      </c>
      <c r="X46" s="757"/>
      <c r="Y46" s="120" t="s">
        <v>132</v>
      </c>
      <c r="Z46" s="758">
        <f t="shared" si="13"/>
        <v>0</v>
      </c>
      <c r="AC46" s="174" t="s">
        <v>128</v>
      </c>
      <c r="AD46" s="174">
        <v>1996142</v>
      </c>
      <c r="AK46" t="s">
        <v>132</v>
      </c>
      <c r="AL46" t="s">
        <v>132</v>
      </c>
      <c r="AN46" s="2">
        <v>0</v>
      </c>
      <c r="AO46" t="s">
        <v>132</v>
      </c>
    </row>
    <row r="47" spans="1:41" x14ac:dyDescent="0.35">
      <c r="A47" s="135" t="s">
        <v>271</v>
      </c>
      <c r="B47" s="380">
        <v>150000</v>
      </c>
      <c r="C47" s="381">
        <v>150000</v>
      </c>
      <c r="D47" s="380">
        <f t="shared" si="10"/>
        <v>300000</v>
      </c>
      <c r="E47" s="123">
        <f>SUM(B47,C47,D47)</f>
        <v>600000</v>
      </c>
      <c r="F47" s="755"/>
      <c r="G47" s="760" t="s">
        <v>271</v>
      </c>
      <c r="H47" s="380">
        <v>100000</v>
      </c>
      <c r="I47" s="349">
        <v>100000</v>
      </c>
      <c r="J47" s="349">
        <v>100000</v>
      </c>
      <c r="K47" s="256">
        <f t="shared" si="14"/>
        <v>300000</v>
      </c>
      <c r="L47" s="777"/>
      <c r="M47" s="760" t="s">
        <v>271</v>
      </c>
      <c r="N47" s="380">
        <v>150000</v>
      </c>
      <c r="O47" s="380">
        <v>150000</v>
      </c>
      <c r="P47" s="380">
        <v>150000</v>
      </c>
      <c r="Q47" s="256">
        <f t="shared" si="12"/>
        <v>450000</v>
      </c>
      <c r="R47" s="777"/>
      <c r="S47" s="760" t="s">
        <v>271</v>
      </c>
      <c r="T47" s="136">
        <v>150000</v>
      </c>
      <c r="U47" s="349">
        <v>150000</v>
      </c>
      <c r="V47" s="349">
        <v>150000</v>
      </c>
      <c r="W47" s="123">
        <f t="shared" si="15"/>
        <v>450000</v>
      </c>
      <c r="X47" s="757"/>
      <c r="Y47" s="135" t="s">
        <v>271</v>
      </c>
      <c r="Z47" s="758">
        <f t="shared" si="13"/>
        <v>1800000</v>
      </c>
      <c r="AA47" s="382"/>
      <c r="AC47" s="174" t="s">
        <v>266</v>
      </c>
      <c r="AD47" s="174">
        <v>862427</v>
      </c>
      <c r="AK47" t="s">
        <v>271</v>
      </c>
      <c r="AL47" t="s">
        <v>271</v>
      </c>
      <c r="AN47" s="2">
        <v>150000</v>
      </c>
      <c r="AO47" t="s">
        <v>271</v>
      </c>
    </row>
    <row r="48" spans="1:41" x14ac:dyDescent="0.35">
      <c r="A48" s="135" t="s">
        <v>272</v>
      </c>
      <c r="B48" s="380">
        <v>15000</v>
      </c>
      <c r="C48" s="329">
        <v>36352</v>
      </c>
      <c r="D48" s="329">
        <f t="shared" si="10"/>
        <v>51352</v>
      </c>
      <c r="E48" s="123">
        <f>SUM(B48,C48,D48)</f>
        <v>102704</v>
      </c>
      <c r="F48" s="755"/>
      <c r="G48" s="760" t="s">
        <v>272</v>
      </c>
      <c r="H48" s="329">
        <v>219393</v>
      </c>
      <c r="I48" s="329">
        <v>146378</v>
      </c>
      <c r="J48" s="329">
        <v>52915</v>
      </c>
      <c r="K48" s="256">
        <f t="shared" si="14"/>
        <v>418686</v>
      </c>
      <c r="L48" s="777"/>
      <c r="M48" s="760" t="s">
        <v>272</v>
      </c>
      <c r="N48" s="329">
        <v>30888</v>
      </c>
      <c r="O48" s="329">
        <v>161071</v>
      </c>
      <c r="P48" s="329">
        <v>111863</v>
      </c>
      <c r="Q48" s="256">
        <f t="shared" si="12"/>
        <v>303822</v>
      </c>
      <c r="R48" s="777"/>
      <c r="S48" s="760" t="s">
        <v>272</v>
      </c>
      <c r="T48" s="121">
        <v>167146</v>
      </c>
      <c r="U48" s="329">
        <v>83247</v>
      </c>
      <c r="V48" s="329">
        <v>2083</v>
      </c>
      <c r="W48" s="123">
        <f t="shared" si="15"/>
        <v>252476</v>
      </c>
      <c r="X48" s="757"/>
      <c r="Y48" s="135" t="s">
        <v>272</v>
      </c>
      <c r="Z48" s="758">
        <f t="shared" si="13"/>
        <v>1077688</v>
      </c>
      <c r="AA48" s="177"/>
      <c r="AC48" s="118" t="s">
        <v>128</v>
      </c>
      <c r="AD48" s="174">
        <v>1110000</v>
      </c>
      <c r="AK48" t="s">
        <v>272</v>
      </c>
      <c r="AL48" t="s">
        <v>272</v>
      </c>
      <c r="AN48" s="2">
        <v>161071</v>
      </c>
      <c r="AO48" t="s">
        <v>272</v>
      </c>
    </row>
    <row r="49" spans="1:41" x14ac:dyDescent="0.35">
      <c r="A49" s="135" t="s">
        <v>273</v>
      </c>
      <c r="B49" s="380">
        <v>16790</v>
      </c>
      <c r="C49" s="329">
        <v>68964</v>
      </c>
      <c r="D49" s="329">
        <f t="shared" si="10"/>
        <v>85754</v>
      </c>
      <c r="E49" s="123">
        <f t="shared" si="11"/>
        <v>171508</v>
      </c>
      <c r="F49" s="755"/>
      <c r="G49" s="760" t="s">
        <v>273</v>
      </c>
      <c r="H49" s="329">
        <v>205803</v>
      </c>
      <c r="I49" s="329">
        <v>146378</v>
      </c>
      <c r="J49" s="329">
        <v>4871</v>
      </c>
      <c r="K49" s="256">
        <f t="shared" si="14"/>
        <v>357052</v>
      </c>
      <c r="L49" s="777"/>
      <c r="M49" s="760" t="s">
        <v>273</v>
      </c>
      <c r="N49" s="329">
        <v>40389</v>
      </c>
      <c r="O49" s="329">
        <v>204407</v>
      </c>
      <c r="P49" s="329">
        <v>131953</v>
      </c>
      <c r="Q49" s="256">
        <f t="shared" si="12"/>
        <v>376749</v>
      </c>
      <c r="R49" s="777"/>
      <c r="S49" s="760" t="s">
        <v>273</v>
      </c>
      <c r="T49" s="121">
        <v>203374</v>
      </c>
      <c r="U49" s="329">
        <v>94589</v>
      </c>
      <c r="V49" s="329">
        <v>4360</v>
      </c>
      <c r="W49" s="123">
        <f t="shared" si="15"/>
        <v>302323</v>
      </c>
      <c r="X49" s="757"/>
      <c r="Y49" s="135" t="s">
        <v>273</v>
      </c>
      <c r="Z49" s="758">
        <f t="shared" si="13"/>
        <v>1207632</v>
      </c>
      <c r="AA49" s="177"/>
      <c r="AC49" s="118" t="s">
        <v>128</v>
      </c>
      <c r="AD49" s="383">
        <v>0</v>
      </c>
      <c r="AK49" t="s">
        <v>273</v>
      </c>
      <c r="AL49" t="s">
        <v>273</v>
      </c>
      <c r="AN49" s="2">
        <v>204407</v>
      </c>
      <c r="AO49" t="s">
        <v>273</v>
      </c>
    </row>
    <row r="50" spans="1:41" x14ac:dyDescent="0.35">
      <c r="A50" s="135" t="s">
        <v>274</v>
      </c>
      <c r="B50" s="329">
        <v>15000</v>
      </c>
      <c r="C50" s="329">
        <v>36692</v>
      </c>
      <c r="D50" s="329">
        <f t="shared" si="10"/>
        <v>51692</v>
      </c>
      <c r="E50" s="123">
        <f t="shared" si="11"/>
        <v>103384</v>
      </c>
      <c r="F50" s="755"/>
      <c r="G50" s="760" t="s">
        <v>274</v>
      </c>
      <c r="H50" s="329">
        <v>199809</v>
      </c>
      <c r="I50" s="329">
        <v>186973</v>
      </c>
      <c r="J50" s="329">
        <v>57063</v>
      </c>
      <c r="K50" s="256">
        <f t="shared" si="14"/>
        <v>443845</v>
      </c>
      <c r="L50" s="777"/>
      <c r="M50" s="760" t="s">
        <v>274</v>
      </c>
      <c r="N50" s="329">
        <v>40990</v>
      </c>
      <c r="O50" s="329">
        <v>189367</v>
      </c>
      <c r="P50" s="329">
        <v>71774</v>
      </c>
      <c r="Q50" s="256">
        <f t="shared" si="12"/>
        <v>302131</v>
      </c>
      <c r="R50" s="777"/>
      <c r="S50" s="760" t="s">
        <v>274</v>
      </c>
      <c r="T50" s="121">
        <v>185680</v>
      </c>
      <c r="U50" s="329">
        <v>94357</v>
      </c>
      <c r="V50" s="329">
        <v>2312</v>
      </c>
      <c r="W50" s="123">
        <f t="shared" si="15"/>
        <v>282349</v>
      </c>
      <c r="X50" s="757"/>
      <c r="Y50" s="135" t="s">
        <v>274</v>
      </c>
      <c r="Z50" s="758">
        <f t="shared" si="13"/>
        <v>1131709</v>
      </c>
      <c r="AA50" s="177"/>
      <c r="AC50" s="118">
        <v>68050</v>
      </c>
      <c r="AD50" s="383">
        <v>5000</v>
      </c>
      <c r="AK50" t="s">
        <v>274</v>
      </c>
      <c r="AL50" t="s">
        <v>89</v>
      </c>
      <c r="AN50" s="2">
        <v>189367</v>
      </c>
      <c r="AO50" t="s">
        <v>89</v>
      </c>
    </row>
    <row r="51" spans="1:41" x14ac:dyDescent="0.35">
      <c r="A51" s="135" t="s">
        <v>275</v>
      </c>
      <c r="B51" s="380">
        <v>15000</v>
      </c>
      <c r="C51" s="329">
        <v>47945</v>
      </c>
      <c r="D51" s="329">
        <f t="shared" si="10"/>
        <v>62945</v>
      </c>
      <c r="E51" s="123">
        <f t="shared" si="11"/>
        <v>125890</v>
      </c>
      <c r="F51" s="755"/>
      <c r="G51" s="760" t="s">
        <v>275</v>
      </c>
      <c r="H51" s="329">
        <v>236466</v>
      </c>
      <c r="I51" s="329">
        <v>217466</v>
      </c>
      <c r="J51" s="380">
        <v>34455</v>
      </c>
      <c r="K51" s="256">
        <f>SUM(H51,I51,J51)</f>
        <v>488387</v>
      </c>
      <c r="L51" s="777"/>
      <c r="M51" s="760" t="s">
        <v>275</v>
      </c>
      <c r="N51" s="329">
        <v>139486</v>
      </c>
      <c r="O51" s="329">
        <v>268294</v>
      </c>
      <c r="P51" s="329">
        <v>187619</v>
      </c>
      <c r="Q51" s="256">
        <f t="shared" si="12"/>
        <v>595399</v>
      </c>
      <c r="R51" s="777"/>
      <c r="S51" s="760" t="s">
        <v>275</v>
      </c>
      <c r="T51" s="121">
        <v>270045</v>
      </c>
      <c r="U51" s="329">
        <v>138884</v>
      </c>
      <c r="V51" s="329">
        <v>2819</v>
      </c>
      <c r="W51" s="123">
        <f t="shared" si="15"/>
        <v>411748</v>
      </c>
      <c r="X51" s="757"/>
      <c r="Y51" s="135" t="s">
        <v>275</v>
      </c>
      <c r="Z51" s="758">
        <f t="shared" si="13"/>
        <v>1621424</v>
      </c>
      <c r="AA51" s="177"/>
      <c r="AC51" s="384" t="s">
        <v>128</v>
      </c>
      <c r="AD51" s="384">
        <v>312000</v>
      </c>
      <c r="AE51" s="108"/>
      <c r="AF51" s="385"/>
      <c r="AK51" t="s">
        <v>275</v>
      </c>
      <c r="AL51" t="s">
        <v>275</v>
      </c>
      <c r="AN51" s="2">
        <v>268294</v>
      </c>
      <c r="AO51" t="s">
        <v>275</v>
      </c>
    </row>
    <row r="52" spans="1:41" x14ac:dyDescent="0.35">
      <c r="A52" s="135" t="s">
        <v>82</v>
      </c>
      <c r="B52" s="380">
        <v>0</v>
      </c>
      <c r="C52" s="380">
        <v>0</v>
      </c>
      <c r="D52" s="380">
        <f t="shared" si="10"/>
        <v>0</v>
      </c>
      <c r="E52" s="123">
        <f t="shared" si="11"/>
        <v>0</v>
      </c>
      <c r="F52" s="755"/>
      <c r="G52" s="760" t="s">
        <v>82</v>
      </c>
      <c r="H52" s="380">
        <v>0</v>
      </c>
      <c r="I52" s="380">
        <v>0</v>
      </c>
      <c r="J52" s="380">
        <v>0</v>
      </c>
      <c r="K52" s="256">
        <f t="shared" si="14"/>
        <v>0</v>
      </c>
      <c r="L52" s="777"/>
      <c r="M52" s="760" t="s">
        <v>82</v>
      </c>
      <c r="N52" s="380">
        <v>0</v>
      </c>
      <c r="O52" s="329">
        <v>0</v>
      </c>
      <c r="P52" s="380">
        <v>0</v>
      </c>
      <c r="Q52" s="256">
        <f t="shared" si="12"/>
        <v>0</v>
      </c>
      <c r="R52" s="777"/>
      <c r="S52" s="760" t="s">
        <v>82</v>
      </c>
      <c r="T52" s="121">
        <v>0</v>
      </c>
      <c r="U52" s="329">
        <v>0</v>
      </c>
      <c r="V52" s="329">
        <v>0</v>
      </c>
      <c r="W52" s="123">
        <f t="shared" si="15"/>
        <v>0</v>
      </c>
      <c r="X52" s="757"/>
      <c r="Y52" s="135" t="s">
        <v>82</v>
      </c>
      <c r="Z52" s="758">
        <f t="shared" si="13"/>
        <v>0</v>
      </c>
      <c r="AA52" s="177"/>
      <c r="AB52" s="386"/>
      <c r="AC52" s="384"/>
      <c r="AD52" s="118">
        <v>190000</v>
      </c>
      <c r="AE52" s="383"/>
      <c r="AF52" s="118"/>
      <c r="AK52" t="s">
        <v>82</v>
      </c>
      <c r="AL52" t="s">
        <v>82</v>
      </c>
      <c r="AN52" s="2">
        <v>0</v>
      </c>
      <c r="AO52" t="s">
        <v>82</v>
      </c>
    </row>
    <row r="53" spans="1:41" x14ac:dyDescent="0.35">
      <c r="A53" s="135" t="s">
        <v>276</v>
      </c>
      <c r="B53" s="380">
        <v>5000</v>
      </c>
      <c r="C53" s="380">
        <v>25000</v>
      </c>
      <c r="D53" s="380">
        <f t="shared" si="10"/>
        <v>30000</v>
      </c>
      <c r="E53" s="123">
        <f t="shared" si="11"/>
        <v>60000</v>
      </c>
      <c r="F53" s="755"/>
      <c r="G53" s="760" t="s">
        <v>276</v>
      </c>
      <c r="H53" s="380">
        <v>5000</v>
      </c>
      <c r="I53" s="380">
        <v>5000</v>
      </c>
      <c r="J53" s="380">
        <v>5000</v>
      </c>
      <c r="K53" s="256">
        <f t="shared" si="14"/>
        <v>15000</v>
      </c>
      <c r="L53" s="777"/>
      <c r="M53" s="760" t="s">
        <v>276</v>
      </c>
      <c r="N53" s="380">
        <v>10000</v>
      </c>
      <c r="O53" s="380">
        <v>10000</v>
      </c>
      <c r="P53" s="380">
        <v>10000</v>
      </c>
      <c r="Q53" s="256">
        <f t="shared" si="12"/>
        <v>30000</v>
      </c>
      <c r="R53" s="777"/>
      <c r="S53" s="760" t="s">
        <v>276</v>
      </c>
      <c r="T53" s="136">
        <v>50000</v>
      </c>
      <c r="U53" s="349">
        <v>50000</v>
      </c>
      <c r="V53" s="349">
        <v>5000</v>
      </c>
      <c r="W53" s="123">
        <f t="shared" si="15"/>
        <v>105000</v>
      </c>
      <c r="X53" s="757"/>
      <c r="Y53" s="135" t="s">
        <v>276</v>
      </c>
      <c r="Z53" s="758">
        <f t="shared" si="13"/>
        <v>210000</v>
      </c>
      <c r="AA53" s="177"/>
      <c r="AB53" s="386"/>
      <c r="AC53" s="384" t="s">
        <v>128</v>
      </c>
      <c r="AD53" s="118">
        <v>13000</v>
      </c>
      <c r="AE53" s="383"/>
      <c r="AF53" s="118"/>
      <c r="AK53" t="s">
        <v>276</v>
      </c>
      <c r="AL53" t="s">
        <v>276</v>
      </c>
      <c r="AN53" s="2">
        <v>10000</v>
      </c>
      <c r="AO53" t="s">
        <v>276</v>
      </c>
    </row>
    <row r="54" spans="1:41" x14ac:dyDescent="0.35">
      <c r="A54" s="388" t="s">
        <v>277</v>
      </c>
      <c r="B54" s="329">
        <v>0</v>
      </c>
      <c r="C54" s="329">
        <v>0</v>
      </c>
      <c r="D54" s="329">
        <f t="shared" si="10"/>
        <v>0</v>
      </c>
      <c r="E54" s="123">
        <f t="shared" si="11"/>
        <v>0</v>
      </c>
      <c r="F54" s="755"/>
      <c r="G54" s="808" t="s">
        <v>277</v>
      </c>
      <c r="H54" s="329">
        <v>0</v>
      </c>
      <c r="I54" s="329">
        <v>0</v>
      </c>
      <c r="J54" s="329">
        <v>0</v>
      </c>
      <c r="K54" s="256">
        <f t="shared" si="14"/>
        <v>0</v>
      </c>
      <c r="L54" s="777"/>
      <c r="M54" s="808" t="s">
        <v>277</v>
      </c>
      <c r="N54" s="329">
        <v>0</v>
      </c>
      <c r="O54" s="329">
        <v>0</v>
      </c>
      <c r="P54" s="329">
        <v>0</v>
      </c>
      <c r="Q54" s="256">
        <f t="shared" si="12"/>
        <v>0</v>
      </c>
      <c r="R54" s="777"/>
      <c r="S54" s="808" t="s">
        <v>277</v>
      </c>
      <c r="T54" s="125">
        <v>0</v>
      </c>
      <c r="U54" s="329">
        <v>0</v>
      </c>
      <c r="V54" s="329">
        <v>0</v>
      </c>
      <c r="W54" s="123">
        <f t="shared" si="15"/>
        <v>0</v>
      </c>
      <c r="X54" s="757"/>
      <c r="Y54" s="388" t="s">
        <v>277</v>
      </c>
      <c r="Z54" s="758">
        <f t="shared" si="13"/>
        <v>0</v>
      </c>
      <c r="AA54" s="177"/>
      <c r="AB54" s="386"/>
      <c r="AC54" s="384" t="s">
        <v>128</v>
      </c>
      <c r="AD54" s="118">
        <v>18000</v>
      </c>
      <c r="AE54" s="383"/>
      <c r="AF54" s="118"/>
      <c r="AK54" t="s">
        <v>277</v>
      </c>
      <c r="AL54" t="s">
        <v>277</v>
      </c>
      <c r="AN54" s="2">
        <v>0</v>
      </c>
      <c r="AO54" t="s">
        <v>277</v>
      </c>
    </row>
    <row r="55" spans="1:41" x14ac:dyDescent="0.35">
      <c r="A55" s="388" t="s">
        <v>316</v>
      </c>
      <c r="B55" s="329">
        <v>0</v>
      </c>
      <c r="C55" s="329">
        <v>0</v>
      </c>
      <c r="D55" s="329">
        <f t="shared" si="10"/>
        <v>0</v>
      </c>
      <c r="E55" s="123">
        <f t="shared" si="11"/>
        <v>0</v>
      </c>
      <c r="F55" s="755"/>
      <c r="G55" s="808" t="s">
        <v>316</v>
      </c>
      <c r="H55" s="329">
        <v>0</v>
      </c>
      <c r="I55" s="329">
        <v>0</v>
      </c>
      <c r="J55" s="329">
        <v>0</v>
      </c>
      <c r="K55" s="256">
        <f t="shared" si="14"/>
        <v>0</v>
      </c>
      <c r="L55" s="777"/>
      <c r="M55" s="808" t="s">
        <v>316</v>
      </c>
      <c r="N55" s="329">
        <v>0</v>
      </c>
      <c r="O55" s="329">
        <v>0</v>
      </c>
      <c r="P55" s="329">
        <v>0</v>
      </c>
      <c r="Q55" s="256">
        <f t="shared" si="12"/>
        <v>0</v>
      </c>
      <c r="R55" s="777"/>
      <c r="S55" s="808" t="s">
        <v>316</v>
      </c>
      <c r="T55" s="125">
        <v>0</v>
      </c>
      <c r="U55" s="329">
        <v>0</v>
      </c>
      <c r="V55" s="329">
        <v>0</v>
      </c>
      <c r="W55" s="123">
        <f t="shared" si="15"/>
        <v>0</v>
      </c>
      <c r="X55" s="757"/>
      <c r="Y55" s="388" t="s">
        <v>316</v>
      </c>
      <c r="Z55" s="758">
        <f t="shared" si="13"/>
        <v>0</v>
      </c>
      <c r="AA55" s="177"/>
      <c r="AB55" s="386"/>
      <c r="AC55" s="384" t="s">
        <v>128</v>
      </c>
      <c r="AD55" s="118">
        <v>0</v>
      </c>
      <c r="AE55" s="383"/>
      <c r="AF55" s="118"/>
      <c r="AK55" t="s">
        <v>316</v>
      </c>
      <c r="AL55" t="s">
        <v>316</v>
      </c>
      <c r="AN55" s="2">
        <v>0</v>
      </c>
      <c r="AO55" t="s">
        <v>316</v>
      </c>
    </row>
    <row r="56" spans="1:41" x14ac:dyDescent="0.35">
      <c r="A56" s="135" t="s">
        <v>83</v>
      </c>
      <c r="B56" s="381">
        <v>15284</v>
      </c>
      <c r="C56" s="381">
        <v>32950</v>
      </c>
      <c r="D56" s="381">
        <f t="shared" si="10"/>
        <v>48234</v>
      </c>
      <c r="E56" s="123">
        <f>SUM(B56,C56,D56)</f>
        <v>96468</v>
      </c>
      <c r="F56" s="755"/>
      <c r="G56" s="760" t="s">
        <v>83</v>
      </c>
      <c r="H56" s="378">
        <v>300403</v>
      </c>
      <c r="I56" s="378">
        <v>262271</v>
      </c>
      <c r="J56" s="329">
        <v>2853</v>
      </c>
      <c r="K56" s="256">
        <f>SUM(H56,I56,J56)</f>
        <v>565527</v>
      </c>
      <c r="L56" s="777"/>
      <c r="M56" s="760" t="s">
        <v>83</v>
      </c>
      <c r="N56" s="329">
        <v>49020</v>
      </c>
      <c r="O56" s="329">
        <v>70883</v>
      </c>
      <c r="P56" s="329">
        <v>52941</v>
      </c>
      <c r="Q56" s="256">
        <f t="shared" si="12"/>
        <v>172844</v>
      </c>
      <c r="R56" s="777"/>
      <c r="S56" s="760" t="s">
        <v>83</v>
      </c>
      <c r="T56" s="121">
        <v>51287</v>
      </c>
      <c r="U56" s="329">
        <v>51287</v>
      </c>
      <c r="V56" s="391">
        <v>886</v>
      </c>
      <c r="W56" s="123">
        <f t="shared" si="15"/>
        <v>103460</v>
      </c>
      <c r="X56" s="757"/>
      <c r="Y56" s="135" t="s">
        <v>83</v>
      </c>
      <c r="Z56" s="758">
        <f t="shared" si="13"/>
        <v>938299</v>
      </c>
      <c r="AA56" s="177"/>
      <c r="AB56" s="386"/>
      <c r="AC56" s="384" t="s">
        <v>128</v>
      </c>
      <c r="AD56" s="118">
        <v>0</v>
      </c>
      <c r="AE56" s="383"/>
      <c r="AF56" s="118"/>
      <c r="AK56" t="s">
        <v>83</v>
      </c>
      <c r="AL56" t="s">
        <v>83</v>
      </c>
      <c r="AN56" s="2">
        <v>70883</v>
      </c>
      <c r="AO56" t="s">
        <v>83</v>
      </c>
    </row>
    <row r="57" spans="1:41" x14ac:dyDescent="0.35">
      <c r="A57" s="135" t="s">
        <v>279</v>
      </c>
      <c r="B57" s="380">
        <v>20000</v>
      </c>
      <c r="C57" s="380">
        <v>100000</v>
      </c>
      <c r="D57" s="381">
        <f t="shared" si="10"/>
        <v>120000</v>
      </c>
      <c r="E57" s="123">
        <f>SUM(B57,C57,D57)</f>
        <v>240000</v>
      </c>
      <c r="F57" s="755"/>
      <c r="G57" s="760" t="s">
        <v>279</v>
      </c>
      <c r="H57" s="329">
        <v>5900</v>
      </c>
      <c r="I57" s="349">
        <v>100000</v>
      </c>
      <c r="J57" s="349">
        <v>75000</v>
      </c>
      <c r="K57" s="256">
        <f t="shared" si="14"/>
        <v>180900</v>
      </c>
      <c r="L57" s="777"/>
      <c r="M57" s="760" t="s">
        <v>279</v>
      </c>
      <c r="N57" s="380">
        <v>50000</v>
      </c>
      <c r="O57" s="380">
        <v>50000</v>
      </c>
      <c r="P57" s="380">
        <v>50000</v>
      </c>
      <c r="Q57" s="256">
        <f t="shared" si="12"/>
        <v>150000</v>
      </c>
      <c r="R57" s="777"/>
      <c r="S57" s="760" t="s">
        <v>279</v>
      </c>
      <c r="T57" s="349">
        <v>100000</v>
      </c>
      <c r="U57" s="349">
        <v>100000</v>
      </c>
      <c r="V57" s="349">
        <v>100000</v>
      </c>
      <c r="W57" s="123">
        <f t="shared" si="15"/>
        <v>300000</v>
      </c>
      <c r="X57" s="757"/>
      <c r="Y57" s="135" t="s">
        <v>279</v>
      </c>
      <c r="Z57" s="758">
        <f t="shared" si="13"/>
        <v>870900</v>
      </c>
      <c r="AA57" s="177"/>
      <c r="AB57" s="386"/>
      <c r="AC57" s="384" t="s">
        <v>128</v>
      </c>
      <c r="AD57" s="118"/>
      <c r="AE57" s="393"/>
      <c r="AK57" t="s">
        <v>279</v>
      </c>
      <c r="AL57" t="s">
        <v>279</v>
      </c>
      <c r="AN57" s="2">
        <v>50000</v>
      </c>
      <c r="AO57" t="s">
        <v>279</v>
      </c>
    </row>
    <row r="58" spans="1:41" x14ac:dyDescent="0.35">
      <c r="A58" s="201" t="s">
        <v>280</v>
      </c>
      <c r="B58" s="357">
        <v>56000</v>
      </c>
      <c r="C58" s="357">
        <v>78000</v>
      </c>
      <c r="D58" s="357">
        <f t="shared" si="10"/>
        <v>134000</v>
      </c>
      <c r="E58" s="123">
        <f t="shared" si="11"/>
        <v>268000</v>
      </c>
      <c r="F58" s="755"/>
      <c r="G58" s="768" t="s">
        <v>280</v>
      </c>
      <c r="H58" s="357">
        <v>100000</v>
      </c>
      <c r="I58" s="357">
        <v>101000</v>
      </c>
      <c r="J58" s="357">
        <v>50000</v>
      </c>
      <c r="K58" s="256">
        <f t="shared" si="14"/>
        <v>251000</v>
      </c>
      <c r="L58" s="777"/>
      <c r="M58" s="768" t="s">
        <v>280</v>
      </c>
      <c r="N58" s="357">
        <v>67000</v>
      </c>
      <c r="O58" s="357">
        <v>92000</v>
      </c>
      <c r="P58" s="357">
        <v>78000</v>
      </c>
      <c r="Q58" s="256">
        <f t="shared" si="12"/>
        <v>237000</v>
      </c>
      <c r="R58" s="777"/>
      <c r="S58" s="794" t="s">
        <v>280</v>
      </c>
      <c r="T58" s="762">
        <v>76000</v>
      </c>
      <c r="U58" s="769">
        <v>45000</v>
      </c>
      <c r="V58" s="769">
        <v>25000</v>
      </c>
      <c r="W58" s="123">
        <f t="shared" si="15"/>
        <v>146000</v>
      </c>
      <c r="X58" s="757"/>
      <c r="Y58" s="201" t="s">
        <v>280</v>
      </c>
      <c r="Z58" s="758">
        <f t="shared" si="13"/>
        <v>902000</v>
      </c>
      <c r="AA58" s="177"/>
      <c r="AC58" s="384" t="s">
        <v>128</v>
      </c>
      <c r="AD58" s="118"/>
      <c r="AE58" s="383"/>
      <c r="AF58" s="118"/>
      <c r="AK58" t="s">
        <v>280</v>
      </c>
      <c r="AN58" s="2">
        <v>92000</v>
      </c>
    </row>
    <row r="59" spans="1:41" x14ac:dyDescent="0.35">
      <c r="A59" s="388" t="s">
        <v>281</v>
      </c>
      <c r="B59" s="329">
        <v>0</v>
      </c>
      <c r="C59" s="329">
        <v>0</v>
      </c>
      <c r="D59" s="329">
        <f t="shared" si="10"/>
        <v>0</v>
      </c>
      <c r="E59" s="123">
        <f t="shared" si="11"/>
        <v>0</v>
      </c>
      <c r="F59" s="755"/>
      <c r="G59" s="808" t="s">
        <v>281</v>
      </c>
      <c r="H59" s="329">
        <v>0</v>
      </c>
      <c r="I59" s="329">
        <v>0</v>
      </c>
      <c r="J59" s="329">
        <v>0</v>
      </c>
      <c r="K59" s="256">
        <f t="shared" si="14"/>
        <v>0</v>
      </c>
      <c r="L59" s="777"/>
      <c r="M59" s="808" t="s">
        <v>281</v>
      </c>
      <c r="N59" s="329">
        <v>0</v>
      </c>
      <c r="O59" s="329">
        <v>0</v>
      </c>
      <c r="P59" s="329">
        <v>0</v>
      </c>
      <c r="Q59" s="256">
        <f t="shared" si="12"/>
        <v>0</v>
      </c>
      <c r="R59" s="777"/>
      <c r="S59" s="808" t="s">
        <v>281</v>
      </c>
      <c r="T59" s="125">
        <v>0</v>
      </c>
      <c r="U59" s="329">
        <v>0</v>
      </c>
      <c r="V59" s="329">
        <v>0</v>
      </c>
      <c r="W59" s="123">
        <f t="shared" si="15"/>
        <v>0</v>
      </c>
      <c r="X59" s="757"/>
      <c r="Y59" s="388" t="s">
        <v>281</v>
      </c>
      <c r="Z59" s="758">
        <f t="shared" si="13"/>
        <v>0</v>
      </c>
      <c r="AA59" s="177"/>
      <c r="AB59" s="386"/>
      <c r="AC59" s="384"/>
      <c r="AD59" s="118"/>
      <c r="AE59" s="383"/>
      <c r="AF59" s="118"/>
      <c r="AK59" t="s">
        <v>281</v>
      </c>
    </row>
    <row r="60" spans="1:41" x14ac:dyDescent="0.35">
      <c r="A60" s="201" t="s">
        <v>282</v>
      </c>
      <c r="B60" s="357">
        <v>1000</v>
      </c>
      <c r="C60" s="357">
        <v>1000</v>
      </c>
      <c r="D60" s="357">
        <f t="shared" si="10"/>
        <v>2000</v>
      </c>
      <c r="E60" s="123">
        <f>SUM(B60,C60,D60)</f>
        <v>4000</v>
      </c>
      <c r="F60" s="755"/>
      <c r="G60" s="768" t="s">
        <v>282</v>
      </c>
      <c r="H60" s="357">
        <v>0</v>
      </c>
      <c r="I60" s="357">
        <v>0</v>
      </c>
      <c r="J60" s="357">
        <v>0</v>
      </c>
      <c r="K60" s="256">
        <f t="shared" si="14"/>
        <v>0</v>
      </c>
      <c r="L60" s="777"/>
      <c r="M60" s="768" t="s">
        <v>282</v>
      </c>
      <c r="N60" s="357">
        <v>1000</v>
      </c>
      <c r="O60" s="357">
        <v>2000</v>
      </c>
      <c r="P60" s="357">
        <v>1000</v>
      </c>
      <c r="Q60" s="256">
        <f t="shared" si="12"/>
        <v>4000</v>
      </c>
      <c r="R60" s="777"/>
      <c r="S60" s="794" t="s">
        <v>282</v>
      </c>
      <c r="T60" s="762">
        <v>1000</v>
      </c>
      <c r="U60" s="769">
        <v>1000</v>
      </c>
      <c r="V60" s="769">
        <v>2000</v>
      </c>
      <c r="W60" s="123">
        <f t="shared" si="15"/>
        <v>4000</v>
      </c>
      <c r="X60" s="757"/>
      <c r="Y60" s="201" t="s">
        <v>282</v>
      </c>
      <c r="Z60" s="758">
        <f t="shared" si="13"/>
        <v>12000</v>
      </c>
      <c r="AA60" s="273"/>
      <c r="AC60" s="174">
        <v>190000</v>
      </c>
      <c r="AD60" s="118"/>
      <c r="AE60" s="393"/>
      <c r="AK60" t="s">
        <v>282</v>
      </c>
    </row>
    <row r="61" spans="1:41" x14ac:dyDescent="0.35">
      <c r="A61" s="267" t="s">
        <v>283</v>
      </c>
      <c r="B61" s="395">
        <v>40000</v>
      </c>
      <c r="C61" s="395">
        <v>40000</v>
      </c>
      <c r="D61" s="395">
        <f t="shared" si="10"/>
        <v>80000</v>
      </c>
      <c r="E61" s="148">
        <f t="shared" si="11"/>
        <v>160000</v>
      </c>
      <c r="F61" s="755"/>
      <c r="G61" s="772" t="s">
        <v>283</v>
      </c>
      <c r="H61" s="395">
        <v>29000</v>
      </c>
      <c r="I61" s="395">
        <v>17000</v>
      </c>
      <c r="J61" s="395">
        <v>18000</v>
      </c>
      <c r="K61" s="338">
        <f t="shared" si="14"/>
        <v>64000</v>
      </c>
      <c r="L61" s="777"/>
      <c r="M61" s="772" t="s">
        <v>283</v>
      </c>
      <c r="N61" s="395">
        <v>0</v>
      </c>
      <c r="O61" s="395">
        <v>0</v>
      </c>
      <c r="P61" s="395">
        <v>0</v>
      </c>
      <c r="Q61" s="338">
        <f t="shared" si="12"/>
        <v>0</v>
      </c>
      <c r="R61" s="777"/>
      <c r="S61" s="800" t="s">
        <v>283</v>
      </c>
      <c r="T61" s="781">
        <v>41000</v>
      </c>
      <c r="U61" s="809">
        <v>0</v>
      </c>
      <c r="V61" s="809">
        <v>17000</v>
      </c>
      <c r="W61" s="148">
        <f t="shared" si="15"/>
        <v>58000</v>
      </c>
      <c r="X61" s="757"/>
      <c r="Y61" s="267" t="s">
        <v>283</v>
      </c>
      <c r="Z61" s="758">
        <f t="shared" si="13"/>
        <v>282000</v>
      </c>
      <c r="AA61" s="273"/>
      <c r="AB61" s="386"/>
      <c r="AC61" s="384">
        <v>18000</v>
      </c>
      <c r="AD61" s="118"/>
      <c r="AE61" s="383"/>
      <c r="AF61" s="118"/>
      <c r="AK61" t="s">
        <v>283</v>
      </c>
    </row>
    <row r="62" spans="1:41" x14ac:dyDescent="0.35">
      <c r="B62" s="119">
        <f>SUM(B43:B61)</f>
        <v>934438</v>
      </c>
      <c r="C62" s="119">
        <f>SUM(C43:C61)</f>
        <v>1344983</v>
      </c>
      <c r="D62" s="119">
        <f>SUM(B62:C62)</f>
        <v>2279421</v>
      </c>
      <c r="E62" s="256">
        <f>SUM(E43:E61)</f>
        <v>4558842</v>
      </c>
      <c r="F62" s="777"/>
      <c r="G62" s="745"/>
      <c r="H62" s="119">
        <f>SUM(H43:H61)</f>
        <v>1737196</v>
      </c>
      <c r="I62" s="119">
        <f>SUM(I43:I61)</f>
        <v>1608576</v>
      </c>
      <c r="J62" s="119">
        <f>SUM(J43:J61)</f>
        <v>736862</v>
      </c>
      <c r="K62" s="256">
        <f>SUM(K43:K61)</f>
        <v>4082634</v>
      </c>
      <c r="L62" s="777"/>
      <c r="M62" s="745"/>
      <c r="N62" s="119">
        <f>SUM(N43:N61)</f>
        <v>794473</v>
      </c>
      <c r="O62" s="119">
        <f>SUM(O43:O61)</f>
        <v>1570873</v>
      </c>
      <c r="P62" s="119">
        <f>SUM(P43:P61)</f>
        <v>1183256</v>
      </c>
      <c r="Q62" s="256">
        <f>SUM(Q43:Q61)</f>
        <v>3548602</v>
      </c>
      <c r="R62" s="777"/>
      <c r="S62" s="745"/>
      <c r="T62" s="119">
        <f>SUM(T43:T61)</f>
        <v>1726536</v>
      </c>
      <c r="U62" s="119">
        <f>SUM(U43:U61)</f>
        <v>1258950</v>
      </c>
      <c r="V62" s="119">
        <f>SUM(V43:V61)</f>
        <v>692027</v>
      </c>
      <c r="W62" s="256">
        <f>SUM(W43:W61)</f>
        <v>3677513</v>
      </c>
      <c r="X62" s="778"/>
      <c r="Z62" s="801">
        <f>SUM(Z43:Z61)</f>
        <v>15867591</v>
      </c>
      <c r="AC62" s="384">
        <v>0</v>
      </c>
    </row>
    <row r="63" spans="1:41" x14ac:dyDescent="0.35">
      <c r="A63" s="111" t="s">
        <v>133</v>
      </c>
      <c r="B63" s="119"/>
      <c r="C63" s="119"/>
      <c r="D63" s="119"/>
      <c r="E63" s="173">
        <f>SUM(B62:D62)</f>
        <v>4558842</v>
      </c>
      <c r="F63" s="777"/>
      <c r="G63" s="779" t="s">
        <v>133</v>
      </c>
      <c r="H63" s="119"/>
      <c r="I63" s="119"/>
      <c r="J63" s="119"/>
      <c r="K63" s="173">
        <f>SUM(H62:J62)</f>
        <v>4082634</v>
      </c>
      <c r="L63" s="486"/>
      <c r="M63" s="779" t="s">
        <v>133</v>
      </c>
      <c r="N63" s="119"/>
      <c r="O63" s="119"/>
      <c r="P63" s="119"/>
      <c r="Q63" s="173">
        <f>SUM(N62:P62)</f>
        <v>3548602</v>
      </c>
      <c r="R63" s="777"/>
      <c r="S63" s="779" t="s">
        <v>133</v>
      </c>
      <c r="T63" s="263"/>
      <c r="U63" s="119"/>
      <c r="V63" s="119"/>
      <c r="W63" s="173">
        <f>SUM(T62:V62)</f>
        <v>3677513</v>
      </c>
      <c r="X63" s="778"/>
      <c r="Y63" s="111" t="s">
        <v>133</v>
      </c>
      <c r="Z63" s="758"/>
      <c r="AC63" s="118">
        <v>0</v>
      </c>
    </row>
    <row r="64" spans="1:41" x14ac:dyDescent="0.35">
      <c r="A64" s="768" t="s">
        <v>284</v>
      </c>
      <c r="B64" s="211">
        <v>16000</v>
      </c>
      <c r="C64" s="211">
        <v>16000</v>
      </c>
      <c r="D64" s="211">
        <v>16000</v>
      </c>
      <c r="E64" s="123">
        <f>SUM(B64,C64,D64)</f>
        <v>48000</v>
      </c>
      <c r="F64" s="755"/>
      <c r="G64" s="768" t="s">
        <v>284</v>
      </c>
      <c r="H64" s="211">
        <v>16000</v>
      </c>
      <c r="I64" s="211">
        <v>16000</v>
      </c>
      <c r="J64" s="211">
        <v>16000</v>
      </c>
      <c r="K64" s="256">
        <f>SUM(H64,I64,J64)</f>
        <v>48000</v>
      </c>
      <c r="L64" s="777"/>
      <c r="M64" s="768" t="s">
        <v>284</v>
      </c>
      <c r="N64" s="211">
        <v>16000</v>
      </c>
      <c r="O64" s="211">
        <v>16000</v>
      </c>
      <c r="P64" s="400">
        <v>16000</v>
      </c>
      <c r="Q64" s="256">
        <f>SUM(N64,O64,P64)</f>
        <v>48000</v>
      </c>
      <c r="R64" s="777"/>
      <c r="S64" s="794" t="s">
        <v>284</v>
      </c>
      <c r="T64" s="762">
        <v>16000</v>
      </c>
      <c r="U64" s="769">
        <v>16000</v>
      </c>
      <c r="V64" s="769">
        <v>16000</v>
      </c>
      <c r="W64" s="123">
        <f t="shared" ref="W64:W70" si="16">SUM(T64:V64)</f>
        <v>48000</v>
      </c>
      <c r="X64" s="757"/>
      <c r="Y64" s="768" t="s">
        <v>284</v>
      </c>
      <c r="Z64" s="758">
        <f>SUM(W64,Q64,K64,E64)</f>
        <v>192000</v>
      </c>
      <c r="AC64" s="118">
        <v>0</v>
      </c>
    </row>
    <row r="65" spans="1:46" x14ac:dyDescent="0.35">
      <c r="A65" s="768" t="s">
        <v>285</v>
      </c>
      <c r="B65" s="216">
        <v>0</v>
      </c>
      <c r="C65" s="216">
        <v>0</v>
      </c>
      <c r="D65" s="216">
        <v>0</v>
      </c>
      <c r="E65" s="123">
        <f t="shared" ref="E65:E68" si="17">SUM(B65,C65,D65)</f>
        <v>0</v>
      </c>
      <c r="F65" s="755"/>
      <c r="G65" s="768" t="s">
        <v>285</v>
      </c>
      <c r="H65" s="216">
        <v>1000</v>
      </c>
      <c r="I65" s="216">
        <v>0</v>
      </c>
      <c r="J65" s="216">
        <v>0</v>
      </c>
      <c r="K65" s="256">
        <f>SUM(H65,I65,J65)</f>
        <v>1000</v>
      </c>
      <c r="L65" s="777"/>
      <c r="M65" s="768" t="s">
        <v>285</v>
      </c>
      <c r="N65" s="216">
        <v>2000</v>
      </c>
      <c r="O65" s="216">
        <v>3000</v>
      </c>
      <c r="P65" s="216">
        <v>2000</v>
      </c>
      <c r="Q65" s="256">
        <f>SUM(N65,O65,P65)</f>
        <v>7000</v>
      </c>
      <c r="R65" s="777"/>
      <c r="S65" s="794" t="s">
        <v>285</v>
      </c>
      <c r="T65" s="780">
        <v>2000</v>
      </c>
      <c r="U65" s="770">
        <v>3000</v>
      </c>
      <c r="V65" s="770">
        <v>1000</v>
      </c>
      <c r="W65" s="123">
        <f t="shared" si="16"/>
        <v>6000</v>
      </c>
      <c r="X65" s="757"/>
      <c r="Y65" s="768" t="s">
        <v>285</v>
      </c>
      <c r="Z65" s="758">
        <f>SUM(W65,Q65,K65,E65)</f>
        <v>14000</v>
      </c>
      <c r="AC65" s="118"/>
    </row>
    <row r="66" spans="1:46" x14ac:dyDescent="0.35">
      <c r="A66" s="768" t="s">
        <v>479</v>
      </c>
      <c r="B66" s="216">
        <v>0</v>
      </c>
      <c r="C66" s="216">
        <v>0</v>
      </c>
      <c r="D66" s="216">
        <v>0</v>
      </c>
      <c r="E66" s="123">
        <f t="shared" si="17"/>
        <v>0</v>
      </c>
      <c r="F66" s="755"/>
      <c r="G66" s="768" t="s">
        <v>479</v>
      </c>
      <c r="H66" s="216">
        <v>0</v>
      </c>
      <c r="I66" s="216">
        <v>0</v>
      </c>
      <c r="J66" s="216">
        <v>0</v>
      </c>
      <c r="K66" s="256">
        <f t="shared" ref="K66:K70" si="18">SUM(H66,I66,J66)</f>
        <v>0</v>
      </c>
      <c r="L66" s="777"/>
      <c r="M66" s="768" t="s">
        <v>479</v>
      </c>
      <c r="N66" s="216">
        <v>0</v>
      </c>
      <c r="O66" s="216">
        <v>0</v>
      </c>
      <c r="P66" s="216">
        <v>0</v>
      </c>
      <c r="Q66" s="256">
        <f>SUM(N66:P66)</f>
        <v>0</v>
      </c>
      <c r="R66" s="777"/>
      <c r="S66" s="794" t="s">
        <v>479</v>
      </c>
      <c r="T66" s="780">
        <v>0</v>
      </c>
      <c r="U66" s="770">
        <v>0</v>
      </c>
      <c r="V66" s="770">
        <v>0</v>
      </c>
      <c r="W66" s="123">
        <f t="shared" si="16"/>
        <v>0</v>
      </c>
      <c r="X66" s="757"/>
      <c r="Y66" s="768" t="s">
        <v>479</v>
      </c>
      <c r="Z66" s="758">
        <f t="shared" ref="Z66:Z67" si="19">SUM(W66,Q66,K66,E66)</f>
        <v>0</v>
      </c>
      <c r="AC66" s="118"/>
    </row>
    <row r="67" spans="1:46" s="22" customFormat="1" x14ac:dyDescent="0.35">
      <c r="A67" s="768" t="s">
        <v>478</v>
      </c>
      <c r="B67" s="216">
        <v>0</v>
      </c>
      <c r="C67" s="216">
        <v>0</v>
      </c>
      <c r="D67" s="216">
        <v>0</v>
      </c>
      <c r="E67" s="123">
        <f t="shared" si="17"/>
        <v>0</v>
      </c>
      <c r="F67" s="755"/>
      <c r="G67" s="768" t="s">
        <v>478</v>
      </c>
      <c r="H67" s="216">
        <v>0</v>
      </c>
      <c r="I67" s="216">
        <v>0</v>
      </c>
      <c r="J67" s="216">
        <v>0</v>
      </c>
      <c r="K67" s="256">
        <f t="shared" si="18"/>
        <v>0</v>
      </c>
      <c r="L67" s="777"/>
      <c r="M67" s="768" t="s">
        <v>478</v>
      </c>
      <c r="N67" s="216">
        <v>0</v>
      </c>
      <c r="O67" s="216">
        <v>0</v>
      </c>
      <c r="P67" s="216">
        <v>0</v>
      </c>
      <c r="Q67" s="256">
        <f>SUM(N67:P67)</f>
        <v>0</v>
      </c>
      <c r="R67" s="777"/>
      <c r="S67" s="794" t="s">
        <v>478</v>
      </c>
      <c r="T67" s="780">
        <v>0</v>
      </c>
      <c r="U67" s="770">
        <v>0</v>
      </c>
      <c r="V67" s="770">
        <v>0</v>
      </c>
      <c r="W67" s="123">
        <f t="shared" si="16"/>
        <v>0</v>
      </c>
      <c r="X67" s="757"/>
      <c r="Y67" s="768" t="s">
        <v>478</v>
      </c>
      <c r="Z67" s="758">
        <f t="shared" si="19"/>
        <v>0</v>
      </c>
      <c r="AA67" s="85"/>
      <c r="AC67" s="118"/>
      <c r="AJ67"/>
      <c r="AK67"/>
      <c r="AL67"/>
      <c r="AM67"/>
      <c r="AN67"/>
      <c r="AO67"/>
      <c r="AP67"/>
      <c r="AQ67"/>
      <c r="AR67"/>
      <c r="AS67"/>
      <c r="AT67"/>
    </row>
    <row r="68" spans="1:46" s="22" customFormat="1" x14ac:dyDescent="0.35">
      <c r="A68" s="768" t="s">
        <v>318</v>
      </c>
      <c r="B68" s="216">
        <v>0</v>
      </c>
      <c r="C68" s="216">
        <v>0</v>
      </c>
      <c r="D68" s="216">
        <v>0</v>
      </c>
      <c r="E68" s="123">
        <f t="shared" si="17"/>
        <v>0</v>
      </c>
      <c r="F68" s="755"/>
      <c r="G68" s="768" t="s">
        <v>318</v>
      </c>
      <c r="H68" s="216">
        <v>0</v>
      </c>
      <c r="I68" s="216">
        <v>0</v>
      </c>
      <c r="J68" s="216">
        <v>0</v>
      </c>
      <c r="K68" s="256">
        <f t="shared" si="18"/>
        <v>0</v>
      </c>
      <c r="L68" s="777"/>
      <c r="M68" s="768" t="s">
        <v>318</v>
      </c>
      <c r="N68" s="216">
        <v>0</v>
      </c>
      <c r="O68" s="216">
        <v>0</v>
      </c>
      <c r="P68" s="216">
        <v>0</v>
      </c>
      <c r="Q68" s="256">
        <f>SUM(N68:P68)</f>
        <v>0</v>
      </c>
      <c r="R68" s="777"/>
      <c r="S68" s="794" t="s">
        <v>318</v>
      </c>
      <c r="T68" s="780">
        <v>0</v>
      </c>
      <c r="U68" s="770">
        <v>0</v>
      </c>
      <c r="V68" s="770">
        <v>0</v>
      </c>
      <c r="W68" s="123">
        <f t="shared" si="16"/>
        <v>0</v>
      </c>
      <c r="X68" s="757"/>
      <c r="Y68" s="768" t="s">
        <v>318</v>
      </c>
      <c r="Z68" s="758">
        <f>SUM(W68,Q68,K68,E68)</f>
        <v>0</v>
      </c>
      <c r="AA68" s="85"/>
      <c r="AC68" s="118">
        <f>SUM(AC6:AC65)</f>
        <v>32774260</v>
      </c>
      <c r="AD68" s="174">
        <f>SUM(AD6:AD65)</f>
        <v>32774259.510000002</v>
      </c>
      <c r="AJ68"/>
      <c r="AK68"/>
      <c r="AL68"/>
      <c r="AM68"/>
      <c r="AN68"/>
      <c r="AO68"/>
      <c r="AP68"/>
      <c r="AQ68"/>
      <c r="AR68"/>
      <c r="AS68"/>
      <c r="AT68"/>
    </row>
    <row r="69" spans="1:46" s="22" customFormat="1" x14ac:dyDescent="0.35">
      <c r="A69" s="768" t="s">
        <v>319</v>
      </c>
      <c r="B69" s="216">
        <v>5000</v>
      </c>
      <c r="C69" s="216">
        <v>5000</v>
      </c>
      <c r="D69" s="216">
        <v>9000</v>
      </c>
      <c r="E69" s="123">
        <f>SUM(B69,C69,D69)</f>
        <v>19000</v>
      </c>
      <c r="F69" s="755"/>
      <c r="G69" s="768" t="s">
        <v>319</v>
      </c>
      <c r="H69" s="216">
        <v>5000</v>
      </c>
      <c r="I69" s="216">
        <v>5000</v>
      </c>
      <c r="J69" s="216">
        <v>2000</v>
      </c>
      <c r="K69" s="256">
        <f t="shared" si="18"/>
        <v>12000</v>
      </c>
      <c r="L69" s="777"/>
      <c r="M69" s="768" t="s">
        <v>319</v>
      </c>
      <c r="N69" s="216">
        <v>0</v>
      </c>
      <c r="O69" s="216">
        <v>1000</v>
      </c>
      <c r="P69" s="216">
        <v>0</v>
      </c>
      <c r="Q69" s="256">
        <f>SUM(N69:P69)</f>
        <v>1000</v>
      </c>
      <c r="R69" s="777"/>
      <c r="S69" s="794" t="s">
        <v>319</v>
      </c>
      <c r="T69" s="780">
        <v>0</v>
      </c>
      <c r="U69" s="770">
        <v>0</v>
      </c>
      <c r="V69" s="770">
        <v>2000</v>
      </c>
      <c r="W69" s="123">
        <f t="shared" si="16"/>
        <v>2000</v>
      </c>
      <c r="X69" s="757"/>
      <c r="Y69" s="768" t="s">
        <v>319</v>
      </c>
      <c r="Z69" s="758">
        <f>SUM(W69,Q69,K69,E69)</f>
        <v>34000</v>
      </c>
      <c r="AA69" s="85"/>
      <c r="AC69" s="118">
        <v>7017360</v>
      </c>
      <c r="AJ69"/>
      <c r="AK69"/>
      <c r="AL69"/>
      <c r="AM69"/>
      <c r="AN69"/>
      <c r="AO69"/>
      <c r="AP69"/>
      <c r="AQ69"/>
      <c r="AR69"/>
      <c r="AS69"/>
      <c r="AT69"/>
    </row>
    <row r="70" spans="1:46" s="22" customFormat="1" x14ac:dyDescent="0.35">
      <c r="A70" s="771" t="s">
        <v>286</v>
      </c>
      <c r="B70" s="218">
        <v>0</v>
      </c>
      <c r="C70" s="218">
        <v>0</v>
      </c>
      <c r="D70" s="218">
        <v>0</v>
      </c>
      <c r="E70" s="148">
        <f>SUM(B70,C70,D70)</f>
        <v>0</v>
      </c>
      <c r="F70" s="765"/>
      <c r="G70" s="771" t="s">
        <v>286</v>
      </c>
      <c r="H70" s="218">
        <v>0</v>
      </c>
      <c r="I70" s="218">
        <v>0</v>
      </c>
      <c r="J70" s="218">
        <v>0</v>
      </c>
      <c r="K70" s="338">
        <f t="shared" si="18"/>
        <v>0</v>
      </c>
      <c r="L70" s="810"/>
      <c r="M70" s="771" t="s">
        <v>286</v>
      </c>
      <c r="N70" s="218">
        <v>0</v>
      </c>
      <c r="O70" s="218">
        <v>0</v>
      </c>
      <c r="P70" s="218">
        <v>0</v>
      </c>
      <c r="Q70" s="338">
        <f>SUM(N70,O70,P70)</f>
        <v>0</v>
      </c>
      <c r="R70" s="810"/>
      <c r="S70" s="811" t="s">
        <v>286</v>
      </c>
      <c r="T70" s="773">
        <v>0</v>
      </c>
      <c r="U70" s="774">
        <v>0</v>
      </c>
      <c r="V70" s="774">
        <v>1000</v>
      </c>
      <c r="W70" s="269">
        <f t="shared" si="16"/>
        <v>1000</v>
      </c>
      <c r="X70" s="763"/>
      <c r="Y70" s="771" t="s">
        <v>286</v>
      </c>
      <c r="Z70" s="764">
        <f>SUM(W70,Q70,K70,E70)</f>
        <v>1000</v>
      </c>
      <c r="AA70" s="85"/>
      <c r="AC70" s="118">
        <f>SUM(AC68:AC69)</f>
        <v>39791620</v>
      </c>
      <c r="AJ70"/>
      <c r="AK70"/>
      <c r="AL70"/>
      <c r="AM70"/>
      <c r="AN70"/>
      <c r="AO70"/>
      <c r="AP70"/>
      <c r="AQ70"/>
      <c r="AR70"/>
      <c r="AS70"/>
      <c r="AT70"/>
    </row>
    <row r="71" spans="1:46" s="22" customFormat="1" x14ac:dyDescent="0.35">
      <c r="A71" s="406"/>
      <c r="B71" s="329">
        <f>SUM(B64:B70)</f>
        <v>21000</v>
      </c>
      <c r="C71" s="329">
        <f>SUM(C64:C70)</f>
        <v>21000</v>
      </c>
      <c r="D71" s="329">
        <f>SUM(D64:D70)</f>
        <v>25000</v>
      </c>
      <c r="E71" s="256">
        <f>SUM(E64:E70)</f>
        <v>67000</v>
      </c>
      <c r="F71" s="777"/>
      <c r="G71" s="760"/>
      <c r="H71" s="329">
        <f>SUM(H64:H70)</f>
        <v>22000</v>
      </c>
      <c r="I71" s="329">
        <f>SUM(I64:I70)</f>
        <v>21000</v>
      </c>
      <c r="J71" s="329">
        <f>SUM(J64:J70)</f>
        <v>18000</v>
      </c>
      <c r="K71" s="256">
        <f>SUM(K64:K70)</f>
        <v>61000</v>
      </c>
      <c r="L71" s="777"/>
      <c r="M71" s="760"/>
      <c r="N71" s="329">
        <f>SUM(N64:N70)</f>
        <v>18000</v>
      </c>
      <c r="O71" s="329">
        <f>SUM(O64:O70)</f>
        <v>20000</v>
      </c>
      <c r="P71" s="329">
        <f>SUM(P64:P70)</f>
        <v>18000</v>
      </c>
      <c r="Q71" s="256">
        <f>SUM(Q64:Q70)</f>
        <v>56000</v>
      </c>
      <c r="R71" s="777"/>
      <c r="S71" s="760"/>
      <c r="T71" s="176">
        <f>SUM(T64:T70)</f>
        <v>18000</v>
      </c>
      <c r="U71" s="329">
        <f>SUM(U64:U70)</f>
        <v>19000</v>
      </c>
      <c r="V71" s="329">
        <f>SUM(V64:V70)</f>
        <v>20000</v>
      </c>
      <c r="W71" s="256">
        <f>SUM(W64:W70)</f>
        <v>57000</v>
      </c>
      <c r="X71" s="778"/>
      <c r="Y71" s="406"/>
      <c r="Z71" s="812">
        <f>SUM(Z64:Z70)</f>
        <v>241000</v>
      </c>
      <c r="AA71" s="85"/>
      <c r="AC71" s="22">
        <v>3815380</v>
      </c>
      <c r="AJ71"/>
      <c r="AK71"/>
      <c r="AL71"/>
      <c r="AM71"/>
      <c r="AN71"/>
      <c r="AO71"/>
      <c r="AP71"/>
      <c r="AQ71"/>
      <c r="AR71"/>
      <c r="AS71"/>
      <c r="AT71"/>
    </row>
    <row r="72" spans="1:46" s="22" customFormat="1" x14ac:dyDescent="0.35">
      <c r="A72" s="409" t="s">
        <v>320</v>
      </c>
      <c r="B72" s="410">
        <v>35190</v>
      </c>
      <c r="C72" s="410">
        <v>504840</v>
      </c>
      <c r="D72" s="410">
        <v>1170580</v>
      </c>
      <c r="E72" s="412">
        <f>SUM(B72,C72,D72)</f>
        <v>1710610</v>
      </c>
      <c r="F72" s="813"/>
      <c r="G72" s="814" t="s">
        <v>320</v>
      </c>
      <c r="H72" s="410">
        <v>1123970</v>
      </c>
      <c r="I72" s="410">
        <v>693060</v>
      </c>
      <c r="J72" s="410">
        <v>31960</v>
      </c>
      <c r="K72" s="412">
        <f>SUM(H72,I72,J72)</f>
        <v>1848990</v>
      </c>
      <c r="L72" s="813"/>
      <c r="M72" s="814" t="s">
        <v>320</v>
      </c>
      <c r="N72" s="410">
        <v>875280</v>
      </c>
      <c r="O72" s="410">
        <v>939170</v>
      </c>
      <c r="P72" s="410">
        <v>984850</v>
      </c>
      <c r="Q72" s="412">
        <f>SUM(N72,O72,P72)</f>
        <v>2799300</v>
      </c>
      <c r="R72" s="813"/>
      <c r="S72" s="814" t="s">
        <v>320</v>
      </c>
      <c r="T72" s="413">
        <v>1043770</v>
      </c>
      <c r="U72" s="410">
        <v>44720</v>
      </c>
      <c r="V72" s="410">
        <v>69100</v>
      </c>
      <c r="W72" s="415">
        <f>SUM(T72,U72,V72)</f>
        <v>1157590</v>
      </c>
      <c r="X72" s="815"/>
      <c r="Y72" s="409" t="s">
        <v>320</v>
      </c>
      <c r="Z72" s="816">
        <f>SUM(W72,Q72,K72,E72)</f>
        <v>7516490</v>
      </c>
      <c r="AA72" s="85"/>
      <c r="AC72" s="118">
        <f>SUM(AC70:AC71)</f>
        <v>43607000</v>
      </c>
      <c r="AJ72"/>
      <c r="AK72"/>
      <c r="AL72"/>
      <c r="AM72"/>
      <c r="AN72"/>
      <c r="AO72"/>
      <c r="AP72"/>
      <c r="AQ72"/>
      <c r="AR72"/>
      <c r="AS72"/>
      <c r="AT72"/>
    </row>
    <row r="73" spans="1:46" s="22" customFormat="1" x14ac:dyDescent="0.35">
      <c r="A73" s="419" t="s">
        <v>292</v>
      </c>
      <c r="B73" s="332">
        <f>SUM(B21,B26,B38,B62,B71,B72)</f>
        <v>3108998</v>
      </c>
      <c r="C73" s="332">
        <f>SUM(C21,C26,C38,C62,C71,C72)</f>
        <v>4800342</v>
      </c>
      <c r="D73" s="332">
        <f>SUM(D21,D26,D38,D62,D71,D72)</f>
        <v>6422312</v>
      </c>
      <c r="E73" s="260">
        <f>SUM(B73,C73,D73)</f>
        <v>14331652</v>
      </c>
      <c r="F73" s="777"/>
      <c r="G73" s="782" t="s">
        <v>292</v>
      </c>
      <c r="H73" s="332">
        <f>SUM(H21,H26,H38,H62,H71,H72)</f>
        <v>4419726</v>
      </c>
      <c r="I73" s="332">
        <f>SUM(I21,I26,I38,I62,I71,I72)</f>
        <v>3119307.81</v>
      </c>
      <c r="J73" s="332">
        <f>SUM(J21,J26,J38,J62,J71,J72)</f>
        <v>1429000</v>
      </c>
      <c r="K73" s="260">
        <f>SUM(H73,I73,J73)</f>
        <v>8968033.8100000005</v>
      </c>
      <c r="L73" s="777"/>
      <c r="M73" s="782" t="s">
        <v>292</v>
      </c>
      <c r="N73" s="332">
        <f>SUM(N21,N26,N38,N62,N71,N72)</f>
        <v>2952942</v>
      </c>
      <c r="O73" s="332">
        <f>SUM(O21,O26,O38,O62,O71,O72)</f>
        <v>3654695</v>
      </c>
      <c r="P73" s="332">
        <f>SUM(P21,P26,P38,P62,P71,P72)</f>
        <v>3155921</v>
      </c>
      <c r="Q73" s="260">
        <f>SUM(N73,O73,P73)</f>
        <v>9763558</v>
      </c>
      <c r="R73" s="777"/>
      <c r="S73" s="782" t="s">
        <v>292</v>
      </c>
      <c r="T73" s="332">
        <f>SUM(T72,T71,T62,T38,T26,T21)</f>
        <v>3801204</v>
      </c>
      <c r="U73" s="332">
        <f>SUM(U72,U71,U62,U38,U26,U21)</f>
        <v>2237626</v>
      </c>
      <c r="V73" s="332">
        <f>SUM(V72,V71,V62,V38,V26,V21)</f>
        <v>3007823</v>
      </c>
      <c r="W73" s="155">
        <f>SUM(T73,U73,V73)</f>
        <v>9046653</v>
      </c>
      <c r="X73" s="757"/>
      <c r="Y73" s="419" t="s">
        <v>292</v>
      </c>
      <c r="Z73" s="758">
        <f>SUM(W73,Q73,K73,E73)</f>
        <v>42109896.810000002</v>
      </c>
      <c r="AA73" s="85"/>
      <c r="AB73" s="421"/>
      <c r="AC73" s="422"/>
      <c r="AJ73"/>
      <c r="AK73"/>
      <c r="AL73"/>
      <c r="AM73"/>
      <c r="AN73"/>
      <c r="AO73"/>
      <c r="AP73"/>
      <c r="AQ73"/>
      <c r="AR73"/>
      <c r="AS73"/>
      <c r="AT73"/>
    </row>
    <row r="74" spans="1:46" s="22" customFormat="1" x14ac:dyDescent="0.35">
      <c r="A74" s="186" t="s">
        <v>321</v>
      </c>
      <c r="B74" s="119">
        <v>3537000</v>
      </c>
      <c r="C74" s="119">
        <v>6259000</v>
      </c>
      <c r="D74" s="119">
        <v>5911000</v>
      </c>
      <c r="E74" s="256">
        <f>SUM(B74,C74,D74)</f>
        <v>15707000</v>
      </c>
      <c r="F74" s="777"/>
      <c r="G74" s="767" t="s">
        <v>321</v>
      </c>
      <c r="H74" s="119">
        <v>4504000</v>
      </c>
      <c r="I74" s="119">
        <v>3773000</v>
      </c>
      <c r="J74" s="119">
        <v>1429000</v>
      </c>
      <c r="K74" s="256">
        <f>SUM(H74,I74,J74)</f>
        <v>9706000</v>
      </c>
      <c r="L74" s="777"/>
      <c r="M74" s="767" t="s">
        <v>321</v>
      </c>
      <c r="N74" s="119">
        <v>4156000</v>
      </c>
      <c r="O74" s="119">
        <v>4837000</v>
      </c>
      <c r="P74" s="118">
        <v>3888000</v>
      </c>
      <c r="Q74" s="256">
        <f>SUM(N74,O74,P74)</f>
        <v>12881000</v>
      </c>
      <c r="R74" s="777"/>
      <c r="S74" s="767" t="s">
        <v>321</v>
      </c>
      <c r="T74" s="194">
        <v>4524000</v>
      </c>
      <c r="U74" s="119">
        <v>2754000</v>
      </c>
      <c r="V74" s="119">
        <v>3863000</v>
      </c>
      <c r="W74" s="123">
        <f>SUM(T74,U74,V74)</f>
        <v>11141000</v>
      </c>
      <c r="X74" s="757"/>
      <c r="Y74" s="898" t="s">
        <v>321</v>
      </c>
      <c r="Z74" s="899">
        <f>SUM(W74,Q74,K74,E74)</f>
        <v>49435000</v>
      </c>
      <c r="AA74" s="273">
        <f>SUM(Z21,Z26,Z38,Z62,Z71)</f>
        <v>34593406.810000002</v>
      </c>
      <c r="AJ74"/>
      <c r="AK74"/>
      <c r="AL74"/>
      <c r="AM74"/>
      <c r="AN74"/>
      <c r="AO74"/>
      <c r="AP74"/>
      <c r="AQ74"/>
      <c r="AR74"/>
      <c r="AS74"/>
      <c r="AT74"/>
    </row>
    <row r="75" spans="1:46" s="22" customFormat="1" x14ac:dyDescent="0.35">
      <c r="A75" s="186" t="s">
        <v>322</v>
      </c>
      <c r="B75" s="119">
        <f>B73-B74</f>
        <v>-428002</v>
      </c>
      <c r="C75" s="119">
        <f>C73-C74</f>
        <v>-1458658</v>
      </c>
      <c r="D75" s="119">
        <f>D73-D74</f>
        <v>511312</v>
      </c>
      <c r="E75" s="256">
        <f>SUM(B75,C75,D75)</f>
        <v>-1375348</v>
      </c>
      <c r="F75" s="777"/>
      <c r="G75" s="767" t="s">
        <v>322</v>
      </c>
      <c r="H75" s="119">
        <f>H73-H74</f>
        <v>-84274</v>
      </c>
      <c r="I75" s="119">
        <f>I73-I74</f>
        <v>-653692.18999999994</v>
      </c>
      <c r="J75" s="119">
        <f>J73-J74</f>
        <v>0</v>
      </c>
      <c r="K75" s="256">
        <f>SUM(H75,I75,J75)</f>
        <v>-737966.19</v>
      </c>
      <c r="L75" s="777"/>
      <c r="M75" s="767" t="s">
        <v>322</v>
      </c>
      <c r="N75" s="119">
        <f>N73-N74</f>
        <v>-1203058</v>
      </c>
      <c r="O75" s="424">
        <f>O73-O74</f>
        <v>-1182305</v>
      </c>
      <c r="P75" s="424">
        <f>P73-P74</f>
        <v>-732079</v>
      </c>
      <c r="Q75" s="256">
        <f>SUM(N75,O75,P75)</f>
        <v>-3117442</v>
      </c>
      <c r="R75" s="777"/>
      <c r="S75" s="767" t="s">
        <v>322</v>
      </c>
      <c r="T75" s="424">
        <f>T73-T74</f>
        <v>-722796</v>
      </c>
      <c r="U75" s="424">
        <f t="shared" ref="U75:V75" si="20">U73-U74</f>
        <v>-516374</v>
      </c>
      <c r="V75" s="424">
        <f t="shared" si="20"/>
        <v>-855177</v>
      </c>
      <c r="W75" s="123">
        <f>SUM(T75,U75,V75)</f>
        <v>-2094347</v>
      </c>
      <c r="X75" s="757"/>
      <c r="Y75" s="186" t="s">
        <v>322</v>
      </c>
      <c r="Z75" s="758">
        <f>SUM(W75,Q75,K75,E75)</f>
        <v>-7325103.1899999995</v>
      </c>
      <c r="AA75" s="273">
        <f>+Z72</f>
        <v>7516490</v>
      </c>
      <c r="AJ75"/>
      <c r="AK75"/>
      <c r="AL75"/>
      <c r="AM75"/>
      <c r="AN75"/>
      <c r="AO75"/>
      <c r="AP75"/>
      <c r="AQ75"/>
      <c r="AR75"/>
      <c r="AS75"/>
      <c r="AT75"/>
    </row>
    <row r="76" spans="1:46" s="22" customFormat="1" x14ac:dyDescent="0.35">
      <c r="A76" s="186"/>
      <c r="B76" s="465">
        <f>SUM(B74:B75)</f>
        <v>3108998</v>
      </c>
      <c r="C76" s="465">
        <f>SUM(C74:C75)</f>
        <v>4800342</v>
      </c>
      <c r="D76" s="465">
        <f>SUM(D74:D75)</f>
        <v>6422312</v>
      </c>
      <c r="E76" s="256">
        <f>SUM(E74:E75)</f>
        <v>14331652</v>
      </c>
      <c r="F76" s="777"/>
      <c r="G76" s="767"/>
      <c r="H76" s="2">
        <f>SUM(H74:H75)</f>
        <v>4419726</v>
      </c>
      <c r="I76" s="119">
        <f>SUM(I74:I75)</f>
        <v>3119307.81</v>
      </c>
      <c r="J76" s="119">
        <f>SUM(J74:J75)</f>
        <v>1429000</v>
      </c>
      <c r="K76" s="256">
        <f>SUM(H76:J76)</f>
        <v>8968033.8100000005</v>
      </c>
      <c r="L76" s="777"/>
      <c r="M76" s="767"/>
      <c r="N76" s="119">
        <f>SUM(N74:N75)</f>
        <v>2952942</v>
      </c>
      <c r="O76" s="119">
        <f t="shared" ref="O76:P76" si="21">SUM(O74:O75)</f>
        <v>3654695</v>
      </c>
      <c r="P76" s="119">
        <f t="shared" si="21"/>
        <v>3155921</v>
      </c>
      <c r="Q76" s="256">
        <f>SUM(N76:P76)</f>
        <v>9763558</v>
      </c>
      <c r="R76" s="777"/>
      <c r="S76" s="767"/>
      <c r="T76" s="194">
        <f>SUM(T74:T75)</f>
        <v>3801204</v>
      </c>
      <c r="U76" s="119">
        <f>SUM(U74:U75)</f>
        <v>2237626</v>
      </c>
      <c r="V76" s="119">
        <f>SUM(V74:V75)</f>
        <v>3007823</v>
      </c>
      <c r="W76" s="256">
        <f>SUM(T76:V76)</f>
        <v>9046653</v>
      </c>
      <c r="X76" s="778"/>
      <c r="Y76" s="186"/>
      <c r="Z76" s="758">
        <f>SUM(Z74:Z75)</f>
        <v>42109896.810000002</v>
      </c>
      <c r="AA76" s="273">
        <f>SUM(AA74:AA75)</f>
        <v>42109896.810000002</v>
      </c>
      <c r="AJ76"/>
      <c r="AK76"/>
      <c r="AL76"/>
      <c r="AM76"/>
      <c r="AN76"/>
      <c r="AO76"/>
      <c r="AP76"/>
      <c r="AQ76"/>
      <c r="AR76"/>
      <c r="AS76"/>
      <c r="AT76"/>
    </row>
    <row r="77" spans="1:46" s="22" customFormat="1" x14ac:dyDescent="0.35">
      <c r="A77" s="432"/>
      <c r="B77" s="433"/>
      <c r="C77" s="433"/>
      <c r="D77" s="433"/>
      <c r="E77" s="256"/>
      <c r="F77" s="777"/>
      <c r="G77" s="817"/>
      <c r="H77"/>
      <c r="I77"/>
      <c r="J77"/>
      <c r="K77" s="256"/>
      <c r="L77" s="777"/>
      <c r="M77" s="817"/>
      <c r="N77" s="433"/>
      <c r="O77" s="433"/>
      <c r="P77" s="433"/>
      <c r="Q77" s="256"/>
      <c r="R77" s="777"/>
      <c r="S77" s="817"/>
      <c r="T77" s="433"/>
      <c r="U77" s="433"/>
      <c r="V77" s="433"/>
      <c r="W77" s="256"/>
      <c r="X77" s="778"/>
      <c r="Y77" s="432"/>
      <c r="Z77" s="758"/>
      <c r="AA77" s="85"/>
      <c r="AJ77"/>
      <c r="AK77"/>
      <c r="AL77"/>
      <c r="AM77"/>
      <c r="AN77"/>
      <c r="AO77"/>
      <c r="AP77"/>
      <c r="AQ77"/>
      <c r="AR77"/>
      <c r="AS77"/>
      <c r="AT77"/>
    </row>
    <row r="78" spans="1:46" s="22" customFormat="1" x14ac:dyDescent="0.35">
      <c r="A78" s="436"/>
      <c r="B78" s="119"/>
      <c r="C78" s="429"/>
      <c r="D78" s="333"/>
      <c r="E78" s="818">
        <f>SUM(E72,E71,E62,E38,E26,E21)</f>
        <v>14331652</v>
      </c>
      <c r="F78" s="777"/>
      <c r="G78" s="429" t="s">
        <v>326</v>
      </c>
      <c r="H78"/>
      <c r="I78" s="119"/>
      <c r="J78" s="119"/>
      <c r="K78" s="818">
        <f>SUM(K72,K71,K62,K38,K26,K21)</f>
        <v>8968033.8099999987</v>
      </c>
      <c r="L78" s="777"/>
      <c r="M78" s="819"/>
      <c r="N78" s="119"/>
      <c r="O78" s="119"/>
      <c r="P78" s="118"/>
      <c r="Q78" s="818">
        <f>SUM(Q72,Q71,Q62,Q38,Q26,Q21)</f>
        <v>9763558</v>
      </c>
      <c r="R78" s="777"/>
      <c r="S78" s="819"/>
      <c r="T78" s="436"/>
      <c r="U78" s="119"/>
      <c r="V78" s="119"/>
      <c r="W78" s="256">
        <f>SUM(W72,W71,W62,W38,W26,W21)</f>
        <v>9046653</v>
      </c>
      <c r="X78" s="778"/>
      <c r="Y78" s="436"/>
      <c r="Z78" s="758"/>
      <c r="AA78" s="273">
        <f>SUM(AA76:AA77)</f>
        <v>42109896.810000002</v>
      </c>
      <c r="AB78" s="174">
        <f>SUM(Z6:Z13,Z15:Z20,Z23:Z25,Z28:Z37,Z43:Z61,Z64:Z70,Z72)</f>
        <v>42109896.810000002</v>
      </c>
      <c r="AJ78"/>
      <c r="AK78"/>
      <c r="AL78"/>
      <c r="AM78"/>
      <c r="AN78"/>
      <c r="AO78"/>
      <c r="AP78"/>
      <c r="AQ78"/>
      <c r="AR78"/>
      <c r="AS78"/>
      <c r="AT78"/>
    </row>
    <row r="79" spans="1:46" s="22" customFormat="1" x14ac:dyDescent="0.35">
      <c r="A79" s="437"/>
      <c r="B79" s="119"/>
      <c r="C79" s="429"/>
      <c r="D79" s="119"/>
      <c r="E79" s="256"/>
      <c r="F79" s="777"/>
      <c r="G79" s="820"/>
      <c r="H79" s="433">
        <f>H75+H74</f>
        <v>4419726</v>
      </c>
      <c r="I79" s="433">
        <f>I75+I74</f>
        <v>3119307.81</v>
      </c>
      <c r="J79" s="433">
        <f>J75+J74</f>
        <v>1429000</v>
      </c>
      <c r="K79" s="256"/>
      <c r="L79" s="777"/>
      <c r="M79" s="820"/>
      <c r="N79" s="119"/>
      <c r="O79" s="118"/>
      <c r="P79" s="118"/>
      <c r="Q79" s="256"/>
      <c r="R79" s="778"/>
      <c r="S79" s="820"/>
      <c r="T79" s="902"/>
      <c r="U79" s="119"/>
      <c r="V79" s="119"/>
      <c r="W79" s="256"/>
      <c r="X79" s="778"/>
      <c r="Y79" s="437"/>
      <c r="Z79" s="758"/>
      <c r="AA79" s="85"/>
      <c r="AJ79"/>
      <c r="AK79"/>
      <c r="AL79"/>
      <c r="AM79"/>
      <c r="AN79"/>
      <c r="AO79"/>
      <c r="AP79"/>
      <c r="AQ79"/>
      <c r="AR79"/>
      <c r="AS79"/>
      <c r="AT79"/>
    </row>
    <row r="80" spans="1:46" s="543" customFormat="1" x14ac:dyDescent="0.35">
      <c r="A80" s="903"/>
      <c r="B80" s="909"/>
      <c r="C80" s="332"/>
      <c r="D80" s="332"/>
      <c r="E80" s="332"/>
      <c r="F80" s="332"/>
      <c r="G80" s="903"/>
      <c r="H80" s="332"/>
      <c r="I80" s="332"/>
      <c r="J80" s="332"/>
      <c r="K80" s="332"/>
      <c r="L80" s="332"/>
      <c r="M80" s="903"/>
      <c r="N80" s="332"/>
      <c r="O80" s="909"/>
      <c r="Q80" s="469"/>
      <c r="R80" s="469"/>
      <c r="S80" s="903"/>
      <c r="T80" s="903"/>
      <c r="U80" s="332"/>
      <c r="V80" s="332"/>
      <c r="W80" s="332"/>
      <c r="X80" s="332"/>
      <c r="Y80" s="903"/>
      <c r="Z80" s="332"/>
      <c r="AA80" s="910"/>
    </row>
    <row r="81" spans="1:46" s="543" customFormat="1" x14ac:dyDescent="0.35">
      <c r="A81" s="903"/>
      <c r="B81" s="903"/>
      <c r="C81" s="911"/>
      <c r="D81" s="406"/>
      <c r="E81" s="912"/>
      <c r="F81" s="912"/>
      <c r="G81" s="903"/>
      <c r="H81" s="406"/>
      <c r="I81" s="406"/>
      <c r="J81" s="406"/>
      <c r="K81" s="912"/>
      <c r="L81" s="912"/>
      <c r="M81" s="903"/>
      <c r="N81" s="406"/>
      <c r="O81" s="406"/>
      <c r="P81" s="406"/>
      <c r="Q81" s="913"/>
      <c r="R81" s="913"/>
      <c r="S81" s="903"/>
      <c r="T81" s="903"/>
      <c r="U81" s="469"/>
      <c r="V81" s="469"/>
      <c r="W81" s="913"/>
      <c r="X81" s="913"/>
      <c r="Y81" s="903"/>
      <c r="AA81" s="910"/>
    </row>
    <row r="82" spans="1:46" s="543" customFormat="1" x14ac:dyDescent="0.35">
      <c r="A82" s="903"/>
      <c r="B82" s="903"/>
      <c r="C82" s="903"/>
      <c r="D82" s="903"/>
      <c r="E82" s="171"/>
      <c r="F82" s="171"/>
      <c r="G82" s="903"/>
      <c r="H82" s="903"/>
      <c r="I82" s="903"/>
      <c r="J82" s="903"/>
      <c r="K82" s="171"/>
      <c r="L82" s="171"/>
      <c r="M82" s="903"/>
      <c r="N82" s="903"/>
      <c r="O82" s="903"/>
      <c r="P82" s="903"/>
      <c r="Q82" s="171"/>
      <c r="R82" s="171"/>
      <c r="S82" s="903"/>
      <c r="T82" s="903"/>
      <c r="U82" s="903"/>
      <c r="V82" s="903"/>
      <c r="W82" s="171"/>
      <c r="X82" s="171"/>
      <c r="Y82" s="903"/>
      <c r="Z82" s="332"/>
      <c r="AA82" s="910"/>
    </row>
    <row r="83" spans="1:46" s="910" customFormat="1" x14ac:dyDescent="0.35">
      <c r="A83" s="171"/>
      <c r="B83" s="904"/>
      <c r="C83" s="904"/>
      <c r="D83" s="904"/>
      <c r="E83" s="171"/>
      <c r="F83" s="171"/>
      <c r="G83" s="171"/>
      <c r="H83" s="904"/>
      <c r="I83" s="904"/>
      <c r="J83" s="904"/>
      <c r="K83" s="171"/>
      <c r="L83" s="171"/>
      <c r="M83" s="171"/>
      <c r="N83" s="904"/>
      <c r="O83" s="904"/>
      <c r="P83" s="904"/>
      <c r="Q83" s="171"/>
      <c r="R83" s="171"/>
      <c r="S83" s="171"/>
      <c r="T83" s="904"/>
      <c r="U83" s="914"/>
      <c r="V83" s="914"/>
      <c r="W83" s="171"/>
      <c r="X83" s="171"/>
      <c r="Y83" s="171"/>
      <c r="Z83" s="915"/>
      <c r="AB83" s="543"/>
      <c r="AC83" s="543"/>
      <c r="AD83" s="543"/>
      <c r="AE83" s="543"/>
      <c r="AF83" s="543"/>
      <c r="AG83" s="543"/>
      <c r="AH83" s="543"/>
      <c r="AI83" s="543"/>
      <c r="AJ83" s="543"/>
      <c r="AK83" s="543"/>
      <c r="AL83" s="543"/>
      <c r="AM83" s="543"/>
      <c r="AN83" s="543"/>
      <c r="AO83" s="543"/>
      <c r="AP83" s="543"/>
      <c r="AQ83" s="543"/>
      <c r="AR83" s="543"/>
      <c r="AS83" s="543"/>
      <c r="AT83" s="543"/>
    </row>
    <row r="84" spans="1:46" s="910" customFormat="1" x14ac:dyDescent="0.35">
      <c r="A84" s="406"/>
      <c r="B84" s="332"/>
      <c r="C84" s="332"/>
      <c r="D84" s="332"/>
      <c r="E84" s="759"/>
      <c r="F84" s="759"/>
      <c r="G84" s="406"/>
      <c r="H84" s="332"/>
      <c r="I84" s="332"/>
      <c r="J84" s="332"/>
      <c r="K84" s="759"/>
      <c r="L84" s="759"/>
      <c r="M84" s="406"/>
      <c r="N84" s="332"/>
      <c r="O84" s="332"/>
      <c r="P84" s="332"/>
      <c r="Q84" s="332"/>
      <c r="R84" s="332"/>
      <c r="S84" s="406"/>
      <c r="T84" s="176"/>
      <c r="U84" s="332"/>
      <c r="V84" s="332"/>
      <c r="W84" s="332"/>
      <c r="X84" s="332"/>
      <c r="Y84" s="406"/>
      <c r="Z84" s="332"/>
      <c r="AB84" s="543"/>
      <c r="AC84" s="543"/>
      <c r="AD84" s="543"/>
      <c r="AE84" s="543"/>
      <c r="AF84" s="543"/>
      <c r="AG84" s="543"/>
      <c r="AH84" s="543"/>
      <c r="AI84" s="543"/>
      <c r="AJ84" s="543"/>
      <c r="AK84" s="543"/>
      <c r="AL84" s="543"/>
      <c r="AM84" s="543"/>
      <c r="AN84" s="543"/>
      <c r="AO84" s="543"/>
      <c r="AP84" s="543"/>
      <c r="AQ84" s="543"/>
      <c r="AR84" s="543"/>
      <c r="AS84" s="543"/>
      <c r="AT84" s="543"/>
    </row>
    <row r="85" spans="1:46" s="910" customFormat="1" x14ac:dyDescent="0.35">
      <c r="A85" s="406"/>
      <c r="B85" s="332"/>
      <c r="C85" s="332"/>
      <c r="D85" s="332"/>
      <c r="E85" s="759"/>
      <c r="F85" s="759"/>
      <c r="G85" s="406"/>
      <c r="H85" s="332"/>
      <c r="I85" s="332"/>
      <c r="J85" s="332"/>
      <c r="K85" s="759"/>
      <c r="L85" s="759"/>
      <c r="M85" s="406"/>
      <c r="N85" s="332"/>
      <c r="O85" s="332"/>
      <c r="P85" s="332"/>
      <c r="Q85" s="332"/>
      <c r="R85" s="332"/>
      <c r="S85" s="406"/>
      <c r="T85" s="176"/>
      <c r="U85" s="332"/>
      <c r="V85" s="332"/>
      <c r="W85" s="332"/>
      <c r="X85" s="332"/>
      <c r="Y85" s="406"/>
      <c r="Z85" s="332"/>
      <c r="AB85" s="543"/>
      <c r="AC85" s="543"/>
      <c r="AD85" s="543"/>
      <c r="AE85" s="543"/>
      <c r="AF85" s="543"/>
      <c r="AG85" s="543"/>
      <c r="AH85" s="543"/>
      <c r="AI85" s="543"/>
      <c r="AJ85" s="543"/>
      <c r="AK85" s="543"/>
      <c r="AL85" s="543"/>
      <c r="AM85" s="543"/>
      <c r="AN85" s="543"/>
      <c r="AO85" s="543"/>
      <c r="AP85" s="543"/>
      <c r="AQ85" s="543"/>
      <c r="AR85" s="543"/>
      <c r="AS85" s="543"/>
      <c r="AT85" s="543"/>
    </row>
    <row r="86" spans="1:46" s="910" customFormat="1" x14ac:dyDescent="0.35">
      <c r="A86" s="406"/>
      <c r="B86" s="332"/>
      <c r="C86" s="332"/>
      <c r="D86" s="332"/>
      <c r="E86" s="759"/>
      <c r="F86" s="759"/>
      <c r="G86" s="406"/>
      <c r="H86" s="332"/>
      <c r="I86" s="332"/>
      <c r="J86" s="332"/>
      <c r="K86" s="759"/>
      <c r="L86" s="759"/>
      <c r="M86" s="406"/>
      <c r="N86" s="332"/>
      <c r="O86" s="332"/>
      <c r="P86" s="332"/>
      <c r="Q86" s="332"/>
      <c r="R86" s="332"/>
      <c r="S86" s="406"/>
      <c r="T86" s="176"/>
      <c r="U86" s="332"/>
      <c r="V86" s="332"/>
      <c r="W86" s="332"/>
      <c r="X86" s="332"/>
      <c r="Y86" s="406"/>
      <c r="Z86" s="332"/>
      <c r="AB86" s="543"/>
      <c r="AC86" s="543"/>
      <c r="AD86" s="543"/>
      <c r="AE86" s="543"/>
      <c r="AF86" s="543"/>
      <c r="AG86" s="543"/>
      <c r="AH86" s="543"/>
      <c r="AI86" s="543"/>
      <c r="AJ86" s="543"/>
      <c r="AK86" s="543"/>
      <c r="AL86" s="543"/>
      <c r="AM86" s="543"/>
      <c r="AN86" s="543"/>
      <c r="AO86" s="543"/>
      <c r="AP86" s="543"/>
      <c r="AQ86" s="543"/>
      <c r="AR86" s="543"/>
      <c r="AS86" s="543"/>
      <c r="AT86" s="543"/>
    </row>
    <row r="87" spans="1:46" s="910" customFormat="1" x14ac:dyDescent="0.35">
      <c r="A87" s="406"/>
      <c r="B87" s="332"/>
      <c r="C87" s="332"/>
      <c r="D87" s="332"/>
      <c r="E87" s="759"/>
      <c r="F87" s="759"/>
      <c r="G87" s="406"/>
      <c r="H87" s="332"/>
      <c r="I87" s="332"/>
      <c r="J87" s="332"/>
      <c r="K87" s="759"/>
      <c r="L87" s="759"/>
      <c r="M87" s="406"/>
      <c r="N87" s="332"/>
      <c r="O87" s="332"/>
      <c r="P87" s="332"/>
      <c r="Q87" s="332"/>
      <c r="R87" s="332"/>
      <c r="S87" s="406"/>
      <c r="T87" s="176"/>
      <c r="U87" s="332"/>
      <c r="V87" s="332"/>
      <c r="W87" s="332"/>
      <c r="X87" s="332"/>
      <c r="Y87" s="406"/>
      <c r="Z87" s="332"/>
      <c r="AB87" s="543"/>
      <c r="AC87" s="543"/>
      <c r="AD87" s="543"/>
      <c r="AE87" s="543"/>
      <c r="AF87" s="543"/>
      <c r="AG87" s="543"/>
      <c r="AH87" s="543"/>
      <c r="AI87" s="543"/>
      <c r="AJ87" s="543"/>
      <c r="AK87" s="543"/>
      <c r="AL87" s="543"/>
      <c r="AM87" s="543"/>
      <c r="AN87" s="543"/>
      <c r="AO87" s="543"/>
      <c r="AP87" s="543"/>
      <c r="AQ87" s="543"/>
      <c r="AR87" s="543"/>
      <c r="AS87" s="543"/>
      <c r="AT87" s="543"/>
    </row>
    <row r="88" spans="1:46" s="910" customFormat="1" x14ac:dyDescent="0.35">
      <c r="A88" s="406"/>
      <c r="B88" s="332"/>
      <c r="C88" s="332"/>
      <c r="D88" s="332"/>
      <c r="E88" s="759"/>
      <c r="F88" s="759"/>
      <c r="G88" s="406"/>
      <c r="H88" s="332"/>
      <c r="I88" s="332"/>
      <c r="J88" s="332"/>
      <c r="K88" s="759"/>
      <c r="L88" s="759"/>
      <c r="M88" s="406"/>
      <c r="N88" s="332"/>
      <c r="O88" s="332"/>
      <c r="P88" s="332"/>
      <c r="Q88" s="332"/>
      <c r="R88" s="332"/>
      <c r="S88" s="406"/>
      <c r="T88" s="176"/>
      <c r="U88" s="332"/>
      <c r="V88" s="332"/>
      <c r="W88" s="332"/>
      <c r="X88" s="332"/>
      <c r="Y88" s="406"/>
      <c r="Z88" s="332"/>
      <c r="AB88" s="543"/>
      <c r="AC88" s="543"/>
      <c r="AD88" s="543"/>
      <c r="AE88" s="543"/>
      <c r="AF88" s="543"/>
      <c r="AG88" s="543"/>
      <c r="AH88" s="543"/>
      <c r="AI88" s="543"/>
      <c r="AJ88" s="543"/>
      <c r="AK88" s="543"/>
      <c r="AL88" s="543"/>
      <c r="AM88" s="543"/>
      <c r="AN88" s="543"/>
      <c r="AO88" s="543"/>
      <c r="AP88" s="543"/>
      <c r="AQ88" s="543"/>
      <c r="AR88" s="543"/>
      <c r="AS88" s="543"/>
      <c r="AT88" s="543"/>
    </row>
    <row r="89" spans="1:46" s="910" customFormat="1" x14ac:dyDescent="0.35">
      <c r="A89" s="406"/>
      <c r="B89" s="332"/>
      <c r="C89" s="332"/>
      <c r="D89" s="332"/>
      <c r="E89" s="759"/>
      <c r="F89" s="759"/>
      <c r="G89" s="406"/>
      <c r="H89" s="332"/>
      <c r="I89" s="332"/>
      <c r="J89" s="332"/>
      <c r="K89" s="759"/>
      <c r="L89" s="759"/>
      <c r="M89" s="406"/>
      <c r="N89" s="332"/>
      <c r="O89" s="332"/>
      <c r="P89" s="332"/>
      <c r="Q89" s="332"/>
      <c r="R89" s="332"/>
      <c r="S89" s="406"/>
      <c r="T89" s="176"/>
      <c r="U89" s="332"/>
      <c r="V89" s="332"/>
      <c r="W89" s="332"/>
      <c r="X89" s="332"/>
      <c r="Y89" s="406"/>
      <c r="Z89" s="332"/>
      <c r="AB89" s="543"/>
      <c r="AC89" s="543"/>
      <c r="AD89" s="543"/>
      <c r="AE89" s="543"/>
      <c r="AF89" s="543"/>
      <c r="AG89" s="543"/>
      <c r="AH89" s="543"/>
      <c r="AI89" s="543"/>
      <c r="AJ89" s="543"/>
      <c r="AK89" s="543"/>
      <c r="AL89" s="543"/>
      <c r="AM89" s="543"/>
      <c r="AN89" s="543"/>
      <c r="AO89" s="543"/>
      <c r="AP89" s="543"/>
      <c r="AQ89" s="543"/>
      <c r="AR89" s="543"/>
      <c r="AS89" s="543"/>
      <c r="AT89" s="543"/>
    </row>
    <row r="90" spans="1:46" s="910" customFormat="1" x14ac:dyDescent="0.35">
      <c r="A90" s="406"/>
      <c r="B90" s="332"/>
      <c r="C90" s="332"/>
      <c r="D90" s="332"/>
      <c r="E90" s="759"/>
      <c r="F90" s="759"/>
      <c r="G90" s="406"/>
      <c r="H90" s="332"/>
      <c r="I90" s="332"/>
      <c r="J90" s="332"/>
      <c r="K90" s="759"/>
      <c r="L90" s="759"/>
      <c r="M90" s="406"/>
      <c r="N90" s="332"/>
      <c r="O90" s="332"/>
      <c r="P90" s="332"/>
      <c r="Q90" s="332"/>
      <c r="R90" s="332"/>
      <c r="S90" s="406"/>
      <c r="T90" s="176"/>
      <c r="U90" s="332"/>
      <c r="V90" s="332"/>
      <c r="W90" s="332"/>
      <c r="X90" s="332"/>
      <c r="Y90" s="406"/>
      <c r="Z90" s="332"/>
      <c r="AB90" s="543"/>
      <c r="AC90" s="543"/>
      <c r="AD90" s="543"/>
      <c r="AE90" s="543"/>
      <c r="AF90" s="543"/>
      <c r="AG90" s="543"/>
      <c r="AH90" s="543"/>
      <c r="AI90" s="543"/>
      <c r="AJ90" s="543"/>
      <c r="AK90" s="543"/>
      <c r="AL90" s="543"/>
      <c r="AM90" s="543"/>
      <c r="AN90" s="543"/>
      <c r="AO90" s="543"/>
      <c r="AP90" s="543"/>
      <c r="AQ90" s="543"/>
      <c r="AR90" s="543"/>
      <c r="AS90" s="543"/>
      <c r="AT90" s="543"/>
    </row>
    <row r="91" spans="1:46" s="910" customFormat="1" x14ac:dyDescent="0.35">
      <c r="A91" s="406"/>
      <c r="B91" s="332"/>
      <c r="C91" s="332"/>
      <c r="D91" s="332"/>
      <c r="E91" s="759"/>
      <c r="F91" s="759"/>
      <c r="G91" s="406"/>
      <c r="H91" s="332"/>
      <c r="I91" s="332"/>
      <c r="J91" s="332"/>
      <c r="K91" s="759"/>
      <c r="L91" s="759"/>
      <c r="M91" s="406"/>
      <c r="N91" s="332"/>
      <c r="O91" s="332"/>
      <c r="P91" s="332"/>
      <c r="Q91" s="332"/>
      <c r="R91" s="332"/>
      <c r="S91" s="406"/>
      <c r="T91" s="176"/>
      <c r="U91" s="332"/>
      <c r="V91" s="332"/>
      <c r="W91" s="332"/>
      <c r="X91" s="332"/>
      <c r="Y91" s="406"/>
      <c r="Z91" s="332"/>
      <c r="AB91" s="543"/>
      <c r="AC91" s="543"/>
      <c r="AD91" s="543"/>
      <c r="AE91" s="543"/>
      <c r="AF91" s="543"/>
      <c r="AG91" s="543"/>
      <c r="AH91" s="543"/>
      <c r="AI91" s="543"/>
      <c r="AJ91" s="543"/>
      <c r="AK91" s="543"/>
      <c r="AL91" s="543"/>
      <c r="AM91" s="543"/>
      <c r="AN91" s="543"/>
      <c r="AO91" s="543"/>
      <c r="AP91" s="543"/>
      <c r="AQ91" s="543"/>
      <c r="AR91" s="543"/>
      <c r="AS91" s="543"/>
      <c r="AT91" s="543"/>
    </row>
    <row r="92" spans="1:46" s="910" customFormat="1" x14ac:dyDescent="0.35">
      <c r="A92" s="406"/>
      <c r="B92" s="332"/>
      <c r="C92" s="332"/>
      <c r="D92" s="332"/>
      <c r="E92" s="759"/>
      <c r="F92" s="759"/>
      <c r="G92" s="406"/>
      <c r="H92" s="332"/>
      <c r="I92" s="332"/>
      <c r="J92" s="332"/>
      <c r="K92" s="759"/>
      <c r="L92" s="759"/>
      <c r="M92" s="406"/>
      <c r="N92" s="332"/>
      <c r="O92" s="332"/>
      <c r="P92" s="332"/>
      <c r="Q92" s="332"/>
      <c r="R92" s="332"/>
      <c r="S92" s="406"/>
      <c r="T92" s="176"/>
      <c r="U92" s="332"/>
      <c r="V92" s="332"/>
      <c r="W92" s="332"/>
      <c r="X92" s="332"/>
      <c r="Y92" s="406"/>
      <c r="Z92" s="332"/>
      <c r="AB92" s="543"/>
      <c r="AC92" s="543"/>
      <c r="AD92" s="543"/>
      <c r="AE92" s="543"/>
      <c r="AF92" s="543"/>
      <c r="AG92" s="543"/>
      <c r="AH92" s="543"/>
      <c r="AI92" s="543"/>
      <c r="AJ92" s="543"/>
      <c r="AK92" s="543"/>
      <c r="AL92" s="543"/>
      <c r="AM92" s="543"/>
      <c r="AN92" s="543"/>
      <c r="AO92" s="543"/>
      <c r="AP92" s="543"/>
      <c r="AQ92" s="543"/>
      <c r="AR92" s="543"/>
      <c r="AS92" s="543"/>
      <c r="AT92" s="543"/>
    </row>
    <row r="93" spans="1:46" s="910" customFormat="1" x14ac:dyDescent="0.35">
      <c r="A93" s="406"/>
      <c r="B93" s="332"/>
      <c r="C93" s="332"/>
      <c r="D93" s="332"/>
      <c r="E93" s="759"/>
      <c r="F93" s="759"/>
      <c r="G93" s="406"/>
      <c r="H93" s="332"/>
      <c r="I93" s="332"/>
      <c r="J93" s="332"/>
      <c r="K93" s="759"/>
      <c r="L93" s="759"/>
      <c r="M93" s="406"/>
      <c r="N93" s="332"/>
      <c r="O93" s="332"/>
      <c r="P93" s="332"/>
      <c r="Q93" s="332"/>
      <c r="R93" s="332"/>
      <c r="S93" s="406"/>
      <c r="T93" s="176"/>
      <c r="U93" s="332"/>
      <c r="V93" s="332"/>
      <c r="W93" s="332"/>
      <c r="X93" s="332"/>
      <c r="Y93" s="406"/>
      <c r="Z93" s="332"/>
      <c r="AB93" s="543"/>
      <c r="AC93" s="543"/>
      <c r="AD93" s="543"/>
      <c r="AE93" s="543"/>
      <c r="AF93" s="543"/>
      <c r="AG93" s="543"/>
      <c r="AH93" s="543"/>
      <c r="AI93" s="543"/>
      <c r="AJ93" s="543"/>
      <c r="AK93" s="543"/>
      <c r="AL93" s="543"/>
      <c r="AM93" s="543"/>
      <c r="AN93" s="543"/>
      <c r="AO93" s="543"/>
      <c r="AP93" s="543"/>
      <c r="AQ93" s="543"/>
      <c r="AR93" s="543"/>
      <c r="AS93" s="543"/>
      <c r="AT93" s="543"/>
    </row>
    <row r="94" spans="1:46" s="910" customFormat="1" x14ac:dyDescent="0.35">
      <c r="A94" s="406"/>
      <c r="B94" s="332"/>
      <c r="C94" s="332"/>
      <c r="D94" s="332"/>
      <c r="E94" s="759"/>
      <c r="F94" s="759"/>
      <c r="G94" s="406"/>
      <c r="H94" s="332"/>
      <c r="I94" s="332"/>
      <c r="J94" s="332"/>
      <c r="K94" s="759"/>
      <c r="L94" s="759"/>
      <c r="M94" s="406"/>
      <c r="N94" s="332"/>
      <c r="O94" s="332"/>
      <c r="P94" s="332"/>
      <c r="Q94" s="332"/>
      <c r="R94" s="332"/>
      <c r="S94" s="406"/>
      <c r="T94" s="176"/>
      <c r="U94" s="332"/>
      <c r="V94" s="332"/>
      <c r="W94" s="332"/>
      <c r="X94" s="332"/>
      <c r="Y94" s="406"/>
      <c r="Z94" s="332"/>
      <c r="AB94" s="543"/>
      <c r="AC94" s="543"/>
      <c r="AD94" s="543"/>
      <c r="AE94" s="543"/>
      <c r="AF94" s="543"/>
      <c r="AG94" s="543"/>
      <c r="AH94" s="543"/>
      <c r="AI94" s="543"/>
      <c r="AJ94" s="543"/>
      <c r="AK94" s="543"/>
      <c r="AL94" s="543"/>
      <c r="AM94" s="543"/>
      <c r="AN94" s="543"/>
      <c r="AO94" s="543"/>
      <c r="AP94" s="543"/>
      <c r="AQ94" s="543"/>
      <c r="AR94" s="543"/>
      <c r="AS94" s="543"/>
      <c r="AT94" s="543"/>
    </row>
    <row r="95" spans="1:46" s="910" customFormat="1" x14ac:dyDescent="0.35">
      <c r="A95" s="406"/>
      <c r="B95" s="916"/>
      <c r="C95" s="916"/>
      <c r="D95" s="916"/>
      <c r="E95" s="759"/>
      <c r="F95" s="759"/>
      <c r="G95" s="406"/>
      <c r="H95" s="916"/>
      <c r="I95" s="916"/>
      <c r="J95" s="916"/>
      <c r="K95" s="916"/>
      <c r="L95" s="916"/>
      <c r="M95" s="406"/>
      <c r="N95" s="916"/>
      <c r="O95" s="916"/>
      <c r="P95" s="916"/>
      <c r="Q95" s="916"/>
      <c r="R95" s="916"/>
      <c r="S95" s="406"/>
      <c r="T95" s="916"/>
      <c r="U95" s="916"/>
      <c r="V95" s="916"/>
      <c r="W95" s="916"/>
      <c r="X95" s="916"/>
      <c r="Y95" s="406"/>
      <c r="Z95" s="916"/>
      <c r="AB95" s="543"/>
      <c r="AC95" s="543"/>
      <c r="AD95" s="543"/>
      <c r="AE95" s="543"/>
      <c r="AF95" s="543"/>
      <c r="AG95" s="543"/>
      <c r="AH95" s="543"/>
      <c r="AI95" s="543"/>
      <c r="AJ95" s="543"/>
      <c r="AK95" s="543"/>
      <c r="AL95" s="543"/>
      <c r="AM95" s="543"/>
      <c r="AN95" s="543"/>
      <c r="AO95" s="543"/>
      <c r="AP95" s="543"/>
      <c r="AQ95" s="543"/>
      <c r="AR95" s="543"/>
      <c r="AS95" s="543"/>
      <c r="AT95" s="543"/>
    </row>
    <row r="96" spans="1:46" s="910" customFormat="1" x14ac:dyDescent="0.35">
      <c r="A96" s="406"/>
      <c r="B96" s="916"/>
      <c r="C96" s="916"/>
      <c r="D96" s="916"/>
      <c r="E96" s="759"/>
      <c r="F96" s="759"/>
      <c r="G96" s="406"/>
      <c r="H96" s="916"/>
      <c r="I96" s="916"/>
      <c r="J96" s="916"/>
      <c r="K96" s="916"/>
      <c r="L96" s="916"/>
      <c r="M96" s="406"/>
      <c r="N96" s="916"/>
      <c r="O96" s="916"/>
      <c r="P96" s="916"/>
      <c r="Q96" s="916"/>
      <c r="R96" s="916"/>
      <c r="S96" s="406"/>
      <c r="T96" s="916"/>
      <c r="U96" s="916"/>
      <c r="V96" s="916"/>
      <c r="W96" s="916"/>
      <c r="X96" s="916"/>
      <c r="Y96" s="406"/>
      <c r="Z96" s="916"/>
      <c r="AB96" s="543"/>
      <c r="AC96" s="543"/>
      <c r="AD96" s="543"/>
      <c r="AE96" s="543"/>
      <c r="AF96" s="543"/>
      <c r="AG96" s="543"/>
      <c r="AH96" s="543"/>
      <c r="AI96" s="543"/>
      <c r="AJ96" s="543"/>
      <c r="AK96" s="543"/>
      <c r="AL96" s="543"/>
      <c r="AM96" s="543"/>
      <c r="AN96" s="543"/>
      <c r="AO96" s="543"/>
      <c r="AP96" s="543"/>
      <c r="AQ96" s="543"/>
      <c r="AR96" s="543"/>
      <c r="AS96" s="543"/>
      <c r="AT96" s="543"/>
    </row>
    <row r="97" spans="1:46" s="910" customFormat="1" x14ac:dyDescent="0.35">
      <c r="A97" s="406"/>
      <c r="B97" s="916"/>
      <c r="C97" s="916"/>
      <c r="D97" s="916"/>
      <c r="E97" s="759"/>
      <c r="F97" s="759"/>
      <c r="G97" s="406"/>
      <c r="H97" s="916"/>
      <c r="I97" s="916"/>
      <c r="J97" s="916"/>
      <c r="K97" s="916"/>
      <c r="L97" s="916"/>
      <c r="M97" s="406"/>
      <c r="N97" s="916"/>
      <c r="O97" s="916"/>
      <c r="P97" s="916"/>
      <c r="Q97" s="916"/>
      <c r="R97" s="916"/>
      <c r="S97" s="406"/>
      <c r="T97" s="916"/>
      <c r="U97" s="916"/>
      <c r="V97" s="916"/>
      <c r="W97" s="916"/>
      <c r="X97" s="916"/>
      <c r="Y97" s="406"/>
      <c r="Z97" s="916"/>
      <c r="AB97" s="543"/>
      <c r="AC97" s="543"/>
      <c r="AD97" s="543"/>
      <c r="AE97" s="543"/>
      <c r="AF97" s="543"/>
      <c r="AG97" s="543"/>
      <c r="AH97" s="543"/>
      <c r="AI97" s="543"/>
      <c r="AJ97" s="543"/>
      <c r="AK97" s="543"/>
      <c r="AL97" s="543"/>
      <c r="AM97" s="543"/>
      <c r="AN97" s="543"/>
      <c r="AO97" s="543"/>
      <c r="AP97" s="543"/>
      <c r="AQ97" s="543"/>
      <c r="AR97" s="543"/>
      <c r="AS97" s="543"/>
      <c r="AT97" s="543"/>
    </row>
    <row r="98" spans="1:46" s="910" customFormat="1" x14ac:dyDescent="0.35">
      <c r="A98" s="406"/>
      <c r="B98" s="332"/>
      <c r="C98" s="332"/>
      <c r="D98" s="332"/>
      <c r="E98" s="917"/>
      <c r="F98" s="917"/>
      <c r="G98" s="406"/>
      <c r="H98" s="332"/>
      <c r="I98" s="332"/>
      <c r="J98" s="332"/>
      <c r="K98" s="759"/>
      <c r="L98" s="759"/>
      <c r="M98" s="406"/>
      <c r="N98" s="332"/>
      <c r="O98" s="332"/>
      <c r="P98" s="332"/>
      <c r="Q98" s="332"/>
      <c r="R98" s="332"/>
      <c r="S98" s="406"/>
      <c r="T98" s="176"/>
      <c r="U98" s="332"/>
      <c r="V98" s="332"/>
      <c r="W98" s="332"/>
      <c r="X98" s="332"/>
      <c r="Y98" s="406"/>
      <c r="Z98" s="332"/>
      <c r="AB98" s="543"/>
      <c r="AC98" s="543"/>
      <c r="AD98" s="543"/>
      <c r="AE98" s="543"/>
      <c r="AF98" s="543"/>
      <c r="AG98" s="543"/>
      <c r="AH98" s="543"/>
      <c r="AI98" s="543"/>
      <c r="AJ98" s="543"/>
      <c r="AK98" s="543"/>
      <c r="AL98" s="543"/>
      <c r="AM98" s="543"/>
      <c r="AN98" s="543"/>
      <c r="AO98" s="543"/>
      <c r="AP98" s="543"/>
      <c r="AQ98" s="543"/>
      <c r="AR98" s="543"/>
      <c r="AS98" s="543"/>
      <c r="AT98" s="543"/>
    </row>
    <row r="99" spans="1:46" s="910" customFormat="1" x14ac:dyDescent="0.35">
      <c r="A99" s="171"/>
      <c r="B99" s="332"/>
      <c r="C99" s="332"/>
      <c r="D99" s="332"/>
      <c r="E99" s="917"/>
      <c r="F99" s="917"/>
      <c r="G99" s="171"/>
      <c r="H99" s="332"/>
      <c r="I99" s="332"/>
      <c r="J99" s="332"/>
      <c r="K99" s="759"/>
      <c r="L99" s="759"/>
      <c r="M99" s="171"/>
      <c r="N99" s="332"/>
      <c r="O99" s="332"/>
      <c r="P99" s="332"/>
      <c r="Q99" s="332"/>
      <c r="R99" s="332"/>
      <c r="S99" s="171"/>
      <c r="T99" s="171"/>
      <c r="U99" s="332"/>
      <c r="V99" s="332"/>
      <c r="W99" s="332"/>
      <c r="X99" s="332"/>
      <c r="Y99" s="171"/>
      <c r="Z99" s="332"/>
      <c r="AB99" s="543"/>
      <c r="AC99" s="543"/>
      <c r="AD99" s="543"/>
      <c r="AE99" s="543"/>
      <c r="AF99" s="543"/>
      <c r="AG99" s="543"/>
      <c r="AH99" s="543"/>
      <c r="AI99" s="543"/>
      <c r="AJ99" s="543"/>
      <c r="AK99" s="543"/>
      <c r="AL99" s="543"/>
      <c r="AM99" s="543"/>
      <c r="AN99" s="543"/>
      <c r="AO99" s="543"/>
      <c r="AP99" s="543"/>
      <c r="AQ99" s="543"/>
      <c r="AR99" s="543"/>
      <c r="AS99" s="543"/>
      <c r="AT99" s="543"/>
    </row>
    <row r="100" spans="1:46" s="910" customFormat="1" x14ac:dyDescent="0.35">
      <c r="A100" s="406"/>
      <c r="B100" s="918"/>
      <c r="C100" s="918"/>
      <c r="D100" s="918"/>
      <c r="E100" s="776"/>
      <c r="F100" s="776"/>
      <c r="G100" s="406"/>
      <c r="H100" s="916"/>
      <c r="I100" s="916"/>
      <c r="J100" s="916"/>
      <c r="K100" s="916"/>
      <c r="L100" s="916"/>
      <c r="M100" s="406"/>
      <c r="N100" s="916"/>
      <c r="O100" s="916"/>
      <c r="P100" s="916"/>
      <c r="Q100" s="916"/>
      <c r="R100" s="916"/>
      <c r="S100" s="406"/>
      <c r="T100" s="916"/>
      <c r="U100" s="916"/>
      <c r="V100" s="916"/>
      <c r="W100" s="916"/>
      <c r="X100" s="916"/>
      <c r="Y100" s="406"/>
      <c r="Z100" s="916"/>
      <c r="AB100" s="543"/>
      <c r="AC100" s="543"/>
      <c r="AD100" s="543"/>
      <c r="AE100" s="543"/>
      <c r="AF100" s="543"/>
      <c r="AG100" s="543"/>
      <c r="AH100" s="543"/>
      <c r="AI100" s="543"/>
      <c r="AJ100" s="543"/>
      <c r="AK100" s="543"/>
      <c r="AL100" s="543"/>
      <c r="AM100" s="543"/>
      <c r="AN100" s="543"/>
      <c r="AO100" s="543"/>
      <c r="AP100" s="543"/>
      <c r="AQ100" s="543"/>
      <c r="AR100" s="543"/>
      <c r="AS100" s="543"/>
      <c r="AT100" s="543"/>
    </row>
    <row r="101" spans="1:46" s="910" customFormat="1" x14ac:dyDescent="0.35">
      <c r="A101" s="406"/>
      <c r="B101" s="332"/>
      <c r="C101" s="332"/>
      <c r="D101" s="332"/>
      <c r="E101" s="759"/>
      <c r="F101" s="759"/>
      <c r="G101" s="406"/>
      <c r="H101" s="332"/>
      <c r="I101" s="332"/>
      <c r="J101" s="332"/>
      <c r="K101" s="759"/>
      <c r="L101" s="759"/>
      <c r="M101" s="406"/>
      <c r="N101" s="332"/>
      <c r="O101" s="332"/>
      <c r="P101" s="332"/>
      <c r="Q101" s="332"/>
      <c r="R101" s="332"/>
      <c r="S101" s="406"/>
      <c r="T101" s="176"/>
      <c r="U101" s="919"/>
      <c r="V101" s="919"/>
      <c r="W101" s="332"/>
      <c r="X101" s="332"/>
      <c r="Y101" s="406"/>
      <c r="Z101" s="332"/>
      <c r="AB101" s="543"/>
      <c r="AC101" s="543"/>
      <c r="AD101" s="543"/>
      <c r="AE101" s="543"/>
      <c r="AF101" s="543"/>
      <c r="AG101" s="543"/>
      <c r="AH101" s="543"/>
      <c r="AI101" s="543"/>
      <c r="AJ101" s="543"/>
      <c r="AK101" s="543"/>
      <c r="AL101" s="543"/>
      <c r="AM101" s="543"/>
      <c r="AN101" s="543"/>
      <c r="AO101" s="543"/>
      <c r="AP101" s="543"/>
      <c r="AQ101" s="543"/>
      <c r="AR101" s="543"/>
      <c r="AS101" s="543"/>
      <c r="AT101" s="543"/>
    </row>
    <row r="102" spans="1:46" s="910" customFormat="1" x14ac:dyDescent="0.35">
      <c r="A102" s="406"/>
      <c r="B102" s="332"/>
      <c r="C102" s="332"/>
      <c r="D102" s="332"/>
      <c r="E102" s="759"/>
      <c r="F102" s="759"/>
      <c r="G102" s="406"/>
      <c r="H102" s="332"/>
      <c r="I102" s="332"/>
      <c r="J102" s="332"/>
      <c r="K102" s="759"/>
      <c r="L102" s="759"/>
      <c r="M102" s="406"/>
      <c r="N102" s="332"/>
      <c r="O102" s="332"/>
      <c r="P102" s="332"/>
      <c r="Q102" s="332"/>
      <c r="R102" s="332"/>
      <c r="S102" s="406"/>
      <c r="T102" s="176"/>
      <c r="U102" s="919"/>
      <c r="V102" s="919"/>
      <c r="W102" s="332"/>
      <c r="X102" s="332"/>
      <c r="Y102" s="406"/>
      <c r="Z102" s="332"/>
      <c r="AB102" s="543"/>
      <c r="AC102" s="543"/>
      <c r="AD102" s="543"/>
      <c r="AE102" s="543"/>
      <c r="AF102" s="543"/>
      <c r="AG102" s="543"/>
      <c r="AH102" s="543"/>
      <c r="AI102" s="543"/>
      <c r="AJ102" s="543"/>
      <c r="AK102" s="543"/>
      <c r="AL102" s="543"/>
      <c r="AM102" s="543"/>
      <c r="AN102" s="543"/>
      <c r="AO102" s="543"/>
      <c r="AP102" s="543"/>
      <c r="AQ102" s="543"/>
      <c r="AR102" s="543"/>
      <c r="AS102" s="543"/>
      <c r="AT102" s="543"/>
    </row>
    <row r="103" spans="1:46" s="910" customFormat="1" x14ac:dyDescent="0.35">
      <c r="A103" s="406"/>
      <c r="B103" s="332"/>
      <c r="C103" s="332"/>
      <c r="D103" s="332"/>
      <c r="E103" s="917"/>
      <c r="F103" s="917"/>
      <c r="G103" s="406"/>
      <c r="H103" s="332"/>
      <c r="I103" s="332"/>
      <c r="J103" s="332"/>
      <c r="K103" s="759"/>
      <c r="L103" s="759"/>
      <c r="M103" s="406"/>
      <c r="N103" s="332"/>
      <c r="O103" s="332"/>
      <c r="P103" s="332"/>
      <c r="Q103" s="332"/>
      <c r="R103" s="332"/>
      <c r="S103" s="406"/>
      <c r="T103" s="176"/>
      <c r="U103" s="332"/>
      <c r="V103" s="332"/>
      <c r="W103" s="332"/>
      <c r="X103" s="332"/>
      <c r="Y103" s="406"/>
      <c r="Z103" s="332"/>
      <c r="AB103" s="543"/>
      <c r="AC103" s="543"/>
      <c r="AD103" s="543"/>
      <c r="AE103" s="543"/>
      <c r="AF103" s="543"/>
      <c r="AG103" s="543"/>
      <c r="AH103" s="543"/>
      <c r="AI103" s="543"/>
      <c r="AJ103" s="543"/>
      <c r="AK103" s="543"/>
      <c r="AL103" s="543"/>
      <c r="AM103" s="543"/>
      <c r="AN103" s="543"/>
      <c r="AO103" s="543"/>
      <c r="AP103" s="543"/>
      <c r="AQ103" s="543"/>
      <c r="AR103" s="543"/>
      <c r="AS103" s="543"/>
      <c r="AT103" s="543"/>
    </row>
    <row r="104" spans="1:46" s="910" customFormat="1" x14ac:dyDescent="0.35">
      <c r="A104" s="171"/>
      <c r="B104" s="332"/>
      <c r="C104" s="332"/>
      <c r="D104" s="332"/>
      <c r="E104" s="917"/>
      <c r="F104" s="917"/>
      <c r="G104" s="171"/>
      <c r="H104" s="332"/>
      <c r="I104" s="332"/>
      <c r="J104" s="332"/>
      <c r="K104" s="759"/>
      <c r="L104" s="759"/>
      <c r="M104" s="171"/>
      <c r="N104" s="332"/>
      <c r="O104" s="332"/>
      <c r="P104" s="332"/>
      <c r="Q104" s="332"/>
      <c r="R104" s="332"/>
      <c r="S104" s="171"/>
      <c r="T104" s="171"/>
      <c r="U104" s="332"/>
      <c r="V104" s="332"/>
      <c r="W104" s="332"/>
      <c r="X104" s="332"/>
      <c r="Y104" s="171"/>
      <c r="Z104" s="332"/>
      <c r="AB104" s="543"/>
      <c r="AC104" s="543"/>
      <c r="AD104" s="543"/>
      <c r="AE104" s="543"/>
      <c r="AF104" s="543"/>
      <c r="AG104" s="543"/>
      <c r="AH104" s="543"/>
      <c r="AI104" s="543"/>
      <c r="AJ104" s="543"/>
      <c r="AK104" s="543"/>
      <c r="AL104" s="543"/>
      <c r="AM104" s="543"/>
      <c r="AN104" s="543"/>
      <c r="AO104" s="543"/>
      <c r="AP104" s="543"/>
      <c r="AQ104" s="543"/>
      <c r="AR104" s="543"/>
      <c r="AS104" s="543"/>
      <c r="AT104" s="543"/>
    </row>
    <row r="105" spans="1:46" s="910" customFormat="1" x14ac:dyDescent="0.35">
      <c r="A105" s="406"/>
      <c r="B105" s="916"/>
      <c r="C105" s="916"/>
      <c r="D105" s="916"/>
      <c r="E105" s="916"/>
      <c r="F105" s="916"/>
      <c r="G105" s="406"/>
      <c r="H105" s="916"/>
      <c r="I105" s="916"/>
      <c r="J105" s="916"/>
      <c r="K105" s="916"/>
      <c r="L105" s="916"/>
      <c r="M105" s="406"/>
      <c r="N105" s="916"/>
      <c r="O105" s="916"/>
      <c r="P105" s="916"/>
      <c r="Q105" s="916"/>
      <c r="R105" s="916"/>
      <c r="S105" s="406"/>
      <c r="T105" s="916"/>
      <c r="U105" s="916"/>
      <c r="V105" s="916"/>
      <c r="W105" s="916"/>
      <c r="X105" s="916"/>
      <c r="Y105" s="406"/>
      <c r="Z105" s="916"/>
      <c r="AB105" s="543"/>
      <c r="AC105" s="543"/>
      <c r="AD105" s="543"/>
      <c r="AE105" s="543"/>
      <c r="AF105" s="543"/>
      <c r="AG105" s="543"/>
      <c r="AH105" s="543"/>
      <c r="AI105" s="543"/>
      <c r="AJ105" s="543"/>
      <c r="AK105" s="543"/>
      <c r="AL105" s="543"/>
      <c r="AM105" s="543"/>
      <c r="AN105" s="543"/>
      <c r="AO105" s="543"/>
      <c r="AP105" s="543"/>
      <c r="AQ105" s="543"/>
      <c r="AR105" s="543"/>
      <c r="AS105" s="543"/>
      <c r="AT105" s="543"/>
    </row>
    <row r="106" spans="1:46" s="910" customFormat="1" x14ac:dyDescent="0.35">
      <c r="A106" s="406"/>
      <c r="B106" s="916"/>
      <c r="C106" s="916"/>
      <c r="D106" s="916"/>
      <c r="E106" s="916"/>
      <c r="F106" s="916"/>
      <c r="G106" s="406"/>
      <c r="H106" s="916"/>
      <c r="I106" s="916"/>
      <c r="J106" s="916"/>
      <c r="K106" s="916"/>
      <c r="L106" s="916"/>
      <c r="M106" s="406"/>
      <c r="N106" s="916"/>
      <c r="O106" s="916"/>
      <c r="P106" s="916"/>
      <c r="Q106" s="916"/>
      <c r="R106" s="916"/>
      <c r="S106" s="406"/>
      <c r="T106" s="916"/>
      <c r="U106" s="916"/>
      <c r="V106" s="916"/>
      <c r="W106" s="916"/>
      <c r="X106" s="916"/>
      <c r="Y106" s="406"/>
      <c r="Z106" s="916"/>
      <c r="AB106" s="543"/>
      <c r="AC106" s="543"/>
      <c r="AD106" s="543"/>
      <c r="AE106" s="543"/>
      <c r="AF106" s="543"/>
      <c r="AG106" s="543"/>
      <c r="AH106" s="543"/>
      <c r="AI106" s="543"/>
      <c r="AJ106" s="543"/>
      <c r="AK106" s="543"/>
      <c r="AL106" s="543"/>
      <c r="AM106" s="543"/>
      <c r="AN106" s="543"/>
      <c r="AO106" s="543"/>
      <c r="AP106" s="543"/>
      <c r="AQ106" s="543"/>
      <c r="AR106" s="543"/>
      <c r="AS106" s="543"/>
      <c r="AT106" s="543"/>
    </row>
    <row r="107" spans="1:46" s="910" customFormat="1" x14ac:dyDescent="0.35">
      <c r="A107" s="406"/>
      <c r="B107" s="916"/>
      <c r="C107" s="916"/>
      <c r="D107" s="916"/>
      <c r="E107" s="916"/>
      <c r="F107" s="916"/>
      <c r="G107" s="406"/>
      <c r="H107" s="916"/>
      <c r="I107" s="916"/>
      <c r="J107" s="916"/>
      <c r="K107" s="916"/>
      <c r="L107" s="916"/>
      <c r="M107" s="406"/>
      <c r="N107" s="916"/>
      <c r="O107" s="916"/>
      <c r="P107" s="916"/>
      <c r="Q107" s="916"/>
      <c r="R107" s="916"/>
      <c r="S107" s="406"/>
      <c r="T107" s="916"/>
      <c r="U107" s="916"/>
      <c r="V107" s="916"/>
      <c r="W107" s="916"/>
      <c r="X107" s="916"/>
      <c r="Y107" s="406"/>
      <c r="Z107" s="916"/>
      <c r="AB107" s="543"/>
      <c r="AC107" s="543"/>
      <c r="AD107" s="543"/>
      <c r="AE107" s="543"/>
      <c r="AF107" s="543"/>
      <c r="AG107" s="543"/>
      <c r="AH107" s="543"/>
      <c r="AI107" s="543"/>
      <c r="AJ107" s="543"/>
      <c r="AK107" s="543"/>
      <c r="AL107" s="543"/>
      <c r="AM107" s="543"/>
      <c r="AN107" s="543"/>
      <c r="AO107" s="543"/>
      <c r="AP107" s="543"/>
      <c r="AQ107" s="543"/>
      <c r="AR107" s="543"/>
      <c r="AS107" s="543"/>
      <c r="AT107" s="543"/>
    </row>
    <row r="108" spans="1:46" s="910" customFormat="1" x14ac:dyDescent="0.35">
      <c r="A108" s="406"/>
      <c r="B108" s="916"/>
      <c r="C108" s="916"/>
      <c r="D108" s="916"/>
      <c r="E108" s="916"/>
      <c r="F108" s="916"/>
      <c r="G108" s="406"/>
      <c r="H108" s="916"/>
      <c r="I108" s="916"/>
      <c r="J108" s="916"/>
      <c r="K108" s="916"/>
      <c r="L108" s="916"/>
      <c r="M108" s="406"/>
      <c r="N108" s="916"/>
      <c r="O108" s="916"/>
      <c r="P108" s="916"/>
      <c r="Q108" s="916"/>
      <c r="R108" s="916"/>
      <c r="S108" s="406"/>
      <c r="T108" s="916"/>
      <c r="U108" s="916"/>
      <c r="V108" s="916"/>
      <c r="W108" s="916"/>
      <c r="X108" s="916"/>
      <c r="Y108" s="406"/>
      <c r="Z108" s="916"/>
      <c r="AB108" s="543"/>
      <c r="AC108" s="543"/>
      <c r="AD108" s="543"/>
      <c r="AE108" s="543"/>
      <c r="AF108" s="543"/>
      <c r="AG108" s="543"/>
      <c r="AH108" s="543"/>
      <c r="AI108" s="543"/>
      <c r="AJ108" s="543"/>
      <c r="AK108" s="543"/>
      <c r="AL108" s="543"/>
      <c r="AM108" s="543"/>
      <c r="AN108" s="543"/>
      <c r="AO108" s="543"/>
      <c r="AP108" s="543"/>
      <c r="AQ108" s="543"/>
      <c r="AR108" s="543"/>
      <c r="AS108" s="543"/>
      <c r="AT108" s="543"/>
    </row>
    <row r="109" spans="1:46" s="910" customFormat="1" x14ac:dyDescent="0.35">
      <c r="A109" s="406"/>
      <c r="B109" s="916"/>
      <c r="C109" s="916"/>
      <c r="D109" s="916"/>
      <c r="E109" s="916"/>
      <c r="F109" s="916"/>
      <c r="G109" s="406"/>
      <c r="H109" s="916"/>
      <c r="I109" s="916"/>
      <c r="J109" s="916"/>
      <c r="K109" s="916"/>
      <c r="L109" s="916"/>
      <c r="M109" s="406"/>
      <c r="N109" s="916"/>
      <c r="O109" s="916"/>
      <c r="P109" s="916"/>
      <c r="Q109" s="916"/>
      <c r="R109" s="916"/>
      <c r="S109" s="406"/>
      <c r="T109" s="916"/>
      <c r="U109" s="916"/>
      <c r="V109" s="916"/>
      <c r="W109" s="916"/>
      <c r="X109" s="916"/>
      <c r="Y109" s="406"/>
      <c r="Z109" s="916"/>
      <c r="AB109" s="543"/>
      <c r="AC109" s="543"/>
      <c r="AD109" s="543"/>
      <c r="AE109" s="543"/>
      <c r="AF109" s="543"/>
      <c r="AG109" s="543"/>
      <c r="AH109" s="543"/>
      <c r="AI109" s="543"/>
      <c r="AJ109" s="543"/>
      <c r="AK109" s="543"/>
      <c r="AL109" s="543"/>
      <c r="AM109" s="543"/>
      <c r="AN109" s="543"/>
      <c r="AO109" s="543"/>
      <c r="AP109" s="543"/>
      <c r="AQ109" s="543"/>
      <c r="AR109" s="543"/>
      <c r="AS109" s="543"/>
      <c r="AT109" s="543"/>
    </row>
    <row r="110" spans="1:46" s="910" customFormat="1" x14ac:dyDescent="0.35">
      <c r="A110" s="406"/>
      <c r="B110" s="916"/>
      <c r="C110" s="916"/>
      <c r="D110" s="916"/>
      <c r="E110" s="916"/>
      <c r="F110" s="916"/>
      <c r="G110" s="406"/>
      <c r="H110" s="916"/>
      <c r="I110" s="916"/>
      <c r="J110" s="916"/>
      <c r="K110" s="916"/>
      <c r="L110" s="916"/>
      <c r="M110" s="406"/>
      <c r="N110" s="916"/>
      <c r="O110" s="916"/>
      <c r="P110" s="916"/>
      <c r="Q110" s="916"/>
      <c r="R110" s="916"/>
      <c r="S110" s="406"/>
      <c r="T110" s="916"/>
      <c r="U110" s="916"/>
      <c r="V110" s="916"/>
      <c r="W110" s="916"/>
      <c r="X110" s="916"/>
      <c r="Y110" s="406"/>
      <c r="Z110" s="916"/>
      <c r="AB110" s="543"/>
      <c r="AC110" s="543"/>
      <c r="AD110" s="543"/>
      <c r="AE110" s="543"/>
      <c r="AF110" s="543"/>
      <c r="AG110" s="543"/>
      <c r="AH110" s="543"/>
      <c r="AI110" s="543"/>
      <c r="AJ110" s="543"/>
      <c r="AK110" s="543"/>
      <c r="AL110" s="543"/>
      <c r="AM110" s="543"/>
      <c r="AN110" s="543"/>
      <c r="AO110" s="543"/>
      <c r="AP110" s="543"/>
      <c r="AQ110" s="543"/>
      <c r="AR110" s="543"/>
      <c r="AS110" s="543"/>
      <c r="AT110" s="543"/>
    </row>
    <row r="111" spans="1:46" s="910" customFormat="1" x14ac:dyDescent="0.35">
      <c r="A111" s="406"/>
      <c r="B111" s="916"/>
      <c r="C111" s="916"/>
      <c r="D111" s="916"/>
      <c r="E111" s="916"/>
      <c r="F111" s="916"/>
      <c r="G111" s="406"/>
      <c r="H111" s="916"/>
      <c r="I111" s="916"/>
      <c r="J111" s="916"/>
      <c r="K111" s="916"/>
      <c r="L111" s="916"/>
      <c r="M111" s="406"/>
      <c r="N111" s="916"/>
      <c r="O111" s="916"/>
      <c r="P111" s="916"/>
      <c r="Q111" s="916"/>
      <c r="R111" s="916"/>
      <c r="S111" s="406"/>
      <c r="T111" s="916"/>
      <c r="U111" s="916"/>
      <c r="V111" s="916"/>
      <c r="W111" s="916"/>
      <c r="X111" s="916"/>
      <c r="Y111" s="406"/>
      <c r="Z111" s="916"/>
      <c r="AB111" s="543"/>
      <c r="AC111" s="543"/>
      <c r="AD111" s="543"/>
      <c r="AE111" s="543"/>
      <c r="AF111" s="543"/>
      <c r="AG111" s="543"/>
      <c r="AH111" s="543"/>
      <c r="AI111" s="543"/>
      <c r="AJ111" s="543"/>
      <c r="AK111" s="543"/>
      <c r="AL111" s="543"/>
      <c r="AM111" s="543"/>
      <c r="AN111" s="543"/>
      <c r="AO111" s="543"/>
      <c r="AP111" s="543"/>
      <c r="AQ111" s="543"/>
      <c r="AR111" s="543"/>
      <c r="AS111" s="543"/>
      <c r="AT111" s="543"/>
    </row>
    <row r="112" spans="1:46" s="910" customFormat="1" x14ac:dyDescent="0.35">
      <c r="A112" s="406"/>
      <c r="B112" s="916"/>
      <c r="C112" s="916"/>
      <c r="D112" s="916"/>
      <c r="E112" s="916"/>
      <c r="F112" s="916"/>
      <c r="G112" s="406"/>
      <c r="H112" s="916"/>
      <c r="I112" s="916"/>
      <c r="J112" s="916"/>
      <c r="K112" s="916"/>
      <c r="L112" s="916"/>
      <c r="M112" s="406"/>
      <c r="N112" s="916"/>
      <c r="O112" s="916"/>
      <c r="P112" s="916"/>
      <c r="Q112" s="916"/>
      <c r="R112" s="916"/>
      <c r="S112" s="406"/>
      <c r="T112" s="916"/>
      <c r="U112" s="916"/>
      <c r="V112" s="916"/>
      <c r="W112" s="916"/>
      <c r="X112" s="916"/>
      <c r="Y112" s="406"/>
      <c r="Z112" s="916"/>
      <c r="AB112" s="543"/>
      <c r="AC112" s="543"/>
      <c r="AD112" s="543"/>
      <c r="AE112" s="543"/>
      <c r="AF112" s="543"/>
      <c r="AG112" s="543"/>
      <c r="AH112" s="543"/>
      <c r="AI112" s="543"/>
      <c r="AJ112" s="543"/>
      <c r="AK112" s="543"/>
      <c r="AL112" s="543"/>
      <c r="AM112" s="543"/>
      <c r="AN112" s="543"/>
      <c r="AO112" s="543"/>
      <c r="AP112" s="543"/>
      <c r="AQ112" s="543"/>
      <c r="AR112" s="543"/>
      <c r="AS112" s="543"/>
      <c r="AT112" s="543"/>
    </row>
    <row r="113" spans="1:46" s="910" customFormat="1" x14ac:dyDescent="0.35">
      <c r="A113" s="406"/>
      <c r="B113" s="916"/>
      <c r="C113" s="916"/>
      <c r="D113" s="916"/>
      <c r="E113" s="916"/>
      <c r="F113" s="916"/>
      <c r="G113" s="406"/>
      <c r="H113" s="916"/>
      <c r="I113" s="916"/>
      <c r="J113" s="916"/>
      <c r="K113" s="916"/>
      <c r="L113" s="916"/>
      <c r="M113" s="406"/>
      <c r="N113" s="916"/>
      <c r="O113" s="916"/>
      <c r="P113" s="916"/>
      <c r="Q113" s="916"/>
      <c r="R113" s="916"/>
      <c r="S113" s="406"/>
      <c r="T113" s="916"/>
      <c r="U113" s="916"/>
      <c r="V113" s="916"/>
      <c r="W113" s="916"/>
      <c r="X113" s="916"/>
      <c r="Y113" s="406"/>
      <c r="Z113" s="916"/>
      <c r="AB113" s="543"/>
      <c r="AC113" s="543"/>
      <c r="AD113" s="543"/>
      <c r="AE113" s="543"/>
      <c r="AF113" s="543"/>
      <c r="AG113" s="543"/>
      <c r="AH113" s="543"/>
      <c r="AI113" s="543"/>
      <c r="AJ113" s="543"/>
      <c r="AK113" s="543"/>
      <c r="AL113" s="543"/>
      <c r="AM113" s="543"/>
      <c r="AN113" s="543"/>
      <c r="AO113" s="543"/>
      <c r="AP113" s="543"/>
      <c r="AQ113" s="543"/>
      <c r="AR113" s="543"/>
      <c r="AS113" s="543"/>
      <c r="AT113" s="543"/>
    </row>
    <row r="114" spans="1:46" s="910" customFormat="1" x14ac:dyDescent="0.35">
      <c r="A114" s="469"/>
      <c r="B114" s="916"/>
      <c r="C114" s="916"/>
      <c r="D114" s="916"/>
      <c r="E114" s="916"/>
      <c r="F114" s="916"/>
      <c r="G114" s="469"/>
      <c r="H114" s="916"/>
      <c r="I114" s="916"/>
      <c r="J114" s="916"/>
      <c r="K114" s="916"/>
      <c r="L114" s="916"/>
      <c r="M114" s="469"/>
      <c r="N114" s="916"/>
      <c r="O114" s="916"/>
      <c r="P114" s="916"/>
      <c r="Q114" s="916"/>
      <c r="R114" s="916"/>
      <c r="S114" s="469"/>
      <c r="T114" s="916"/>
      <c r="U114" s="916"/>
      <c r="V114" s="916"/>
      <c r="W114" s="916"/>
      <c r="X114" s="916"/>
      <c r="Y114" s="469"/>
      <c r="Z114" s="916"/>
      <c r="AB114" s="543"/>
      <c r="AC114" s="543"/>
      <c r="AD114" s="543"/>
      <c r="AE114" s="543"/>
      <c r="AF114" s="543"/>
      <c r="AG114" s="543"/>
      <c r="AH114" s="543"/>
      <c r="AI114" s="543"/>
      <c r="AJ114" s="543"/>
      <c r="AK114" s="543"/>
      <c r="AL114" s="543"/>
      <c r="AM114" s="543"/>
      <c r="AN114" s="543"/>
      <c r="AO114" s="543"/>
      <c r="AP114" s="543"/>
      <c r="AQ114" s="543"/>
      <c r="AR114" s="543"/>
      <c r="AS114" s="543"/>
      <c r="AT114" s="543"/>
    </row>
    <row r="115" spans="1:46" s="910" customFormat="1" x14ac:dyDescent="0.35">
      <c r="A115" s="905"/>
      <c r="B115" s="332"/>
      <c r="C115" s="332"/>
      <c r="D115" s="332"/>
      <c r="E115" s="917"/>
      <c r="F115" s="917"/>
      <c r="G115" s="905"/>
      <c r="H115" s="332"/>
      <c r="I115" s="332"/>
      <c r="J115" s="332"/>
      <c r="K115" s="759"/>
      <c r="L115" s="759"/>
      <c r="M115" s="905"/>
      <c r="N115" s="332"/>
      <c r="O115" s="332"/>
      <c r="P115" s="332"/>
      <c r="Q115" s="332"/>
      <c r="R115" s="332"/>
      <c r="S115" s="905"/>
      <c r="T115" s="905"/>
      <c r="U115" s="332"/>
      <c r="V115" s="332"/>
      <c r="W115" s="332"/>
      <c r="X115" s="332"/>
      <c r="Y115" s="905"/>
      <c r="Z115" s="332"/>
      <c r="AB115" s="543"/>
      <c r="AC115" s="543"/>
      <c r="AD115" s="543"/>
      <c r="AE115" s="543"/>
      <c r="AF115" s="543"/>
      <c r="AG115" s="543"/>
      <c r="AH115" s="543"/>
      <c r="AI115" s="543"/>
      <c r="AJ115" s="543"/>
      <c r="AK115" s="543"/>
      <c r="AL115" s="543"/>
      <c r="AM115" s="543"/>
      <c r="AN115" s="543"/>
      <c r="AO115" s="543"/>
      <c r="AP115" s="543"/>
      <c r="AQ115" s="543"/>
      <c r="AR115" s="543"/>
      <c r="AS115" s="543"/>
      <c r="AT115" s="543"/>
    </row>
    <row r="116" spans="1:46" s="910" customFormat="1" x14ac:dyDescent="0.35">
      <c r="A116" s="906"/>
      <c r="B116" s="332"/>
      <c r="C116" s="332"/>
      <c r="D116" s="332"/>
      <c r="E116" s="917"/>
      <c r="F116" s="917"/>
      <c r="G116" s="906"/>
      <c r="H116" s="332"/>
      <c r="I116" s="332"/>
      <c r="J116" s="332"/>
      <c r="K116" s="759"/>
      <c r="L116" s="759"/>
      <c r="M116" s="906"/>
      <c r="N116" s="332"/>
      <c r="O116" s="332"/>
      <c r="P116" s="332"/>
      <c r="Q116" s="332"/>
      <c r="R116" s="332"/>
      <c r="S116" s="906"/>
      <c r="T116" s="906"/>
      <c r="U116" s="332"/>
      <c r="V116" s="332"/>
      <c r="W116" s="332"/>
      <c r="X116" s="332"/>
      <c r="Y116" s="906"/>
      <c r="Z116" s="332"/>
      <c r="AB116" s="543"/>
      <c r="AC116" s="543"/>
      <c r="AD116" s="543"/>
      <c r="AE116" s="543"/>
      <c r="AF116" s="543"/>
      <c r="AG116" s="543"/>
      <c r="AH116" s="543"/>
      <c r="AI116" s="543"/>
      <c r="AJ116" s="543"/>
      <c r="AK116" s="543"/>
      <c r="AL116" s="543"/>
      <c r="AM116" s="543"/>
      <c r="AN116" s="543"/>
      <c r="AO116" s="543"/>
      <c r="AP116" s="543"/>
      <c r="AQ116" s="543"/>
      <c r="AR116" s="543"/>
      <c r="AS116" s="543"/>
      <c r="AT116" s="543"/>
    </row>
    <row r="117" spans="1:46" s="910" customFormat="1" x14ac:dyDescent="0.35">
      <c r="A117" s="903"/>
      <c r="B117" s="332"/>
      <c r="C117" s="332"/>
      <c r="D117" s="332"/>
      <c r="E117" s="917"/>
      <c r="F117" s="917"/>
      <c r="G117" s="903"/>
      <c r="H117" s="332"/>
      <c r="I117" s="332"/>
      <c r="J117" s="332"/>
      <c r="K117" s="759"/>
      <c r="L117" s="759"/>
      <c r="M117" s="903"/>
      <c r="N117" s="332"/>
      <c r="O117" s="332"/>
      <c r="P117" s="332"/>
      <c r="Q117" s="332"/>
      <c r="R117" s="332"/>
      <c r="S117" s="903"/>
      <c r="T117" s="903"/>
      <c r="U117" s="332"/>
      <c r="V117" s="332"/>
      <c r="W117" s="332"/>
      <c r="X117" s="332"/>
      <c r="Y117" s="903"/>
      <c r="Z117" s="332"/>
      <c r="AB117" s="543"/>
      <c r="AC117" s="543"/>
      <c r="AD117" s="543"/>
      <c r="AE117" s="543"/>
      <c r="AF117" s="543"/>
      <c r="AG117" s="543"/>
      <c r="AH117" s="543"/>
      <c r="AI117" s="543"/>
      <c r="AJ117" s="543"/>
      <c r="AK117" s="543"/>
      <c r="AL117" s="543"/>
      <c r="AM117" s="543"/>
      <c r="AN117" s="543"/>
      <c r="AO117" s="543"/>
      <c r="AP117" s="543"/>
      <c r="AQ117" s="543"/>
      <c r="AR117" s="543"/>
      <c r="AS117" s="543"/>
      <c r="AT117" s="543"/>
    </row>
    <row r="118" spans="1:46" s="910" customFormat="1" x14ac:dyDescent="0.35">
      <c r="A118" s="171"/>
      <c r="B118" s="904"/>
      <c r="C118" s="904"/>
      <c r="D118" s="904"/>
      <c r="E118" s="920"/>
      <c r="F118" s="920"/>
      <c r="G118" s="171"/>
      <c r="H118" s="904"/>
      <c r="I118" s="904"/>
      <c r="J118" s="904"/>
      <c r="K118" s="759"/>
      <c r="L118" s="759"/>
      <c r="M118" s="171"/>
      <c r="N118" s="904"/>
      <c r="O118" s="904"/>
      <c r="P118" s="904"/>
      <c r="Q118" s="914"/>
      <c r="R118" s="914"/>
      <c r="S118" s="171"/>
      <c r="T118" s="171"/>
      <c r="U118" s="914"/>
      <c r="V118" s="914"/>
      <c r="W118" s="914"/>
      <c r="X118" s="914"/>
      <c r="Y118" s="171"/>
      <c r="Z118" s="332"/>
      <c r="AB118" s="543"/>
      <c r="AC118" s="543"/>
      <c r="AD118" s="543"/>
      <c r="AE118" s="543"/>
      <c r="AF118" s="543"/>
      <c r="AG118" s="543"/>
      <c r="AH118" s="543"/>
      <c r="AI118" s="543"/>
      <c r="AJ118" s="543"/>
      <c r="AK118" s="543"/>
      <c r="AL118" s="543"/>
      <c r="AM118" s="543"/>
      <c r="AN118" s="543"/>
      <c r="AO118" s="543"/>
      <c r="AP118" s="543"/>
      <c r="AQ118" s="543"/>
      <c r="AR118" s="543"/>
      <c r="AS118" s="543"/>
      <c r="AT118" s="543"/>
    </row>
    <row r="119" spans="1:46" s="910" customFormat="1" x14ac:dyDescent="0.35">
      <c r="A119" s="406"/>
      <c r="B119" s="332"/>
      <c r="C119" s="332"/>
      <c r="D119" s="332"/>
      <c r="E119" s="759"/>
      <c r="F119" s="759"/>
      <c r="G119" s="406"/>
      <c r="H119" s="332"/>
      <c r="I119" s="332"/>
      <c r="J119" s="332"/>
      <c r="K119" s="759"/>
      <c r="L119" s="759"/>
      <c r="M119" s="406"/>
      <c r="N119" s="332"/>
      <c r="O119" s="332"/>
      <c r="P119" s="332"/>
      <c r="Q119" s="332"/>
      <c r="R119" s="332"/>
      <c r="S119" s="406"/>
      <c r="T119" s="176"/>
      <c r="U119" s="332"/>
      <c r="V119" s="332"/>
      <c r="W119" s="332"/>
      <c r="X119" s="332"/>
      <c r="Y119" s="406"/>
      <c r="Z119" s="332"/>
      <c r="AB119" s="543"/>
      <c r="AC119" s="543"/>
      <c r="AD119" s="543"/>
      <c r="AE119" s="543"/>
      <c r="AF119" s="543"/>
      <c r="AG119" s="543"/>
      <c r="AH119" s="543"/>
      <c r="AI119" s="543"/>
      <c r="AJ119" s="543"/>
      <c r="AK119" s="543"/>
      <c r="AL119" s="543"/>
      <c r="AM119" s="543"/>
      <c r="AN119" s="543"/>
      <c r="AO119" s="543"/>
      <c r="AP119" s="543"/>
      <c r="AQ119" s="543"/>
      <c r="AR119" s="543"/>
      <c r="AS119" s="543"/>
      <c r="AT119" s="543"/>
    </row>
    <row r="120" spans="1:46" s="910" customFormat="1" x14ac:dyDescent="0.35">
      <c r="A120" s="406"/>
      <c r="B120" s="916"/>
      <c r="C120" s="916"/>
      <c r="D120" s="916"/>
      <c r="E120" s="759"/>
      <c r="F120" s="759"/>
      <c r="G120" s="406"/>
      <c r="H120" s="916"/>
      <c r="I120" s="916"/>
      <c r="J120" s="916"/>
      <c r="K120" s="916"/>
      <c r="L120" s="916"/>
      <c r="M120" s="406"/>
      <c r="N120" s="916"/>
      <c r="O120" s="916"/>
      <c r="P120" s="916"/>
      <c r="Q120" s="332"/>
      <c r="R120" s="332"/>
      <c r="S120" s="406"/>
      <c r="T120" s="916"/>
      <c r="U120" s="916"/>
      <c r="V120" s="916"/>
      <c r="W120" s="332"/>
      <c r="X120" s="332"/>
      <c r="Y120" s="406"/>
      <c r="Z120" s="916"/>
      <c r="AB120" s="543"/>
      <c r="AC120" s="543"/>
      <c r="AD120" s="543"/>
      <c r="AE120" s="543"/>
      <c r="AF120" s="543"/>
      <c r="AG120" s="543"/>
      <c r="AH120" s="543"/>
      <c r="AI120" s="543"/>
      <c r="AJ120" s="543"/>
      <c r="AK120" s="543"/>
      <c r="AL120" s="543"/>
      <c r="AM120" s="543"/>
      <c r="AN120" s="543"/>
      <c r="AO120" s="543"/>
      <c r="AP120" s="543"/>
      <c r="AQ120" s="543"/>
      <c r="AR120" s="543"/>
      <c r="AS120" s="543"/>
      <c r="AT120" s="543"/>
    </row>
    <row r="121" spans="1:46" s="910" customFormat="1" x14ac:dyDescent="0.35">
      <c r="A121" s="406"/>
      <c r="B121" s="332"/>
      <c r="C121" s="332"/>
      <c r="D121" s="332"/>
      <c r="E121" s="759"/>
      <c r="F121" s="759"/>
      <c r="G121" s="406"/>
      <c r="H121" s="332"/>
      <c r="I121" s="332"/>
      <c r="J121" s="332"/>
      <c r="K121" s="759"/>
      <c r="L121" s="759"/>
      <c r="M121" s="406"/>
      <c r="N121" s="332"/>
      <c r="O121" s="332"/>
      <c r="P121" s="332"/>
      <c r="Q121" s="332"/>
      <c r="R121" s="332"/>
      <c r="S121" s="406"/>
      <c r="T121" s="332"/>
      <c r="U121" s="332"/>
      <c r="V121" s="332"/>
      <c r="W121" s="332"/>
      <c r="X121" s="332"/>
      <c r="Y121" s="406"/>
      <c r="Z121" s="332"/>
      <c r="AB121" s="543"/>
      <c r="AC121" s="543"/>
      <c r="AD121" s="543"/>
      <c r="AE121" s="543"/>
      <c r="AF121" s="543"/>
      <c r="AG121" s="543"/>
      <c r="AH121" s="543"/>
      <c r="AI121" s="543"/>
      <c r="AJ121" s="543"/>
      <c r="AK121" s="543"/>
      <c r="AL121" s="543"/>
      <c r="AM121" s="543"/>
      <c r="AN121" s="543"/>
      <c r="AO121" s="543"/>
      <c r="AP121" s="543"/>
      <c r="AQ121" s="543"/>
      <c r="AR121" s="543"/>
      <c r="AS121" s="543"/>
      <c r="AT121" s="543"/>
    </row>
    <row r="122" spans="1:46" s="910" customFormat="1" x14ac:dyDescent="0.35">
      <c r="A122" s="406"/>
      <c r="B122" s="332"/>
      <c r="C122" s="332"/>
      <c r="D122" s="332"/>
      <c r="E122" s="759"/>
      <c r="F122" s="759"/>
      <c r="G122" s="406"/>
      <c r="H122" s="332"/>
      <c r="I122" s="332"/>
      <c r="J122" s="332"/>
      <c r="K122" s="759"/>
      <c r="L122" s="759"/>
      <c r="M122" s="406"/>
      <c r="N122" s="332"/>
      <c r="O122" s="332"/>
      <c r="P122" s="332"/>
      <c r="Q122" s="332"/>
      <c r="R122" s="332"/>
      <c r="S122" s="406"/>
      <c r="T122" s="332"/>
      <c r="U122" s="332"/>
      <c r="V122" s="332"/>
      <c r="W122" s="332"/>
      <c r="X122" s="332"/>
      <c r="Y122" s="406"/>
      <c r="Z122" s="332"/>
      <c r="AB122" s="543"/>
      <c r="AC122" s="543"/>
      <c r="AD122" s="543"/>
      <c r="AE122" s="543"/>
      <c r="AF122" s="543"/>
      <c r="AG122" s="543"/>
      <c r="AH122" s="543"/>
      <c r="AI122" s="543"/>
      <c r="AJ122" s="543"/>
      <c r="AK122" s="543"/>
      <c r="AL122" s="543"/>
      <c r="AM122" s="543"/>
      <c r="AN122" s="543"/>
      <c r="AO122" s="543"/>
      <c r="AP122" s="543"/>
      <c r="AQ122" s="543"/>
      <c r="AR122" s="543"/>
      <c r="AS122" s="543"/>
      <c r="AT122" s="543"/>
    </row>
    <row r="123" spans="1:46" s="910" customFormat="1" x14ac:dyDescent="0.35">
      <c r="A123" s="406"/>
      <c r="B123" s="916"/>
      <c r="C123" s="916"/>
      <c r="D123" s="916"/>
      <c r="E123" s="759"/>
      <c r="F123" s="759"/>
      <c r="G123" s="406"/>
      <c r="H123" s="916"/>
      <c r="I123" s="916"/>
      <c r="J123" s="916"/>
      <c r="K123" s="916"/>
      <c r="L123" s="916"/>
      <c r="M123" s="406"/>
      <c r="N123" s="916"/>
      <c r="O123" s="916"/>
      <c r="P123" s="916"/>
      <c r="Q123" s="332"/>
      <c r="R123" s="332"/>
      <c r="S123" s="406"/>
      <c r="T123" s="916"/>
      <c r="U123" s="916"/>
      <c r="V123" s="916"/>
      <c r="W123" s="332"/>
      <c r="X123" s="332"/>
      <c r="Y123" s="406"/>
      <c r="Z123" s="916"/>
      <c r="AB123" s="543"/>
      <c r="AC123" s="543"/>
      <c r="AD123" s="543"/>
      <c r="AE123" s="543"/>
      <c r="AF123" s="543"/>
      <c r="AG123" s="543"/>
      <c r="AH123" s="543"/>
      <c r="AI123" s="543"/>
      <c r="AJ123" s="543"/>
      <c r="AK123" s="543"/>
      <c r="AL123" s="543"/>
      <c r="AM123" s="543"/>
      <c r="AN123" s="543"/>
      <c r="AO123" s="543"/>
      <c r="AP123" s="543"/>
      <c r="AQ123" s="543"/>
      <c r="AR123" s="543"/>
      <c r="AS123" s="543"/>
      <c r="AT123" s="543"/>
    </row>
    <row r="124" spans="1:46" s="910" customFormat="1" x14ac:dyDescent="0.35">
      <c r="A124" s="406"/>
      <c r="B124" s="332"/>
      <c r="C124" s="332"/>
      <c r="D124" s="332"/>
      <c r="E124" s="759"/>
      <c r="F124" s="759"/>
      <c r="G124" s="406"/>
      <c r="H124" s="332"/>
      <c r="I124" s="332"/>
      <c r="J124" s="332"/>
      <c r="K124" s="759"/>
      <c r="L124" s="759"/>
      <c r="M124" s="406"/>
      <c r="N124" s="332"/>
      <c r="O124" s="332"/>
      <c r="P124" s="332"/>
      <c r="Q124" s="332"/>
      <c r="R124" s="332"/>
      <c r="S124" s="406"/>
      <c r="T124" s="332"/>
      <c r="U124" s="332"/>
      <c r="V124" s="332"/>
      <c r="W124" s="332"/>
      <c r="X124" s="332"/>
      <c r="Y124" s="406"/>
      <c r="Z124" s="332"/>
      <c r="AB124" s="543"/>
      <c r="AC124" s="543"/>
      <c r="AD124" s="543"/>
      <c r="AE124" s="543"/>
      <c r="AF124" s="543"/>
      <c r="AG124" s="543"/>
      <c r="AH124" s="543"/>
      <c r="AI124" s="543"/>
      <c r="AJ124" s="543"/>
      <c r="AK124" s="543"/>
      <c r="AL124" s="543"/>
      <c r="AM124" s="543"/>
      <c r="AN124" s="543"/>
      <c r="AO124" s="543"/>
      <c r="AP124" s="543"/>
      <c r="AQ124" s="543"/>
      <c r="AR124" s="543"/>
      <c r="AS124" s="543"/>
      <c r="AT124" s="543"/>
    </row>
    <row r="125" spans="1:46" s="910" customFormat="1" x14ac:dyDescent="0.35">
      <c r="A125" s="406"/>
      <c r="B125" s="332"/>
      <c r="C125" s="332"/>
      <c r="D125" s="332"/>
      <c r="E125" s="759"/>
      <c r="F125" s="759"/>
      <c r="G125" s="406"/>
      <c r="H125" s="332"/>
      <c r="I125" s="332"/>
      <c r="J125" s="332"/>
      <c r="K125" s="759"/>
      <c r="L125" s="759"/>
      <c r="M125" s="406"/>
      <c r="N125" s="332"/>
      <c r="O125" s="332"/>
      <c r="P125" s="332"/>
      <c r="Q125" s="332"/>
      <c r="R125" s="332"/>
      <c r="S125" s="406"/>
      <c r="T125" s="332"/>
      <c r="U125" s="332"/>
      <c r="V125" s="332"/>
      <c r="W125" s="332"/>
      <c r="X125" s="332"/>
      <c r="Y125" s="406"/>
      <c r="Z125" s="332"/>
      <c r="AB125" s="543"/>
      <c r="AC125" s="543"/>
      <c r="AD125" s="543"/>
      <c r="AE125" s="543"/>
      <c r="AF125" s="543"/>
      <c r="AG125" s="543"/>
      <c r="AH125" s="543"/>
      <c r="AI125" s="543"/>
      <c r="AJ125" s="543"/>
      <c r="AK125" s="543"/>
      <c r="AL125" s="543"/>
      <c r="AM125" s="543"/>
      <c r="AN125" s="543"/>
      <c r="AO125" s="543"/>
      <c r="AP125" s="543"/>
      <c r="AQ125" s="543"/>
      <c r="AR125" s="543"/>
      <c r="AS125" s="543"/>
      <c r="AT125" s="543"/>
    </row>
    <row r="126" spans="1:46" s="910" customFormat="1" x14ac:dyDescent="0.35">
      <c r="A126" s="406"/>
      <c r="B126" s="332"/>
      <c r="C126" s="332"/>
      <c r="D126" s="332"/>
      <c r="E126" s="759"/>
      <c r="F126" s="759"/>
      <c r="G126" s="406"/>
      <c r="H126" s="332"/>
      <c r="I126" s="332"/>
      <c r="J126" s="332"/>
      <c r="K126" s="759"/>
      <c r="L126" s="759"/>
      <c r="M126" s="406"/>
      <c r="N126" s="332"/>
      <c r="O126" s="332"/>
      <c r="P126" s="332"/>
      <c r="Q126" s="332"/>
      <c r="R126" s="332"/>
      <c r="S126" s="406"/>
      <c r="T126" s="332"/>
      <c r="U126" s="332"/>
      <c r="V126" s="332"/>
      <c r="W126" s="332"/>
      <c r="X126" s="332"/>
      <c r="Y126" s="406"/>
      <c r="Z126" s="332"/>
      <c r="AB126" s="543"/>
      <c r="AC126" s="543"/>
      <c r="AD126" s="543"/>
      <c r="AE126" s="543"/>
      <c r="AF126" s="543"/>
      <c r="AG126" s="543"/>
      <c r="AH126" s="543"/>
      <c r="AI126" s="543"/>
      <c r="AJ126" s="543"/>
      <c r="AK126" s="543"/>
      <c r="AL126" s="543"/>
      <c r="AM126" s="543"/>
      <c r="AN126" s="543"/>
      <c r="AO126" s="543"/>
      <c r="AP126" s="543"/>
      <c r="AQ126" s="543"/>
      <c r="AR126" s="543"/>
      <c r="AS126" s="543"/>
      <c r="AT126" s="543"/>
    </row>
    <row r="127" spans="1:46" s="910" customFormat="1" x14ac:dyDescent="0.35">
      <c r="A127" s="406"/>
      <c r="B127" s="332"/>
      <c r="C127" s="332"/>
      <c r="D127" s="332"/>
      <c r="E127" s="759"/>
      <c r="F127" s="759"/>
      <c r="G127" s="406"/>
      <c r="H127" s="332"/>
      <c r="I127" s="332"/>
      <c r="J127" s="332"/>
      <c r="K127" s="759"/>
      <c r="L127" s="759"/>
      <c r="M127" s="406"/>
      <c r="N127" s="332"/>
      <c r="O127" s="332"/>
      <c r="P127" s="332"/>
      <c r="Q127" s="332"/>
      <c r="R127" s="332"/>
      <c r="S127" s="406"/>
      <c r="T127" s="332"/>
      <c r="U127" s="332"/>
      <c r="V127" s="332"/>
      <c r="W127" s="332"/>
      <c r="X127" s="332"/>
      <c r="Y127" s="406"/>
      <c r="Z127" s="332"/>
      <c r="AB127" s="543"/>
      <c r="AC127" s="543"/>
      <c r="AD127" s="543"/>
      <c r="AE127" s="543"/>
      <c r="AF127" s="543"/>
      <c r="AG127" s="543"/>
      <c r="AH127" s="543"/>
      <c r="AI127" s="543"/>
      <c r="AJ127" s="543"/>
      <c r="AK127" s="543"/>
      <c r="AL127" s="543"/>
      <c r="AM127" s="543"/>
      <c r="AN127" s="543"/>
      <c r="AO127" s="543"/>
      <c r="AP127" s="543"/>
      <c r="AQ127" s="543"/>
      <c r="AR127" s="543"/>
      <c r="AS127" s="543"/>
      <c r="AT127" s="543"/>
    </row>
    <row r="128" spans="1:46" s="910" customFormat="1" x14ac:dyDescent="0.35">
      <c r="A128" s="907"/>
      <c r="B128" s="332"/>
      <c r="C128" s="332"/>
      <c r="D128" s="332"/>
      <c r="E128" s="759"/>
      <c r="F128" s="759"/>
      <c r="G128" s="907"/>
      <c r="H128" s="332"/>
      <c r="I128" s="332"/>
      <c r="J128" s="332"/>
      <c r="K128" s="759"/>
      <c r="L128" s="759"/>
      <c r="M128" s="907"/>
      <c r="N128" s="332"/>
      <c r="O128" s="332"/>
      <c r="P128" s="332"/>
      <c r="Q128" s="332"/>
      <c r="R128" s="332"/>
      <c r="S128" s="907"/>
      <c r="T128" s="921"/>
      <c r="U128" s="921"/>
      <c r="V128" s="921"/>
      <c r="W128" s="921"/>
      <c r="X128" s="332"/>
      <c r="Y128" s="907"/>
      <c r="Z128" s="332"/>
      <c r="AB128" s="543"/>
      <c r="AC128" s="543"/>
      <c r="AD128" s="543"/>
      <c r="AE128" s="543"/>
      <c r="AF128" s="543"/>
      <c r="AG128" s="543"/>
      <c r="AH128" s="543"/>
      <c r="AI128" s="543"/>
      <c r="AJ128" s="543"/>
      <c r="AK128" s="543"/>
      <c r="AL128" s="543"/>
      <c r="AM128" s="543"/>
      <c r="AN128" s="543"/>
      <c r="AO128" s="543"/>
      <c r="AP128" s="543"/>
      <c r="AQ128" s="543"/>
      <c r="AR128" s="543"/>
      <c r="AS128" s="543"/>
      <c r="AT128" s="543"/>
    </row>
    <row r="129" spans="1:46" s="910" customFormat="1" x14ac:dyDescent="0.35">
      <c r="A129" s="406"/>
      <c r="B129" s="332"/>
      <c r="C129" s="332"/>
      <c r="D129" s="332"/>
      <c r="E129" s="759"/>
      <c r="F129" s="759"/>
      <c r="G129" s="406"/>
      <c r="H129" s="332"/>
      <c r="I129" s="332"/>
      <c r="J129" s="332"/>
      <c r="K129" s="759"/>
      <c r="L129" s="759"/>
      <c r="M129" s="406"/>
      <c r="N129" s="332"/>
      <c r="O129" s="332"/>
      <c r="P129" s="332"/>
      <c r="Q129" s="332"/>
      <c r="R129" s="332"/>
      <c r="S129" s="406"/>
      <c r="T129" s="332"/>
      <c r="U129" s="332"/>
      <c r="V129" s="332"/>
      <c r="W129" s="332"/>
      <c r="X129" s="332"/>
      <c r="Y129" s="406"/>
      <c r="Z129" s="332"/>
      <c r="AB129" s="543"/>
      <c r="AC129" s="543"/>
      <c r="AD129" s="543"/>
      <c r="AE129" s="543"/>
      <c r="AF129" s="543"/>
      <c r="AG129" s="543"/>
      <c r="AH129" s="543"/>
      <c r="AI129" s="543"/>
      <c r="AJ129" s="543"/>
      <c r="AK129" s="543"/>
      <c r="AL129" s="543"/>
      <c r="AM129" s="543"/>
      <c r="AN129" s="543"/>
      <c r="AO129" s="543"/>
      <c r="AP129" s="543"/>
      <c r="AQ129" s="543"/>
      <c r="AR129" s="543"/>
      <c r="AS129" s="543"/>
      <c r="AT129" s="543"/>
    </row>
    <row r="130" spans="1:46" s="910" customFormat="1" x14ac:dyDescent="0.35">
      <c r="A130" s="907"/>
      <c r="B130" s="916"/>
      <c r="C130" s="916"/>
      <c r="D130" s="916"/>
      <c r="E130" s="759"/>
      <c r="F130" s="759"/>
      <c r="G130" s="907"/>
      <c r="H130" s="916"/>
      <c r="I130" s="916"/>
      <c r="J130" s="916"/>
      <c r="K130" s="916"/>
      <c r="L130" s="916"/>
      <c r="M130" s="907"/>
      <c r="N130" s="916"/>
      <c r="O130" s="916"/>
      <c r="P130" s="916"/>
      <c r="Q130" s="332"/>
      <c r="R130" s="332"/>
      <c r="S130" s="907"/>
      <c r="T130" s="916"/>
      <c r="U130" s="916"/>
      <c r="V130" s="916"/>
      <c r="W130" s="332"/>
      <c r="X130" s="332"/>
      <c r="Y130" s="907"/>
      <c r="Z130" s="916"/>
      <c r="AB130" s="543"/>
      <c r="AC130" s="543"/>
      <c r="AD130" s="543"/>
      <c r="AE130" s="543"/>
      <c r="AF130" s="543"/>
      <c r="AG130" s="543"/>
      <c r="AH130" s="543"/>
      <c r="AI130" s="543"/>
      <c r="AJ130" s="543"/>
      <c r="AK130" s="543"/>
      <c r="AL130" s="543"/>
      <c r="AM130" s="543"/>
      <c r="AN130" s="543"/>
      <c r="AO130" s="543"/>
      <c r="AP130" s="543"/>
      <c r="AQ130" s="543"/>
      <c r="AR130" s="543"/>
      <c r="AS130" s="543"/>
      <c r="AT130" s="543"/>
    </row>
    <row r="131" spans="1:46" s="910" customFormat="1" x14ac:dyDescent="0.35">
      <c r="A131" s="907"/>
      <c r="B131" s="916"/>
      <c r="C131" s="916"/>
      <c r="D131" s="916"/>
      <c r="E131" s="759"/>
      <c r="F131" s="759"/>
      <c r="G131" s="907"/>
      <c r="H131" s="916"/>
      <c r="I131" s="916"/>
      <c r="J131" s="916"/>
      <c r="K131" s="916"/>
      <c r="L131" s="916"/>
      <c r="M131" s="907"/>
      <c r="N131" s="916"/>
      <c r="O131" s="916"/>
      <c r="P131" s="916"/>
      <c r="Q131" s="332"/>
      <c r="R131" s="332"/>
      <c r="S131" s="907"/>
      <c r="T131" s="916"/>
      <c r="U131" s="916"/>
      <c r="V131" s="916"/>
      <c r="W131" s="332"/>
      <c r="X131" s="332"/>
      <c r="Y131" s="907"/>
      <c r="Z131" s="916"/>
      <c r="AB131" s="543"/>
      <c r="AC131" s="543"/>
      <c r="AD131" s="543"/>
      <c r="AE131" s="543"/>
      <c r="AF131" s="543"/>
      <c r="AG131" s="543"/>
      <c r="AH131" s="543"/>
      <c r="AI131" s="543"/>
      <c r="AJ131" s="543"/>
      <c r="AK131" s="543"/>
      <c r="AL131" s="543"/>
      <c r="AM131" s="543"/>
      <c r="AN131" s="543"/>
      <c r="AO131" s="543"/>
      <c r="AP131" s="543"/>
      <c r="AQ131" s="543"/>
      <c r="AR131" s="543"/>
      <c r="AS131" s="543"/>
      <c r="AT131" s="543"/>
    </row>
    <row r="132" spans="1:46" s="910" customFormat="1" x14ac:dyDescent="0.35">
      <c r="A132" s="406"/>
      <c r="B132" s="919"/>
      <c r="C132" s="332"/>
      <c r="D132" s="332"/>
      <c r="E132" s="759"/>
      <c r="F132" s="759"/>
      <c r="G132" s="406"/>
      <c r="H132" s="332"/>
      <c r="I132" s="332"/>
      <c r="J132" s="332"/>
      <c r="K132" s="759"/>
      <c r="L132" s="759"/>
      <c r="M132" s="406"/>
      <c r="N132" s="332"/>
      <c r="O132" s="332"/>
      <c r="P132" s="332"/>
      <c r="Q132" s="332"/>
      <c r="R132" s="332"/>
      <c r="S132" s="406"/>
      <c r="T132" s="332"/>
      <c r="U132" s="332"/>
      <c r="V132" s="332"/>
      <c r="W132" s="332"/>
      <c r="X132" s="332"/>
      <c r="Y132" s="406"/>
      <c r="Z132" s="332"/>
      <c r="AB132" s="543"/>
      <c r="AC132" s="543"/>
      <c r="AD132" s="543"/>
      <c r="AE132" s="543"/>
      <c r="AF132" s="543"/>
      <c r="AG132" s="543"/>
      <c r="AH132" s="543"/>
      <c r="AI132" s="543"/>
      <c r="AJ132" s="543"/>
      <c r="AK132" s="543"/>
      <c r="AL132" s="543"/>
      <c r="AM132" s="543"/>
      <c r="AN132" s="543"/>
      <c r="AO132" s="543"/>
      <c r="AP132" s="543"/>
      <c r="AQ132" s="543"/>
      <c r="AR132" s="543"/>
      <c r="AS132" s="543"/>
      <c r="AT132" s="543"/>
    </row>
    <row r="133" spans="1:46" s="910" customFormat="1" x14ac:dyDescent="0.35">
      <c r="A133" s="406"/>
      <c r="B133" s="916"/>
      <c r="C133" s="916"/>
      <c r="D133" s="916"/>
      <c r="E133" s="759"/>
      <c r="F133" s="759"/>
      <c r="G133" s="406"/>
      <c r="H133" s="916"/>
      <c r="I133" s="916"/>
      <c r="J133" s="916"/>
      <c r="K133" s="916"/>
      <c r="L133" s="916"/>
      <c r="M133" s="406"/>
      <c r="N133" s="916"/>
      <c r="O133" s="916"/>
      <c r="P133" s="916"/>
      <c r="Q133" s="916"/>
      <c r="R133" s="916"/>
      <c r="S133" s="406"/>
      <c r="T133" s="916"/>
      <c r="U133" s="916"/>
      <c r="V133" s="916"/>
      <c r="W133" s="916"/>
      <c r="X133" s="916"/>
      <c r="Y133" s="406"/>
      <c r="Z133" s="916"/>
      <c r="AB133" s="543"/>
      <c r="AC133" s="543"/>
      <c r="AD133" s="543"/>
      <c r="AE133" s="543"/>
      <c r="AF133" s="543"/>
      <c r="AG133" s="543"/>
      <c r="AH133" s="543"/>
      <c r="AI133" s="543"/>
      <c r="AJ133" s="543"/>
      <c r="AK133" s="543"/>
      <c r="AL133" s="543"/>
      <c r="AM133" s="543"/>
      <c r="AN133" s="543"/>
      <c r="AO133" s="543"/>
      <c r="AP133" s="543"/>
      <c r="AQ133" s="543"/>
      <c r="AR133" s="543"/>
      <c r="AS133" s="543"/>
      <c r="AT133" s="543"/>
    </row>
    <row r="134" spans="1:46" s="910" customFormat="1" x14ac:dyDescent="0.35">
      <c r="A134" s="406"/>
      <c r="B134" s="916"/>
      <c r="C134" s="916"/>
      <c r="D134" s="916"/>
      <c r="E134" s="759"/>
      <c r="F134" s="759"/>
      <c r="G134" s="406"/>
      <c r="H134" s="916"/>
      <c r="I134" s="916"/>
      <c r="J134" s="916"/>
      <c r="K134" s="916"/>
      <c r="L134" s="916"/>
      <c r="M134" s="406"/>
      <c r="N134" s="916"/>
      <c r="O134" s="916"/>
      <c r="P134" s="916"/>
      <c r="Q134" s="916"/>
      <c r="R134" s="916"/>
      <c r="S134" s="406"/>
      <c r="T134" s="916"/>
      <c r="U134" s="916"/>
      <c r="V134" s="916"/>
      <c r="W134" s="916"/>
      <c r="X134" s="916"/>
      <c r="Y134" s="406"/>
      <c r="Z134" s="916"/>
      <c r="AB134" s="543"/>
      <c r="AC134" s="543"/>
      <c r="AD134" s="543"/>
      <c r="AE134" s="543"/>
      <c r="AF134" s="543"/>
      <c r="AG134" s="543"/>
      <c r="AH134" s="543"/>
      <c r="AI134" s="543"/>
      <c r="AJ134" s="543"/>
      <c r="AK134" s="543"/>
      <c r="AL134" s="543"/>
      <c r="AM134" s="543"/>
      <c r="AN134" s="543"/>
      <c r="AO134" s="543"/>
      <c r="AP134" s="543"/>
      <c r="AQ134" s="543"/>
      <c r="AR134" s="543"/>
      <c r="AS134" s="543"/>
      <c r="AT134" s="543"/>
    </row>
    <row r="135" spans="1:46" s="910" customFormat="1" x14ac:dyDescent="0.35">
      <c r="A135" s="907"/>
      <c r="B135" s="916"/>
      <c r="C135" s="916"/>
      <c r="D135" s="916"/>
      <c r="E135" s="759"/>
      <c r="F135" s="759"/>
      <c r="G135" s="907"/>
      <c r="H135" s="916"/>
      <c r="I135" s="916"/>
      <c r="J135" s="916"/>
      <c r="K135" s="916"/>
      <c r="L135" s="916"/>
      <c r="M135" s="907"/>
      <c r="N135" s="916"/>
      <c r="O135" s="916"/>
      <c r="P135" s="916"/>
      <c r="Q135" s="916"/>
      <c r="R135" s="916"/>
      <c r="S135" s="907"/>
      <c r="T135" s="916"/>
      <c r="U135" s="916"/>
      <c r="V135" s="916"/>
      <c r="W135" s="916"/>
      <c r="X135" s="916"/>
      <c r="Y135" s="907"/>
      <c r="Z135" s="916"/>
      <c r="AB135" s="543"/>
      <c r="AC135" s="543"/>
      <c r="AD135" s="543"/>
      <c r="AE135" s="543"/>
      <c r="AF135" s="543"/>
      <c r="AG135" s="543"/>
      <c r="AH135" s="543"/>
      <c r="AI135" s="543"/>
      <c r="AJ135" s="543"/>
      <c r="AK135" s="543"/>
      <c r="AL135" s="543"/>
      <c r="AM135" s="543"/>
      <c r="AN135" s="543"/>
      <c r="AO135" s="543"/>
      <c r="AP135" s="543"/>
      <c r="AQ135" s="543"/>
      <c r="AR135" s="543"/>
      <c r="AS135" s="543"/>
      <c r="AT135" s="543"/>
    </row>
    <row r="136" spans="1:46" s="910" customFormat="1" x14ac:dyDescent="0.35">
      <c r="A136" s="406"/>
      <c r="B136" s="916"/>
      <c r="C136" s="916"/>
      <c r="D136" s="916"/>
      <c r="E136" s="759"/>
      <c r="F136" s="759"/>
      <c r="G136" s="406"/>
      <c r="H136" s="916"/>
      <c r="I136" s="916"/>
      <c r="J136" s="916"/>
      <c r="K136" s="916"/>
      <c r="L136" s="916"/>
      <c r="M136" s="406"/>
      <c r="N136" s="916"/>
      <c r="O136" s="916"/>
      <c r="P136" s="916"/>
      <c r="Q136" s="916"/>
      <c r="R136" s="916"/>
      <c r="S136" s="406"/>
      <c r="T136" s="916"/>
      <c r="U136" s="916"/>
      <c r="V136" s="916"/>
      <c r="W136" s="916"/>
      <c r="X136" s="916"/>
      <c r="Y136" s="406"/>
      <c r="Z136" s="916"/>
      <c r="AB136" s="543"/>
      <c r="AC136" s="543"/>
      <c r="AD136" s="543"/>
      <c r="AE136" s="543"/>
      <c r="AF136" s="543"/>
      <c r="AG136" s="543"/>
      <c r="AH136" s="543"/>
      <c r="AI136" s="543"/>
      <c r="AJ136" s="543"/>
      <c r="AK136" s="543"/>
      <c r="AL136" s="543"/>
      <c r="AM136" s="543"/>
      <c r="AN136" s="543"/>
      <c r="AO136" s="543"/>
      <c r="AP136" s="543"/>
      <c r="AQ136" s="543"/>
      <c r="AR136" s="543"/>
      <c r="AS136" s="543"/>
      <c r="AT136" s="543"/>
    </row>
    <row r="137" spans="1:46" s="910" customFormat="1" x14ac:dyDescent="0.35">
      <c r="A137" s="406"/>
      <c r="B137" s="916"/>
      <c r="C137" s="916"/>
      <c r="D137" s="916"/>
      <c r="E137" s="759"/>
      <c r="F137" s="759"/>
      <c r="G137" s="406"/>
      <c r="H137" s="916"/>
      <c r="I137" s="916"/>
      <c r="J137" s="916"/>
      <c r="K137" s="916"/>
      <c r="L137" s="916"/>
      <c r="M137" s="406"/>
      <c r="N137" s="916"/>
      <c r="O137" s="916"/>
      <c r="P137" s="916"/>
      <c r="Q137" s="916"/>
      <c r="R137" s="916"/>
      <c r="S137" s="406"/>
      <c r="T137" s="916"/>
      <c r="U137" s="916"/>
      <c r="V137" s="916"/>
      <c r="W137" s="916"/>
      <c r="X137" s="916"/>
      <c r="Y137" s="406"/>
      <c r="Z137" s="916"/>
      <c r="AB137" s="543"/>
      <c r="AC137" s="543"/>
      <c r="AD137" s="543"/>
      <c r="AE137" s="543"/>
      <c r="AF137" s="543"/>
      <c r="AG137" s="543"/>
      <c r="AH137" s="543"/>
      <c r="AI137" s="543"/>
      <c r="AJ137" s="543"/>
      <c r="AK137" s="543"/>
      <c r="AL137" s="543"/>
      <c r="AM137" s="543"/>
      <c r="AN137" s="543"/>
      <c r="AO137" s="543"/>
      <c r="AP137" s="543"/>
      <c r="AQ137" s="543"/>
      <c r="AR137" s="543"/>
      <c r="AS137" s="543"/>
      <c r="AT137" s="543"/>
    </row>
    <row r="138" spans="1:46" s="910" customFormat="1" x14ac:dyDescent="0.35">
      <c r="A138" s="905"/>
      <c r="B138" s="332"/>
      <c r="C138" s="332"/>
      <c r="D138" s="332"/>
      <c r="E138" s="917"/>
      <c r="F138" s="917"/>
      <c r="G138" s="905"/>
      <c r="H138" s="332"/>
      <c r="I138" s="332"/>
      <c r="J138" s="543"/>
      <c r="K138" s="759"/>
      <c r="L138" s="759"/>
      <c r="M138" s="905"/>
      <c r="N138" s="332"/>
      <c r="O138" s="332"/>
      <c r="P138" s="332"/>
      <c r="Q138" s="332"/>
      <c r="R138" s="332"/>
      <c r="S138" s="905"/>
      <c r="T138" s="905"/>
      <c r="U138" s="332"/>
      <c r="V138" s="332"/>
      <c r="W138" s="332"/>
      <c r="X138" s="332"/>
      <c r="Y138" s="905"/>
      <c r="Z138" s="332"/>
      <c r="AB138" s="543"/>
      <c r="AC138" s="543"/>
      <c r="AD138" s="543"/>
      <c r="AE138" s="543"/>
      <c r="AF138" s="543"/>
      <c r="AG138" s="543"/>
      <c r="AH138" s="543"/>
      <c r="AI138" s="543"/>
      <c r="AJ138" s="543"/>
      <c r="AK138" s="543"/>
      <c r="AL138" s="543"/>
      <c r="AM138" s="543"/>
      <c r="AN138" s="543"/>
      <c r="AO138" s="543"/>
      <c r="AP138" s="543"/>
      <c r="AQ138" s="543"/>
      <c r="AR138" s="543"/>
      <c r="AS138" s="543"/>
      <c r="AT138" s="543"/>
    </row>
    <row r="139" spans="1:46" s="910" customFormat="1" x14ac:dyDescent="0.35">
      <c r="A139" s="904"/>
      <c r="B139" s="332"/>
      <c r="C139" s="332"/>
      <c r="D139" s="332"/>
      <c r="E139" s="917"/>
      <c r="F139" s="917"/>
      <c r="G139" s="904"/>
      <c r="H139" s="332"/>
      <c r="I139" s="332"/>
      <c r="J139" s="909"/>
      <c r="K139" s="759"/>
      <c r="L139" s="759"/>
      <c r="M139" s="904"/>
      <c r="N139" s="332"/>
      <c r="O139" s="332"/>
      <c r="P139" s="332"/>
      <c r="Q139" s="332"/>
      <c r="R139" s="332"/>
      <c r="S139" s="904"/>
      <c r="T139" s="904"/>
      <c r="U139" s="332"/>
      <c r="V139" s="332"/>
      <c r="W139" s="332"/>
      <c r="X139" s="332"/>
      <c r="Y139" s="904"/>
      <c r="Z139" s="332"/>
      <c r="AB139" s="543"/>
      <c r="AC139" s="543"/>
      <c r="AD139" s="543"/>
      <c r="AE139" s="543"/>
      <c r="AF139" s="543"/>
      <c r="AG139" s="543"/>
      <c r="AH139" s="543"/>
      <c r="AI139" s="543"/>
      <c r="AJ139" s="543"/>
      <c r="AK139" s="543"/>
      <c r="AL139" s="543"/>
      <c r="AM139" s="543"/>
      <c r="AN139" s="543"/>
      <c r="AO139" s="543"/>
      <c r="AP139" s="543"/>
      <c r="AQ139" s="543"/>
      <c r="AR139" s="543"/>
      <c r="AS139" s="543"/>
      <c r="AT139" s="543"/>
    </row>
    <row r="140" spans="1:46" s="910" customFormat="1" x14ac:dyDescent="0.35">
      <c r="A140" s="406"/>
      <c r="B140" s="916"/>
      <c r="C140" s="916"/>
      <c r="D140" s="916"/>
      <c r="E140" s="916"/>
      <c r="F140" s="916"/>
      <c r="G140" s="406"/>
      <c r="H140" s="916"/>
      <c r="I140" s="916"/>
      <c r="J140" s="916"/>
      <c r="K140" s="916"/>
      <c r="L140" s="916"/>
      <c r="M140" s="406"/>
      <c r="N140" s="916"/>
      <c r="O140" s="916"/>
      <c r="P140" s="916"/>
      <c r="Q140" s="916"/>
      <c r="R140" s="916"/>
      <c r="S140" s="406"/>
      <c r="T140" s="916"/>
      <c r="U140" s="916"/>
      <c r="V140" s="916"/>
      <c r="W140" s="916"/>
      <c r="X140" s="916"/>
      <c r="Y140" s="406"/>
      <c r="Z140" s="916"/>
      <c r="AB140" s="543"/>
      <c r="AC140" s="543"/>
      <c r="AD140" s="543"/>
      <c r="AE140" s="543"/>
      <c r="AF140" s="543"/>
      <c r="AG140" s="543"/>
      <c r="AH140" s="543"/>
      <c r="AI140" s="543"/>
      <c r="AJ140" s="543"/>
      <c r="AK140" s="543"/>
      <c r="AL140" s="543"/>
      <c r="AM140" s="543"/>
      <c r="AN140" s="543"/>
      <c r="AO140" s="543"/>
      <c r="AP140" s="543"/>
      <c r="AQ140" s="543"/>
      <c r="AR140" s="543"/>
      <c r="AS140" s="543"/>
      <c r="AT140" s="543"/>
    </row>
    <row r="141" spans="1:46" s="910" customFormat="1" x14ac:dyDescent="0.35">
      <c r="A141" s="406"/>
      <c r="B141" s="916"/>
      <c r="C141" s="916"/>
      <c r="D141" s="916"/>
      <c r="E141" s="916"/>
      <c r="F141" s="916"/>
      <c r="G141" s="406"/>
      <c r="H141" s="916"/>
      <c r="I141" s="916"/>
      <c r="J141" s="916"/>
      <c r="K141" s="916"/>
      <c r="L141" s="916"/>
      <c r="M141" s="406"/>
      <c r="N141" s="916"/>
      <c r="O141" s="916"/>
      <c r="P141" s="916"/>
      <c r="Q141" s="916"/>
      <c r="R141" s="916"/>
      <c r="S141" s="406"/>
      <c r="T141" s="916"/>
      <c r="U141" s="916"/>
      <c r="V141" s="916"/>
      <c r="W141" s="916"/>
      <c r="X141" s="916"/>
      <c r="Y141" s="406"/>
      <c r="Z141" s="916"/>
      <c r="AB141" s="543"/>
      <c r="AC141" s="543"/>
      <c r="AD141" s="543"/>
      <c r="AE141" s="543"/>
      <c r="AF141" s="543"/>
      <c r="AG141" s="543"/>
      <c r="AH141" s="543"/>
      <c r="AI141" s="543"/>
      <c r="AJ141" s="543"/>
      <c r="AK141" s="543"/>
      <c r="AL141" s="543"/>
      <c r="AM141" s="543"/>
      <c r="AN141" s="543"/>
      <c r="AO141" s="543"/>
      <c r="AP141" s="543"/>
      <c r="AQ141" s="543"/>
      <c r="AR141" s="543"/>
      <c r="AS141" s="543"/>
      <c r="AT141" s="543"/>
    </row>
    <row r="142" spans="1:46" s="910" customFormat="1" x14ac:dyDescent="0.35">
      <c r="A142" s="543"/>
      <c r="B142" s="332"/>
      <c r="C142" s="332"/>
      <c r="D142" s="332"/>
      <c r="E142" s="917"/>
      <c r="F142" s="917"/>
      <c r="G142" s="543"/>
      <c r="H142" s="332"/>
      <c r="I142" s="332"/>
      <c r="J142" s="332"/>
      <c r="K142" s="759"/>
      <c r="L142" s="759"/>
      <c r="M142" s="543"/>
      <c r="N142" s="332"/>
      <c r="O142" s="332"/>
      <c r="P142" s="332"/>
      <c r="Q142" s="332"/>
      <c r="R142" s="332"/>
      <c r="S142" s="543"/>
      <c r="T142" s="543"/>
      <c r="U142" s="332"/>
      <c r="V142" s="332"/>
      <c r="W142" s="332"/>
      <c r="X142" s="332"/>
      <c r="Y142" s="543"/>
      <c r="Z142" s="332"/>
      <c r="AB142" s="543"/>
      <c r="AC142" s="543"/>
      <c r="AD142" s="543"/>
      <c r="AE142" s="543"/>
      <c r="AF142" s="543"/>
      <c r="AG142" s="543"/>
      <c r="AH142" s="543"/>
      <c r="AI142" s="543"/>
      <c r="AJ142" s="543"/>
      <c r="AK142" s="543"/>
      <c r="AL142" s="543"/>
      <c r="AM142" s="543"/>
      <c r="AN142" s="543"/>
      <c r="AO142" s="543"/>
      <c r="AP142" s="543"/>
      <c r="AQ142" s="543"/>
      <c r="AR142" s="543"/>
      <c r="AS142" s="543"/>
      <c r="AT142" s="543"/>
    </row>
    <row r="143" spans="1:46" s="910" customFormat="1" x14ac:dyDescent="0.35">
      <c r="A143" s="543"/>
      <c r="B143" s="332"/>
      <c r="C143" s="332"/>
      <c r="D143" s="332"/>
      <c r="E143" s="332"/>
      <c r="F143" s="332"/>
      <c r="G143" s="543"/>
      <c r="H143" s="332"/>
      <c r="I143" s="332"/>
      <c r="J143" s="332"/>
      <c r="K143" s="759"/>
      <c r="L143" s="759"/>
      <c r="M143" s="543"/>
      <c r="N143" s="332"/>
      <c r="O143" s="332"/>
      <c r="P143" s="332"/>
      <c r="Q143" s="332"/>
      <c r="R143" s="332"/>
      <c r="S143" s="543"/>
      <c r="T143" s="332"/>
      <c r="U143" s="332"/>
      <c r="V143" s="332"/>
      <c r="W143" s="332"/>
      <c r="X143" s="332"/>
      <c r="Y143" s="543"/>
      <c r="Z143" s="332"/>
      <c r="AB143" s="543"/>
      <c r="AC143" s="543"/>
      <c r="AD143" s="543"/>
      <c r="AE143" s="543"/>
      <c r="AF143" s="543"/>
      <c r="AG143" s="543"/>
      <c r="AH143" s="543"/>
      <c r="AI143" s="543"/>
      <c r="AJ143" s="543"/>
      <c r="AK143" s="543"/>
      <c r="AL143" s="543"/>
      <c r="AM143" s="543"/>
      <c r="AN143" s="543"/>
      <c r="AO143" s="543"/>
      <c r="AP143" s="543"/>
      <c r="AQ143" s="543"/>
      <c r="AR143" s="543"/>
      <c r="AS143" s="543"/>
      <c r="AT143" s="543"/>
    </row>
    <row r="144" spans="1:46" s="910" customFormat="1" x14ac:dyDescent="0.35">
      <c r="A144" s="543"/>
      <c r="B144" s="543"/>
      <c r="C144" s="543"/>
      <c r="D144" s="543"/>
      <c r="E144" s="922"/>
      <c r="F144" s="922"/>
      <c r="G144" s="543"/>
      <c r="H144" s="543"/>
      <c r="I144" s="543"/>
      <c r="J144" s="543"/>
      <c r="K144" s="543"/>
      <c r="L144" s="543"/>
      <c r="M144" s="543"/>
      <c r="N144" s="543"/>
      <c r="O144" s="543"/>
      <c r="P144" s="543"/>
      <c r="Q144" s="908"/>
      <c r="R144" s="908"/>
      <c r="S144" s="543"/>
      <c r="T144" s="543"/>
      <c r="U144" s="908"/>
      <c r="V144" s="908"/>
      <c r="W144" s="908"/>
      <c r="X144" s="908"/>
      <c r="Y144" s="543"/>
      <c r="Z144" s="332"/>
      <c r="AB144" s="543"/>
      <c r="AC144" s="543"/>
      <c r="AD144" s="543"/>
      <c r="AE144" s="543"/>
      <c r="AF144" s="543"/>
      <c r="AG144" s="543"/>
      <c r="AH144" s="543"/>
      <c r="AI144" s="543"/>
      <c r="AJ144" s="543"/>
      <c r="AK144" s="543"/>
      <c r="AL144" s="543"/>
      <c r="AM144" s="543"/>
      <c r="AN144" s="543"/>
      <c r="AO144" s="543"/>
      <c r="AP144" s="543"/>
      <c r="AQ144" s="543"/>
      <c r="AR144" s="543"/>
      <c r="AS144" s="543"/>
      <c r="AT144" s="543"/>
    </row>
    <row r="145" spans="1:46" s="910" customFormat="1" x14ac:dyDescent="0.35">
      <c r="A145" s="903"/>
      <c r="B145" s="332"/>
      <c r="C145" s="332"/>
      <c r="D145" s="332"/>
      <c r="E145" s="332"/>
      <c r="F145" s="332"/>
      <c r="G145" s="903"/>
      <c r="H145" s="332"/>
      <c r="I145" s="332"/>
      <c r="J145" s="332"/>
      <c r="K145" s="332"/>
      <c r="L145" s="332"/>
      <c r="M145" s="903"/>
      <c r="N145" s="332"/>
      <c r="O145" s="332"/>
      <c r="P145" s="332"/>
      <c r="Q145" s="469"/>
      <c r="R145" s="469"/>
      <c r="S145" s="903"/>
      <c r="T145" s="903"/>
      <c r="U145" s="332"/>
      <c r="V145" s="332"/>
      <c r="W145" s="332"/>
      <c r="X145" s="332"/>
      <c r="Y145" s="903"/>
      <c r="Z145" s="332"/>
      <c r="AB145" s="543"/>
      <c r="AC145" s="543"/>
      <c r="AD145" s="543"/>
      <c r="AE145" s="543"/>
      <c r="AF145" s="543"/>
      <c r="AG145" s="543"/>
      <c r="AH145" s="543"/>
      <c r="AI145" s="543"/>
      <c r="AJ145" s="543"/>
      <c r="AK145" s="543"/>
      <c r="AL145" s="543"/>
      <c r="AM145" s="543"/>
      <c r="AN145" s="543"/>
      <c r="AO145" s="543"/>
      <c r="AP145" s="543"/>
      <c r="AQ145" s="543"/>
      <c r="AR145" s="543"/>
      <c r="AS145" s="543"/>
      <c r="AT145" s="543"/>
    </row>
    <row r="146" spans="1:46" s="910" customFormat="1" x14ac:dyDescent="0.35">
      <c r="A146" s="903"/>
      <c r="B146" s="332"/>
      <c r="C146" s="176"/>
      <c r="D146" s="176"/>
      <c r="E146" s="912"/>
      <c r="F146" s="912"/>
      <c r="G146" s="903"/>
      <c r="H146" s="176"/>
      <c r="I146" s="176"/>
      <c r="J146" s="176"/>
      <c r="K146" s="912"/>
      <c r="L146" s="912"/>
      <c r="M146" s="903"/>
      <c r="N146" s="176"/>
      <c r="O146" s="176"/>
      <c r="P146" s="176"/>
      <c r="Q146" s="913"/>
      <c r="R146" s="913"/>
      <c r="S146" s="903"/>
      <c r="T146" s="903"/>
      <c r="U146" s="759"/>
      <c r="V146" s="759"/>
      <c r="W146" s="913"/>
      <c r="X146" s="913"/>
      <c r="Y146" s="903"/>
      <c r="Z146" s="543"/>
      <c r="AB146" s="543"/>
      <c r="AC146" s="543"/>
      <c r="AD146" s="543"/>
      <c r="AE146" s="543"/>
      <c r="AF146" s="543"/>
      <c r="AG146" s="543"/>
      <c r="AH146" s="543"/>
      <c r="AI146" s="543"/>
      <c r="AJ146" s="543"/>
      <c r="AK146" s="543"/>
      <c r="AL146" s="543"/>
      <c r="AM146" s="543"/>
      <c r="AN146" s="543"/>
      <c r="AO146" s="543"/>
      <c r="AP146" s="543"/>
      <c r="AQ146" s="543"/>
      <c r="AR146" s="543"/>
      <c r="AS146" s="543"/>
      <c r="AT146" s="543"/>
    </row>
    <row r="147" spans="1:46" s="543" customFormat="1" x14ac:dyDescent="0.35">
      <c r="A147" s="903"/>
      <c r="B147" s="903"/>
      <c r="C147" s="903"/>
      <c r="D147" s="903"/>
      <c r="E147" s="171"/>
      <c r="F147" s="171"/>
      <c r="G147" s="903"/>
      <c r="H147" s="903"/>
      <c r="I147" s="903"/>
      <c r="J147" s="903"/>
      <c r="K147" s="171"/>
      <c r="L147" s="171"/>
      <c r="M147" s="903"/>
      <c r="N147" s="903"/>
      <c r="O147" s="903"/>
      <c r="P147" s="903"/>
      <c r="Q147" s="171"/>
      <c r="R147" s="171"/>
      <c r="S147" s="903"/>
      <c r="T147" s="903"/>
      <c r="U147" s="903"/>
      <c r="V147" s="903"/>
      <c r="W147" s="171"/>
      <c r="X147" s="171"/>
      <c r="Y147" s="903"/>
      <c r="AA147" s="910"/>
    </row>
    <row r="148" spans="1:46" s="543" customFormat="1" x14ac:dyDescent="0.35">
      <c r="A148" s="171"/>
      <c r="B148" s="904"/>
      <c r="C148" s="904"/>
      <c r="D148" s="904"/>
      <c r="E148" s="171"/>
      <c r="F148" s="171"/>
      <c r="G148" s="171"/>
      <c r="H148" s="904"/>
      <c r="I148" s="904"/>
      <c r="J148" s="904"/>
      <c r="K148" s="171"/>
      <c r="L148" s="171"/>
      <c r="M148" s="171"/>
      <c r="N148" s="904"/>
      <c r="O148" s="904"/>
      <c r="P148" s="904"/>
      <c r="Q148" s="171"/>
      <c r="R148" s="171"/>
      <c r="S148" s="171"/>
      <c r="T148" s="904"/>
      <c r="U148" s="914"/>
      <c r="V148" s="914"/>
      <c r="W148" s="171"/>
      <c r="X148" s="171"/>
      <c r="Y148" s="171"/>
      <c r="Z148" s="915"/>
      <c r="AA148" s="910"/>
    </row>
    <row r="149" spans="1:46" s="543" customFormat="1" x14ac:dyDescent="0.35">
      <c r="A149" s="406"/>
      <c r="B149" s="332"/>
      <c r="C149" s="332"/>
      <c r="D149" s="332"/>
      <c r="E149" s="332"/>
      <c r="F149" s="332"/>
      <c r="G149" s="406"/>
      <c r="H149" s="332"/>
      <c r="I149" s="332"/>
      <c r="J149" s="332"/>
      <c r="K149" s="759"/>
      <c r="L149" s="759"/>
      <c r="M149" s="406"/>
      <c r="N149" s="332"/>
      <c r="O149" s="332"/>
      <c r="P149" s="332"/>
      <c r="Q149" s="332"/>
      <c r="R149" s="332"/>
      <c r="S149" s="406"/>
      <c r="T149" s="406"/>
      <c r="U149" s="332"/>
      <c r="V149" s="332"/>
      <c r="W149" s="332"/>
      <c r="X149" s="332"/>
      <c r="Y149" s="406"/>
      <c r="Z149" s="332"/>
      <c r="AA149" s="910"/>
    </row>
    <row r="150" spans="1:46" s="543" customFormat="1" x14ac:dyDescent="0.35">
      <c r="A150" s="406"/>
      <c r="B150" s="332"/>
      <c r="C150" s="332"/>
      <c r="D150" s="332"/>
      <c r="E150" s="332"/>
      <c r="F150" s="332"/>
      <c r="G150" s="406"/>
      <c r="H150" s="332"/>
      <c r="I150" s="332"/>
      <c r="J150" s="332"/>
      <c r="K150" s="759"/>
      <c r="L150" s="759"/>
      <c r="M150" s="406"/>
      <c r="N150" s="332"/>
      <c r="O150" s="332"/>
      <c r="P150" s="332"/>
      <c r="Q150" s="332"/>
      <c r="R150" s="332"/>
      <c r="S150" s="406"/>
      <c r="T150" s="406"/>
      <c r="U150" s="332"/>
      <c r="V150" s="332"/>
      <c r="W150" s="332"/>
      <c r="X150" s="332"/>
      <c r="Y150" s="406"/>
      <c r="Z150" s="332"/>
      <c r="AA150" s="910"/>
    </row>
    <row r="151" spans="1:46" s="543" customFormat="1" x14ac:dyDescent="0.35">
      <c r="A151" s="406"/>
      <c r="B151" s="332"/>
      <c r="C151" s="332"/>
      <c r="D151" s="332"/>
      <c r="E151" s="332"/>
      <c r="F151" s="332"/>
      <c r="G151" s="406"/>
      <c r="H151" s="332"/>
      <c r="I151" s="332"/>
      <c r="J151" s="332"/>
      <c r="K151" s="759"/>
      <c r="L151" s="759"/>
      <c r="M151" s="406"/>
      <c r="N151" s="332"/>
      <c r="O151" s="332"/>
      <c r="P151" s="332"/>
      <c r="Q151" s="332"/>
      <c r="R151" s="332"/>
      <c r="S151" s="406"/>
      <c r="T151" s="406"/>
      <c r="U151" s="332"/>
      <c r="V151" s="332"/>
      <c r="W151" s="332"/>
      <c r="X151" s="332"/>
      <c r="Y151" s="406"/>
      <c r="Z151" s="332"/>
      <c r="AA151" s="910"/>
    </row>
    <row r="152" spans="1:46" s="543" customFormat="1" x14ac:dyDescent="0.35">
      <c r="A152" s="406"/>
      <c r="B152" s="332"/>
      <c r="C152" s="332"/>
      <c r="D152" s="332"/>
      <c r="E152" s="332"/>
      <c r="F152" s="332"/>
      <c r="G152" s="406"/>
      <c r="H152" s="332"/>
      <c r="I152" s="332"/>
      <c r="J152" s="332"/>
      <c r="K152" s="759"/>
      <c r="L152" s="759"/>
      <c r="M152" s="406"/>
      <c r="N152" s="332"/>
      <c r="O152" s="332"/>
      <c r="P152" s="332"/>
      <c r="Q152" s="332"/>
      <c r="R152" s="332"/>
      <c r="S152" s="406"/>
      <c r="T152" s="406"/>
      <c r="U152" s="332"/>
      <c r="V152" s="332"/>
      <c r="W152" s="332"/>
      <c r="X152" s="332"/>
      <c r="Y152" s="406"/>
      <c r="Z152" s="332"/>
      <c r="AA152" s="910"/>
    </row>
    <row r="153" spans="1:46" s="543" customFormat="1" x14ac:dyDescent="0.35">
      <c r="A153" s="406"/>
      <c r="B153" s="332"/>
      <c r="C153" s="332"/>
      <c r="D153" s="332"/>
      <c r="E153" s="332"/>
      <c r="F153" s="332"/>
      <c r="G153" s="406"/>
      <c r="H153" s="332"/>
      <c r="I153" s="332"/>
      <c r="J153" s="332"/>
      <c r="K153" s="759"/>
      <c r="L153" s="759"/>
      <c r="M153" s="406"/>
      <c r="N153" s="332"/>
      <c r="O153" s="332"/>
      <c r="P153" s="332"/>
      <c r="Q153" s="332"/>
      <c r="R153" s="332"/>
      <c r="S153" s="406"/>
      <c r="T153" s="406"/>
      <c r="U153" s="332"/>
      <c r="V153" s="332"/>
      <c r="W153" s="332"/>
      <c r="X153" s="332"/>
      <c r="Y153" s="406"/>
      <c r="Z153" s="332"/>
      <c r="AA153" s="910"/>
    </row>
    <row r="154" spans="1:46" s="543" customFormat="1" x14ac:dyDescent="0.35">
      <c r="A154" s="406"/>
      <c r="B154" s="332"/>
      <c r="C154" s="332"/>
      <c r="D154" s="332"/>
      <c r="E154" s="332"/>
      <c r="F154" s="332"/>
      <c r="G154" s="406"/>
      <c r="H154" s="332"/>
      <c r="I154" s="332"/>
      <c r="J154" s="332"/>
      <c r="K154" s="759"/>
      <c r="L154" s="759"/>
      <c r="M154" s="406"/>
      <c r="N154" s="332"/>
      <c r="O154" s="332"/>
      <c r="P154" s="332"/>
      <c r="Q154" s="332"/>
      <c r="R154" s="332"/>
      <c r="S154" s="406"/>
      <c r="T154" s="406"/>
      <c r="U154" s="332"/>
      <c r="V154" s="332"/>
      <c r="W154" s="332"/>
      <c r="X154" s="332"/>
      <c r="Y154" s="406"/>
      <c r="Z154" s="332"/>
      <c r="AA154" s="910"/>
    </row>
    <row r="155" spans="1:46" s="543" customFormat="1" x14ac:dyDescent="0.35">
      <c r="A155" s="406"/>
      <c r="B155" s="332"/>
      <c r="C155" s="332"/>
      <c r="D155" s="332"/>
      <c r="E155" s="332"/>
      <c r="F155" s="332"/>
      <c r="G155" s="406"/>
      <c r="H155" s="332"/>
      <c r="I155" s="332"/>
      <c r="J155" s="332"/>
      <c r="K155" s="759"/>
      <c r="L155" s="759"/>
      <c r="M155" s="406"/>
      <c r="N155" s="332"/>
      <c r="O155" s="332"/>
      <c r="P155" s="919"/>
      <c r="Q155" s="332"/>
      <c r="R155" s="332"/>
      <c r="S155" s="406"/>
      <c r="T155" s="406"/>
      <c r="U155" s="332"/>
      <c r="V155" s="332"/>
      <c r="W155" s="332"/>
      <c r="X155" s="332"/>
      <c r="Y155" s="406"/>
      <c r="Z155" s="332"/>
      <c r="AA155" s="910"/>
    </row>
    <row r="156" spans="1:46" s="543" customFormat="1" x14ac:dyDescent="0.35">
      <c r="A156" s="406"/>
      <c r="B156" s="332"/>
      <c r="C156" s="332"/>
      <c r="D156" s="332"/>
      <c r="E156" s="332"/>
      <c r="F156" s="332"/>
      <c r="G156" s="406"/>
      <c r="H156" s="332"/>
      <c r="I156" s="332"/>
      <c r="J156" s="332"/>
      <c r="K156" s="759"/>
      <c r="L156" s="759"/>
      <c r="M156" s="406"/>
      <c r="N156" s="332"/>
      <c r="O156" s="332"/>
      <c r="P156" s="919"/>
      <c r="Q156" s="332"/>
      <c r="R156" s="332"/>
      <c r="S156" s="406"/>
      <c r="T156" s="406"/>
      <c r="U156" s="332"/>
      <c r="V156" s="332"/>
      <c r="W156" s="332"/>
      <c r="X156" s="332"/>
      <c r="Y156" s="406"/>
      <c r="Z156" s="332"/>
      <c r="AA156" s="910"/>
    </row>
    <row r="157" spans="1:46" s="543" customFormat="1" x14ac:dyDescent="0.35">
      <c r="A157" s="406"/>
      <c r="B157" s="332"/>
      <c r="C157" s="332"/>
      <c r="D157" s="332"/>
      <c r="E157" s="332"/>
      <c r="F157" s="332"/>
      <c r="G157" s="406"/>
      <c r="H157" s="332"/>
      <c r="I157" s="332"/>
      <c r="J157" s="332"/>
      <c r="K157" s="759"/>
      <c r="L157" s="759"/>
      <c r="M157" s="406"/>
      <c r="N157" s="332"/>
      <c r="O157" s="332"/>
      <c r="P157" s="332"/>
      <c r="Q157" s="332"/>
      <c r="R157" s="332"/>
      <c r="S157" s="406"/>
      <c r="T157" s="406"/>
      <c r="U157" s="332"/>
      <c r="V157" s="332"/>
      <c r="W157" s="332"/>
      <c r="X157" s="332"/>
      <c r="Y157" s="406"/>
      <c r="Z157" s="332"/>
      <c r="AA157" s="910"/>
    </row>
    <row r="158" spans="1:46" s="543" customFormat="1" x14ac:dyDescent="0.35">
      <c r="A158" s="406"/>
      <c r="B158" s="332"/>
      <c r="C158" s="332"/>
      <c r="D158" s="332"/>
      <c r="E158" s="332"/>
      <c r="F158" s="332"/>
      <c r="G158" s="406"/>
      <c r="H158" s="332"/>
      <c r="I158" s="332"/>
      <c r="J158" s="332"/>
      <c r="K158" s="759"/>
      <c r="L158" s="759"/>
      <c r="M158" s="406"/>
      <c r="N158" s="332"/>
      <c r="O158" s="332"/>
      <c r="P158" s="332"/>
      <c r="Q158" s="332"/>
      <c r="R158" s="332"/>
      <c r="S158" s="406"/>
      <c r="T158" s="406"/>
      <c r="U158" s="332"/>
      <c r="V158" s="332"/>
      <c r="W158" s="332"/>
      <c r="X158" s="332"/>
      <c r="Y158" s="406"/>
      <c r="Z158" s="332"/>
      <c r="AA158" s="484"/>
    </row>
    <row r="159" spans="1:46" s="543" customFormat="1" x14ac:dyDescent="0.35">
      <c r="A159" s="406"/>
      <c r="B159" s="332"/>
      <c r="C159" s="332"/>
      <c r="D159" s="332"/>
      <c r="E159" s="332"/>
      <c r="F159" s="332"/>
      <c r="G159" s="406"/>
      <c r="H159" s="332"/>
      <c r="I159" s="332"/>
      <c r="J159" s="332"/>
      <c r="K159" s="759"/>
      <c r="L159" s="759"/>
      <c r="M159" s="406"/>
      <c r="N159" s="332"/>
      <c r="O159" s="332"/>
      <c r="P159" s="332"/>
      <c r="Q159" s="332"/>
      <c r="R159" s="332"/>
      <c r="S159" s="406"/>
      <c r="T159" s="406"/>
      <c r="U159" s="332"/>
      <c r="V159" s="332"/>
      <c r="W159" s="332"/>
      <c r="X159" s="332"/>
      <c r="Y159" s="406"/>
      <c r="Z159" s="332"/>
      <c r="AA159" s="484"/>
    </row>
    <row r="160" spans="1:46" s="543" customFormat="1" x14ac:dyDescent="0.35">
      <c r="A160" s="406"/>
      <c r="B160" s="332"/>
      <c r="C160" s="332"/>
      <c r="D160" s="332"/>
      <c r="E160" s="332"/>
      <c r="F160" s="332"/>
      <c r="G160" s="406"/>
      <c r="H160" s="332"/>
      <c r="I160" s="332"/>
      <c r="J160" s="332"/>
      <c r="K160" s="759"/>
      <c r="L160" s="759"/>
      <c r="M160" s="406"/>
      <c r="N160" s="332"/>
      <c r="O160" s="332"/>
      <c r="P160" s="919"/>
      <c r="Q160" s="332"/>
      <c r="R160" s="332"/>
      <c r="S160" s="406"/>
      <c r="T160" s="406"/>
      <c r="U160" s="332"/>
      <c r="V160" s="332"/>
      <c r="W160" s="332"/>
      <c r="X160" s="332"/>
      <c r="Y160" s="406"/>
      <c r="Z160" s="332"/>
      <c r="AA160" s="484"/>
    </row>
    <row r="161" spans="1:27" s="543" customFormat="1" x14ac:dyDescent="0.35">
      <c r="A161" s="406"/>
      <c r="B161" s="332"/>
      <c r="C161" s="332"/>
      <c r="D161" s="332"/>
      <c r="E161" s="332"/>
      <c r="F161" s="332"/>
      <c r="G161" s="406"/>
      <c r="H161" s="332"/>
      <c r="I161" s="332"/>
      <c r="J161" s="332"/>
      <c r="K161" s="759"/>
      <c r="L161" s="759"/>
      <c r="M161" s="406"/>
      <c r="N161" s="332"/>
      <c r="O161" s="332"/>
      <c r="P161" s="919"/>
      <c r="Q161" s="332"/>
      <c r="R161" s="332"/>
      <c r="S161" s="406"/>
      <c r="T161" s="406"/>
      <c r="U161" s="332"/>
      <c r="V161" s="332"/>
      <c r="W161" s="332"/>
      <c r="X161" s="332"/>
      <c r="Y161" s="406"/>
      <c r="Z161" s="332"/>
      <c r="AA161" s="484"/>
    </row>
    <row r="162" spans="1:27" s="543" customFormat="1" x14ac:dyDescent="0.35">
      <c r="A162" s="406"/>
      <c r="B162" s="332"/>
      <c r="C162" s="332"/>
      <c r="D162" s="332"/>
      <c r="E162" s="332"/>
      <c r="F162" s="332"/>
      <c r="G162" s="406"/>
      <c r="H162" s="332"/>
      <c r="I162" s="332"/>
      <c r="J162" s="332"/>
      <c r="K162" s="759"/>
      <c r="L162" s="759"/>
      <c r="M162" s="406"/>
      <c r="N162" s="332"/>
      <c r="O162" s="332"/>
      <c r="P162" s="332"/>
      <c r="Q162" s="332"/>
      <c r="R162" s="332"/>
      <c r="S162" s="406"/>
      <c r="T162" s="406"/>
      <c r="U162" s="332"/>
      <c r="V162" s="332"/>
      <c r="W162" s="332"/>
      <c r="X162" s="332"/>
      <c r="Y162" s="406"/>
      <c r="Z162" s="332"/>
      <c r="AA162" s="484"/>
    </row>
    <row r="163" spans="1:27" s="543" customFormat="1" x14ac:dyDescent="0.35">
      <c r="A163" s="406"/>
      <c r="B163" s="332"/>
      <c r="C163" s="332"/>
      <c r="D163" s="332"/>
      <c r="E163" s="332"/>
      <c r="F163" s="332"/>
      <c r="G163" s="406"/>
      <c r="H163" s="332"/>
      <c r="I163" s="332"/>
      <c r="J163" s="332"/>
      <c r="K163" s="332"/>
      <c r="L163" s="332"/>
      <c r="M163" s="406"/>
      <c r="N163" s="332"/>
      <c r="O163" s="332"/>
      <c r="P163" s="332"/>
      <c r="Q163" s="332"/>
      <c r="R163" s="332"/>
      <c r="S163" s="406"/>
      <c r="T163" s="406"/>
      <c r="U163" s="332"/>
      <c r="V163" s="332"/>
      <c r="W163" s="332"/>
      <c r="X163" s="332"/>
      <c r="Y163" s="406"/>
      <c r="Z163" s="332"/>
      <c r="AA163" s="484"/>
    </row>
    <row r="164" spans="1:27" s="543" customFormat="1" x14ac:dyDescent="0.35">
      <c r="A164" s="171"/>
      <c r="B164" s="332"/>
      <c r="C164" s="332"/>
      <c r="D164" s="332"/>
      <c r="E164" s="332"/>
      <c r="F164" s="332"/>
      <c r="G164" s="171"/>
      <c r="H164" s="332"/>
      <c r="I164" s="332"/>
      <c r="J164" s="332"/>
      <c r="K164" s="277"/>
      <c r="L164" s="277"/>
      <c r="M164" s="171"/>
      <c r="N164" s="332"/>
      <c r="O164" s="332"/>
      <c r="P164" s="332"/>
      <c r="Q164" s="332"/>
      <c r="R164" s="332"/>
      <c r="S164" s="171"/>
      <c r="T164" s="171"/>
      <c r="U164" s="332"/>
      <c r="V164" s="332"/>
      <c r="W164" s="332"/>
      <c r="X164" s="332"/>
      <c r="Y164" s="171"/>
      <c r="Z164" s="332"/>
      <c r="AA164" s="484"/>
    </row>
    <row r="165" spans="1:27" s="543" customFormat="1" x14ac:dyDescent="0.35">
      <c r="A165" s="406"/>
      <c r="B165" s="332"/>
      <c r="C165" s="332"/>
      <c r="D165" s="332"/>
      <c r="E165" s="332"/>
      <c r="F165" s="332"/>
      <c r="G165" s="406"/>
      <c r="H165" s="332"/>
      <c r="I165" s="332"/>
      <c r="J165" s="332"/>
      <c r="K165" s="759"/>
      <c r="L165" s="759"/>
      <c r="M165" s="406"/>
      <c r="N165" s="332"/>
      <c r="O165" s="332"/>
      <c r="P165" s="332"/>
      <c r="Q165" s="332"/>
      <c r="R165" s="332"/>
      <c r="S165" s="406"/>
      <c r="T165" s="406"/>
      <c r="U165" s="332"/>
      <c r="V165" s="332"/>
      <c r="W165" s="332"/>
      <c r="X165" s="332"/>
      <c r="Y165" s="406"/>
      <c r="Z165" s="332"/>
      <c r="AA165" s="484"/>
    </row>
    <row r="166" spans="1:27" s="543" customFormat="1" x14ac:dyDescent="0.35">
      <c r="A166" s="406"/>
      <c r="B166" s="332"/>
      <c r="C166" s="332"/>
      <c r="D166" s="332"/>
      <c r="E166" s="332"/>
      <c r="F166" s="332"/>
      <c r="G166" s="406"/>
      <c r="H166" s="332"/>
      <c r="I166" s="332"/>
      <c r="J166" s="332"/>
      <c r="K166" s="759"/>
      <c r="L166" s="759"/>
      <c r="M166" s="406"/>
      <c r="N166" s="332"/>
      <c r="O166" s="332"/>
      <c r="P166" s="332"/>
      <c r="Q166" s="332"/>
      <c r="R166" s="332"/>
      <c r="S166" s="406"/>
      <c r="T166" s="406"/>
      <c r="U166" s="332"/>
      <c r="V166" s="332"/>
      <c r="W166" s="332"/>
      <c r="X166" s="332"/>
      <c r="Y166" s="406"/>
      <c r="Z166" s="332"/>
      <c r="AA166" s="484"/>
    </row>
    <row r="167" spans="1:27" s="543" customFormat="1" x14ac:dyDescent="0.35">
      <c r="A167" s="406"/>
      <c r="B167" s="332"/>
      <c r="C167" s="332"/>
      <c r="D167" s="332"/>
      <c r="E167" s="332"/>
      <c r="F167" s="332"/>
      <c r="G167" s="406"/>
      <c r="H167" s="332"/>
      <c r="I167" s="332"/>
      <c r="J167" s="332"/>
      <c r="K167" s="759"/>
      <c r="L167" s="759"/>
      <c r="M167" s="406"/>
      <c r="N167" s="332"/>
      <c r="O167" s="332"/>
      <c r="P167" s="332"/>
      <c r="Q167" s="332"/>
      <c r="R167" s="332"/>
      <c r="S167" s="406"/>
      <c r="T167" s="406"/>
      <c r="U167" s="332"/>
      <c r="V167" s="332"/>
      <c r="W167" s="332"/>
      <c r="X167" s="332"/>
      <c r="Y167" s="406"/>
      <c r="Z167" s="332"/>
      <c r="AA167" s="484"/>
    </row>
    <row r="168" spans="1:27" s="543" customFormat="1" x14ac:dyDescent="0.35">
      <c r="A168" s="406"/>
      <c r="B168" s="332"/>
      <c r="C168" s="332"/>
      <c r="D168" s="332"/>
      <c r="E168" s="332"/>
      <c r="F168" s="332"/>
      <c r="G168" s="406"/>
      <c r="H168" s="332"/>
      <c r="I168" s="332"/>
      <c r="J168" s="332"/>
      <c r="K168" s="332"/>
      <c r="L168" s="332"/>
      <c r="M168" s="406"/>
      <c r="N168" s="332"/>
      <c r="O168" s="332"/>
      <c r="P168" s="332"/>
      <c r="Q168" s="332"/>
      <c r="R168" s="332"/>
      <c r="S168" s="406"/>
      <c r="T168" s="406"/>
      <c r="U168" s="332"/>
      <c r="V168" s="332"/>
      <c r="W168" s="332"/>
      <c r="X168" s="332"/>
      <c r="Y168" s="406"/>
      <c r="Z168" s="332"/>
      <c r="AA168" s="484"/>
    </row>
    <row r="169" spans="1:27" s="543" customFormat="1" x14ac:dyDescent="0.35">
      <c r="A169" s="171"/>
      <c r="B169" s="332"/>
      <c r="C169" s="332"/>
      <c r="D169" s="332"/>
      <c r="E169" s="332"/>
      <c r="F169" s="332"/>
      <c r="G169" s="171"/>
      <c r="H169" s="332"/>
      <c r="I169" s="332"/>
      <c r="J169" s="332"/>
      <c r="K169" s="277"/>
      <c r="L169" s="277"/>
      <c r="M169" s="171"/>
      <c r="N169" s="332"/>
      <c r="O169" s="332"/>
      <c r="P169" s="332"/>
      <c r="Q169" s="332"/>
      <c r="R169" s="332"/>
      <c r="S169" s="171"/>
      <c r="T169" s="171"/>
      <c r="U169" s="332"/>
      <c r="V169" s="332"/>
      <c r="W169" s="332"/>
      <c r="X169" s="332"/>
      <c r="Y169" s="171"/>
      <c r="Z169" s="332"/>
      <c r="AA169" s="910"/>
    </row>
    <row r="170" spans="1:27" s="543" customFormat="1" x14ac:dyDescent="0.35">
      <c r="A170" s="406"/>
      <c r="B170" s="332"/>
      <c r="C170" s="332"/>
      <c r="D170" s="332"/>
      <c r="E170" s="332"/>
      <c r="F170" s="332"/>
      <c r="G170" s="406"/>
      <c r="H170" s="332"/>
      <c r="I170" s="332"/>
      <c r="J170" s="332"/>
      <c r="K170" s="759"/>
      <c r="L170" s="759"/>
      <c r="M170" s="406"/>
      <c r="N170" s="332"/>
      <c r="O170" s="332"/>
      <c r="P170" s="332"/>
      <c r="Q170" s="332"/>
      <c r="R170" s="332"/>
      <c r="S170" s="406"/>
      <c r="T170" s="406"/>
      <c r="U170" s="332"/>
      <c r="V170" s="332"/>
      <c r="W170" s="332"/>
      <c r="X170" s="332"/>
      <c r="Y170" s="406"/>
      <c r="Z170" s="332"/>
      <c r="AA170" s="910"/>
    </row>
    <row r="171" spans="1:27" s="543" customFormat="1" x14ac:dyDescent="0.35">
      <c r="A171" s="406"/>
      <c r="B171" s="332"/>
      <c r="C171" s="332"/>
      <c r="D171" s="332"/>
      <c r="E171" s="332"/>
      <c r="F171" s="332"/>
      <c r="G171" s="406"/>
      <c r="H171" s="332"/>
      <c r="I171" s="332"/>
      <c r="J171" s="332"/>
      <c r="K171" s="759"/>
      <c r="L171" s="759"/>
      <c r="M171" s="406"/>
      <c r="N171" s="332"/>
      <c r="O171" s="332"/>
      <c r="P171" s="332"/>
      <c r="Q171" s="332"/>
      <c r="R171" s="332"/>
      <c r="S171" s="406"/>
      <c r="T171" s="406"/>
      <c r="U171" s="332"/>
      <c r="V171" s="332"/>
      <c r="W171" s="332"/>
      <c r="X171" s="332"/>
      <c r="Y171" s="406"/>
      <c r="Z171" s="332"/>
      <c r="AA171" s="910"/>
    </row>
    <row r="172" spans="1:27" s="543" customFormat="1" x14ac:dyDescent="0.35">
      <c r="A172" s="406"/>
      <c r="B172" s="332"/>
      <c r="C172" s="332"/>
      <c r="D172" s="332"/>
      <c r="E172" s="332"/>
      <c r="F172" s="332"/>
      <c r="G172" s="406"/>
      <c r="H172" s="332"/>
      <c r="I172" s="332"/>
      <c r="J172" s="332"/>
      <c r="K172" s="759"/>
      <c r="L172" s="759"/>
      <c r="M172" s="406"/>
      <c r="N172" s="332"/>
      <c r="O172" s="332"/>
      <c r="P172" s="332"/>
      <c r="Q172" s="332"/>
      <c r="R172" s="332"/>
      <c r="S172" s="406"/>
      <c r="T172" s="406"/>
      <c r="U172" s="332"/>
      <c r="V172" s="332"/>
      <c r="W172" s="332"/>
      <c r="X172" s="332"/>
      <c r="Y172" s="406"/>
      <c r="Z172" s="332"/>
      <c r="AA172" s="910"/>
    </row>
    <row r="173" spans="1:27" s="543" customFormat="1" x14ac:dyDescent="0.35">
      <c r="A173" s="406"/>
      <c r="B173" s="332"/>
      <c r="C173" s="332"/>
      <c r="D173" s="332"/>
      <c r="E173" s="332"/>
      <c r="F173" s="332"/>
      <c r="G173" s="406"/>
      <c r="H173" s="332"/>
      <c r="I173" s="332"/>
      <c r="J173" s="332"/>
      <c r="K173" s="759"/>
      <c r="L173" s="759"/>
      <c r="M173" s="406"/>
      <c r="N173" s="332"/>
      <c r="O173" s="332"/>
      <c r="P173" s="332"/>
      <c r="Q173" s="332"/>
      <c r="R173" s="332"/>
      <c r="S173" s="406"/>
      <c r="T173" s="406"/>
      <c r="U173" s="332"/>
      <c r="V173" s="332"/>
      <c r="W173" s="332"/>
      <c r="X173" s="332"/>
      <c r="Y173" s="406"/>
      <c r="Z173" s="332"/>
      <c r="AA173" s="910"/>
    </row>
    <row r="174" spans="1:27" s="543" customFormat="1" x14ac:dyDescent="0.35">
      <c r="A174" s="406"/>
      <c r="B174" s="332"/>
      <c r="C174" s="332"/>
      <c r="D174" s="332"/>
      <c r="E174" s="332"/>
      <c r="F174" s="332"/>
      <c r="G174" s="406"/>
      <c r="H174" s="332"/>
      <c r="I174" s="332"/>
      <c r="J174" s="332"/>
      <c r="K174" s="759"/>
      <c r="L174" s="759"/>
      <c r="M174" s="406"/>
      <c r="N174" s="332"/>
      <c r="O174" s="332"/>
      <c r="P174" s="332"/>
      <c r="Q174" s="332"/>
      <c r="R174" s="332"/>
      <c r="S174" s="406"/>
      <c r="T174" s="406"/>
      <c r="U174" s="332"/>
      <c r="V174" s="332"/>
      <c r="W174" s="332"/>
      <c r="X174" s="332"/>
      <c r="Y174" s="406"/>
      <c r="Z174" s="332"/>
      <c r="AA174" s="910"/>
    </row>
    <row r="175" spans="1:27" s="543" customFormat="1" x14ac:dyDescent="0.35">
      <c r="A175" s="406"/>
      <c r="B175" s="332"/>
      <c r="C175" s="332"/>
      <c r="D175" s="332"/>
      <c r="E175" s="332"/>
      <c r="F175" s="332"/>
      <c r="G175" s="406"/>
      <c r="H175" s="332"/>
      <c r="I175" s="332"/>
      <c r="J175" s="332"/>
      <c r="K175" s="759"/>
      <c r="L175" s="759"/>
      <c r="M175" s="406"/>
      <c r="N175" s="332"/>
      <c r="O175" s="332"/>
      <c r="P175" s="332"/>
      <c r="Q175" s="332"/>
      <c r="R175" s="332"/>
      <c r="S175" s="406"/>
      <c r="T175" s="406"/>
      <c r="U175" s="332"/>
      <c r="V175" s="332"/>
      <c r="W175" s="332"/>
      <c r="X175" s="332"/>
      <c r="Y175" s="406"/>
      <c r="Z175" s="332"/>
      <c r="AA175" s="910"/>
    </row>
    <row r="176" spans="1:27" s="543" customFormat="1" x14ac:dyDescent="0.35">
      <c r="A176" s="406"/>
      <c r="B176" s="332"/>
      <c r="C176" s="332"/>
      <c r="D176" s="332"/>
      <c r="E176" s="332"/>
      <c r="F176" s="332"/>
      <c r="G176" s="406"/>
      <c r="H176" s="332"/>
      <c r="I176" s="332"/>
      <c r="J176" s="332"/>
      <c r="K176" s="759"/>
      <c r="L176" s="759"/>
      <c r="M176" s="406"/>
      <c r="N176" s="332"/>
      <c r="O176" s="332"/>
      <c r="P176" s="332"/>
      <c r="Q176" s="332"/>
      <c r="R176" s="332"/>
      <c r="S176" s="406"/>
      <c r="T176" s="406"/>
      <c r="U176" s="332"/>
      <c r="V176" s="332"/>
      <c r="W176" s="332"/>
      <c r="X176" s="332"/>
      <c r="Y176" s="406"/>
      <c r="Z176" s="332"/>
      <c r="AA176" s="910"/>
    </row>
    <row r="177" spans="1:46" s="543" customFormat="1" x14ac:dyDescent="0.35">
      <c r="A177" s="406"/>
      <c r="B177" s="332"/>
      <c r="C177" s="332"/>
      <c r="D177" s="332"/>
      <c r="E177" s="332"/>
      <c r="F177" s="332"/>
      <c r="G177" s="406"/>
      <c r="H177" s="332"/>
      <c r="I177" s="332"/>
      <c r="J177" s="332"/>
      <c r="K177" s="759"/>
      <c r="L177" s="759"/>
      <c r="M177" s="406"/>
      <c r="N177" s="332"/>
      <c r="O177" s="332"/>
      <c r="P177" s="332"/>
      <c r="Q177" s="332"/>
      <c r="R177" s="332"/>
      <c r="S177" s="406"/>
      <c r="T177" s="406"/>
      <c r="U177" s="332"/>
      <c r="V177" s="332"/>
      <c r="W177" s="332"/>
      <c r="X177" s="332"/>
      <c r="Y177" s="406"/>
      <c r="Z177" s="332"/>
      <c r="AA177" s="910"/>
    </row>
    <row r="178" spans="1:46" s="543" customFormat="1" x14ac:dyDescent="0.35">
      <c r="A178" s="406"/>
      <c r="B178" s="332"/>
      <c r="C178" s="332"/>
      <c r="D178" s="332"/>
      <c r="E178" s="332"/>
      <c r="F178" s="332"/>
      <c r="G178" s="406"/>
      <c r="H178" s="332"/>
      <c r="I178" s="332"/>
      <c r="J178" s="332"/>
      <c r="K178" s="759"/>
      <c r="L178" s="759"/>
      <c r="M178" s="406"/>
      <c r="N178" s="759"/>
      <c r="O178" s="332"/>
      <c r="P178" s="332"/>
      <c r="Q178" s="332"/>
      <c r="R178" s="332"/>
      <c r="S178" s="406"/>
      <c r="T178" s="406"/>
      <c r="U178" s="332"/>
      <c r="V178" s="332"/>
      <c r="W178" s="332"/>
      <c r="X178" s="332"/>
      <c r="Y178" s="406"/>
      <c r="Z178" s="332"/>
      <c r="AA178" s="910"/>
    </row>
    <row r="179" spans="1:46" s="910" customFormat="1" x14ac:dyDescent="0.35">
      <c r="A179" s="406"/>
      <c r="B179" s="332"/>
      <c r="C179" s="332"/>
      <c r="D179" s="332"/>
      <c r="E179" s="332"/>
      <c r="F179" s="332"/>
      <c r="G179" s="406"/>
      <c r="H179" s="332"/>
      <c r="I179" s="332"/>
      <c r="J179" s="332"/>
      <c r="K179" s="759"/>
      <c r="L179" s="759"/>
      <c r="M179" s="406"/>
      <c r="N179" s="332"/>
      <c r="O179" s="332"/>
      <c r="P179" s="332"/>
      <c r="Q179" s="332"/>
      <c r="R179" s="332"/>
      <c r="S179" s="406"/>
      <c r="T179" s="406"/>
      <c r="U179" s="332"/>
      <c r="V179" s="332"/>
      <c r="W179" s="332"/>
      <c r="X179" s="332"/>
      <c r="Y179" s="406"/>
      <c r="Z179" s="332"/>
      <c r="AB179" s="543"/>
      <c r="AC179" s="543"/>
      <c r="AD179" s="543"/>
      <c r="AE179" s="543"/>
      <c r="AF179" s="543"/>
      <c r="AG179" s="543"/>
      <c r="AH179" s="543"/>
      <c r="AI179" s="543"/>
      <c r="AJ179" s="543"/>
      <c r="AK179" s="543"/>
      <c r="AL179" s="543"/>
      <c r="AM179" s="543"/>
      <c r="AN179" s="543"/>
      <c r="AO179" s="543"/>
      <c r="AP179" s="543"/>
      <c r="AQ179" s="543"/>
      <c r="AR179" s="543"/>
      <c r="AS179" s="543"/>
      <c r="AT179" s="543"/>
    </row>
    <row r="180" spans="1:46" s="910" customFormat="1" x14ac:dyDescent="0.35">
      <c r="A180" s="905"/>
      <c r="B180" s="332"/>
      <c r="C180" s="332"/>
      <c r="D180" s="332"/>
      <c r="E180" s="332"/>
      <c r="F180" s="332"/>
      <c r="G180" s="905"/>
      <c r="H180" s="332"/>
      <c r="I180" s="332"/>
      <c r="J180" s="332"/>
      <c r="K180" s="332"/>
      <c r="L180" s="332"/>
      <c r="M180" s="905"/>
      <c r="N180" s="332"/>
      <c r="O180" s="332"/>
      <c r="P180" s="332"/>
      <c r="Q180" s="332"/>
      <c r="R180" s="332"/>
      <c r="S180" s="905"/>
      <c r="T180" s="905"/>
      <c r="U180" s="332"/>
      <c r="V180" s="332"/>
      <c r="W180" s="332"/>
      <c r="X180" s="332"/>
      <c r="Y180" s="905"/>
      <c r="Z180" s="332"/>
      <c r="AB180" s="543"/>
      <c r="AC180" s="543"/>
      <c r="AD180" s="543"/>
      <c r="AE180" s="543"/>
      <c r="AF180" s="543"/>
      <c r="AG180" s="543"/>
      <c r="AH180" s="543"/>
      <c r="AI180" s="543"/>
      <c r="AJ180" s="543"/>
      <c r="AK180" s="543"/>
      <c r="AL180" s="543"/>
      <c r="AM180" s="543"/>
      <c r="AN180" s="543"/>
      <c r="AO180" s="543"/>
      <c r="AP180" s="543"/>
      <c r="AQ180" s="543"/>
      <c r="AR180" s="543"/>
      <c r="AS180" s="543"/>
      <c r="AT180" s="543"/>
    </row>
    <row r="181" spans="1:46" s="910" customFormat="1" x14ac:dyDescent="0.35">
      <c r="A181" s="905"/>
      <c r="B181" s="332"/>
      <c r="C181" s="332"/>
      <c r="D181" s="332"/>
      <c r="E181" s="917"/>
      <c r="F181" s="917"/>
      <c r="G181" s="905"/>
      <c r="H181" s="332"/>
      <c r="I181" s="332"/>
      <c r="J181" s="332"/>
      <c r="K181" s="277"/>
      <c r="L181" s="277"/>
      <c r="M181" s="905"/>
      <c r="N181" s="332"/>
      <c r="O181" s="332"/>
      <c r="P181" s="332"/>
      <c r="Q181" s="332"/>
      <c r="R181" s="332"/>
      <c r="S181" s="905"/>
      <c r="T181" s="905"/>
      <c r="U181" s="332"/>
      <c r="V181" s="332"/>
      <c r="W181" s="332"/>
      <c r="X181" s="332"/>
      <c r="Y181" s="905"/>
      <c r="Z181" s="332"/>
      <c r="AB181" s="543"/>
      <c r="AC181" s="543"/>
      <c r="AD181" s="543"/>
      <c r="AE181" s="543"/>
      <c r="AF181" s="543"/>
      <c r="AG181" s="543"/>
      <c r="AH181" s="543"/>
      <c r="AI181" s="543"/>
      <c r="AJ181" s="543"/>
      <c r="AK181" s="543"/>
      <c r="AL181" s="543"/>
      <c r="AM181" s="543"/>
      <c r="AN181" s="543"/>
      <c r="AO181" s="543"/>
      <c r="AP181" s="543"/>
      <c r="AQ181" s="543"/>
      <c r="AR181" s="543"/>
      <c r="AS181" s="543"/>
      <c r="AT181" s="543"/>
    </row>
    <row r="182" spans="1:46" s="910" customFormat="1" x14ac:dyDescent="0.35">
      <c r="A182" s="906"/>
      <c r="B182" s="332"/>
      <c r="C182" s="332"/>
      <c r="D182" s="332"/>
      <c r="E182" s="917"/>
      <c r="F182" s="917"/>
      <c r="G182" s="906"/>
      <c r="H182" s="332"/>
      <c r="I182" s="332"/>
      <c r="J182" s="332"/>
      <c r="K182" s="277"/>
      <c r="L182" s="277"/>
      <c r="M182" s="906"/>
      <c r="N182" s="332"/>
      <c r="O182" s="332"/>
      <c r="P182" s="332"/>
      <c r="Q182" s="332"/>
      <c r="R182" s="332"/>
      <c r="S182" s="906"/>
      <c r="T182" s="906"/>
      <c r="U182" s="332"/>
      <c r="V182" s="332"/>
      <c r="W182" s="332"/>
      <c r="X182" s="332"/>
      <c r="Y182" s="906"/>
      <c r="Z182" s="332"/>
      <c r="AB182" s="543"/>
      <c r="AC182" s="543"/>
      <c r="AD182" s="543"/>
      <c r="AE182" s="543"/>
      <c r="AF182" s="543"/>
      <c r="AG182" s="543"/>
      <c r="AH182" s="543"/>
      <c r="AI182" s="543"/>
      <c r="AJ182" s="543"/>
      <c r="AK182" s="543"/>
      <c r="AL182" s="543"/>
      <c r="AM182" s="543"/>
      <c r="AN182" s="543"/>
      <c r="AO182" s="543"/>
      <c r="AP182" s="543"/>
      <c r="AQ182" s="543"/>
      <c r="AR182" s="543"/>
      <c r="AS182" s="543"/>
      <c r="AT182" s="543"/>
    </row>
    <row r="183" spans="1:46" s="910" customFormat="1" x14ac:dyDescent="0.35">
      <c r="A183" s="903"/>
      <c r="B183" s="332"/>
      <c r="C183" s="332"/>
      <c r="D183" s="332"/>
      <c r="E183" s="917"/>
      <c r="F183" s="917"/>
      <c r="G183" s="903"/>
      <c r="H183" s="332"/>
      <c r="I183" s="332"/>
      <c r="J183" s="332"/>
      <c r="K183" s="277"/>
      <c r="L183" s="277"/>
      <c r="M183" s="903"/>
      <c r="N183" s="332"/>
      <c r="O183" s="332"/>
      <c r="P183" s="332"/>
      <c r="Q183" s="332"/>
      <c r="R183" s="332"/>
      <c r="S183" s="903"/>
      <c r="T183" s="903"/>
      <c r="U183" s="332"/>
      <c r="V183" s="332"/>
      <c r="W183" s="332"/>
      <c r="X183" s="332"/>
      <c r="Y183" s="903"/>
      <c r="Z183" s="332"/>
      <c r="AB183" s="543"/>
      <c r="AC183" s="543"/>
      <c r="AD183" s="543"/>
      <c r="AE183" s="543"/>
      <c r="AF183" s="543"/>
      <c r="AG183" s="543"/>
      <c r="AH183" s="543"/>
      <c r="AI183" s="543"/>
      <c r="AJ183" s="543"/>
      <c r="AK183" s="543"/>
      <c r="AL183" s="543"/>
      <c r="AM183" s="543"/>
      <c r="AN183" s="543"/>
      <c r="AO183" s="543"/>
      <c r="AP183" s="543"/>
      <c r="AQ183" s="543"/>
      <c r="AR183" s="543"/>
      <c r="AS183" s="543"/>
      <c r="AT183" s="543"/>
    </row>
    <row r="184" spans="1:46" s="910" customFormat="1" x14ac:dyDescent="0.35">
      <c r="A184" s="171"/>
      <c r="B184" s="904"/>
      <c r="C184" s="904"/>
      <c r="D184" s="904"/>
      <c r="E184" s="920"/>
      <c r="F184" s="920"/>
      <c r="G184" s="171"/>
      <c r="H184" s="904"/>
      <c r="I184" s="904"/>
      <c r="J184" s="904"/>
      <c r="K184" s="923"/>
      <c r="L184" s="923"/>
      <c r="M184" s="171"/>
      <c r="N184" s="904"/>
      <c r="O184" s="904"/>
      <c r="P184" s="904"/>
      <c r="Q184" s="914"/>
      <c r="R184" s="914"/>
      <c r="S184" s="171"/>
      <c r="T184" s="171"/>
      <c r="U184" s="914"/>
      <c r="V184" s="914"/>
      <c r="W184" s="914"/>
      <c r="X184" s="914"/>
      <c r="Y184" s="171"/>
      <c r="Z184" s="332"/>
      <c r="AB184" s="543"/>
      <c r="AC184" s="543"/>
      <c r="AD184" s="543"/>
      <c r="AE184" s="543"/>
      <c r="AF184" s="543"/>
      <c r="AG184" s="543"/>
      <c r="AH184" s="543"/>
      <c r="AI184" s="543"/>
      <c r="AJ184" s="543"/>
      <c r="AK184" s="543"/>
      <c r="AL184" s="543"/>
      <c r="AM184" s="543"/>
      <c r="AN184" s="543"/>
      <c r="AO184" s="543"/>
      <c r="AP184" s="543"/>
      <c r="AQ184" s="543"/>
      <c r="AR184" s="543"/>
      <c r="AS184" s="543"/>
      <c r="AT184" s="543"/>
    </row>
    <row r="185" spans="1:46" s="910" customFormat="1" x14ac:dyDescent="0.35">
      <c r="A185" s="406"/>
      <c r="B185" s="332"/>
      <c r="C185" s="332"/>
      <c r="D185" s="332"/>
      <c r="E185" s="332"/>
      <c r="F185" s="332"/>
      <c r="G185" s="406"/>
      <c r="H185" s="332"/>
      <c r="I185" s="332"/>
      <c r="J185" s="332"/>
      <c r="K185" s="759"/>
      <c r="L185" s="759"/>
      <c r="M185" s="406"/>
      <c r="N185" s="332"/>
      <c r="O185" s="332"/>
      <c r="P185" s="332"/>
      <c r="Q185" s="332"/>
      <c r="R185" s="332"/>
      <c r="S185" s="406"/>
      <c r="T185" s="406"/>
      <c r="U185" s="332"/>
      <c r="V185" s="332"/>
      <c r="W185" s="332"/>
      <c r="X185" s="332"/>
      <c r="Y185" s="406"/>
      <c r="Z185" s="332"/>
      <c r="AB185" s="543"/>
      <c r="AC185" s="543"/>
      <c r="AD185" s="543"/>
      <c r="AE185" s="543"/>
      <c r="AF185" s="543"/>
      <c r="AG185" s="543"/>
      <c r="AH185" s="543"/>
      <c r="AI185" s="543"/>
      <c r="AJ185" s="543"/>
      <c r="AK185" s="543"/>
      <c r="AL185" s="543"/>
      <c r="AM185" s="543"/>
      <c r="AN185" s="543"/>
      <c r="AO185" s="543"/>
      <c r="AP185" s="543"/>
      <c r="AQ185" s="543"/>
      <c r="AR185" s="543"/>
      <c r="AS185" s="543"/>
      <c r="AT185" s="543"/>
    </row>
    <row r="186" spans="1:46" s="910" customFormat="1" x14ac:dyDescent="0.35">
      <c r="A186" s="406"/>
      <c r="B186" s="332"/>
      <c r="C186" s="332"/>
      <c r="D186" s="332"/>
      <c r="E186" s="332"/>
      <c r="F186" s="332"/>
      <c r="G186" s="406"/>
      <c r="H186" s="332"/>
      <c r="I186" s="332"/>
      <c r="J186" s="332"/>
      <c r="K186" s="759"/>
      <c r="L186" s="759"/>
      <c r="M186" s="406"/>
      <c r="N186" s="332"/>
      <c r="O186" s="332"/>
      <c r="P186" s="332"/>
      <c r="Q186" s="332"/>
      <c r="R186" s="332"/>
      <c r="S186" s="406"/>
      <c r="T186" s="406"/>
      <c r="U186" s="332"/>
      <c r="V186" s="332"/>
      <c r="W186" s="332"/>
      <c r="X186" s="332"/>
      <c r="Y186" s="406"/>
      <c r="Z186" s="332"/>
      <c r="AB186" s="543"/>
      <c r="AC186" s="543"/>
      <c r="AD186" s="543"/>
      <c r="AE186" s="543"/>
      <c r="AF186" s="543"/>
      <c r="AG186" s="543"/>
      <c r="AH186" s="543"/>
      <c r="AI186" s="543"/>
      <c r="AJ186" s="543"/>
      <c r="AK186" s="543"/>
      <c r="AL186" s="543"/>
      <c r="AM186" s="543"/>
      <c r="AN186" s="543"/>
      <c r="AO186" s="543"/>
      <c r="AP186" s="543"/>
      <c r="AQ186" s="543"/>
      <c r="AR186" s="543"/>
      <c r="AS186" s="543"/>
      <c r="AT186" s="543"/>
    </row>
    <row r="187" spans="1:46" s="910" customFormat="1" x14ac:dyDescent="0.35">
      <c r="A187" s="406"/>
      <c r="B187" s="332"/>
      <c r="C187" s="332"/>
      <c r="D187" s="332"/>
      <c r="E187" s="332"/>
      <c r="F187" s="332"/>
      <c r="G187" s="406"/>
      <c r="H187" s="332"/>
      <c r="I187" s="332"/>
      <c r="J187" s="332"/>
      <c r="K187" s="759"/>
      <c r="L187" s="759"/>
      <c r="M187" s="406"/>
      <c r="N187" s="332"/>
      <c r="O187" s="332"/>
      <c r="P187" s="332"/>
      <c r="Q187" s="332"/>
      <c r="R187" s="332"/>
      <c r="S187" s="406"/>
      <c r="T187" s="406"/>
      <c r="U187" s="332"/>
      <c r="V187" s="332"/>
      <c r="W187" s="332"/>
      <c r="X187" s="332"/>
      <c r="Y187" s="406"/>
      <c r="Z187" s="332"/>
      <c r="AB187" s="543"/>
      <c r="AC187" s="543"/>
      <c r="AD187" s="543"/>
      <c r="AE187" s="543"/>
      <c r="AF187" s="543"/>
      <c r="AG187" s="543"/>
      <c r="AH187" s="543"/>
      <c r="AI187" s="543"/>
      <c r="AJ187" s="543"/>
      <c r="AK187" s="543"/>
      <c r="AL187" s="543"/>
      <c r="AM187" s="543"/>
      <c r="AN187" s="543"/>
      <c r="AO187" s="543"/>
      <c r="AP187" s="543"/>
      <c r="AQ187" s="543"/>
      <c r="AR187" s="543"/>
      <c r="AS187" s="543"/>
      <c r="AT187" s="543"/>
    </row>
    <row r="188" spans="1:46" s="910" customFormat="1" x14ac:dyDescent="0.35">
      <c r="A188" s="406"/>
      <c r="B188" s="332"/>
      <c r="C188" s="332"/>
      <c r="D188" s="332"/>
      <c r="E188" s="332"/>
      <c r="F188" s="332"/>
      <c r="G188" s="406"/>
      <c r="H188" s="332"/>
      <c r="I188" s="332"/>
      <c r="J188" s="332"/>
      <c r="K188" s="759"/>
      <c r="L188" s="759"/>
      <c r="M188" s="406"/>
      <c r="N188" s="332"/>
      <c r="O188" s="332"/>
      <c r="P188" s="332"/>
      <c r="Q188" s="332"/>
      <c r="R188" s="332"/>
      <c r="S188" s="406"/>
      <c r="T188" s="406"/>
      <c r="U188" s="332"/>
      <c r="V188" s="332"/>
      <c r="W188" s="332"/>
      <c r="X188" s="332"/>
      <c r="Y188" s="406"/>
      <c r="Z188" s="332"/>
      <c r="AB188" s="543"/>
      <c r="AC188" s="543"/>
      <c r="AD188" s="543"/>
      <c r="AE188" s="543"/>
      <c r="AF188" s="543"/>
      <c r="AG188" s="543"/>
      <c r="AH188" s="543"/>
      <c r="AI188" s="543"/>
      <c r="AJ188" s="543"/>
      <c r="AK188" s="543"/>
      <c r="AL188" s="543"/>
      <c r="AM188" s="543"/>
      <c r="AN188" s="543"/>
      <c r="AO188" s="543"/>
      <c r="AP188" s="543"/>
      <c r="AQ188" s="543"/>
      <c r="AR188" s="543"/>
      <c r="AS188" s="543"/>
      <c r="AT188" s="543"/>
    </row>
    <row r="189" spans="1:46" s="910" customFormat="1" x14ac:dyDescent="0.35">
      <c r="A189" s="406"/>
      <c r="B189" s="332"/>
      <c r="C189" s="332"/>
      <c r="D189" s="332"/>
      <c r="E189" s="332"/>
      <c r="F189" s="332"/>
      <c r="G189" s="406"/>
      <c r="H189" s="332"/>
      <c r="I189" s="332"/>
      <c r="J189" s="332"/>
      <c r="K189" s="759"/>
      <c r="L189" s="759"/>
      <c r="M189" s="406"/>
      <c r="N189" s="332"/>
      <c r="O189" s="332"/>
      <c r="P189" s="332"/>
      <c r="Q189" s="332"/>
      <c r="R189" s="332"/>
      <c r="S189" s="406"/>
      <c r="T189" s="406"/>
      <c r="U189" s="332"/>
      <c r="V189" s="332"/>
      <c r="W189" s="332"/>
      <c r="X189" s="332"/>
      <c r="Y189" s="406"/>
      <c r="Z189" s="332"/>
      <c r="AB189" s="543"/>
      <c r="AC189" s="543"/>
      <c r="AD189" s="543"/>
      <c r="AE189" s="543"/>
      <c r="AF189" s="543"/>
      <c r="AG189" s="543"/>
      <c r="AH189" s="543"/>
      <c r="AI189" s="543"/>
      <c r="AJ189" s="543"/>
      <c r="AK189" s="543"/>
      <c r="AL189" s="543"/>
      <c r="AM189" s="543"/>
      <c r="AN189" s="543"/>
      <c r="AO189" s="543"/>
      <c r="AP189" s="543"/>
      <c r="AQ189" s="543"/>
      <c r="AR189" s="543"/>
      <c r="AS189" s="543"/>
      <c r="AT189" s="543"/>
    </row>
    <row r="190" spans="1:46" s="910" customFormat="1" x14ac:dyDescent="0.35">
      <c r="A190" s="406"/>
      <c r="B190" s="332"/>
      <c r="C190" s="332"/>
      <c r="D190" s="332"/>
      <c r="E190" s="332"/>
      <c r="F190" s="332"/>
      <c r="G190" s="406"/>
      <c r="H190" s="332"/>
      <c r="I190" s="332"/>
      <c r="J190" s="332"/>
      <c r="K190" s="759"/>
      <c r="L190" s="759"/>
      <c r="M190" s="406"/>
      <c r="N190" s="332"/>
      <c r="O190" s="332"/>
      <c r="P190" s="332"/>
      <c r="Q190" s="332"/>
      <c r="R190" s="332"/>
      <c r="S190" s="406"/>
      <c r="T190" s="406"/>
      <c r="U190" s="332"/>
      <c r="V190" s="332"/>
      <c r="W190" s="332"/>
      <c r="X190" s="332"/>
      <c r="Y190" s="406"/>
      <c r="Z190" s="332"/>
      <c r="AB190" s="543"/>
      <c r="AC190" s="543"/>
      <c r="AD190" s="543"/>
      <c r="AE190" s="543"/>
      <c r="AF190" s="543"/>
      <c r="AG190" s="543"/>
      <c r="AH190" s="543"/>
      <c r="AI190" s="543"/>
      <c r="AJ190" s="543"/>
      <c r="AK190" s="543"/>
      <c r="AL190" s="543"/>
      <c r="AM190" s="543"/>
      <c r="AN190" s="543"/>
      <c r="AO190" s="543"/>
      <c r="AP190" s="543"/>
      <c r="AQ190" s="543"/>
      <c r="AR190" s="543"/>
      <c r="AS190" s="543"/>
      <c r="AT190" s="543"/>
    </row>
    <row r="191" spans="1:46" s="910" customFormat="1" x14ac:dyDescent="0.35">
      <c r="A191" s="406"/>
      <c r="B191" s="332"/>
      <c r="C191" s="332"/>
      <c r="D191" s="332"/>
      <c r="E191" s="332"/>
      <c r="F191" s="332"/>
      <c r="G191" s="406"/>
      <c r="H191" s="332"/>
      <c r="I191" s="332"/>
      <c r="J191" s="332"/>
      <c r="K191" s="759"/>
      <c r="L191" s="759"/>
      <c r="M191" s="406"/>
      <c r="N191" s="332"/>
      <c r="O191" s="332"/>
      <c r="P191" s="332"/>
      <c r="Q191" s="332"/>
      <c r="R191" s="332"/>
      <c r="S191" s="406"/>
      <c r="T191" s="406"/>
      <c r="U191" s="332"/>
      <c r="V191" s="332"/>
      <c r="W191" s="332"/>
      <c r="X191" s="332"/>
      <c r="Y191" s="406"/>
      <c r="Z191" s="332"/>
      <c r="AB191" s="543"/>
      <c r="AC191" s="543"/>
      <c r="AD191" s="543"/>
      <c r="AE191" s="543"/>
      <c r="AF191" s="543"/>
      <c r="AG191" s="543"/>
      <c r="AH191" s="543"/>
      <c r="AI191" s="543"/>
      <c r="AJ191" s="543"/>
      <c r="AK191" s="543"/>
      <c r="AL191" s="543"/>
      <c r="AM191" s="543"/>
      <c r="AN191" s="543"/>
      <c r="AO191" s="543"/>
      <c r="AP191" s="543"/>
      <c r="AQ191" s="543"/>
      <c r="AR191" s="543"/>
      <c r="AS191" s="543"/>
      <c r="AT191" s="543"/>
    </row>
    <row r="192" spans="1:46" s="910" customFormat="1" x14ac:dyDescent="0.35">
      <c r="A192" s="406"/>
      <c r="B192" s="332"/>
      <c r="C192" s="332"/>
      <c r="D192" s="332"/>
      <c r="E192" s="332"/>
      <c r="F192" s="332"/>
      <c r="G192" s="406"/>
      <c r="H192" s="332"/>
      <c r="I192" s="332"/>
      <c r="J192" s="332"/>
      <c r="K192" s="759"/>
      <c r="L192" s="759"/>
      <c r="M192" s="406"/>
      <c r="N192" s="332"/>
      <c r="O192" s="332"/>
      <c r="P192" s="332"/>
      <c r="Q192" s="332"/>
      <c r="R192" s="332"/>
      <c r="S192" s="406"/>
      <c r="T192" s="406"/>
      <c r="U192" s="332"/>
      <c r="V192" s="332"/>
      <c r="W192" s="332"/>
      <c r="X192" s="332"/>
      <c r="Y192" s="406"/>
      <c r="Z192" s="332"/>
      <c r="AB192" s="543"/>
      <c r="AC192" s="543"/>
      <c r="AD192" s="543"/>
      <c r="AE192" s="543"/>
      <c r="AF192" s="543"/>
      <c r="AG192" s="543"/>
      <c r="AH192" s="543"/>
      <c r="AI192" s="543"/>
      <c r="AJ192" s="543"/>
      <c r="AK192" s="543"/>
      <c r="AL192" s="543"/>
      <c r="AM192" s="543"/>
      <c r="AN192" s="543"/>
      <c r="AO192" s="543"/>
      <c r="AP192" s="543"/>
      <c r="AQ192" s="543"/>
      <c r="AR192" s="543"/>
      <c r="AS192" s="543"/>
      <c r="AT192" s="543"/>
    </row>
    <row r="193" spans="1:46" s="910" customFormat="1" x14ac:dyDescent="0.35">
      <c r="A193" s="406"/>
      <c r="B193" s="332"/>
      <c r="C193" s="332"/>
      <c r="D193" s="332"/>
      <c r="E193" s="332"/>
      <c r="F193" s="332"/>
      <c r="G193" s="406"/>
      <c r="H193" s="332"/>
      <c r="I193" s="332"/>
      <c r="J193" s="332"/>
      <c r="K193" s="759"/>
      <c r="L193" s="759"/>
      <c r="M193" s="406"/>
      <c r="N193" s="332"/>
      <c r="O193" s="332"/>
      <c r="P193" s="332"/>
      <c r="Q193" s="332"/>
      <c r="R193" s="332"/>
      <c r="S193" s="406"/>
      <c r="T193" s="406"/>
      <c r="U193" s="332"/>
      <c r="V193" s="332"/>
      <c r="W193" s="332"/>
      <c r="X193" s="332"/>
      <c r="Y193" s="406"/>
      <c r="Z193" s="332"/>
      <c r="AB193" s="543"/>
      <c r="AC193" s="543"/>
      <c r="AD193" s="543"/>
      <c r="AE193" s="543"/>
      <c r="AF193" s="543"/>
      <c r="AG193" s="543"/>
      <c r="AH193" s="543"/>
      <c r="AI193" s="543"/>
      <c r="AJ193" s="543"/>
      <c r="AK193" s="543"/>
      <c r="AL193" s="543"/>
      <c r="AM193" s="543"/>
      <c r="AN193" s="543"/>
      <c r="AO193" s="543"/>
      <c r="AP193" s="543"/>
      <c r="AQ193" s="543"/>
      <c r="AR193" s="543"/>
      <c r="AS193" s="543"/>
      <c r="AT193" s="543"/>
    </row>
    <row r="194" spans="1:46" s="910" customFormat="1" x14ac:dyDescent="0.35">
      <c r="A194" s="406"/>
      <c r="B194" s="332"/>
      <c r="C194" s="332"/>
      <c r="D194" s="332"/>
      <c r="E194" s="332"/>
      <c r="F194" s="332"/>
      <c r="G194" s="406"/>
      <c r="H194" s="332"/>
      <c r="I194" s="332"/>
      <c r="J194" s="332"/>
      <c r="K194" s="759"/>
      <c r="L194" s="759"/>
      <c r="M194" s="406"/>
      <c r="N194" s="332"/>
      <c r="O194" s="332"/>
      <c r="P194" s="332"/>
      <c r="Q194" s="332"/>
      <c r="R194" s="332"/>
      <c r="S194" s="406"/>
      <c r="T194" s="406"/>
      <c r="U194" s="332"/>
      <c r="V194" s="332"/>
      <c r="W194" s="332"/>
      <c r="X194" s="332"/>
      <c r="Y194" s="406"/>
      <c r="Z194" s="332"/>
      <c r="AB194" s="543"/>
      <c r="AC194" s="543"/>
      <c r="AD194" s="543"/>
      <c r="AE194" s="543"/>
      <c r="AF194" s="543"/>
      <c r="AG194" s="543"/>
      <c r="AH194" s="543"/>
      <c r="AI194" s="543"/>
      <c r="AJ194" s="543"/>
      <c r="AK194" s="543"/>
      <c r="AL194" s="543"/>
      <c r="AM194" s="543"/>
      <c r="AN194" s="543"/>
      <c r="AO194" s="543"/>
      <c r="AP194" s="543"/>
      <c r="AQ194" s="543"/>
      <c r="AR194" s="543"/>
      <c r="AS194" s="543"/>
      <c r="AT194" s="543"/>
    </row>
    <row r="195" spans="1:46" s="910" customFormat="1" x14ac:dyDescent="0.35">
      <c r="A195" s="406"/>
      <c r="B195" s="332"/>
      <c r="C195" s="332"/>
      <c r="D195" s="332"/>
      <c r="E195" s="332"/>
      <c r="F195" s="332"/>
      <c r="G195" s="406"/>
      <c r="H195" s="332"/>
      <c r="I195" s="332"/>
      <c r="J195" s="332"/>
      <c r="K195" s="759"/>
      <c r="L195" s="759"/>
      <c r="M195" s="406"/>
      <c r="N195" s="332"/>
      <c r="O195" s="332"/>
      <c r="P195" s="332"/>
      <c r="Q195" s="332"/>
      <c r="R195" s="332"/>
      <c r="S195" s="406"/>
      <c r="T195" s="406"/>
      <c r="U195" s="332"/>
      <c r="V195" s="332"/>
      <c r="W195" s="332"/>
      <c r="X195" s="332"/>
      <c r="Y195" s="406"/>
      <c r="Z195" s="332"/>
      <c r="AB195" s="543"/>
      <c r="AC195" s="543"/>
      <c r="AD195" s="543"/>
      <c r="AE195" s="543"/>
      <c r="AF195" s="543"/>
      <c r="AG195" s="543"/>
      <c r="AH195" s="543"/>
      <c r="AI195" s="543"/>
      <c r="AJ195" s="543"/>
      <c r="AK195" s="543"/>
      <c r="AL195" s="543"/>
      <c r="AM195" s="543"/>
      <c r="AN195" s="543"/>
      <c r="AO195" s="543"/>
      <c r="AP195" s="543"/>
      <c r="AQ195" s="543"/>
      <c r="AR195" s="543"/>
      <c r="AS195" s="543"/>
      <c r="AT195" s="543"/>
    </row>
    <row r="196" spans="1:46" s="910" customFormat="1" x14ac:dyDescent="0.35">
      <c r="A196" s="907"/>
      <c r="B196" s="332"/>
      <c r="C196" s="332"/>
      <c r="D196" s="332"/>
      <c r="E196" s="332"/>
      <c r="F196" s="332"/>
      <c r="G196" s="907"/>
      <c r="H196" s="332"/>
      <c r="I196" s="332"/>
      <c r="J196" s="332"/>
      <c r="K196" s="759"/>
      <c r="L196" s="759"/>
      <c r="M196" s="907"/>
      <c r="N196" s="332"/>
      <c r="O196" s="332"/>
      <c r="P196" s="332"/>
      <c r="Q196" s="332"/>
      <c r="R196" s="332"/>
      <c r="S196" s="907"/>
      <c r="T196" s="907"/>
      <c r="U196" s="332"/>
      <c r="V196" s="332"/>
      <c r="W196" s="332"/>
      <c r="X196" s="332"/>
      <c r="Y196" s="907"/>
      <c r="Z196" s="332"/>
      <c r="AB196" s="543"/>
      <c r="AC196" s="543"/>
      <c r="AD196" s="543"/>
      <c r="AE196" s="543"/>
      <c r="AF196" s="543"/>
      <c r="AG196" s="543"/>
      <c r="AH196" s="543"/>
      <c r="AI196" s="543"/>
      <c r="AJ196" s="543"/>
      <c r="AK196" s="543"/>
      <c r="AL196" s="543"/>
      <c r="AM196" s="543"/>
      <c r="AN196" s="543"/>
      <c r="AO196" s="543"/>
      <c r="AP196" s="543"/>
      <c r="AQ196" s="543"/>
      <c r="AR196" s="543"/>
      <c r="AS196" s="543"/>
      <c r="AT196" s="543"/>
    </row>
    <row r="197" spans="1:46" s="910" customFormat="1" x14ac:dyDescent="0.35">
      <c r="A197" s="907"/>
      <c r="B197" s="332"/>
      <c r="C197" s="332"/>
      <c r="D197" s="332"/>
      <c r="E197" s="332"/>
      <c r="F197" s="332"/>
      <c r="G197" s="907"/>
      <c r="H197" s="332"/>
      <c r="I197" s="332"/>
      <c r="J197" s="332"/>
      <c r="K197" s="759"/>
      <c r="L197" s="759"/>
      <c r="M197" s="907"/>
      <c r="N197" s="332"/>
      <c r="O197" s="332"/>
      <c r="P197" s="332"/>
      <c r="Q197" s="332"/>
      <c r="R197" s="332"/>
      <c r="S197" s="907"/>
      <c r="T197" s="907"/>
      <c r="U197" s="332"/>
      <c r="V197" s="332"/>
      <c r="W197" s="332"/>
      <c r="X197" s="332"/>
      <c r="Y197" s="907"/>
      <c r="Z197" s="332"/>
      <c r="AB197" s="543"/>
      <c r="AC197" s="543"/>
      <c r="AD197" s="543"/>
      <c r="AE197" s="543"/>
      <c r="AF197" s="543"/>
      <c r="AG197" s="543"/>
      <c r="AH197" s="543"/>
      <c r="AI197" s="543"/>
      <c r="AJ197" s="543"/>
      <c r="AK197" s="543"/>
      <c r="AL197" s="543"/>
      <c r="AM197" s="543"/>
      <c r="AN197" s="543"/>
      <c r="AO197" s="543"/>
      <c r="AP197" s="543"/>
      <c r="AQ197" s="543"/>
      <c r="AR197" s="543"/>
      <c r="AS197" s="543"/>
      <c r="AT197" s="543"/>
    </row>
    <row r="198" spans="1:46" s="910" customFormat="1" x14ac:dyDescent="0.35">
      <c r="A198" s="406"/>
      <c r="B198" s="332"/>
      <c r="C198" s="332"/>
      <c r="D198" s="332"/>
      <c r="E198" s="332"/>
      <c r="F198" s="332"/>
      <c r="G198" s="406"/>
      <c r="H198" s="332"/>
      <c r="I198" s="332"/>
      <c r="J198" s="332"/>
      <c r="K198" s="759"/>
      <c r="L198" s="759"/>
      <c r="M198" s="406"/>
      <c r="N198" s="332"/>
      <c r="O198" s="332"/>
      <c r="P198" s="332"/>
      <c r="Q198" s="332"/>
      <c r="R198" s="332"/>
      <c r="S198" s="406"/>
      <c r="T198" s="406"/>
      <c r="U198" s="332"/>
      <c r="V198" s="332"/>
      <c r="W198" s="332"/>
      <c r="X198" s="332"/>
      <c r="Y198" s="406"/>
      <c r="Z198" s="332"/>
      <c r="AB198" s="543"/>
      <c r="AC198" s="543"/>
      <c r="AD198" s="543"/>
      <c r="AE198" s="543"/>
      <c r="AF198" s="543"/>
      <c r="AG198" s="543"/>
      <c r="AH198" s="543"/>
      <c r="AI198" s="543"/>
      <c r="AJ198" s="543"/>
      <c r="AK198" s="543"/>
      <c r="AL198" s="543"/>
      <c r="AM198" s="543"/>
      <c r="AN198" s="543"/>
      <c r="AO198" s="543"/>
      <c r="AP198" s="543"/>
      <c r="AQ198" s="543"/>
      <c r="AR198" s="543"/>
      <c r="AS198" s="543"/>
      <c r="AT198" s="543"/>
    </row>
    <row r="199" spans="1:46" s="910" customFormat="1" x14ac:dyDescent="0.35">
      <c r="A199" s="406"/>
      <c r="B199" s="332"/>
      <c r="C199" s="332"/>
      <c r="D199" s="332"/>
      <c r="E199" s="332"/>
      <c r="F199" s="332"/>
      <c r="G199" s="406"/>
      <c r="H199" s="332"/>
      <c r="I199" s="332"/>
      <c r="J199" s="332"/>
      <c r="K199" s="759"/>
      <c r="L199" s="759"/>
      <c r="M199" s="406"/>
      <c r="N199" s="332"/>
      <c r="O199" s="332"/>
      <c r="P199" s="332"/>
      <c r="Q199" s="332"/>
      <c r="R199" s="332"/>
      <c r="S199" s="406"/>
      <c r="T199" s="406"/>
      <c r="U199" s="332"/>
      <c r="V199" s="332"/>
      <c r="W199" s="332"/>
      <c r="X199" s="332"/>
      <c r="Y199" s="406"/>
      <c r="Z199" s="332"/>
      <c r="AB199" s="543"/>
      <c r="AC199" s="543"/>
      <c r="AD199" s="543"/>
      <c r="AE199" s="543"/>
      <c r="AF199" s="543"/>
      <c r="AG199" s="543"/>
      <c r="AH199" s="543"/>
      <c r="AI199" s="543"/>
      <c r="AJ199" s="543"/>
      <c r="AK199" s="543"/>
      <c r="AL199" s="543"/>
      <c r="AM199" s="543"/>
      <c r="AN199" s="543"/>
      <c r="AO199" s="543"/>
      <c r="AP199" s="543"/>
      <c r="AQ199" s="543"/>
      <c r="AR199" s="543"/>
      <c r="AS199" s="543"/>
      <c r="AT199" s="543"/>
    </row>
    <row r="200" spans="1:46" s="910" customFormat="1" x14ac:dyDescent="0.35">
      <c r="A200" s="406"/>
      <c r="B200" s="332"/>
      <c r="C200" s="332"/>
      <c r="D200" s="332"/>
      <c r="E200" s="332"/>
      <c r="F200" s="332"/>
      <c r="G200" s="406"/>
      <c r="H200" s="332"/>
      <c r="I200" s="332"/>
      <c r="J200" s="332"/>
      <c r="K200" s="759"/>
      <c r="L200" s="759"/>
      <c r="M200" s="406"/>
      <c r="N200" s="332"/>
      <c r="O200" s="332"/>
      <c r="P200" s="332"/>
      <c r="Q200" s="332"/>
      <c r="R200" s="332"/>
      <c r="S200" s="406"/>
      <c r="T200" s="406"/>
      <c r="U200" s="332"/>
      <c r="V200" s="332"/>
      <c r="W200" s="332"/>
      <c r="X200" s="332"/>
      <c r="Y200" s="406"/>
      <c r="Z200" s="332"/>
      <c r="AB200" s="543"/>
      <c r="AC200" s="543"/>
      <c r="AD200" s="543"/>
      <c r="AE200" s="543"/>
      <c r="AF200" s="543"/>
      <c r="AG200" s="543"/>
      <c r="AH200" s="543"/>
      <c r="AI200" s="543"/>
      <c r="AJ200" s="543"/>
      <c r="AK200" s="543"/>
      <c r="AL200" s="543"/>
      <c r="AM200" s="543"/>
      <c r="AN200" s="543"/>
      <c r="AO200" s="543"/>
      <c r="AP200" s="543"/>
      <c r="AQ200" s="543"/>
      <c r="AR200" s="543"/>
      <c r="AS200" s="543"/>
      <c r="AT200" s="543"/>
    </row>
    <row r="201" spans="1:46" s="910" customFormat="1" x14ac:dyDescent="0.35">
      <c r="A201" s="907"/>
      <c r="B201" s="332"/>
      <c r="C201" s="332"/>
      <c r="D201" s="332"/>
      <c r="E201" s="332"/>
      <c r="F201" s="332"/>
      <c r="G201" s="907"/>
      <c r="H201" s="332"/>
      <c r="I201" s="332"/>
      <c r="J201" s="332"/>
      <c r="K201" s="759"/>
      <c r="L201" s="759"/>
      <c r="M201" s="907"/>
      <c r="N201" s="332"/>
      <c r="O201" s="332"/>
      <c r="P201" s="332"/>
      <c r="Q201" s="332"/>
      <c r="R201" s="332"/>
      <c r="S201" s="907"/>
      <c r="T201" s="907"/>
      <c r="U201" s="332"/>
      <c r="V201" s="332"/>
      <c r="W201" s="332"/>
      <c r="X201" s="332"/>
      <c r="Y201" s="907"/>
      <c r="Z201" s="332"/>
      <c r="AB201" s="543"/>
      <c r="AC201" s="543"/>
      <c r="AD201" s="543"/>
      <c r="AE201" s="543"/>
      <c r="AF201" s="543"/>
      <c r="AG201" s="543"/>
      <c r="AH201" s="543"/>
      <c r="AI201" s="543"/>
      <c r="AJ201" s="543"/>
      <c r="AK201" s="543"/>
      <c r="AL201" s="543"/>
      <c r="AM201" s="543"/>
      <c r="AN201" s="543"/>
      <c r="AO201" s="543"/>
      <c r="AP201" s="543"/>
      <c r="AQ201" s="543"/>
      <c r="AR201" s="543"/>
      <c r="AS201" s="543"/>
      <c r="AT201" s="543"/>
    </row>
    <row r="202" spans="1:46" s="910" customFormat="1" x14ac:dyDescent="0.35">
      <c r="A202" s="406"/>
      <c r="B202" s="332"/>
      <c r="C202" s="332"/>
      <c r="D202" s="332"/>
      <c r="E202" s="332"/>
      <c r="F202" s="332"/>
      <c r="G202" s="406"/>
      <c r="H202" s="332"/>
      <c r="I202" s="332"/>
      <c r="J202" s="332"/>
      <c r="K202" s="759"/>
      <c r="L202" s="759"/>
      <c r="M202" s="406"/>
      <c r="N202" s="332"/>
      <c r="O202" s="332"/>
      <c r="P202" s="332"/>
      <c r="Q202" s="332"/>
      <c r="R202" s="332"/>
      <c r="S202" s="406"/>
      <c r="T202" s="406"/>
      <c r="U202" s="332"/>
      <c r="V202" s="332"/>
      <c r="W202" s="332"/>
      <c r="X202" s="332"/>
      <c r="Y202" s="406"/>
      <c r="Z202" s="332"/>
      <c r="AB202" s="543"/>
      <c r="AC202" s="543"/>
      <c r="AD202" s="543"/>
      <c r="AE202" s="543"/>
      <c r="AF202" s="543"/>
      <c r="AG202" s="543"/>
      <c r="AH202" s="543"/>
      <c r="AI202" s="543"/>
      <c r="AJ202" s="543"/>
      <c r="AK202" s="543"/>
      <c r="AL202" s="543"/>
      <c r="AM202" s="543"/>
      <c r="AN202" s="543"/>
      <c r="AO202" s="543"/>
      <c r="AP202" s="543"/>
      <c r="AQ202" s="543"/>
      <c r="AR202" s="543"/>
      <c r="AS202" s="543"/>
      <c r="AT202" s="543"/>
    </row>
    <row r="203" spans="1:46" s="910" customFormat="1" x14ac:dyDescent="0.35">
      <c r="A203" s="406"/>
      <c r="B203" s="332"/>
      <c r="C203" s="332"/>
      <c r="D203" s="332"/>
      <c r="E203" s="332"/>
      <c r="F203" s="332"/>
      <c r="G203" s="406"/>
      <c r="H203" s="332"/>
      <c r="I203" s="332"/>
      <c r="J203" s="332"/>
      <c r="K203" s="759"/>
      <c r="L203" s="759"/>
      <c r="M203" s="406"/>
      <c r="N203" s="332"/>
      <c r="O203" s="332"/>
      <c r="P203" s="332"/>
      <c r="Q203" s="332"/>
      <c r="R203" s="332"/>
      <c r="S203" s="406"/>
      <c r="T203" s="406"/>
      <c r="U203" s="332"/>
      <c r="V203" s="332"/>
      <c r="W203" s="332"/>
      <c r="X203" s="332"/>
      <c r="Y203" s="406"/>
      <c r="Z203" s="332"/>
      <c r="AB203" s="543"/>
      <c r="AC203" s="543"/>
      <c r="AD203" s="543"/>
      <c r="AE203" s="543"/>
      <c r="AF203" s="543"/>
      <c r="AG203" s="543"/>
      <c r="AH203" s="543"/>
      <c r="AI203" s="543"/>
      <c r="AJ203" s="543"/>
      <c r="AK203" s="543"/>
      <c r="AL203" s="543"/>
      <c r="AM203" s="543"/>
      <c r="AN203" s="543"/>
      <c r="AO203" s="543"/>
      <c r="AP203" s="543"/>
      <c r="AQ203" s="543"/>
      <c r="AR203" s="543"/>
      <c r="AS203" s="543"/>
      <c r="AT203" s="543"/>
    </row>
    <row r="204" spans="1:46" s="910" customFormat="1" x14ac:dyDescent="0.35">
      <c r="A204" s="905"/>
      <c r="B204" s="332"/>
      <c r="C204" s="332"/>
      <c r="D204" s="332"/>
      <c r="E204" s="332"/>
      <c r="F204" s="332"/>
      <c r="G204" s="905"/>
      <c r="H204" s="332"/>
      <c r="I204" s="332"/>
      <c r="J204" s="332"/>
      <c r="K204" s="332"/>
      <c r="L204" s="332"/>
      <c r="M204" s="905"/>
      <c r="N204" s="332"/>
      <c r="O204" s="332"/>
      <c r="P204" s="332"/>
      <c r="Q204" s="332"/>
      <c r="R204" s="332"/>
      <c r="S204" s="905"/>
      <c r="T204" s="905"/>
      <c r="U204" s="332"/>
      <c r="V204" s="332"/>
      <c r="W204" s="332"/>
      <c r="X204" s="332"/>
      <c r="Y204" s="905"/>
      <c r="Z204" s="332"/>
      <c r="AB204" s="543"/>
      <c r="AC204" s="543"/>
      <c r="AD204" s="543"/>
      <c r="AE204" s="543"/>
      <c r="AF204" s="543"/>
      <c r="AG204" s="543"/>
      <c r="AH204" s="543"/>
      <c r="AI204" s="543"/>
      <c r="AJ204" s="543"/>
      <c r="AK204" s="543"/>
      <c r="AL204" s="543"/>
      <c r="AM204" s="543"/>
      <c r="AN204" s="543"/>
      <c r="AO204" s="543"/>
      <c r="AP204" s="543"/>
      <c r="AQ204" s="543"/>
      <c r="AR204" s="543"/>
      <c r="AS204" s="543"/>
      <c r="AT204" s="543"/>
    </row>
    <row r="205" spans="1:46" s="910" customFormat="1" x14ac:dyDescent="0.35">
      <c r="A205" s="904"/>
      <c r="B205" s="332"/>
      <c r="C205" s="332"/>
      <c r="D205" s="332"/>
      <c r="E205" s="917"/>
      <c r="F205" s="917"/>
      <c r="G205" s="904"/>
      <c r="H205" s="332"/>
      <c r="I205" s="332"/>
      <c r="J205" s="332"/>
      <c r="K205" s="277"/>
      <c r="L205" s="277"/>
      <c r="M205" s="904"/>
      <c r="N205" s="332"/>
      <c r="O205" s="332"/>
      <c r="P205" s="332"/>
      <c r="Q205" s="332"/>
      <c r="R205" s="332"/>
      <c r="S205" s="904"/>
      <c r="T205" s="904"/>
      <c r="U205" s="332"/>
      <c r="V205" s="332"/>
      <c r="W205" s="332"/>
      <c r="X205" s="332"/>
      <c r="Y205" s="904"/>
      <c r="Z205" s="332"/>
      <c r="AB205" s="543"/>
      <c r="AC205" s="543"/>
      <c r="AD205" s="543"/>
      <c r="AE205" s="543"/>
      <c r="AF205" s="543"/>
      <c r="AG205" s="543"/>
      <c r="AH205" s="543"/>
      <c r="AI205" s="543"/>
      <c r="AJ205" s="543"/>
      <c r="AK205" s="543"/>
      <c r="AL205" s="543"/>
      <c r="AM205" s="543"/>
      <c r="AN205" s="543"/>
      <c r="AO205" s="543"/>
      <c r="AP205" s="543"/>
      <c r="AQ205" s="543"/>
      <c r="AR205" s="543"/>
      <c r="AS205" s="543"/>
      <c r="AT205" s="543"/>
    </row>
    <row r="206" spans="1:46" s="910" customFormat="1" x14ac:dyDescent="0.35">
      <c r="A206" s="406"/>
      <c r="B206" s="332"/>
      <c r="C206" s="332"/>
      <c r="D206" s="332"/>
      <c r="E206" s="332"/>
      <c r="F206" s="332"/>
      <c r="G206" s="406"/>
      <c r="H206" s="332"/>
      <c r="I206" s="332"/>
      <c r="J206" s="332"/>
      <c r="K206" s="759"/>
      <c r="L206" s="759"/>
      <c r="M206" s="406"/>
      <c r="N206" s="332"/>
      <c r="O206" s="332"/>
      <c r="P206" s="332"/>
      <c r="Q206" s="332"/>
      <c r="R206" s="332"/>
      <c r="S206" s="406"/>
      <c r="T206" s="406"/>
      <c r="U206" s="332"/>
      <c r="V206" s="332"/>
      <c r="W206" s="332"/>
      <c r="X206" s="332"/>
      <c r="Y206" s="406"/>
      <c r="Z206" s="332"/>
      <c r="AB206" s="543"/>
      <c r="AC206" s="543"/>
      <c r="AD206" s="543"/>
      <c r="AE206" s="543"/>
      <c r="AF206" s="543"/>
      <c r="AG206" s="543"/>
      <c r="AH206" s="543"/>
      <c r="AI206" s="543"/>
      <c r="AJ206" s="543"/>
      <c r="AK206" s="543"/>
      <c r="AL206" s="543"/>
      <c r="AM206" s="543"/>
      <c r="AN206" s="543"/>
      <c r="AO206" s="543"/>
      <c r="AP206" s="543"/>
      <c r="AQ206" s="543"/>
      <c r="AR206" s="543"/>
      <c r="AS206" s="543"/>
      <c r="AT206" s="543"/>
    </row>
    <row r="207" spans="1:46" s="910" customFormat="1" x14ac:dyDescent="0.35">
      <c r="A207" s="406"/>
      <c r="B207" s="332"/>
      <c r="C207" s="332"/>
      <c r="D207" s="332"/>
      <c r="E207" s="332"/>
      <c r="F207" s="332"/>
      <c r="G207" s="406"/>
      <c r="H207" s="332"/>
      <c r="I207" s="332"/>
      <c r="J207" s="332"/>
      <c r="K207" s="759"/>
      <c r="L207" s="759"/>
      <c r="M207" s="406"/>
      <c r="N207" s="332"/>
      <c r="O207" s="332"/>
      <c r="P207" s="332"/>
      <c r="Q207" s="332"/>
      <c r="R207" s="332"/>
      <c r="S207" s="406"/>
      <c r="T207" s="406"/>
      <c r="U207" s="332"/>
      <c r="V207" s="332"/>
      <c r="W207" s="332"/>
      <c r="X207" s="332"/>
      <c r="Y207" s="406"/>
      <c r="Z207" s="332"/>
      <c r="AB207" s="543"/>
      <c r="AC207" s="543"/>
      <c r="AD207" s="543"/>
      <c r="AE207" s="543"/>
      <c r="AF207" s="543"/>
      <c r="AG207" s="543"/>
      <c r="AH207" s="543"/>
      <c r="AI207" s="543"/>
      <c r="AJ207" s="543"/>
      <c r="AK207" s="543"/>
      <c r="AL207" s="543"/>
      <c r="AM207" s="543"/>
      <c r="AN207" s="543"/>
      <c r="AO207" s="543"/>
      <c r="AP207" s="543"/>
      <c r="AQ207" s="543"/>
      <c r="AR207" s="543"/>
      <c r="AS207" s="543"/>
      <c r="AT207" s="543"/>
    </row>
    <row r="208" spans="1:46" s="910" customFormat="1" x14ac:dyDescent="0.35">
      <c r="A208" s="406"/>
      <c r="B208" s="332"/>
      <c r="C208" s="332"/>
      <c r="D208" s="332"/>
      <c r="E208" s="332"/>
      <c r="F208" s="332"/>
      <c r="G208" s="406"/>
      <c r="H208" s="332"/>
      <c r="I208" s="332"/>
      <c r="J208" s="332"/>
      <c r="K208" s="759"/>
      <c r="L208" s="759"/>
      <c r="M208" s="406"/>
      <c r="N208" s="332"/>
      <c r="O208" s="332"/>
      <c r="P208" s="332"/>
      <c r="Q208" s="332"/>
      <c r="R208" s="332"/>
      <c r="S208" s="406"/>
      <c r="T208" s="406"/>
      <c r="U208" s="332"/>
      <c r="V208" s="332"/>
      <c r="W208" s="332"/>
      <c r="X208" s="332"/>
      <c r="Y208" s="406"/>
      <c r="Z208" s="332"/>
      <c r="AB208" s="543"/>
      <c r="AC208" s="543"/>
      <c r="AD208" s="543"/>
      <c r="AE208" s="543"/>
      <c r="AF208" s="543"/>
      <c r="AG208" s="543"/>
      <c r="AH208" s="543"/>
      <c r="AI208" s="543"/>
      <c r="AJ208" s="543"/>
      <c r="AK208" s="543"/>
      <c r="AL208" s="543"/>
      <c r="AM208" s="543"/>
      <c r="AN208" s="543"/>
      <c r="AO208" s="543"/>
      <c r="AP208" s="543"/>
      <c r="AQ208" s="543"/>
      <c r="AR208" s="543"/>
      <c r="AS208" s="543"/>
      <c r="AT208" s="543"/>
    </row>
    <row r="209" spans="1:46" s="910" customFormat="1" x14ac:dyDescent="0.35">
      <c r="A209" s="406"/>
      <c r="B209" s="332"/>
      <c r="C209" s="332"/>
      <c r="D209" s="332"/>
      <c r="E209" s="332"/>
      <c r="F209" s="332"/>
      <c r="G209" s="406"/>
      <c r="H209" s="332"/>
      <c r="I209" s="332"/>
      <c r="J209" s="332"/>
      <c r="K209" s="759"/>
      <c r="L209" s="759"/>
      <c r="M209" s="406"/>
      <c r="N209" s="332"/>
      <c r="O209" s="332"/>
      <c r="P209" s="919"/>
      <c r="Q209" s="332"/>
      <c r="R209" s="332"/>
      <c r="S209" s="406"/>
      <c r="T209" s="406"/>
      <c r="U209" s="332"/>
      <c r="V209" s="332"/>
      <c r="W209" s="332"/>
      <c r="X209" s="332"/>
      <c r="Y209" s="406"/>
      <c r="Z209" s="332"/>
      <c r="AB209" s="543"/>
      <c r="AC209" s="543"/>
      <c r="AD209" s="543"/>
      <c r="AE209" s="543"/>
      <c r="AF209" s="543"/>
      <c r="AG209" s="543"/>
      <c r="AH209" s="543"/>
      <c r="AI209" s="543"/>
      <c r="AJ209" s="543"/>
      <c r="AK209" s="543"/>
      <c r="AL209" s="543"/>
      <c r="AM209" s="543"/>
      <c r="AN209" s="543"/>
      <c r="AO209" s="543"/>
      <c r="AP209" s="543"/>
      <c r="AQ209" s="543"/>
      <c r="AR209" s="543"/>
      <c r="AS209" s="543"/>
      <c r="AT209" s="543"/>
    </row>
    <row r="210" spans="1:46" s="910" customFormat="1" x14ac:dyDescent="0.35">
      <c r="A210" s="406"/>
      <c r="B210" s="332"/>
      <c r="C210" s="332"/>
      <c r="D210" s="332"/>
      <c r="E210" s="332"/>
      <c r="F210" s="332"/>
      <c r="G210" s="406"/>
      <c r="H210" s="332"/>
      <c r="I210" s="332"/>
      <c r="J210" s="332"/>
      <c r="K210" s="759"/>
      <c r="L210" s="759"/>
      <c r="M210" s="406"/>
      <c r="N210" s="332"/>
      <c r="O210" s="332"/>
      <c r="P210" s="919"/>
      <c r="Q210" s="332"/>
      <c r="R210" s="332"/>
      <c r="S210" s="406"/>
      <c r="T210" s="406"/>
      <c r="U210" s="332"/>
      <c r="V210" s="332"/>
      <c r="W210" s="332"/>
      <c r="X210" s="332"/>
      <c r="Y210" s="406"/>
      <c r="Z210" s="332"/>
      <c r="AB210" s="543"/>
      <c r="AC210" s="543"/>
      <c r="AD210" s="543"/>
      <c r="AE210" s="543"/>
      <c r="AF210" s="543"/>
      <c r="AG210" s="543"/>
      <c r="AH210" s="543"/>
      <c r="AI210" s="543"/>
      <c r="AJ210" s="543"/>
      <c r="AK210" s="543"/>
      <c r="AL210" s="543"/>
      <c r="AM210" s="543"/>
      <c r="AN210" s="543"/>
      <c r="AO210" s="543"/>
      <c r="AP210" s="543"/>
      <c r="AQ210" s="543"/>
      <c r="AR210" s="543"/>
      <c r="AS210" s="543"/>
      <c r="AT210" s="543"/>
    </row>
    <row r="211" spans="1:46" s="543" customFormat="1" x14ac:dyDescent="0.35">
      <c r="B211" s="332"/>
      <c r="C211" s="332"/>
      <c r="D211" s="332"/>
      <c r="E211" s="332"/>
      <c r="F211" s="332"/>
      <c r="H211" s="332"/>
      <c r="I211" s="332"/>
      <c r="J211" s="332"/>
      <c r="K211" s="332"/>
      <c r="L211" s="332"/>
      <c r="N211" s="332"/>
      <c r="O211" s="332"/>
      <c r="P211" s="332"/>
      <c r="Q211" s="332"/>
      <c r="R211" s="332"/>
      <c r="T211" s="905"/>
      <c r="U211" s="332"/>
      <c r="V211" s="332"/>
      <c r="W211" s="332"/>
      <c r="X211" s="332"/>
      <c r="Z211" s="332"/>
      <c r="AA211" s="910"/>
    </row>
    <row r="212" spans="1:46" s="543" customFormat="1" x14ac:dyDescent="0.35">
      <c r="A212" s="924"/>
      <c r="B212" s="332"/>
      <c r="C212" s="332"/>
      <c r="D212" s="332"/>
      <c r="E212" s="332"/>
      <c r="F212" s="332"/>
      <c r="G212" s="924"/>
      <c r="H212" s="332"/>
      <c r="I212" s="332"/>
      <c r="J212" s="332"/>
      <c r="K212" s="332"/>
      <c r="L212" s="332"/>
      <c r="M212" s="924"/>
      <c r="N212" s="332"/>
      <c r="O212" s="332"/>
      <c r="P212" s="332"/>
      <c r="Q212" s="332"/>
      <c r="R212" s="332"/>
      <c r="S212" s="924"/>
      <c r="T212" s="332"/>
      <c r="U212" s="332"/>
      <c r="V212" s="332"/>
      <c r="W212" s="332"/>
      <c r="X212" s="332"/>
      <c r="Y212" s="924"/>
      <c r="Z212" s="332"/>
      <c r="AA212" s="910"/>
    </row>
    <row r="213" spans="1:46" s="543" customFormat="1" x14ac:dyDescent="0.35">
      <c r="A213" s="419"/>
      <c r="B213" s="332"/>
      <c r="C213" s="332"/>
      <c r="D213" s="332"/>
      <c r="E213" s="925"/>
      <c r="F213" s="925"/>
      <c r="G213" s="419"/>
      <c r="H213" s="250"/>
      <c r="I213" s="250"/>
      <c r="J213" s="250"/>
      <c r="K213" s="926"/>
      <c r="L213" s="926"/>
      <c r="M213" s="419"/>
      <c r="N213" s="332"/>
      <c r="O213" s="332"/>
      <c r="P213" s="332"/>
      <c r="Q213" s="332"/>
      <c r="R213" s="332"/>
      <c r="S213" s="419"/>
      <c r="T213" s="332"/>
      <c r="U213" s="332"/>
      <c r="V213" s="332"/>
      <c r="W213" s="332"/>
      <c r="X213" s="332"/>
      <c r="Y213" s="419"/>
      <c r="Z213" s="332"/>
      <c r="AA213" s="910"/>
    </row>
    <row r="214" spans="1:46" s="543" customFormat="1" x14ac:dyDescent="0.35">
      <c r="A214" s="905"/>
      <c r="B214" s="905"/>
      <c r="C214" s="905"/>
      <c r="D214" s="905"/>
      <c r="E214" s="905"/>
      <c r="F214" s="905"/>
      <c r="G214" s="905"/>
      <c r="H214" s="905"/>
      <c r="I214" s="905"/>
      <c r="J214" s="905"/>
      <c r="K214" s="905"/>
      <c r="L214" s="905"/>
      <c r="M214" s="905"/>
      <c r="N214" s="905"/>
      <c r="O214" s="905"/>
      <c r="P214" s="905"/>
      <c r="Q214" s="905"/>
      <c r="R214" s="905"/>
      <c r="S214" s="905"/>
      <c r="T214" s="905"/>
      <c r="U214" s="905"/>
      <c r="V214" s="905"/>
      <c r="W214" s="905"/>
      <c r="X214" s="905"/>
      <c r="Y214" s="905"/>
      <c r="Z214" s="332"/>
      <c r="AA214" s="910"/>
    </row>
    <row r="215" spans="1:46" s="543" customFormat="1" x14ac:dyDescent="0.35">
      <c r="A215" s="927"/>
      <c r="B215" s="928"/>
      <c r="C215" s="332"/>
      <c r="D215" s="332"/>
      <c r="E215" s="332"/>
      <c r="F215" s="332"/>
      <c r="G215" s="927"/>
      <c r="H215" s="332"/>
      <c r="I215" s="332"/>
      <c r="J215" s="332"/>
      <c r="K215" s="332"/>
      <c r="L215" s="332"/>
      <c r="M215" s="927"/>
      <c r="N215" s="332"/>
      <c r="O215" s="332"/>
      <c r="P215" s="332"/>
      <c r="Q215" s="469"/>
      <c r="R215" s="469"/>
      <c r="S215" s="927"/>
      <c r="T215" s="927"/>
      <c r="U215" s="332"/>
      <c r="V215" s="332"/>
      <c r="W215" s="332"/>
      <c r="X215" s="332"/>
      <c r="Y215" s="927"/>
      <c r="Z215" s="332"/>
      <c r="AA215" s="910"/>
    </row>
    <row r="216" spans="1:46" s="543" customFormat="1" x14ac:dyDescent="0.35">
      <c r="A216" s="927"/>
      <c r="B216" s="927"/>
      <c r="E216" s="912"/>
      <c r="F216" s="912"/>
      <c r="G216" s="927"/>
      <c r="K216" s="912"/>
      <c r="L216" s="912"/>
      <c r="M216" s="927"/>
      <c r="Q216" s="913"/>
      <c r="R216" s="913"/>
      <c r="S216" s="927"/>
      <c r="T216" s="927"/>
      <c r="U216" s="908"/>
      <c r="V216" s="908"/>
      <c r="W216" s="913"/>
      <c r="X216" s="913"/>
      <c r="Y216" s="927"/>
      <c r="AA216" s="910"/>
    </row>
    <row r="217" spans="1:46" s="543" customFormat="1" x14ac:dyDescent="0.35">
      <c r="A217" s="929"/>
      <c r="B217" s="903"/>
      <c r="C217" s="903"/>
      <c r="D217" s="903"/>
      <c r="E217" s="171"/>
      <c r="F217" s="171"/>
      <c r="G217" s="929"/>
      <c r="H217" s="903"/>
      <c r="I217" s="903"/>
      <c r="J217" s="903"/>
      <c r="K217" s="171"/>
      <c r="L217" s="171"/>
      <c r="M217" s="929"/>
      <c r="N217" s="903"/>
      <c r="O217" s="903"/>
      <c r="P217" s="903"/>
      <c r="Q217" s="171"/>
      <c r="R217" s="171"/>
      <c r="S217" s="929"/>
      <c r="T217" s="903"/>
      <c r="U217" s="903"/>
      <c r="V217" s="903"/>
      <c r="W217" s="171"/>
      <c r="X217" s="171"/>
      <c r="Y217" s="929"/>
      <c r="Z217" s="930"/>
      <c r="AA217" s="910"/>
    </row>
    <row r="218" spans="1:46" s="543" customFormat="1" x14ac:dyDescent="0.35">
      <c r="A218" s="929"/>
      <c r="B218" s="915"/>
      <c r="C218" s="915"/>
      <c r="D218" s="915"/>
      <c r="E218" s="171"/>
      <c r="F218" s="171"/>
      <c r="G218" s="929"/>
      <c r="H218" s="915"/>
      <c r="I218" s="915"/>
      <c r="J218" s="915"/>
      <c r="K218" s="171"/>
      <c r="L218" s="171"/>
      <c r="M218" s="929"/>
      <c r="N218" s="915"/>
      <c r="O218" s="915"/>
      <c r="P218" s="915"/>
      <c r="Q218" s="171"/>
      <c r="R218" s="171"/>
      <c r="S218" s="929"/>
      <c r="T218" s="904"/>
      <c r="U218" s="915"/>
      <c r="V218" s="915"/>
      <c r="W218" s="171"/>
      <c r="X218" s="171"/>
      <c r="Y218" s="929"/>
      <c r="Z218" s="915"/>
      <c r="AA218" s="910"/>
    </row>
    <row r="219" spans="1:46" s="543" customFormat="1" x14ac:dyDescent="0.35">
      <c r="A219" s="905"/>
      <c r="B219" s="332"/>
      <c r="C219" s="332"/>
      <c r="D219" s="332"/>
      <c r="E219" s="332"/>
      <c r="F219" s="332"/>
      <c r="G219" s="905"/>
      <c r="H219" s="332"/>
      <c r="I219" s="332"/>
      <c r="J219" s="332"/>
      <c r="K219" s="332"/>
      <c r="L219" s="332"/>
      <c r="M219" s="905"/>
      <c r="N219" s="332"/>
      <c r="O219" s="332"/>
      <c r="P219" s="332"/>
      <c r="Q219" s="332"/>
      <c r="R219" s="332"/>
      <c r="S219" s="905"/>
      <c r="T219" s="916"/>
      <c r="U219" s="916"/>
      <c r="V219" s="916"/>
      <c r="W219" s="332"/>
      <c r="X219" s="332"/>
      <c r="Y219" s="905"/>
      <c r="Z219" s="332"/>
      <c r="AA219" s="910"/>
    </row>
    <row r="220" spans="1:46" s="543" customFormat="1" x14ac:dyDescent="0.35">
      <c r="A220" s="905"/>
      <c r="B220" s="916"/>
      <c r="C220" s="916"/>
      <c r="D220" s="916"/>
      <c r="E220" s="332"/>
      <c r="F220" s="332"/>
      <c r="G220" s="905"/>
      <c r="H220" s="916"/>
      <c r="I220" s="916"/>
      <c r="J220" s="916"/>
      <c r="K220" s="916"/>
      <c r="L220" s="916"/>
      <c r="M220" s="905"/>
      <c r="N220" s="916"/>
      <c r="O220" s="916"/>
      <c r="P220" s="916"/>
      <c r="Q220" s="332"/>
      <c r="R220" s="332"/>
      <c r="S220" s="905"/>
      <c r="T220" s="916"/>
      <c r="U220" s="916"/>
      <c r="V220" s="916"/>
      <c r="W220" s="332"/>
      <c r="X220" s="332"/>
      <c r="Y220" s="905"/>
      <c r="Z220" s="332"/>
      <c r="AA220" s="910"/>
    </row>
    <row r="221" spans="1:46" s="543" customFormat="1" x14ac:dyDescent="0.35">
      <c r="A221" s="905"/>
      <c r="B221" s="332"/>
      <c r="C221" s="332"/>
      <c r="D221" s="332"/>
      <c r="E221" s="332"/>
      <c r="F221" s="332"/>
      <c r="G221" s="905"/>
      <c r="H221" s="332"/>
      <c r="I221" s="332"/>
      <c r="J221" s="332"/>
      <c r="K221" s="277"/>
      <c r="L221" s="277"/>
      <c r="M221" s="905"/>
      <c r="N221" s="332"/>
      <c r="O221" s="332"/>
      <c r="P221" s="332"/>
      <c r="Q221" s="332"/>
      <c r="R221" s="332"/>
      <c r="S221" s="905"/>
      <c r="T221" s="332"/>
      <c r="U221" s="332"/>
      <c r="V221" s="332"/>
      <c r="W221" s="332"/>
      <c r="X221" s="332"/>
      <c r="Y221" s="905"/>
      <c r="Z221" s="332"/>
      <c r="AA221" s="910"/>
    </row>
    <row r="222" spans="1:46" s="543" customFormat="1" x14ac:dyDescent="0.35">
      <c r="A222" s="905"/>
      <c r="B222" s="332"/>
      <c r="C222" s="332"/>
      <c r="D222" s="332"/>
      <c r="E222" s="332"/>
      <c r="F222" s="332"/>
      <c r="G222" s="905"/>
      <c r="H222" s="332"/>
      <c r="I222" s="332"/>
      <c r="J222" s="332"/>
      <c r="K222" s="277"/>
      <c r="L222" s="277"/>
      <c r="M222" s="905"/>
      <c r="N222" s="919"/>
      <c r="O222" s="919"/>
      <c r="P222" s="919"/>
      <c r="Q222" s="332"/>
      <c r="R222" s="332"/>
      <c r="S222" s="905"/>
      <c r="T222" s="332"/>
      <c r="U222" s="332"/>
      <c r="V222" s="332"/>
      <c r="W222" s="332"/>
      <c r="X222" s="332"/>
      <c r="Y222" s="905"/>
      <c r="Z222" s="332"/>
      <c r="AA222" s="910"/>
    </row>
    <row r="223" spans="1:46" s="543" customFormat="1" x14ac:dyDescent="0.35">
      <c r="A223" s="905"/>
      <c r="B223" s="332"/>
      <c r="C223" s="332"/>
      <c r="D223" s="332"/>
      <c r="E223" s="332"/>
      <c r="F223" s="332"/>
      <c r="G223" s="905"/>
      <c r="H223" s="332"/>
      <c r="I223" s="332"/>
      <c r="J223" s="332"/>
      <c r="K223" s="277"/>
      <c r="L223" s="277"/>
      <c r="M223" s="905"/>
      <c r="N223" s="332"/>
      <c r="O223" s="916"/>
      <c r="P223" s="332"/>
      <c r="Q223" s="332"/>
      <c r="R223" s="332"/>
      <c r="S223" s="905"/>
      <c r="T223" s="909"/>
      <c r="U223" s="332"/>
      <c r="V223" s="909"/>
      <c r="W223" s="332"/>
      <c r="X223" s="332"/>
      <c r="Y223" s="905"/>
      <c r="Z223" s="332"/>
      <c r="AA223" s="931"/>
    </row>
    <row r="224" spans="1:46" s="543" customFormat="1" x14ac:dyDescent="0.35">
      <c r="A224" s="905"/>
      <c r="B224" s="332"/>
      <c r="C224" s="332"/>
      <c r="D224" s="332"/>
      <c r="E224" s="332"/>
      <c r="F224" s="332"/>
      <c r="G224" s="905"/>
      <c r="H224" s="332"/>
      <c r="I224" s="332"/>
      <c r="J224" s="332"/>
      <c r="K224" s="277"/>
      <c r="L224" s="277"/>
      <c r="M224" s="905"/>
      <c r="N224" s="332"/>
      <c r="O224" s="332"/>
      <c r="P224" s="332"/>
      <c r="Q224" s="332"/>
      <c r="R224" s="332"/>
      <c r="S224" s="905"/>
      <c r="T224" s="332"/>
      <c r="U224" s="332"/>
      <c r="V224" s="332"/>
      <c r="W224" s="332"/>
      <c r="X224" s="332"/>
      <c r="Y224" s="905"/>
      <c r="Z224" s="332"/>
      <c r="AA224" s="910"/>
    </row>
    <row r="225" spans="1:46" s="543" customFormat="1" x14ac:dyDescent="0.35">
      <c r="A225" s="905"/>
      <c r="B225" s="332"/>
      <c r="C225" s="332"/>
      <c r="D225" s="332"/>
      <c r="E225" s="332"/>
      <c r="F225" s="332"/>
      <c r="G225" s="905"/>
      <c r="H225" s="332"/>
      <c r="I225" s="332"/>
      <c r="J225" s="332"/>
      <c r="K225" s="277"/>
      <c r="L225" s="277"/>
      <c r="M225" s="905"/>
      <c r="N225" s="332"/>
      <c r="O225" s="332"/>
      <c r="P225" s="332"/>
      <c r="Q225" s="332"/>
      <c r="R225" s="332"/>
      <c r="S225" s="905"/>
      <c r="T225" s="332"/>
      <c r="U225" s="332"/>
      <c r="V225" s="332"/>
      <c r="W225" s="332"/>
      <c r="X225" s="332"/>
      <c r="Y225" s="905"/>
      <c r="Z225" s="332"/>
      <c r="AA225" s="910"/>
    </row>
    <row r="226" spans="1:46" s="543" customFormat="1" x14ac:dyDescent="0.35">
      <c r="A226" s="905"/>
      <c r="B226" s="332"/>
      <c r="C226" s="332"/>
      <c r="D226" s="332"/>
      <c r="E226" s="332"/>
      <c r="F226" s="332"/>
      <c r="G226" s="905"/>
      <c r="H226" s="332"/>
      <c r="I226" s="332"/>
      <c r="J226" s="332"/>
      <c r="K226" s="277"/>
      <c r="L226" s="277"/>
      <c r="M226" s="905"/>
      <c r="N226" s="332"/>
      <c r="O226" s="332"/>
      <c r="P226" s="332"/>
      <c r="Q226" s="332"/>
      <c r="R226" s="332"/>
      <c r="S226" s="905"/>
      <c r="T226" s="332"/>
      <c r="U226" s="332"/>
      <c r="V226" s="332"/>
      <c r="W226" s="332"/>
      <c r="X226" s="332"/>
      <c r="Y226" s="905"/>
      <c r="Z226" s="332"/>
      <c r="AA226" s="910"/>
    </row>
    <row r="227" spans="1:46" s="905" customFormat="1" x14ac:dyDescent="0.35">
      <c r="B227" s="332"/>
      <c r="C227" s="332"/>
      <c r="D227" s="332"/>
      <c r="E227" s="332"/>
      <c r="F227" s="332"/>
      <c r="H227" s="332"/>
      <c r="I227" s="332"/>
      <c r="J227" s="332"/>
      <c r="K227" s="277"/>
      <c r="L227" s="277"/>
      <c r="N227" s="332"/>
      <c r="O227" s="332"/>
      <c r="P227" s="332"/>
      <c r="Q227" s="332"/>
      <c r="R227" s="332"/>
      <c r="T227" s="332"/>
      <c r="U227" s="332"/>
      <c r="V227" s="332"/>
      <c r="W227" s="332"/>
      <c r="X227" s="332"/>
      <c r="Z227" s="332"/>
      <c r="AA227" s="910"/>
      <c r="AB227" s="543"/>
      <c r="AC227" s="543"/>
      <c r="AD227" s="543"/>
      <c r="AE227" s="543"/>
      <c r="AF227" s="543"/>
      <c r="AG227" s="543"/>
      <c r="AH227" s="543"/>
      <c r="AI227" s="543"/>
      <c r="AJ227" s="543"/>
      <c r="AK227" s="543"/>
      <c r="AL227" s="543"/>
      <c r="AM227" s="543"/>
      <c r="AN227" s="543"/>
      <c r="AO227" s="543"/>
      <c r="AP227" s="543"/>
      <c r="AQ227" s="543"/>
      <c r="AR227" s="543"/>
      <c r="AS227" s="543"/>
      <c r="AT227" s="543"/>
    </row>
    <row r="228" spans="1:46" s="905" customFormat="1" x14ac:dyDescent="0.35">
      <c r="B228" s="932"/>
      <c r="C228" s="932"/>
      <c r="D228" s="932"/>
      <c r="E228" s="332"/>
      <c r="F228" s="332"/>
      <c r="H228" s="332"/>
      <c r="I228" s="332"/>
      <c r="J228" s="332"/>
      <c r="K228" s="277"/>
      <c r="L228" s="277"/>
      <c r="N228" s="332"/>
      <c r="O228" s="332"/>
      <c r="P228" s="919"/>
      <c r="Q228" s="332"/>
      <c r="R228" s="332"/>
      <c r="T228" s="332"/>
      <c r="U228" s="332"/>
      <c r="V228" s="332"/>
      <c r="W228" s="332"/>
      <c r="X228" s="332"/>
      <c r="Z228" s="332"/>
      <c r="AA228" s="910"/>
      <c r="AB228" s="543"/>
      <c r="AC228" s="543"/>
      <c r="AD228" s="543"/>
      <c r="AE228" s="543"/>
      <c r="AF228" s="543"/>
      <c r="AG228" s="543"/>
      <c r="AH228" s="543"/>
      <c r="AI228" s="543"/>
      <c r="AJ228" s="543"/>
      <c r="AK228" s="543"/>
      <c r="AL228" s="543"/>
      <c r="AM228" s="543"/>
      <c r="AN228" s="543"/>
      <c r="AO228" s="543"/>
      <c r="AP228" s="543"/>
      <c r="AQ228" s="543"/>
      <c r="AR228" s="543"/>
      <c r="AS228" s="543"/>
      <c r="AT228" s="543"/>
    </row>
    <row r="229" spans="1:46" s="905" customFormat="1" x14ac:dyDescent="0.35">
      <c r="B229" s="916"/>
      <c r="C229" s="916"/>
      <c r="D229" s="916"/>
      <c r="E229" s="332"/>
      <c r="F229" s="332"/>
      <c r="H229" s="916"/>
      <c r="I229" s="916"/>
      <c r="J229" s="916"/>
      <c r="K229" s="916"/>
      <c r="L229" s="916"/>
      <c r="N229" s="916"/>
      <c r="O229" s="916"/>
      <c r="P229" s="916"/>
      <c r="Q229" s="916"/>
      <c r="R229" s="916"/>
      <c r="T229" s="916"/>
      <c r="U229" s="916"/>
      <c r="V229" s="916"/>
      <c r="W229" s="332"/>
      <c r="X229" s="332"/>
      <c r="Z229" s="332"/>
      <c r="AA229" s="910"/>
      <c r="AB229" s="543"/>
      <c r="AC229" s="543"/>
      <c r="AD229" s="543"/>
      <c r="AE229" s="543"/>
      <c r="AF229" s="543"/>
      <c r="AG229" s="543"/>
      <c r="AH229" s="543"/>
      <c r="AI229" s="543"/>
      <c r="AJ229" s="543"/>
      <c r="AK229" s="543"/>
      <c r="AL229" s="543"/>
      <c r="AM229" s="543"/>
      <c r="AN229" s="543"/>
      <c r="AO229" s="543"/>
      <c r="AP229" s="543"/>
      <c r="AQ229" s="543"/>
      <c r="AR229" s="543"/>
      <c r="AS229" s="543"/>
      <c r="AT229" s="543"/>
    </row>
    <row r="230" spans="1:46" s="905" customFormat="1" x14ac:dyDescent="0.35">
      <c r="B230" s="916"/>
      <c r="C230" s="916"/>
      <c r="D230" s="916"/>
      <c r="E230" s="332"/>
      <c r="F230" s="332"/>
      <c r="H230" s="916"/>
      <c r="I230" s="916"/>
      <c r="J230" s="916"/>
      <c r="K230" s="916"/>
      <c r="L230" s="916"/>
      <c r="N230" s="916"/>
      <c r="O230" s="916"/>
      <c r="P230" s="916"/>
      <c r="Q230" s="916"/>
      <c r="R230" s="916"/>
      <c r="T230" s="916"/>
      <c r="U230" s="916"/>
      <c r="V230" s="916"/>
      <c r="W230" s="332"/>
      <c r="X230" s="332"/>
      <c r="Z230" s="332"/>
      <c r="AA230" s="910"/>
      <c r="AB230" s="543"/>
      <c r="AC230" s="543"/>
      <c r="AD230" s="543"/>
      <c r="AE230" s="543"/>
      <c r="AF230" s="543"/>
      <c r="AG230" s="543"/>
      <c r="AH230" s="543"/>
      <c r="AI230" s="543"/>
      <c r="AJ230" s="543"/>
      <c r="AK230" s="543"/>
      <c r="AL230" s="543"/>
      <c r="AM230" s="543"/>
      <c r="AN230" s="543"/>
      <c r="AO230" s="543"/>
      <c r="AP230" s="543"/>
      <c r="AQ230" s="543"/>
      <c r="AR230" s="543"/>
      <c r="AS230" s="543"/>
      <c r="AT230" s="543"/>
    </row>
    <row r="231" spans="1:46" s="905" customFormat="1" x14ac:dyDescent="0.35">
      <c r="B231" s="916"/>
      <c r="C231" s="916"/>
      <c r="D231" s="916"/>
      <c r="E231" s="332"/>
      <c r="F231" s="332"/>
      <c r="H231" s="916"/>
      <c r="I231" s="916"/>
      <c r="J231" s="916"/>
      <c r="K231" s="916"/>
      <c r="L231" s="916"/>
      <c r="N231" s="916"/>
      <c r="O231" s="916"/>
      <c r="P231" s="916"/>
      <c r="Q231" s="916"/>
      <c r="R231" s="916"/>
      <c r="T231" s="916"/>
      <c r="U231" s="916"/>
      <c r="V231" s="916"/>
      <c r="W231" s="332"/>
      <c r="X231" s="332"/>
      <c r="Z231" s="332"/>
      <c r="AA231" s="910"/>
      <c r="AB231" s="543"/>
      <c r="AC231" s="543"/>
      <c r="AD231" s="543"/>
      <c r="AE231" s="543"/>
      <c r="AF231" s="543"/>
      <c r="AG231" s="543"/>
      <c r="AH231" s="543"/>
      <c r="AI231" s="543"/>
      <c r="AJ231" s="543"/>
      <c r="AK231" s="543"/>
      <c r="AL231" s="543"/>
      <c r="AM231" s="543"/>
      <c r="AN231" s="543"/>
      <c r="AO231" s="543"/>
      <c r="AP231" s="543"/>
      <c r="AQ231" s="543"/>
      <c r="AR231" s="543"/>
      <c r="AS231" s="543"/>
      <c r="AT231" s="543"/>
    </row>
    <row r="232" spans="1:46" s="905" customFormat="1" x14ac:dyDescent="0.35">
      <c r="B232" s="916"/>
      <c r="C232" s="916"/>
      <c r="D232" s="916"/>
      <c r="E232" s="332"/>
      <c r="F232" s="332"/>
      <c r="H232" s="916"/>
      <c r="I232" s="916"/>
      <c r="J232" s="916"/>
      <c r="K232" s="916"/>
      <c r="L232" s="916"/>
      <c r="N232" s="916"/>
      <c r="O232" s="916"/>
      <c r="P232" s="916"/>
      <c r="Q232" s="916"/>
      <c r="R232" s="916"/>
      <c r="T232" s="916"/>
      <c r="U232" s="916"/>
      <c r="V232" s="916"/>
      <c r="W232" s="332"/>
      <c r="X232" s="332"/>
      <c r="Z232" s="332"/>
      <c r="AA232" s="910"/>
      <c r="AB232" s="543"/>
      <c r="AC232" s="543"/>
      <c r="AD232" s="543"/>
      <c r="AE232" s="543"/>
      <c r="AF232" s="543"/>
      <c r="AG232" s="543"/>
      <c r="AH232" s="543"/>
      <c r="AI232" s="543"/>
      <c r="AJ232" s="543"/>
      <c r="AK232" s="543"/>
      <c r="AL232" s="543"/>
      <c r="AM232" s="543"/>
      <c r="AN232" s="543"/>
      <c r="AO232" s="543"/>
      <c r="AP232" s="543"/>
      <c r="AQ232" s="543"/>
      <c r="AR232" s="543"/>
      <c r="AS232" s="543"/>
      <c r="AT232" s="543"/>
    </row>
    <row r="233" spans="1:46" s="905" customFormat="1" x14ac:dyDescent="0.35">
      <c r="A233" s="543"/>
      <c r="B233" s="332"/>
      <c r="C233" s="332"/>
      <c r="D233" s="332"/>
      <c r="E233" s="332"/>
      <c r="F233" s="332"/>
      <c r="G233" s="543"/>
      <c r="H233" s="332"/>
      <c r="I233" s="332"/>
      <c r="J233" s="332"/>
      <c r="K233" s="277"/>
      <c r="L233" s="277"/>
      <c r="M233" s="543"/>
      <c r="N233" s="332"/>
      <c r="O233" s="332"/>
      <c r="P233" s="332"/>
      <c r="Q233" s="332"/>
      <c r="R233" s="332"/>
      <c r="S233" s="543"/>
      <c r="T233" s="543"/>
      <c r="U233" s="332"/>
      <c r="V233" s="332"/>
      <c r="W233" s="332"/>
      <c r="X233" s="332"/>
      <c r="Y233" s="543"/>
      <c r="Z233" s="332"/>
      <c r="AA233" s="910"/>
      <c r="AB233" s="543"/>
      <c r="AC233" s="543"/>
      <c r="AD233" s="543"/>
      <c r="AE233" s="543"/>
      <c r="AF233" s="543"/>
      <c r="AG233" s="543"/>
      <c r="AH233" s="543"/>
      <c r="AI233" s="543"/>
      <c r="AJ233" s="543"/>
      <c r="AK233" s="543"/>
      <c r="AL233" s="543"/>
      <c r="AM233" s="543"/>
      <c r="AN233" s="543"/>
      <c r="AO233" s="543"/>
      <c r="AP233" s="543"/>
      <c r="AQ233" s="543"/>
      <c r="AR233" s="543"/>
      <c r="AS233" s="543"/>
      <c r="AT233" s="543"/>
    </row>
    <row r="234" spans="1:46" s="905" customFormat="1" x14ac:dyDescent="0.35">
      <c r="A234" s="929"/>
      <c r="B234" s="332"/>
      <c r="C234" s="332"/>
      <c r="D234" s="332"/>
      <c r="E234" s="332"/>
      <c r="F234" s="332"/>
      <c r="G234" s="929"/>
      <c r="H234" s="332"/>
      <c r="I234" s="332"/>
      <c r="J234" s="332"/>
      <c r="K234" s="277"/>
      <c r="L234" s="277"/>
      <c r="M234" s="929"/>
      <c r="N234" s="332"/>
      <c r="O234" s="332"/>
      <c r="P234" s="332"/>
      <c r="Q234" s="332"/>
      <c r="R234" s="332"/>
      <c r="S234" s="929"/>
      <c r="T234" s="929"/>
      <c r="U234" s="332"/>
      <c r="V234" s="332"/>
      <c r="W234" s="332"/>
      <c r="X234" s="332"/>
      <c r="Y234" s="929"/>
      <c r="Z234" s="332"/>
      <c r="AA234" s="910"/>
      <c r="AB234" s="543"/>
      <c r="AC234" s="543"/>
      <c r="AD234" s="543"/>
      <c r="AE234" s="543"/>
      <c r="AF234" s="543"/>
      <c r="AG234" s="543"/>
      <c r="AH234" s="543"/>
      <c r="AI234" s="543"/>
      <c r="AJ234" s="543"/>
      <c r="AK234" s="543"/>
      <c r="AL234" s="543"/>
      <c r="AM234" s="543"/>
      <c r="AN234" s="543"/>
      <c r="AO234" s="543"/>
      <c r="AP234" s="543"/>
      <c r="AQ234" s="543"/>
      <c r="AR234" s="543"/>
      <c r="AS234" s="543"/>
      <c r="AT234" s="543"/>
    </row>
    <row r="235" spans="1:46" s="905" customFormat="1" x14ac:dyDescent="0.35">
      <c r="B235" s="933"/>
      <c r="C235" s="933"/>
      <c r="D235" s="933"/>
      <c r="E235" s="332"/>
      <c r="F235" s="332"/>
      <c r="H235" s="919"/>
      <c r="I235" s="919"/>
      <c r="J235" s="919"/>
      <c r="K235" s="934"/>
      <c r="L235" s="934"/>
      <c r="N235" s="919"/>
      <c r="O235" s="919"/>
      <c r="P235" s="919"/>
      <c r="Q235" s="332"/>
      <c r="R235" s="332"/>
      <c r="T235" s="935"/>
      <c r="U235" s="935"/>
      <c r="V235" s="935"/>
      <c r="W235" s="332"/>
      <c r="X235" s="332"/>
      <c r="Z235" s="332"/>
      <c r="AA235" s="910"/>
      <c r="AB235" s="543"/>
      <c r="AC235" s="543"/>
      <c r="AD235" s="543"/>
      <c r="AE235" s="543"/>
      <c r="AF235" s="543"/>
      <c r="AG235" s="543"/>
      <c r="AH235" s="543"/>
      <c r="AI235" s="543"/>
      <c r="AJ235" s="543"/>
      <c r="AK235" s="543"/>
      <c r="AL235" s="543"/>
      <c r="AM235" s="543"/>
      <c r="AN235" s="543"/>
      <c r="AO235" s="543"/>
      <c r="AP235" s="543"/>
      <c r="AQ235" s="543"/>
      <c r="AR235" s="543"/>
      <c r="AS235" s="543"/>
      <c r="AT235" s="543"/>
    </row>
    <row r="236" spans="1:46" s="905" customFormat="1" x14ac:dyDescent="0.35">
      <c r="B236" s="916"/>
      <c r="C236" s="916"/>
      <c r="D236" s="916"/>
      <c r="E236" s="916"/>
      <c r="F236" s="916"/>
      <c r="H236" s="916"/>
      <c r="I236" s="916"/>
      <c r="J236" s="916"/>
      <c r="K236" s="916"/>
      <c r="L236" s="916"/>
      <c r="N236" s="916"/>
      <c r="O236" s="916"/>
      <c r="P236" s="916"/>
      <c r="Q236" s="916"/>
      <c r="R236" s="916"/>
      <c r="T236" s="916"/>
      <c r="U236" s="916"/>
      <c r="V236" s="916"/>
      <c r="W236" s="916"/>
      <c r="X236" s="916"/>
      <c r="Z236" s="332"/>
      <c r="AA236" s="910"/>
      <c r="AB236" s="543"/>
      <c r="AC236" s="543"/>
      <c r="AD236" s="543"/>
      <c r="AE236" s="543"/>
      <c r="AF236" s="543"/>
      <c r="AG236" s="543"/>
      <c r="AH236" s="543"/>
      <c r="AI236" s="543"/>
      <c r="AJ236" s="543"/>
      <c r="AK236" s="543"/>
      <c r="AL236" s="543"/>
      <c r="AM236" s="543"/>
      <c r="AN236" s="543"/>
      <c r="AO236" s="543"/>
      <c r="AP236" s="543"/>
      <c r="AQ236" s="543"/>
      <c r="AR236" s="543"/>
      <c r="AS236" s="543"/>
      <c r="AT236" s="543"/>
    </row>
    <row r="237" spans="1:46" s="905" customFormat="1" x14ac:dyDescent="0.35">
      <c r="B237" s="916"/>
      <c r="C237" s="916"/>
      <c r="D237" s="916"/>
      <c r="E237" s="916"/>
      <c r="F237" s="916"/>
      <c r="H237" s="916"/>
      <c r="I237" s="916"/>
      <c r="J237" s="916"/>
      <c r="K237" s="916"/>
      <c r="L237" s="916"/>
      <c r="N237" s="916"/>
      <c r="O237" s="916"/>
      <c r="P237" s="916"/>
      <c r="Q237" s="916"/>
      <c r="R237" s="916"/>
      <c r="T237" s="916"/>
      <c r="U237" s="916"/>
      <c r="V237" s="916"/>
      <c r="W237" s="916"/>
      <c r="X237" s="916"/>
      <c r="Z237" s="332"/>
      <c r="AA237" s="910"/>
      <c r="AB237" s="543"/>
      <c r="AC237" s="543"/>
      <c r="AD237" s="543"/>
      <c r="AE237" s="543"/>
      <c r="AF237" s="543"/>
      <c r="AG237" s="543"/>
      <c r="AH237" s="543"/>
      <c r="AI237" s="543"/>
      <c r="AJ237" s="543"/>
      <c r="AK237" s="543"/>
      <c r="AL237" s="543"/>
      <c r="AM237" s="543"/>
      <c r="AN237" s="543"/>
      <c r="AO237" s="543"/>
      <c r="AP237" s="543"/>
      <c r="AQ237" s="543"/>
      <c r="AR237" s="543"/>
      <c r="AS237" s="543"/>
      <c r="AT237" s="543"/>
    </row>
    <row r="238" spans="1:46" s="905" customFormat="1" x14ac:dyDescent="0.35">
      <c r="A238" s="936"/>
      <c r="B238" s="909"/>
      <c r="C238" s="909"/>
      <c r="D238" s="909"/>
      <c r="E238" s="332"/>
      <c r="F238" s="332"/>
      <c r="G238" s="936"/>
      <c r="H238" s="909"/>
      <c r="I238" s="909"/>
      <c r="J238" s="909"/>
      <c r="K238" s="277"/>
      <c r="L238" s="277"/>
      <c r="M238" s="936"/>
      <c r="N238" s="909"/>
      <c r="O238" s="277"/>
      <c r="P238" s="909"/>
      <c r="Q238" s="332"/>
      <c r="R238" s="332"/>
      <c r="S238" s="936"/>
      <c r="T238" s="936"/>
      <c r="U238" s="935"/>
      <c r="V238" s="935"/>
      <c r="W238" s="332"/>
      <c r="X238" s="332"/>
      <c r="Y238" s="936"/>
      <c r="Z238" s="332"/>
      <c r="AA238" s="910"/>
      <c r="AB238" s="543"/>
      <c r="AC238" s="543"/>
      <c r="AD238" s="543"/>
      <c r="AE238" s="543"/>
      <c r="AF238" s="543"/>
      <c r="AG238" s="543"/>
      <c r="AH238" s="543"/>
      <c r="AI238" s="543"/>
      <c r="AJ238" s="543"/>
      <c r="AK238" s="543"/>
      <c r="AL238" s="543"/>
      <c r="AM238" s="543"/>
      <c r="AN238" s="543"/>
      <c r="AO238" s="543"/>
      <c r="AP238" s="543"/>
      <c r="AQ238" s="543"/>
      <c r="AR238" s="543"/>
      <c r="AS238" s="543"/>
      <c r="AT238" s="543"/>
    </row>
    <row r="239" spans="1:46" s="905" customFormat="1" x14ac:dyDescent="0.35">
      <c r="A239" s="929"/>
      <c r="B239" s="332"/>
      <c r="C239" s="332"/>
      <c r="D239" s="332"/>
      <c r="E239" s="332"/>
      <c r="F239" s="332"/>
      <c r="G239" s="929"/>
      <c r="H239" s="332"/>
      <c r="I239" s="332"/>
      <c r="J239" s="332"/>
      <c r="K239" s="277"/>
      <c r="L239" s="277"/>
      <c r="M239" s="929"/>
      <c r="N239" s="332"/>
      <c r="O239" s="332"/>
      <c r="P239" s="332"/>
      <c r="Q239" s="332"/>
      <c r="R239" s="332"/>
      <c r="S239" s="929"/>
      <c r="T239" s="929"/>
      <c r="U239" s="332"/>
      <c r="V239" s="332"/>
      <c r="W239" s="332"/>
      <c r="X239" s="332"/>
      <c r="Y239" s="929"/>
      <c r="Z239" s="332"/>
      <c r="AA239" s="910"/>
      <c r="AB239" s="543"/>
      <c r="AC239" s="543"/>
      <c r="AD239" s="543"/>
      <c r="AE239" s="543"/>
      <c r="AF239" s="543"/>
      <c r="AG239" s="543"/>
      <c r="AH239" s="543"/>
      <c r="AI239" s="543"/>
      <c r="AJ239" s="543"/>
      <c r="AK239" s="543"/>
      <c r="AL239" s="543"/>
      <c r="AM239" s="543"/>
      <c r="AN239" s="543"/>
      <c r="AO239" s="543"/>
      <c r="AP239" s="543"/>
      <c r="AQ239" s="543"/>
      <c r="AR239" s="543"/>
      <c r="AS239" s="543"/>
      <c r="AT239" s="543"/>
    </row>
    <row r="240" spans="1:46" s="905" customFormat="1" x14ac:dyDescent="0.35">
      <c r="B240" s="916"/>
      <c r="C240" s="916"/>
      <c r="D240" s="916"/>
      <c r="E240" s="916"/>
      <c r="F240" s="916"/>
      <c r="H240" s="916"/>
      <c r="I240" s="916"/>
      <c r="J240" s="916"/>
      <c r="K240" s="916"/>
      <c r="L240" s="916"/>
      <c r="N240" s="916"/>
      <c r="O240" s="916"/>
      <c r="P240" s="916"/>
      <c r="Q240" s="916"/>
      <c r="R240" s="916"/>
      <c r="T240" s="916"/>
      <c r="U240" s="916"/>
      <c r="V240" s="916"/>
      <c r="W240" s="916"/>
      <c r="X240" s="916"/>
      <c r="Z240" s="332"/>
      <c r="AA240" s="910"/>
      <c r="AB240" s="543"/>
      <c r="AC240" s="543"/>
      <c r="AD240" s="543"/>
      <c r="AE240" s="543"/>
      <c r="AF240" s="543"/>
      <c r="AG240" s="543"/>
      <c r="AH240" s="543"/>
      <c r="AI240" s="543"/>
      <c r="AJ240" s="543"/>
      <c r="AK240" s="543"/>
      <c r="AL240" s="543"/>
      <c r="AM240" s="543"/>
      <c r="AN240" s="543"/>
      <c r="AO240" s="543"/>
      <c r="AP240" s="543"/>
      <c r="AQ240" s="543"/>
      <c r="AR240" s="543"/>
      <c r="AS240" s="543"/>
      <c r="AT240" s="543"/>
    </row>
    <row r="241" spans="1:46" s="905" customFormat="1" x14ac:dyDescent="0.35">
      <c r="B241" s="916"/>
      <c r="C241" s="916"/>
      <c r="D241" s="916"/>
      <c r="E241" s="916"/>
      <c r="F241" s="916"/>
      <c r="H241" s="916"/>
      <c r="I241" s="916"/>
      <c r="J241" s="916"/>
      <c r="K241" s="916"/>
      <c r="L241" s="916"/>
      <c r="N241" s="916"/>
      <c r="O241" s="916"/>
      <c r="P241" s="916"/>
      <c r="Q241" s="916"/>
      <c r="R241" s="916"/>
      <c r="T241" s="916"/>
      <c r="U241" s="916"/>
      <c r="V241" s="916"/>
      <c r="W241" s="916"/>
      <c r="X241" s="916"/>
      <c r="Z241" s="332"/>
      <c r="AA241" s="910"/>
      <c r="AB241" s="543"/>
      <c r="AC241" s="543"/>
      <c r="AD241" s="543"/>
      <c r="AE241" s="543"/>
      <c r="AF241" s="543"/>
      <c r="AG241" s="543"/>
      <c r="AH241" s="543"/>
      <c r="AI241" s="543"/>
      <c r="AJ241" s="543"/>
      <c r="AK241" s="543"/>
      <c r="AL241" s="543"/>
      <c r="AM241" s="543"/>
      <c r="AN241" s="543"/>
      <c r="AO241" s="543"/>
      <c r="AP241" s="543"/>
      <c r="AQ241" s="543"/>
      <c r="AR241" s="543"/>
      <c r="AS241" s="543"/>
      <c r="AT241" s="543"/>
    </row>
    <row r="242" spans="1:46" s="905" customFormat="1" x14ac:dyDescent="0.35">
      <c r="B242" s="916"/>
      <c r="C242" s="916"/>
      <c r="D242" s="916"/>
      <c r="E242" s="916"/>
      <c r="F242" s="916"/>
      <c r="H242" s="916"/>
      <c r="I242" s="916"/>
      <c r="J242" s="916"/>
      <c r="K242" s="916"/>
      <c r="L242" s="916"/>
      <c r="N242" s="916"/>
      <c r="O242" s="916"/>
      <c r="P242" s="916"/>
      <c r="Q242" s="916"/>
      <c r="R242" s="916"/>
      <c r="T242" s="916"/>
      <c r="U242" s="916"/>
      <c r="V242" s="916"/>
      <c r="W242" s="916"/>
      <c r="X242" s="916"/>
      <c r="Z242" s="332"/>
      <c r="AA242" s="910"/>
      <c r="AB242" s="543"/>
      <c r="AC242" s="543"/>
      <c r="AD242" s="543"/>
      <c r="AE242" s="543"/>
      <c r="AF242" s="543"/>
      <c r="AG242" s="543"/>
      <c r="AH242" s="543"/>
      <c r="AI242" s="543"/>
      <c r="AJ242" s="543"/>
      <c r="AK242" s="543"/>
      <c r="AL242" s="543"/>
      <c r="AM242" s="543"/>
      <c r="AN242" s="543"/>
      <c r="AO242" s="543"/>
      <c r="AP242" s="543"/>
      <c r="AQ242" s="543"/>
      <c r="AR242" s="543"/>
      <c r="AS242" s="543"/>
      <c r="AT242" s="543"/>
    </row>
    <row r="243" spans="1:46" s="905" customFormat="1" x14ac:dyDescent="0.35">
      <c r="B243" s="916"/>
      <c r="C243" s="916"/>
      <c r="D243" s="916"/>
      <c r="E243" s="916"/>
      <c r="F243" s="916"/>
      <c r="H243" s="916"/>
      <c r="I243" s="916"/>
      <c r="J243" s="916"/>
      <c r="K243" s="916"/>
      <c r="L243" s="916"/>
      <c r="N243" s="916"/>
      <c r="O243" s="916"/>
      <c r="P243" s="916"/>
      <c r="Q243" s="916"/>
      <c r="R243" s="916"/>
      <c r="T243" s="916"/>
      <c r="U243" s="916"/>
      <c r="V243" s="916"/>
      <c r="W243" s="916"/>
      <c r="X243" s="916"/>
      <c r="Z243" s="332"/>
      <c r="AA243" s="910"/>
      <c r="AB243" s="543"/>
      <c r="AC243" s="543"/>
      <c r="AD243" s="543"/>
      <c r="AE243" s="543"/>
      <c r="AF243" s="543"/>
      <c r="AG243" s="543"/>
      <c r="AH243" s="543"/>
      <c r="AI243" s="543"/>
      <c r="AJ243" s="543"/>
      <c r="AK243" s="543"/>
      <c r="AL243" s="543"/>
      <c r="AM243" s="543"/>
      <c r="AN243" s="543"/>
      <c r="AO243" s="543"/>
      <c r="AP243" s="543"/>
      <c r="AQ243" s="543"/>
      <c r="AR243" s="543"/>
      <c r="AS243" s="543"/>
      <c r="AT243" s="543"/>
    </row>
    <row r="244" spans="1:46" s="905" customFormat="1" x14ac:dyDescent="0.35">
      <c r="B244" s="916"/>
      <c r="C244" s="916"/>
      <c r="D244" s="916"/>
      <c r="E244" s="916"/>
      <c r="F244" s="916"/>
      <c r="H244" s="916"/>
      <c r="I244" s="916"/>
      <c r="J244" s="916"/>
      <c r="K244" s="916"/>
      <c r="L244" s="916"/>
      <c r="N244" s="916"/>
      <c r="O244" s="916"/>
      <c r="P244" s="916"/>
      <c r="Q244" s="916"/>
      <c r="R244" s="916"/>
      <c r="T244" s="916"/>
      <c r="U244" s="916"/>
      <c r="V244" s="916"/>
      <c r="W244" s="916"/>
      <c r="X244" s="916"/>
      <c r="Z244" s="332"/>
      <c r="AA244" s="910"/>
      <c r="AB244" s="543"/>
      <c r="AC244" s="543"/>
      <c r="AD244" s="543"/>
      <c r="AE244" s="543"/>
      <c r="AF244" s="543"/>
      <c r="AG244" s="543"/>
      <c r="AH244" s="543"/>
      <c r="AI244" s="543"/>
      <c r="AJ244" s="543"/>
      <c r="AK244" s="543"/>
      <c r="AL244" s="543"/>
      <c r="AM244" s="543"/>
      <c r="AN244" s="543"/>
      <c r="AO244" s="543"/>
      <c r="AP244" s="543"/>
      <c r="AQ244" s="543"/>
      <c r="AR244" s="543"/>
      <c r="AS244" s="543"/>
      <c r="AT244" s="543"/>
    </row>
    <row r="245" spans="1:46" s="905" customFormat="1" x14ac:dyDescent="0.35">
      <c r="B245" s="916"/>
      <c r="C245" s="916"/>
      <c r="D245" s="916"/>
      <c r="E245" s="916"/>
      <c r="F245" s="916"/>
      <c r="H245" s="916"/>
      <c r="I245" s="916"/>
      <c r="J245" s="916"/>
      <c r="K245" s="916"/>
      <c r="L245" s="916"/>
      <c r="N245" s="916"/>
      <c r="O245" s="916"/>
      <c r="P245" s="916"/>
      <c r="Q245" s="916"/>
      <c r="R245" s="916"/>
      <c r="T245" s="916"/>
      <c r="U245" s="916"/>
      <c r="V245" s="916"/>
      <c r="W245" s="916"/>
      <c r="X245" s="916"/>
      <c r="Z245" s="332"/>
      <c r="AA245" s="910"/>
      <c r="AB245" s="543"/>
      <c r="AC245" s="543"/>
      <c r="AD245" s="543"/>
      <c r="AE245" s="543"/>
      <c r="AF245" s="543"/>
      <c r="AG245" s="543"/>
      <c r="AH245" s="543"/>
      <c r="AI245" s="543"/>
      <c r="AJ245" s="543"/>
      <c r="AK245" s="543"/>
      <c r="AL245" s="543"/>
      <c r="AM245" s="543"/>
      <c r="AN245" s="543"/>
      <c r="AO245" s="543"/>
      <c r="AP245" s="543"/>
      <c r="AQ245" s="543"/>
      <c r="AR245" s="543"/>
      <c r="AS245" s="543"/>
      <c r="AT245" s="543"/>
    </row>
    <row r="246" spans="1:46" s="905" customFormat="1" x14ac:dyDescent="0.35">
      <c r="B246" s="916"/>
      <c r="C246" s="916"/>
      <c r="D246" s="916"/>
      <c r="E246" s="916"/>
      <c r="F246" s="916"/>
      <c r="H246" s="916"/>
      <c r="I246" s="916"/>
      <c r="J246" s="916"/>
      <c r="K246" s="916"/>
      <c r="L246" s="916"/>
      <c r="N246" s="916"/>
      <c r="O246" s="916"/>
      <c r="P246" s="916"/>
      <c r="Q246" s="916"/>
      <c r="R246" s="916"/>
      <c r="T246" s="916"/>
      <c r="U246" s="916"/>
      <c r="V246" s="916"/>
      <c r="W246" s="916"/>
      <c r="X246" s="916"/>
      <c r="Z246" s="332"/>
      <c r="AA246" s="910"/>
      <c r="AB246" s="543"/>
      <c r="AC246" s="543"/>
      <c r="AD246" s="543"/>
      <c r="AE246" s="543"/>
      <c r="AF246" s="543"/>
      <c r="AG246" s="543"/>
      <c r="AH246" s="543"/>
      <c r="AI246" s="543"/>
      <c r="AJ246" s="543"/>
      <c r="AK246" s="543"/>
      <c r="AL246" s="543"/>
      <c r="AM246" s="543"/>
      <c r="AN246" s="543"/>
      <c r="AO246" s="543"/>
      <c r="AP246" s="543"/>
      <c r="AQ246" s="543"/>
      <c r="AR246" s="543"/>
      <c r="AS246" s="543"/>
      <c r="AT246" s="543"/>
    </row>
    <row r="247" spans="1:46" s="905" customFormat="1" x14ac:dyDescent="0.35">
      <c r="B247" s="916"/>
      <c r="C247" s="916"/>
      <c r="D247" s="916"/>
      <c r="E247" s="916"/>
      <c r="F247" s="916"/>
      <c r="H247" s="916"/>
      <c r="I247" s="916"/>
      <c r="J247" s="916"/>
      <c r="K247" s="916"/>
      <c r="L247" s="916"/>
      <c r="N247" s="916"/>
      <c r="O247" s="916"/>
      <c r="P247" s="916"/>
      <c r="Q247" s="916"/>
      <c r="R247" s="916"/>
      <c r="T247" s="916"/>
      <c r="U247" s="916"/>
      <c r="V247" s="916"/>
      <c r="W247" s="916"/>
      <c r="X247" s="916"/>
      <c r="Z247" s="332"/>
      <c r="AA247" s="910"/>
      <c r="AB247" s="543"/>
      <c r="AC247" s="543"/>
      <c r="AD247" s="543"/>
      <c r="AE247" s="543"/>
      <c r="AF247" s="543"/>
      <c r="AG247" s="543"/>
      <c r="AH247" s="543"/>
      <c r="AI247" s="543"/>
      <c r="AJ247" s="543"/>
      <c r="AK247" s="543"/>
      <c r="AL247" s="543"/>
      <c r="AM247" s="543"/>
      <c r="AN247" s="543"/>
      <c r="AO247" s="543"/>
      <c r="AP247" s="543"/>
      <c r="AQ247" s="543"/>
      <c r="AR247" s="543"/>
      <c r="AS247" s="543"/>
      <c r="AT247" s="543"/>
    </row>
    <row r="248" spans="1:46" s="905" customFormat="1" x14ac:dyDescent="0.35">
      <c r="A248" s="406"/>
      <c r="B248" s="916"/>
      <c r="C248" s="916"/>
      <c r="D248" s="916"/>
      <c r="E248" s="916"/>
      <c r="F248" s="916"/>
      <c r="G248" s="406"/>
      <c r="H248" s="916"/>
      <c r="I248" s="916"/>
      <c r="J248" s="916"/>
      <c r="K248" s="916"/>
      <c r="L248" s="916"/>
      <c r="M248" s="406"/>
      <c r="N248" s="916"/>
      <c r="O248" s="916"/>
      <c r="P248" s="916"/>
      <c r="Q248" s="916"/>
      <c r="R248" s="916"/>
      <c r="S248" s="406"/>
      <c r="T248" s="916"/>
      <c r="U248" s="916"/>
      <c r="V248" s="916"/>
      <c r="W248" s="916"/>
      <c r="X248" s="916"/>
      <c r="Y248" s="406"/>
      <c r="Z248" s="332"/>
      <c r="AA248" s="910"/>
      <c r="AB248" s="543"/>
      <c r="AC248" s="543"/>
      <c r="AD248" s="543"/>
      <c r="AE248" s="543"/>
      <c r="AF248" s="543"/>
      <c r="AG248" s="543"/>
      <c r="AH248" s="543"/>
      <c r="AI248" s="543"/>
      <c r="AJ248" s="543"/>
      <c r="AK248" s="543"/>
      <c r="AL248" s="543"/>
      <c r="AM248" s="543"/>
      <c r="AN248" s="543"/>
      <c r="AO248" s="543"/>
      <c r="AP248" s="543"/>
      <c r="AQ248" s="543"/>
      <c r="AR248" s="543"/>
      <c r="AS248" s="543"/>
      <c r="AT248" s="543"/>
    </row>
    <row r="249" spans="1:46" s="905" customFormat="1" x14ac:dyDescent="0.35">
      <c r="B249" s="916"/>
      <c r="C249" s="916"/>
      <c r="D249" s="916"/>
      <c r="E249" s="916"/>
      <c r="F249" s="916"/>
      <c r="H249" s="916"/>
      <c r="I249" s="916"/>
      <c r="J249" s="916"/>
      <c r="K249" s="916"/>
      <c r="L249" s="916"/>
      <c r="N249" s="916"/>
      <c r="O249" s="916"/>
      <c r="P249" s="916"/>
      <c r="Q249" s="916"/>
      <c r="R249" s="916"/>
      <c r="T249" s="916"/>
      <c r="U249" s="916"/>
      <c r="V249" s="916"/>
      <c r="W249" s="916"/>
      <c r="X249" s="916"/>
      <c r="Z249" s="332"/>
      <c r="AA249" s="910"/>
      <c r="AB249" s="543"/>
      <c r="AC249" s="543"/>
      <c r="AD249" s="543"/>
      <c r="AE249" s="543"/>
      <c r="AF249" s="543"/>
      <c r="AG249" s="543"/>
      <c r="AH249" s="543"/>
      <c r="AI249" s="543"/>
      <c r="AJ249" s="543"/>
      <c r="AK249" s="543"/>
      <c r="AL249" s="543"/>
      <c r="AM249" s="543"/>
      <c r="AN249" s="543"/>
      <c r="AO249" s="543"/>
      <c r="AP249" s="543"/>
      <c r="AQ249" s="543"/>
      <c r="AR249" s="543"/>
      <c r="AS249" s="543"/>
      <c r="AT249" s="543"/>
    </row>
    <row r="250" spans="1:46" s="905" customFormat="1" x14ac:dyDescent="0.35">
      <c r="A250" s="543"/>
      <c r="B250" s="332"/>
      <c r="C250" s="332"/>
      <c r="D250" s="332"/>
      <c r="E250" s="332"/>
      <c r="F250" s="332"/>
      <c r="G250" s="543"/>
      <c r="H250" s="332"/>
      <c r="I250" s="332"/>
      <c r="J250" s="332"/>
      <c r="K250" s="277"/>
      <c r="L250" s="277"/>
      <c r="M250" s="543"/>
      <c r="N250" s="332"/>
      <c r="O250" s="332"/>
      <c r="P250" s="332"/>
      <c r="Q250" s="332"/>
      <c r="R250" s="332"/>
      <c r="S250" s="543"/>
      <c r="T250" s="543"/>
      <c r="U250" s="332"/>
      <c r="V250" s="332"/>
      <c r="W250" s="332"/>
      <c r="X250" s="332"/>
      <c r="Y250" s="543"/>
      <c r="Z250" s="332"/>
      <c r="AA250" s="910"/>
      <c r="AB250" s="543"/>
      <c r="AC250" s="543"/>
      <c r="AD250" s="543"/>
      <c r="AE250" s="543"/>
      <c r="AF250" s="543"/>
      <c r="AG250" s="543"/>
      <c r="AH250" s="543"/>
      <c r="AI250" s="543"/>
      <c r="AJ250" s="543"/>
      <c r="AK250" s="543"/>
      <c r="AL250" s="543"/>
      <c r="AM250" s="543"/>
      <c r="AN250" s="543"/>
      <c r="AO250" s="543"/>
      <c r="AP250" s="543"/>
      <c r="AQ250" s="543"/>
      <c r="AR250" s="543"/>
      <c r="AS250" s="543"/>
      <c r="AT250" s="543"/>
    </row>
    <row r="251" spans="1:46" s="905" customFormat="1" x14ac:dyDescent="0.35">
      <c r="B251" s="332"/>
      <c r="C251" s="332"/>
      <c r="D251" s="332"/>
      <c r="E251" s="332"/>
      <c r="F251" s="332"/>
      <c r="H251" s="332"/>
      <c r="I251" s="332"/>
      <c r="J251" s="332"/>
      <c r="K251" s="277"/>
      <c r="L251" s="277"/>
      <c r="N251" s="332"/>
      <c r="O251" s="332"/>
      <c r="P251" s="332"/>
      <c r="Q251" s="332"/>
      <c r="R251" s="332"/>
      <c r="U251" s="332"/>
      <c r="V251" s="332"/>
      <c r="W251" s="332"/>
      <c r="X251" s="332"/>
      <c r="Z251" s="332"/>
      <c r="AA251" s="910"/>
      <c r="AB251" s="543"/>
      <c r="AC251" s="543"/>
      <c r="AD251" s="543"/>
      <c r="AE251" s="543"/>
      <c r="AF251" s="543"/>
      <c r="AG251" s="543"/>
      <c r="AH251" s="543"/>
      <c r="AI251" s="543"/>
      <c r="AJ251" s="543"/>
      <c r="AK251" s="543"/>
      <c r="AL251" s="543"/>
      <c r="AM251" s="543"/>
      <c r="AN251" s="543"/>
      <c r="AO251" s="543"/>
      <c r="AP251" s="543"/>
      <c r="AQ251" s="543"/>
      <c r="AR251" s="543"/>
      <c r="AS251" s="543"/>
      <c r="AT251" s="543"/>
    </row>
    <row r="252" spans="1:46" s="905" customFormat="1" x14ac:dyDescent="0.35">
      <c r="A252" s="927"/>
      <c r="B252" s="332"/>
      <c r="C252" s="332"/>
      <c r="D252" s="332"/>
      <c r="E252" s="332"/>
      <c r="F252" s="332"/>
      <c r="G252" s="927"/>
      <c r="H252" s="332"/>
      <c r="I252" s="332"/>
      <c r="J252" s="332"/>
      <c r="K252" s="277"/>
      <c r="L252" s="277"/>
      <c r="M252" s="927"/>
      <c r="N252" s="332"/>
      <c r="O252" s="332"/>
      <c r="P252" s="332"/>
      <c r="Q252" s="332"/>
      <c r="R252" s="332"/>
      <c r="S252" s="927"/>
      <c r="T252" s="927"/>
      <c r="U252" s="332"/>
      <c r="V252" s="332"/>
      <c r="W252" s="332"/>
      <c r="X252" s="332"/>
      <c r="Y252" s="927"/>
      <c r="Z252" s="332"/>
      <c r="AA252" s="910"/>
      <c r="AB252" s="543"/>
      <c r="AC252" s="543"/>
      <c r="AD252" s="543"/>
      <c r="AE252" s="543"/>
      <c r="AF252" s="543"/>
      <c r="AG252" s="543"/>
      <c r="AH252" s="543"/>
      <c r="AI252" s="543"/>
      <c r="AJ252" s="543"/>
      <c r="AK252" s="543"/>
      <c r="AL252" s="543"/>
      <c r="AM252" s="543"/>
      <c r="AN252" s="543"/>
      <c r="AO252" s="543"/>
      <c r="AP252" s="543"/>
      <c r="AQ252" s="543"/>
      <c r="AR252" s="543"/>
      <c r="AS252" s="543"/>
      <c r="AT252" s="543"/>
    </row>
    <row r="253" spans="1:46" s="905" customFormat="1" x14ac:dyDescent="0.35">
      <c r="A253" s="929"/>
      <c r="B253" s="543"/>
      <c r="C253" s="543"/>
      <c r="D253" s="543"/>
      <c r="E253" s="332"/>
      <c r="F253" s="332"/>
      <c r="G253" s="929"/>
      <c r="H253" s="543"/>
      <c r="I253" s="543"/>
      <c r="J253" s="543"/>
      <c r="K253" s="926"/>
      <c r="L253" s="926"/>
      <c r="M253" s="929"/>
      <c r="N253" s="543"/>
      <c r="O253" s="543"/>
      <c r="P253" s="543"/>
      <c r="Q253" s="332"/>
      <c r="R253" s="332"/>
      <c r="S253" s="929"/>
      <c r="T253" s="929"/>
      <c r="U253" s="908"/>
      <c r="V253" s="908"/>
      <c r="W253" s="908"/>
      <c r="X253" s="908"/>
      <c r="Y253" s="929"/>
      <c r="Z253" s="332"/>
      <c r="AA253" s="910"/>
      <c r="AB253" s="543"/>
      <c r="AC253" s="543"/>
      <c r="AD253" s="543"/>
      <c r="AE253" s="543"/>
      <c r="AF253" s="543"/>
      <c r="AG253" s="543"/>
      <c r="AH253" s="543"/>
      <c r="AI253" s="543"/>
      <c r="AJ253" s="543"/>
      <c r="AK253" s="543"/>
      <c r="AL253" s="543"/>
      <c r="AM253" s="543"/>
      <c r="AN253" s="543"/>
      <c r="AO253" s="543"/>
      <c r="AP253" s="543"/>
      <c r="AQ253" s="543"/>
      <c r="AR253" s="543"/>
      <c r="AS253" s="543"/>
      <c r="AT253" s="543"/>
    </row>
    <row r="254" spans="1:46" s="905" customFormat="1" x14ac:dyDescent="0.35">
      <c r="B254" s="332"/>
      <c r="C254" s="332"/>
      <c r="D254" s="332"/>
      <c r="E254" s="332"/>
      <c r="F254" s="332"/>
      <c r="H254" s="332"/>
      <c r="I254" s="332"/>
      <c r="J254" s="332"/>
      <c r="K254" s="277"/>
      <c r="L254" s="277"/>
      <c r="N254" s="332"/>
      <c r="O254" s="332"/>
      <c r="P254" s="332"/>
      <c r="Q254" s="332"/>
      <c r="R254" s="332"/>
      <c r="T254" s="332"/>
      <c r="U254" s="332"/>
      <c r="V254" s="332"/>
      <c r="W254" s="332"/>
      <c r="X254" s="332"/>
      <c r="Z254" s="332"/>
      <c r="AA254" s="910"/>
      <c r="AB254" s="543"/>
      <c r="AC254" s="543"/>
      <c r="AD254" s="543"/>
      <c r="AE254" s="543"/>
      <c r="AF254" s="543"/>
      <c r="AG254" s="543"/>
      <c r="AH254" s="543"/>
      <c r="AI254" s="543"/>
      <c r="AJ254" s="543"/>
      <c r="AK254" s="543"/>
      <c r="AL254" s="543"/>
      <c r="AM254" s="543"/>
      <c r="AN254" s="543"/>
      <c r="AO254" s="543"/>
      <c r="AP254" s="543"/>
      <c r="AQ254" s="543"/>
      <c r="AR254" s="543"/>
      <c r="AS254" s="543"/>
      <c r="AT254" s="543"/>
    </row>
    <row r="255" spans="1:46" s="905" customFormat="1" x14ac:dyDescent="0.35">
      <c r="B255" s="916"/>
      <c r="C255" s="916"/>
      <c r="D255" s="916"/>
      <c r="E255" s="916"/>
      <c r="F255" s="916"/>
      <c r="H255" s="916"/>
      <c r="I255" s="916"/>
      <c r="J255" s="916"/>
      <c r="K255" s="916"/>
      <c r="L255" s="916"/>
      <c r="N255" s="916"/>
      <c r="O255" s="916"/>
      <c r="P255" s="916"/>
      <c r="Q255" s="916"/>
      <c r="R255" s="916"/>
      <c r="T255" s="916"/>
      <c r="U255" s="916"/>
      <c r="V255" s="916"/>
      <c r="W255" s="916"/>
      <c r="X255" s="916"/>
      <c r="Z255" s="332"/>
      <c r="AA255" s="910"/>
      <c r="AB255" s="543"/>
      <c r="AC255" s="543"/>
      <c r="AD255" s="543"/>
      <c r="AE255" s="543"/>
      <c r="AF255" s="543"/>
      <c r="AG255" s="543"/>
      <c r="AH255" s="543"/>
      <c r="AI255" s="543"/>
      <c r="AJ255" s="543"/>
      <c r="AK255" s="543"/>
      <c r="AL255" s="543"/>
      <c r="AM255" s="543"/>
      <c r="AN255" s="543"/>
      <c r="AO255" s="543"/>
      <c r="AP255" s="543"/>
      <c r="AQ255" s="543"/>
      <c r="AR255" s="543"/>
      <c r="AS255" s="543"/>
      <c r="AT255" s="543"/>
    </row>
    <row r="256" spans="1:46" s="905" customFormat="1" x14ac:dyDescent="0.35">
      <c r="B256" s="916"/>
      <c r="C256" s="916"/>
      <c r="D256" s="916"/>
      <c r="E256" s="916"/>
      <c r="F256" s="916"/>
      <c r="H256" s="916"/>
      <c r="I256" s="916"/>
      <c r="J256" s="916"/>
      <c r="K256" s="916"/>
      <c r="L256" s="916"/>
      <c r="N256" s="916"/>
      <c r="O256" s="916"/>
      <c r="P256" s="916"/>
      <c r="Q256" s="916"/>
      <c r="R256" s="916"/>
      <c r="T256" s="916"/>
      <c r="U256" s="916"/>
      <c r="V256" s="916"/>
      <c r="W256" s="916"/>
      <c r="X256" s="916"/>
      <c r="Z256" s="332"/>
      <c r="AA256" s="910"/>
      <c r="AB256" s="543"/>
      <c r="AC256" s="543"/>
      <c r="AD256" s="543"/>
      <c r="AE256" s="543"/>
      <c r="AF256" s="543"/>
      <c r="AG256" s="543"/>
      <c r="AH256" s="543"/>
      <c r="AI256" s="543"/>
      <c r="AJ256" s="543"/>
      <c r="AK256" s="543"/>
      <c r="AL256" s="543"/>
      <c r="AM256" s="543"/>
      <c r="AN256" s="543"/>
      <c r="AO256" s="543"/>
      <c r="AP256" s="543"/>
      <c r="AQ256" s="543"/>
      <c r="AR256" s="543"/>
      <c r="AS256" s="543"/>
      <c r="AT256" s="543"/>
    </row>
    <row r="257" spans="1:46" s="905" customFormat="1" x14ac:dyDescent="0.35">
      <c r="B257" s="916"/>
      <c r="C257" s="916"/>
      <c r="D257" s="916"/>
      <c r="E257" s="916"/>
      <c r="F257" s="916"/>
      <c r="H257" s="916"/>
      <c r="I257" s="916"/>
      <c r="J257" s="916"/>
      <c r="K257" s="916"/>
      <c r="L257" s="916"/>
      <c r="N257" s="916"/>
      <c r="O257" s="916"/>
      <c r="P257" s="916"/>
      <c r="Q257" s="916"/>
      <c r="R257" s="916"/>
      <c r="T257" s="916"/>
      <c r="U257" s="916"/>
      <c r="V257" s="916"/>
      <c r="W257" s="916"/>
      <c r="X257" s="916"/>
      <c r="Z257" s="332"/>
      <c r="AA257" s="910"/>
      <c r="AB257" s="543"/>
      <c r="AC257" s="543"/>
      <c r="AD257" s="543"/>
      <c r="AE257" s="543"/>
      <c r="AF257" s="543"/>
      <c r="AG257" s="543"/>
      <c r="AH257" s="543"/>
      <c r="AI257" s="543"/>
      <c r="AJ257" s="543"/>
      <c r="AK257" s="543"/>
      <c r="AL257" s="543"/>
      <c r="AM257" s="543"/>
      <c r="AN257" s="543"/>
      <c r="AO257" s="543"/>
      <c r="AP257" s="543"/>
      <c r="AQ257" s="543"/>
      <c r="AR257" s="543"/>
      <c r="AS257" s="543"/>
      <c r="AT257" s="543"/>
    </row>
    <row r="258" spans="1:46" s="905" customFormat="1" x14ac:dyDescent="0.35">
      <c r="B258" s="916"/>
      <c r="C258" s="916"/>
      <c r="D258" s="916"/>
      <c r="E258" s="916"/>
      <c r="F258" s="916"/>
      <c r="H258" s="916"/>
      <c r="I258" s="916"/>
      <c r="J258" s="916"/>
      <c r="K258" s="916"/>
      <c r="L258" s="916"/>
      <c r="N258" s="916"/>
      <c r="O258" s="916"/>
      <c r="P258" s="916"/>
      <c r="Q258" s="916"/>
      <c r="R258" s="916"/>
      <c r="T258" s="916"/>
      <c r="U258" s="916"/>
      <c r="V258" s="916"/>
      <c r="W258" s="916"/>
      <c r="X258" s="916"/>
      <c r="Z258" s="332"/>
      <c r="AA258" s="910"/>
      <c r="AB258" s="543"/>
      <c r="AC258" s="543"/>
      <c r="AD258" s="543"/>
      <c r="AE258" s="543"/>
      <c r="AF258" s="543"/>
      <c r="AG258" s="543"/>
      <c r="AH258" s="543"/>
      <c r="AI258" s="543"/>
      <c r="AJ258" s="543"/>
      <c r="AK258" s="543"/>
      <c r="AL258" s="543"/>
      <c r="AM258" s="543"/>
      <c r="AN258" s="543"/>
      <c r="AO258" s="543"/>
      <c r="AP258" s="543"/>
      <c r="AQ258" s="543"/>
      <c r="AR258" s="543"/>
      <c r="AS258" s="543"/>
      <c r="AT258" s="543"/>
    </row>
    <row r="259" spans="1:46" s="905" customFormat="1" x14ac:dyDescent="0.35">
      <c r="B259" s="916"/>
      <c r="C259" s="916"/>
      <c r="D259" s="916"/>
      <c r="E259" s="916"/>
      <c r="F259" s="916"/>
      <c r="H259" s="916"/>
      <c r="I259" s="916"/>
      <c r="J259" s="916"/>
      <c r="K259" s="916"/>
      <c r="L259" s="916"/>
      <c r="N259" s="916"/>
      <c r="O259" s="916"/>
      <c r="P259" s="916"/>
      <c r="Q259" s="916"/>
      <c r="R259" s="916"/>
      <c r="T259" s="916"/>
      <c r="U259" s="916"/>
      <c r="V259" s="916"/>
      <c r="W259" s="916"/>
      <c r="X259" s="916"/>
      <c r="Z259" s="332"/>
      <c r="AA259" s="910"/>
      <c r="AB259" s="543"/>
      <c r="AC259" s="543"/>
      <c r="AD259" s="543"/>
      <c r="AE259" s="543"/>
      <c r="AF259" s="543"/>
      <c r="AG259" s="543"/>
      <c r="AH259" s="543"/>
      <c r="AI259" s="543"/>
      <c r="AJ259" s="543"/>
      <c r="AK259" s="543"/>
      <c r="AL259" s="543"/>
      <c r="AM259" s="543"/>
      <c r="AN259" s="543"/>
      <c r="AO259" s="543"/>
      <c r="AP259" s="543"/>
      <c r="AQ259" s="543"/>
      <c r="AR259" s="543"/>
      <c r="AS259" s="543"/>
      <c r="AT259" s="543"/>
    </row>
    <row r="260" spans="1:46" s="905" customFormat="1" x14ac:dyDescent="0.35">
      <c r="B260" s="916"/>
      <c r="C260" s="916"/>
      <c r="D260" s="916"/>
      <c r="E260" s="916"/>
      <c r="F260" s="916"/>
      <c r="H260" s="916"/>
      <c r="I260" s="916"/>
      <c r="J260" s="916"/>
      <c r="K260" s="916"/>
      <c r="L260" s="916"/>
      <c r="N260" s="916"/>
      <c r="O260" s="916"/>
      <c r="P260" s="916"/>
      <c r="Q260" s="916"/>
      <c r="R260" s="916"/>
      <c r="T260" s="916"/>
      <c r="U260" s="916"/>
      <c r="V260" s="916"/>
      <c r="W260" s="916"/>
      <c r="X260" s="916"/>
      <c r="Z260" s="332"/>
      <c r="AA260" s="910"/>
      <c r="AB260" s="543"/>
      <c r="AC260" s="543"/>
      <c r="AD260" s="543"/>
      <c r="AE260" s="543"/>
      <c r="AF260" s="543"/>
      <c r="AG260" s="543"/>
      <c r="AH260" s="543"/>
      <c r="AI260" s="543"/>
      <c r="AJ260" s="543"/>
      <c r="AK260" s="543"/>
      <c r="AL260" s="543"/>
      <c r="AM260" s="543"/>
      <c r="AN260" s="543"/>
      <c r="AO260" s="543"/>
      <c r="AP260" s="543"/>
      <c r="AQ260" s="543"/>
      <c r="AR260" s="543"/>
      <c r="AS260" s="543"/>
      <c r="AT260" s="543"/>
    </row>
    <row r="261" spans="1:46" s="905" customFormat="1" x14ac:dyDescent="0.35">
      <c r="B261" s="916"/>
      <c r="C261" s="916"/>
      <c r="D261" s="916"/>
      <c r="E261" s="916"/>
      <c r="F261" s="916"/>
      <c r="H261" s="916"/>
      <c r="I261" s="916"/>
      <c r="J261" s="916"/>
      <c r="K261" s="916"/>
      <c r="L261" s="916"/>
      <c r="N261" s="916"/>
      <c r="O261" s="916"/>
      <c r="P261" s="916"/>
      <c r="Q261" s="916"/>
      <c r="R261" s="916"/>
      <c r="T261" s="916"/>
      <c r="U261" s="916"/>
      <c r="V261" s="916"/>
      <c r="W261" s="916"/>
      <c r="X261" s="916"/>
      <c r="Z261" s="332"/>
      <c r="AA261" s="910"/>
      <c r="AB261" s="543"/>
      <c r="AC261" s="543"/>
      <c r="AD261" s="543"/>
      <c r="AE261" s="543"/>
      <c r="AF261" s="543"/>
      <c r="AG261" s="543"/>
      <c r="AH261" s="543"/>
      <c r="AI261" s="543"/>
      <c r="AJ261" s="543"/>
      <c r="AK261" s="543"/>
      <c r="AL261" s="543"/>
      <c r="AM261" s="543"/>
      <c r="AN261" s="543"/>
      <c r="AO261" s="543"/>
      <c r="AP261" s="543"/>
      <c r="AQ261" s="543"/>
      <c r="AR261" s="543"/>
      <c r="AS261" s="543"/>
      <c r="AT261" s="543"/>
    </row>
    <row r="262" spans="1:46" s="905" customFormat="1" x14ac:dyDescent="0.35">
      <c r="B262" s="916"/>
      <c r="C262" s="916"/>
      <c r="D262" s="916"/>
      <c r="E262" s="916"/>
      <c r="F262" s="916"/>
      <c r="H262" s="916"/>
      <c r="I262" s="916"/>
      <c r="J262" s="916"/>
      <c r="K262" s="916"/>
      <c r="L262" s="916"/>
      <c r="N262" s="916"/>
      <c r="O262" s="916"/>
      <c r="P262" s="916"/>
      <c r="Q262" s="916"/>
      <c r="R262" s="916"/>
      <c r="T262" s="916"/>
      <c r="U262" s="916"/>
      <c r="V262" s="916"/>
      <c r="W262" s="916"/>
      <c r="X262" s="916"/>
      <c r="Z262" s="332"/>
      <c r="AA262" s="910"/>
      <c r="AB262" s="543"/>
      <c r="AC262" s="543"/>
      <c r="AD262" s="543"/>
      <c r="AE262" s="543"/>
      <c r="AF262" s="543"/>
      <c r="AG262" s="543"/>
      <c r="AH262" s="543"/>
      <c r="AI262" s="543"/>
      <c r="AJ262" s="543"/>
      <c r="AK262" s="543"/>
      <c r="AL262" s="543"/>
      <c r="AM262" s="543"/>
      <c r="AN262" s="543"/>
      <c r="AO262" s="543"/>
      <c r="AP262" s="543"/>
      <c r="AQ262" s="543"/>
      <c r="AR262" s="543"/>
      <c r="AS262" s="543"/>
      <c r="AT262" s="543"/>
    </row>
    <row r="263" spans="1:46" s="905" customFormat="1" x14ac:dyDescent="0.35">
      <c r="B263" s="916"/>
      <c r="C263" s="916"/>
      <c r="D263" s="916"/>
      <c r="E263" s="916"/>
      <c r="F263" s="916"/>
      <c r="H263" s="916"/>
      <c r="I263" s="916"/>
      <c r="J263" s="916"/>
      <c r="K263" s="916"/>
      <c r="L263" s="916"/>
      <c r="N263" s="916"/>
      <c r="O263" s="916"/>
      <c r="P263" s="916"/>
      <c r="Q263" s="916"/>
      <c r="R263" s="916"/>
      <c r="T263" s="916"/>
      <c r="U263" s="916"/>
      <c r="V263" s="916"/>
      <c r="W263" s="916"/>
      <c r="X263" s="916"/>
      <c r="Z263" s="332"/>
      <c r="AA263" s="910"/>
      <c r="AB263" s="543"/>
      <c r="AC263" s="543"/>
      <c r="AD263" s="543"/>
      <c r="AE263" s="543"/>
      <c r="AF263" s="543"/>
      <c r="AG263" s="543"/>
      <c r="AH263" s="543"/>
      <c r="AI263" s="543"/>
      <c r="AJ263" s="543"/>
      <c r="AK263" s="543"/>
      <c r="AL263" s="543"/>
      <c r="AM263" s="543"/>
      <c r="AN263" s="543"/>
      <c r="AO263" s="543"/>
      <c r="AP263" s="543"/>
      <c r="AQ263" s="543"/>
      <c r="AR263" s="543"/>
      <c r="AS263" s="543"/>
      <c r="AT263" s="543"/>
    </row>
    <row r="264" spans="1:46" s="905" customFormat="1" x14ac:dyDescent="0.35">
      <c r="B264" s="916"/>
      <c r="C264" s="916"/>
      <c r="D264" s="916"/>
      <c r="E264" s="916"/>
      <c r="F264" s="916"/>
      <c r="H264" s="916"/>
      <c r="I264" s="916"/>
      <c r="J264" s="916"/>
      <c r="K264" s="916"/>
      <c r="L264" s="916"/>
      <c r="N264" s="916"/>
      <c r="O264" s="916"/>
      <c r="P264" s="916"/>
      <c r="Q264" s="916"/>
      <c r="R264" s="916"/>
      <c r="T264" s="916"/>
      <c r="U264" s="916"/>
      <c r="V264" s="916"/>
      <c r="W264" s="916"/>
      <c r="X264" s="916"/>
      <c r="Z264" s="332"/>
      <c r="AA264" s="910"/>
      <c r="AB264" s="543"/>
      <c r="AC264" s="543"/>
      <c r="AD264" s="543"/>
      <c r="AE264" s="543"/>
      <c r="AF264" s="543"/>
      <c r="AG264" s="543"/>
      <c r="AH264" s="543"/>
      <c r="AI264" s="543"/>
      <c r="AJ264" s="543"/>
      <c r="AK264" s="543"/>
      <c r="AL264" s="543"/>
      <c r="AM264" s="543"/>
      <c r="AN264" s="543"/>
      <c r="AO264" s="543"/>
      <c r="AP264" s="543"/>
      <c r="AQ264" s="543"/>
      <c r="AR264" s="543"/>
      <c r="AS264" s="543"/>
      <c r="AT264" s="543"/>
    </row>
    <row r="265" spans="1:46" s="905" customFormat="1" x14ac:dyDescent="0.35">
      <c r="A265" s="937"/>
      <c r="B265" s="916"/>
      <c r="C265" s="916"/>
      <c r="D265" s="916"/>
      <c r="E265" s="916"/>
      <c r="F265" s="916"/>
      <c r="G265" s="937"/>
      <c r="H265" s="916"/>
      <c r="I265" s="916"/>
      <c r="J265" s="916"/>
      <c r="K265" s="916"/>
      <c r="L265" s="916"/>
      <c r="M265" s="937"/>
      <c r="N265" s="916"/>
      <c r="O265" s="916"/>
      <c r="P265" s="916"/>
      <c r="Q265" s="916"/>
      <c r="R265" s="916"/>
      <c r="S265" s="937"/>
      <c r="T265" s="916"/>
      <c r="U265" s="916"/>
      <c r="V265" s="916"/>
      <c r="W265" s="916"/>
      <c r="X265" s="916"/>
      <c r="Y265" s="937"/>
      <c r="Z265" s="332"/>
      <c r="AA265" s="910"/>
      <c r="AB265" s="543"/>
      <c r="AC265" s="543"/>
      <c r="AD265" s="543"/>
      <c r="AE265" s="543"/>
      <c r="AF265" s="543"/>
      <c r="AG265" s="543"/>
      <c r="AH265" s="543"/>
      <c r="AI265" s="543"/>
      <c r="AJ265" s="543"/>
      <c r="AK265" s="543"/>
      <c r="AL265" s="543"/>
      <c r="AM265" s="543"/>
      <c r="AN265" s="543"/>
      <c r="AO265" s="543"/>
      <c r="AP265" s="543"/>
      <c r="AQ265" s="543"/>
      <c r="AR265" s="543"/>
      <c r="AS265" s="543"/>
      <c r="AT265" s="543"/>
    </row>
    <row r="266" spans="1:46" s="905" customFormat="1" x14ac:dyDescent="0.35">
      <c r="B266" s="916"/>
      <c r="C266" s="916"/>
      <c r="D266" s="916"/>
      <c r="E266" s="916"/>
      <c r="F266" s="916"/>
      <c r="H266" s="916"/>
      <c r="I266" s="916"/>
      <c r="J266" s="916"/>
      <c r="K266" s="916"/>
      <c r="L266" s="916"/>
      <c r="N266" s="916"/>
      <c r="O266" s="916"/>
      <c r="P266" s="916"/>
      <c r="Q266" s="916"/>
      <c r="R266" s="916"/>
      <c r="T266" s="916"/>
      <c r="U266" s="916"/>
      <c r="V266" s="916"/>
      <c r="W266" s="916"/>
      <c r="X266" s="916"/>
      <c r="Z266" s="332"/>
      <c r="AA266" s="910"/>
      <c r="AB266" s="543"/>
      <c r="AC266" s="543"/>
      <c r="AD266" s="543"/>
      <c r="AE266" s="543"/>
      <c r="AF266" s="543"/>
      <c r="AG266" s="543"/>
      <c r="AH266" s="543"/>
      <c r="AI266" s="543"/>
      <c r="AJ266" s="543"/>
      <c r="AK266" s="543"/>
      <c r="AL266" s="543"/>
      <c r="AM266" s="543"/>
      <c r="AN266" s="543"/>
      <c r="AO266" s="543"/>
      <c r="AP266" s="543"/>
      <c r="AQ266" s="543"/>
      <c r="AR266" s="543"/>
      <c r="AS266" s="543"/>
      <c r="AT266" s="543"/>
    </row>
    <row r="267" spans="1:46" s="905" customFormat="1" x14ac:dyDescent="0.35">
      <c r="B267" s="916"/>
      <c r="C267" s="916"/>
      <c r="D267" s="916"/>
      <c r="E267" s="916"/>
      <c r="F267" s="916"/>
      <c r="H267" s="916"/>
      <c r="I267" s="916"/>
      <c r="J267" s="916"/>
      <c r="K267" s="916"/>
      <c r="L267" s="916"/>
      <c r="N267" s="916"/>
      <c r="O267" s="916"/>
      <c r="P267" s="916"/>
      <c r="Q267" s="916"/>
      <c r="R267" s="916"/>
      <c r="T267" s="916"/>
      <c r="U267" s="916"/>
      <c r="V267" s="916"/>
      <c r="W267" s="916"/>
      <c r="X267" s="916"/>
      <c r="Z267" s="332"/>
      <c r="AA267" s="910"/>
      <c r="AB267" s="543"/>
      <c r="AC267" s="543"/>
      <c r="AD267" s="543"/>
      <c r="AE267" s="543"/>
      <c r="AF267" s="543"/>
      <c r="AG267" s="543"/>
      <c r="AH267" s="543"/>
      <c r="AI267" s="543"/>
      <c r="AJ267" s="543"/>
      <c r="AK267" s="543"/>
      <c r="AL267" s="543"/>
      <c r="AM267" s="543"/>
      <c r="AN267" s="543"/>
      <c r="AO267" s="543"/>
      <c r="AP267" s="543"/>
      <c r="AQ267" s="543"/>
      <c r="AR267" s="543"/>
      <c r="AS267" s="543"/>
      <c r="AT267" s="543"/>
    </row>
    <row r="268" spans="1:46" s="905" customFormat="1" x14ac:dyDescent="0.35">
      <c r="B268" s="916"/>
      <c r="C268" s="916"/>
      <c r="D268" s="916"/>
      <c r="E268" s="916"/>
      <c r="F268" s="916"/>
      <c r="H268" s="916"/>
      <c r="I268" s="916"/>
      <c r="J268" s="916"/>
      <c r="K268" s="916"/>
      <c r="L268" s="916"/>
      <c r="N268" s="916"/>
      <c r="O268" s="916"/>
      <c r="P268" s="916"/>
      <c r="Q268" s="916"/>
      <c r="R268" s="916"/>
      <c r="T268" s="916"/>
      <c r="U268" s="916"/>
      <c r="V268" s="916"/>
      <c r="W268" s="916"/>
      <c r="X268" s="916"/>
      <c r="Z268" s="332"/>
      <c r="AA268" s="910"/>
      <c r="AB268" s="543"/>
      <c r="AC268" s="543"/>
      <c r="AD268" s="543"/>
      <c r="AE268" s="543"/>
      <c r="AF268" s="543"/>
      <c r="AG268" s="543"/>
      <c r="AH268" s="543"/>
      <c r="AI268" s="543"/>
      <c r="AJ268" s="543"/>
      <c r="AK268" s="543"/>
      <c r="AL268" s="543"/>
      <c r="AM268" s="543"/>
      <c r="AN268" s="543"/>
      <c r="AO268" s="543"/>
      <c r="AP268" s="543"/>
      <c r="AQ268" s="543"/>
      <c r="AR268" s="543"/>
      <c r="AS268" s="543"/>
      <c r="AT268" s="543"/>
    </row>
    <row r="269" spans="1:46" s="905" customFormat="1" x14ac:dyDescent="0.35">
      <c r="B269" s="916"/>
      <c r="C269" s="916"/>
      <c r="D269" s="916"/>
      <c r="E269" s="916"/>
      <c r="F269" s="916"/>
      <c r="H269" s="916"/>
      <c r="I269" s="916"/>
      <c r="J269" s="916"/>
      <c r="K269" s="916"/>
      <c r="L269" s="916"/>
      <c r="N269" s="916"/>
      <c r="O269" s="916"/>
      <c r="P269" s="916"/>
      <c r="Q269" s="916"/>
      <c r="R269" s="916"/>
      <c r="T269" s="916"/>
      <c r="U269" s="916"/>
      <c r="V269" s="916"/>
      <c r="W269" s="916"/>
      <c r="X269" s="916"/>
      <c r="Z269" s="332"/>
      <c r="AA269" s="910"/>
      <c r="AB269" s="543"/>
      <c r="AC269" s="543"/>
      <c r="AD269" s="543"/>
      <c r="AE269" s="543"/>
      <c r="AF269" s="543"/>
      <c r="AG269" s="543"/>
      <c r="AH269" s="543"/>
      <c r="AI269" s="543"/>
      <c r="AJ269" s="543"/>
      <c r="AK269" s="543"/>
      <c r="AL269" s="543"/>
      <c r="AM269" s="543"/>
      <c r="AN269" s="543"/>
      <c r="AO269" s="543"/>
      <c r="AP269" s="543"/>
      <c r="AQ269" s="543"/>
      <c r="AR269" s="543"/>
      <c r="AS269" s="543"/>
      <c r="AT269" s="543"/>
    </row>
    <row r="270" spans="1:46" s="905" customFormat="1" x14ac:dyDescent="0.35">
      <c r="A270" s="937"/>
      <c r="B270" s="916"/>
      <c r="C270" s="916"/>
      <c r="D270" s="916"/>
      <c r="E270" s="916"/>
      <c r="F270" s="916"/>
      <c r="G270" s="937"/>
      <c r="H270" s="916"/>
      <c r="I270" s="916"/>
      <c r="J270" s="916"/>
      <c r="K270" s="916"/>
      <c r="L270" s="916"/>
      <c r="M270" s="937"/>
      <c r="N270" s="916"/>
      <c r="O270" s="916"/>
      <c r="P270" s="916"/>
      <c r="Q270" s="916"/>
      <c r="R270" s="916"/>
      <c r="S270" s="937"/>
      <c r="T270" s="916"/>
      <c r="U270" s="916"/>
      <c r="V270" s="916"/>
      <c r="W270" s="916"/>
      <c r="X270" s="916"/>
      <c r="Y270" s="937"/>
      <c r="Z270" s="332"/>
      <c r="AA270" s="910"/>
      <c r="AB270" s="543"/>
      <c r="AC270" s="543"/>
      <c r="AD270" s="543"/>
      <c r="AE270" s="543"/>
      <c r="AF270" s="543"/>
      <c r="AG270" s="543"/>
      <c r="AH270" s="543"/>
      <c r="AI270" s="543"/>
      <c r="AJ270" s="543"/>
      <c r="AK270" s="543"/>
      <c r="AL270" s="543"/>
      <c r="AM270" s="543"/>
      <c r="AN270" s="543"/>
      <c r="AO270" s="543"/>
      <c r="AP270" s="543"/>
      <c r="AQ270" s="543"/>
      <c r="AR270" s="543"/>
      <c r="AS270" s="543"/>
      <c r="AT270" s="543"/>
    </row>
    <row r="271" spans="1:46" s="905" customFormat="1" x14ac:dyDescent="0.35">
      <c r="B271" s="916"/>
      <c r="C271" s="916"/>
      <c r="D271" s="916"/>
      <c r="E271" s="916"/>
      <c r="F271" s="916"/>
      <c r="H271" s="916"/>
      <c r="I271" s="916"/>
      <c r="J271" s="916"/>
      <c r="K271" s="916"/>
      <c r="L271" s="916"/>
      <c r="N271" s="916"/>
      <c r="O271" s="916"/>
      <c r="P271" s="916"/>
      <c r="Q271" s="916"/>
      <c r="R271" s="916"/>
      <c r="T271" s="916"/>
      <c r="U271" s="916"/>
      <c r="V271" s="916"/>
      <c r="W271" s="916"/>
      <c r="X271" s="916"/>
      <c r="Z271" s="332"/>
      <c r="AA271" s="910"/>
      <c r="AB271" s="543"/>
      <c r="AC271" s="543"/>
      <c r="AD271" s="543"/>
      <c r="AE271" s="543"/>
      <c r="AF271" s="543"/>
      <c r="AG271" s="543"/>
      <c r="AH271" s="543"/>
      <c r="AI271" s="543"/>
      <c r="AJ271" s="543"/>
      <c r="AK271" s="543"/>
      <c r="AL271" s="543"/>
      <c r="AM271" s="543"/>
      <c r="AN271" s="543"/>
      <c r="AO271" s="543"/>
      <c r="AP271" s="543"/>
      <c r="AQ271" s="543"/>
      <c r="AR271" s="543"/>
      <c r="AS271" s="543"/>
      <c r="AT271" s="543"/>
    </row>
    <row r="272" spans="1:46" s="905" customFormat="1" x14ac:dyDescent="0.35">
      <c r="B272" s="916"/>
      <c r="C272" s="916"/>
      <c r="D272" s="916"/>
      <c r="E272" s="916"/>
      <c r="F272" s="916"/>
      <c r="H272" s="916"/>
      <c r="I272" s="916"/>
      <c r="J272" s="916"/>
      <c r="K272" s="916"/>
      <c r="L272" s="916"/>
      <c r="N272" s="916"/>
      <c r="O272" s="916"/>
      <c r="P272" s="916"/>
      <c r="Q272" s="916"/>
      <c r="R272" s="916"/>
      <c r="T272" s="916"/>
      <c r="U272" s="916"/>
      <c r="V272" s="916"/>
      <c r="W272" s="916"/>
      <c r="X272" s="916"/>
      <c r="Z272" s="332"/>
      <c r="AA272" s="910"/>
      <c r="AB272" s="543"/>
      <c r="AC272" s="543"/>
      <c r="AD272" s="543"/>
      <c r="AE272" s="543"/>
      <c r="AF272" s="543"/>
      <c r="AG272" s="543"/>
      <c r="AH272" s="543"/>
      <c r="AI272" s="543"/>
      <c r="AJ272" s="543"/>
      <c r="AK272" s="543"/>
      <c r="AL272" s="543"/>
      <c r="AM272" s="543"/>
      <c r="AN272" s="543"/>
      <c r="AO272" s="543"/>
      <c r="AP272" s="543"/>
      <c r="AQ272" s="543"/>
      <c r="AR272" s="543"/>
      <c r="AS272" s="543"/>
      <c r="AT272" s="543"/>
    </row>
    <row r="273" spans="1:46" s="905" customFormat="1" x14ac:dyDescent="0.35">
      <c r="A273" s="543"/>
      <c r="B273" s="916"/>
      <c r="C273" s="916"/>
      <c r="D273" s="916"/>
      <c r="E273" s="332"/>
      <c r="F273" s="332"/>
      <c r="G273" s="543"/>
      <c r="H273" s="916"/>
      <c r="I273" s="916"/>
      <c r="J273" s="916"/>
      <c r="K273" s="916"/>
      <c r="L273" s="916"/>
      <c r="M273" s="543"/>
      <c r="N273" s="916"/>
      <c r="O273" s="916"/>
      <c r="P273" s="916"/>
      <c r="Q273" s="332"/>
      <c r="R273" s="332"/>
      <c r="S273" s="543"/>
      <c r="T273" s="543"/>
      <c r="U273" s="916"/>
      <c r="V273" s="916"/>
      <c r="W273" s="916"/>
      <c r="X273" s="916"/>
      <c r="Y273" s="543"/>
      <c r="Z273" s="332"/>
      <c r="AA273" s="910"/>
      <c r="AB273" s="543"/>
      <c r="AC273" s="543"/>
      <c r="AD273" s="543"/>
      <c r="AE273" s="543"/>
      <c r="AF273" s="543"/>
      <c r="AG273" s="543"/>
      <c r="AH273" s="543"/>
      <c r="AI273" s="543"/>
      <c r="AJ273" s="543"/>
      <c r="AK273" s="543"/>
      <c r="AL273" s="543"/>
      <c r="AM273" s="543"/>
      <c r="AN273" s="543"/>
      <c r="AO273" s="543"/>
      <c r="AP273" s="543"/>
      <c r="AQ273" s="543"/>
      <c r="AR273" s="543"/>
      <c r="AS273" s="543"/>
      <c r="AT273" s="543"/>
    </row>
    <row r="274" spans="1:46" s="905" customFormat="1" x14ac:dyDescent="0.35">
      <c r="A274" s="929"/>
      <c r="B274" s="916"/>
      <c r="C274" s="916"/>
      <c r="D274" s="916"/>
      <c r="E274" s="332"/>
      <c r="F274" s="332"/>
      <c r="G274" s="929"/>
      <c r="H274" s="916"/>
      <c r="I274" s="916"/>
      <c r="J274" s="916"/>
      <c r="K274" s="916"/>
      <c r="L274" s="916"/>
      <c r="M274" s="929"/>
      <c r="N274" s="916"/>
      <c r="O274" s="916"/>
      <c r="P274" s="916"/>
      <c r="Q274" s="332"/>
      <c r="R274" s="332"/>
      <c r="S274" s="929"/>
      <c r="T274" s="929"/>
      <c r="U274" s="916"/>
      <c r="V274" s="916"/>
      <c r="W274" s="916"/>
      <c r="X274" s="916"/>
      <c r="Y274" s="929"/>
      <c r="Z274" s="332"/>
      <c r="AA274" s="910"/>
      <c r="AB274" s="543"/>
      <c r="AC274" s="543"/>
      <c r="AD274" s="543"/>
      <c r="AE274" s="543"/>
      <c r="AF274" s="543"/>
      <c r="AG274" s="543"/>
      <c r="AH274" s="543"/>
      <c r="AI274" s="543"/>
      <c r="AJ274" s="543"/>
      <c r="AK274" s="543"/>
      <c r="AL274" s="543"/>
      <c r="AM274" s="543"/>
      <c r="AN274" s="543"/>
      <c r="AO274" s="543"/>
      <c r="AP274" s="543"/>
      <c r="AQ274" s="543"/>
      <c r="AR274" s="543"/>
      <c r="AS274" s="543"/>
      <c r="AT274" s="543"/>
    </row>
    <row r="275" spans="1:46" s="905" customFormat="1" x14ac:dyDescent="0.35">
      <c r="B275" s="916"/>
      <c r="C275" s="916"/>
      <c r="D275" s="916"/>
      <c r="E275" s="916"/>
      <c r="F275" s="916"/>
      <c r="H275" s="916"/>
      <c r="I275" s="916"/>
      <c r="J275" s="916"/>
      <c r="K275" s="916"/>
      <c r="L275" s="916"/>
      <c r="N275" s="916"/>
      <c r="O275" s="916"/>
      <c r="P275" s="916"/>
      <c r="Q275" s="332"/>
      <c r="R275" s="332"/>
      <c r="T275" s="916"/>
      <c r="U275" s="916"/>
      <c r="V275" s="916"/>
      <c r="W275" s="916"/>
      <c r="X275" s="916"/>
      <c r="Z275" s="332"/>
      <c r="AA275" s="910"/>
      <c r="AB275" s="543"/>
      <c r="AC275" s="543"/>
      <c r="AD275" s="543"/>
      <c r="AE275" s="543"/>
      <c r="AF275" s="543"/>
      <c r="AG275" s="543"/>
      <c r="AH275" s="543"/>
      <c r="AI275" s="543"/>
      <c r="AJ275" s="543"/>
      <c r="AK275" s="543"/>
      <c r="AL275" s="543"/>
      <c r="AM275" s="543"/>
      <c r="AN275" s="543"/>
      <c r="AO275" s="543"/>
      <c r="AP275" s="543"/>
      <c r="AQ275" s="543"/>
      <c r="AR275" s="543"/>
      <c r="AS275" s="543"/>
      <c r="AT275" s="543"/>
    </row>
    <row r="276" spans="1:46" s="905" customFormat="1" x14ac:dyDescent="0.35">
      <c r="B276" s="916"/>
      <c r="C276" s="916"/>
      <c r="D276" s="916"/>
      <c r="E276" s="916"/>
      <c r="F276" s="916"/>
      <c r="H276" s="916"/>
      <c r="I276" s="916"/>
      <c r="J276" s="916"/>
      <c r="K276" s="916"/>
      <c r="L276" s="916"/>
      <c r="N276" s="916"/>
      <c r="O276" s="916"/>
      <c r="P276" s="916"/>
      <c r="Q276" s="332"/>
      <c r="R276" s="332"/>
      <c r="T276" s="916"/>
      <c r="U276" s="916"/>
      <c r="V276" s="916"/>
      <c r="W276" s="916"/>
      <c r="X276" s="916"/>
      <c r="Z276" s="332"/>
      <c r="AA276" s="910"/>
      <c r="AB276" s="543"/>
      <c r="AC276" s="543"/>
      <c r="AD276" s="543"/>
      <c r="AE276" s="543"/>
      <c r="AF276" s="543"/>
      <c r="AG276" s="543"/>
      <c r="AH276" s="543"/>
      <c r="AI276" s="543"/>
      <c r="AJ276" s="543"/>
      <c r="AK276" s="543"/>
      <c r="AL276" s="543"/>
      <c r="AM276" s="543"/>
      <c r="AN276" s="543"/>
      <c r="AO276" s="543"/>
      <c r="AP276" s="543"/>
      <c r="AQ276" s="543"/>
      <c r="AR276" s="543"/>
      <c r="AS276" s="543"/>
      <c r="AT276" s="543"/>
    </row>
    <row r="277" spans="1:46" s="905" customFormat="1" x14ac:dyDescent="0.35">
      <c r="A277" s="543"/>
      <c r="B277" s="332"/>
      <c r="C277" s="332"/>
      <c r="D277" s="332"/>
      <c r="E277" s="332"/>
      <c r="F277" s="332"/>
      <c r="G277" s="543"/>
      <c r="H277" s="332"/>
      <c r="I277" s="332"/>
      <c r="J277" s="332"/>
      <c r="K277" s="277"/>
      <c r="L277" s="277"/>
      <c r="M277" s="543"/>
      <c r="N277" s="332"/>
      <c r="O277" s="332"/>
      <c r="P277" s="332"/>
      <c r="Q277" s="332"/>
      <c r="R277" s="332"/>
      <c r="S277" s="543"/>
      <c r="T277" s="543"/>
      <c r="U277" s="332"/>
      <c r="V277" s="332"/>
      <c r="W277" s="332"/>
      <c r="X277" s="332"/>
      <c r="Y277" s="543"/>
      <c r="Z277" s="332"/>
      <c r="AA277" s="910"/>
      <c r="AB277" s="543"/>
      <c r="AC277" s="543"/>
      <c r="AD277" s="543"/>
      <c r="AE277" s="543"/>
      <c r="AF277" s="543"/>
      <c r="AG277" s="543"/>
      <c r="AH277" s="543"/>
      <c r="AI277" s="543"/>
      <c r="AJ277" s="543"/>
      <c r="AK277" s="543"/>
      <c r="AL277" s="543"/>
      <c r="AM277" s="543"/>
      <c r="AN277" s="543"/>
      <c r="AO277" s="543"/>
      <c r="AP277" s="543"/>
      <c r="AQ277" s="543"/>
      <c r="AR277" s="543"/>
      <c r="AS277" s="543"/>
      <c r="AT277" s="543"/>
    </row>
    <row r="278" spans="1:46" s="905" customFormat="1" x14ac:dyDescent="0.35">
      <c r="B278" s="332"/>
      <c r="C278" s="332"/>
      <c r="D278" s="332"/>
      <c r="E278" s="332"/>
      <c r="F278" s="332"/>
      <c r="H278" s="332"/>
      <c r="I278" s="332"/>
      <c r="J278" s="332"/>
      <c r="K278" s="332"/>
      <c r="L278" s="332"/>
      <c r="N278" s="332"/>
      <c r="O278" s="332"/>
      <c r="P278" s="332"/>
      <c r="Q278" s="332"/>
      <c r="R278" s="332"/>
      <c r="T278" s="332"/>
      <c r="U278" s="332"/>
      <c r="V278" s="332"/>
      <c r="W278" s="332"/>
      <c r="X278" s="332"/>
      <c r="Z278" s="332"/>
      <c r="AA278" s="910"/>
      <c r="AB278" s="543"/>
      <c r="AC278" s="543"/>
      <c r="AD278" s="543"/>
      <c r="AE278" s="543"/>
      <c r="AF278" s="543"/>
      <c r="AG278" s="543"/>
      <c r="AH278" s="543"/>
      <c r="AI278" s="543"/>
      <c r="AJ278" s="543"/>
      <c r="AK278" s="543"/>
      <c r="AL278" s="543"/>
      <c r="AM278" s="543"/>
      <c r="AN278" s="543"/>
      <c r="AO278" s="543"/>
      <c r="AP278" s="543"/>
      <c r="AQ278" s="543"/>
      <c r="AR278" s="543"/>
      <c r="AS278" s="543"/>
      <c r="AT278" s="543"/>
    </row>
    <row r="279" spans="1:46" s="905" customFormat="1" x14ac:dyDescent="0.35">
      <c r="A279" s="543"/>
      <c r="B279" s="543"/>
      <c r="C279" s="543"/>
      <c r="D279" s="543"/>
      <c r="E279" s="908"/>
      <c r="F279" s="908"/>
      <c r="G279" s="543"/>
      <c r="H279" s="543"/>
      <c r="I279" s="543"/>
      <c r="J279" s="543"/>
      <c r="K279" s="908"/>
      <c r="L279" s="908"/>
      <c r="M279" s="543"/>
      <c r="N279" s="543"/>
      <c r="O279" s="543"/>
      <c r="P279" s="543"/>
      <c r="Q279" s="908"/>
      <c r="R279" s="908"/>
      <c r="S279" s="543"/>
      <c r="T279" s="543"/>
      <c r="U279" s="908"/>
      <c r="V279" s="908"/>
      <c r="W279" s="908"/>
      <c r="X279" s="908"/>
      <c r="Y279" s="543"/>
      <c r="Z279" s="543"/>
      <c r="AA279" s="910"/>
      <c r="AB279" s="543"/>
      <c r="AC279" s="543"/>
      <c r="AD279" s="543"/>
      <c r="AE279" s="543"/>
      <c r="AF279" s="543"/>
      <c r="AG279" s="543"/>
      <c r="AH279" s="543"/>
      <c r="AI279" s="543"/>
      <c r="AJ279" s="543"/>
      <c r="AK279" s="543"/>
      <c r="AL279" s="543"/>
      <c r="AM279" s="543"/>
      <c r="AN279" s="543"/>
      <c r="AO279" s="543"/>
      <c r="AP279" s="543"/>
      <c r="AQ279" s="543"/>
      <c r="AR279" s="543"/>
      <c r="AS279" s="543"/>
      <c r="AT279" s="543"/>
    </row>
    <row r="280" spans="1:46" s="905" customFormat="1" x14ac:dyDescent="0.35">
      <c r="B280" s="332"/>
      <c r="C280" s="332"/>
      <c r="D280" s="332"/>
      <c r="E280" s="332"/>
      <c r="F280" s="332"/>
      <c r="H280" s="332"/>
      <c r="I280" s="332"/>
      <c r="J280" s="332"/>
      <c r="K280" s="332"/>
      <c r="L280" s="332"/>
      <c r="N280" s="332"/>
      <c r="O280" s="332"/>
      <c r="P280" s="332"/>
      <c r="Q280" s="332"/>
      <c r="R280" s="332"/>
      <c r="T280" s="332"/>
      <c r="U280" s="332"/>
      <c r="V280" s="332"/>
      <c r="W280" s="332"/>
      <c r="X280" s="332"/>
      <c r="Z280" s="332"/>
      <c r="AA280" s="910"/>
      <c r="AB280" s="543"/>
      <c r="AC280" s="543"/>
      <c r="AD280" s="543"/>
      <c r="AE280" s="543"/>
      <c r="AF280" s="543"/>
      <c r="AG280" s="543"/>
      <c r="AH280" s="543"/>
      <c r="AI280" s="543"/>
      <c r="AJ280" s="543"/>
      <c r="AK280" s="543"/>
      <c r="AL280" s="543"/>
      <c r="AM280" s="543"/>
      <c r="AN280" s="543"/>
      <c r="AO280" s="543"/>
      <c r="AP280" s="543"/>
      <c r="AQ280" s="543"/>
      <c r="AR280" s="543"/>
      <c r="AS280" s="543"/>
      <c r="AT280" s="543"/>
    </row>
    <row r="281" spans="1:46" s="543" customFormat="1" x14ac:dyDescent="0.35">
      <c r="E281" s="908"/>
      <c r="F281" s="908"/>
      <c r="Q281" s="908"/>
      <c r="R281" s="908"/>
      <c r="U281" s="908"/>
      <c r="V281" s="908"/>
      <c r="W281" s="908"/>
      <c r="X281" s="908"/>
      <c r="AA281" s="910"/>
    </row>
    <row r="282" spans="1:46" s="543" customFormat="1" x14ac:dyDescent="0.35">
      <c r="E282" s="908"/>
      <c r="F282" s="908"/>
      <c r="Q282" s="908"/>
      <c r="R282" s="908"/>
      <c r="U282" s="908"/>
      <c r="V282" s="908"/>
      <c r="W282" s="908"/>
      <c r="X282" s="908"/>
      <c r="AA282" s="910"/>
    </row>
    <row r="283" spans="1:46" s="543" customFormat="1" x14ac:dyDescent="0.35">
      <c r="E283" s="908"/>
      <c r="F283" s="908"/>
      <c r="Q283" s="908"/>
      <c r="R283" s="908"/>
      <c r="U283" s="908"/>
      <c r="V283" s="908"/>
      <c r="W283" s="908"/>
      <c r="X283" s="908"/>
      <c r="AA283" s="910"/>
    </row>
    <row r="284" spans="1:46" s="543" customFormat="1" x14ac:dyDescent="0.35">
      <c r="E284" s="908"/>
      <c r="F284" s="908"/>
      <c r="Q284" s="908"/>
      <c r="R284" s="908"/>
      <c r="U284" s="908"/>
      <c r="V284" s="908"/>
      <c r="W284" s="908"/>
      <c r="X284" s="908"/>
      <c r="AA284" s="910"/>
    </row>
    <row r="285" spans="1:46" s="543" customFormat="1" x14ac:dyDescent="0.35">
      <c r="E285" s="908"/>
      <c r="F285" s="908"/>
      <c r="Q285" s="908"/>
      <c r="R285" s="908"/>
      <c r="U285" s="908"/>
      <c r="V285" s="908"/>
      <c r="W285" s="908"/>
      <c r="X285" s="908"/>
      <c r="AA285" s="910"/>
    </row>
    <row r="286" spans="1:46" s="543" customFormat="1" x14ac:dyDescent="0.35">
      <c r="E286" s="908"/>
      <c r="F286" s="908"/>
      <c r="Q286" s="908"/>
      <c r="R286" s="908"/>
      <c r="U286" s="908"/>
      <c r="V286" s="908"/>
      <c r="W286" s="908"/>
      <c r="X286" s="908"/>
      <c r="AA286" s="910"/>
    </row>
    <row r="287" spans="1:46" s="543" customFormat="1" x14ac:dyDescent="0.35">
      <c r="E287" s="908"/>
      <c r="F287" s="908"/>
      <c r="Q287" s="908"/>
      <c r="R287" s="908"/>
      <c r="U287" s="908"/>
      <c r="V287" s="908"/>
      <c r="W287" s="908"/>
      <c r="X287" s="908"/>
      <c r="AA287" s="910"/>
    </row>
    <row r="288" spans="1:46" s="543" customFormat="1" x14ac:dyDescent="0.35">
      <c r="E288" s="908"/>
      <c r="F288" s="908"/>
      <c r="Q288" s="908"/>
      <c r="R288" s="908"/>
      <c r="U288" s="908"/>
      <c r="V288" s="908"/>
      <c r="W288" s="908"/>
      <c r="X288" s="908"/>
      <c r="AA288" s="910"/>
    </row>
    <row r="289" spans="1:46" s="543" customFormat="1" x14ac:dyDescent="0.35">
      <c r="E289" s="908"/>
      <c r="F289" s="908"/>
      <c r="Q289" s="908"/>
      <c r="R289" s="908"/>
      <c r="U289" s="908"/>
      <c r="V289" s="908"/>
      <c r="W289" s="908"/>
      <c r="X289" s="908"/>
      <c r="AA289" s="910"/>
    </row>
    <row r="290" spans="1:46" s="543" customFormat="1" x14ac:dyDescent="0.35">
      <c r="E290" s="908"/>
      <c r="F290" s="908"/>
      <c r="Q290" s="908"/>
      <c r="R290" s="908"/>
      <c r="U290" s="908"/>
      <c r="V290" s="908"/>
      <c r="W290" s="908"/>
      <c r="X290" s="908"/>
      <c r="AA290" s="910"/>
    </row>
    <row r="291" spans="1:46" s="908" customFormat="1" x14ac:dyDescent="0.35">
      <c r="A291" s="543"/>
      <c r="B291" s="543"/>
      <c r="C291" s="543"/>
      <c r="D291" s="543"/>
      <c r="G291" s="543"/>
      <c r="H291" s="543"/>
      <c r="I291" s="543"/>
      <c r="J291" s="543"/>
      <c r="K291" s="543"/>
      <c r="L291" s="543"/>
      <c r="M291" s="543"/>
      <c r="N291" s="543"/>
      <c r="O291" s="543"/>
      <c r="P291" s="543"/>
      <c r="S291" s="543"/>
      <c r="T291" s="543"/>
      <c r="Y291" s="543"/>
      <c r="Z291" s="543"/>
      <c r="AA291" s="910"/>
      <c r="AB291" s="543"/>
      <c r="AC291" s="543"/>
      <c r="AD291" s="543"/>
      <c r="AE291" s="543"/>
      <c r="AF291" s="543"/>
      <c r="AG291" s="543"/>
      <c r="AH291" s="543"/>
      <c r="AI291" s="543"/>
      <c r="AJ291" s="543"/>
      <c r="AK291" s="543"/>
      <c r="AL291" s="543"/>
      <c r="AM291" s="543"/>
      <c r="AN291" s="543"/>
      <c r="AO291" s="543"/>
      <c r="AP291" s="543"/>
      <c r="AQ291" s="543"/>
      <c r="AR291" s="543"/>
      <c r="AS291" s="543"/>
      <c r="AT291" s="543"/>
    </row>
    <row r="292" spans="1:46" s="908" customFormat="1" x14ac:dyDescent="0.35">
      <c r="A292" s="543"/>
      <c r="B292" s="543"/>
      <c r="C292" s="543"/>
      <c r="D292" s="543"/>
      <c r="G292" s="543"/>
      <c r="H292" s="543"/>
      <c r="I292" s="543"/>
      <c r="J292" s="543"/>
      <c r="K292" s="543"/>
      <c r="L292" s="543"/>
      <c r="M292" s="543"/>
      <c r="N292" s="543"/>
      <c r="O292" s="543"/>
      <c r="P292" s="543"/>
      <c r="S292" s="543"/>
      <c r="T292" s="543"/>
      <c r="Y292" s="543"/>
      <c r="Z292" s="543"/>
      <c r="AA292" s="910"/>
      <c r="AB292" s="543"/>
      <c r="AC292" s="543"/>
      <c r="AD292" s="543"/>
      <c r="AE292" s="543"/>
      <c r="AF292" s="543"/>
      <c r="AG292" s="543"/>
      <c r="AH292" s="543"/>
      <c r="AI292" s="543"/>
      <c r="AJ292" s="543"/>
      <c r="AK292" s="543"/>
      <c r="AL292" s="543"/>
      <c r="AM292" s="543"/>
      <c r="AN292" s="543"/>
      <c r="AO292" s="543"/>
      <c r="AP292" s="543"/>
      <c r="AQ292" s="543"/>
      <c r="AR292" s="543"/>
      <c r="AS292" s="543"/>
      <c r="AT292" s="543"/>
    </row>
    <row r="293" spans="1:46" s="908" customFormat="1" x14ac:dyDescent="0.35">
      <c r="A293" s="543"/>
      <c r="B293" s="543"/>
      <c r="C293" s="543"/>
      <c r="D293" s="543"/>
      <c r="G293" s="543"/>
      <c r="H293" s="543"/>
      <c r="I293" s="543"/>
      <c r="J293" s="543"/>
      <c r="K293" s="543"/>
      <c r="L293" s="543"/>
      <c r="M293" s="543"/>
      <c r="N293" s="543"/>
      <c r="O293" s="543"/>
      <c r="P293" s="543"/>
      <c r="S293" s="543"/>
      <c r="T293" s="543"/>
      <c r="Y293" s="543"/>
      <c r="Z293" s="543"/>
      <c r="AA293" s="910"/>
      <c r="AB293" s="543"/>
      <c r="AC293" s="543"/>
      <c r="AD293" s="543"/>
      <c r="AE293" s="543"/>
      <c r="AF293" s="543"/>
      <c r="AG293" s="543"/>
      <c r="AH293" s="543"/>
      <c r="AI293" s="543"/>
      <c r="AJ293" s="543"/>
      <c r="AK293" s="543"/>
      <c r="AL293" s="543"/>
      <c r="AM293" s="543"/>
      <c r="AN293" s="543"/>
      <c r="AO293" s="543"/>
      <c r="AP293" s="543"/>
      <c r="AQ293" s="543"/>
      <c r="AR293" s="543"/>
      <c r="AS293" s="543"/>
      <c r="AT293" s="543"/>
    </row>
    <row r="294" spans="1:46" s="908" customFormat="1" x14ac:dyDescent="0.35">
      <c r="A294" s="543"/>
      <c r="B294" s="543"/>
      <c r="C294" s="543"/>
      <c r="D294" s="543"/>
      <c r="G294" s="543"/>
      <c r="H294" s="543"/>
      <c r="I294" s="543"/>
      <c r="J294" s="543"/>
      <c r="K294" s="543"/>
      <c r="L294" s="543"/>
      <c r="M294" s="543"/>
      <c r="N294" s="543"/>
      <c r="O294" s="543"/>
      <c r="P294" s="543"/>
      <c r="S294" s="543"/>
      <c r="T294" s="543"/>
      <c r="Y294" s="543"/>
      <c r="Z294" s="543"/>
      <c r="AA294" s="910"/>
      <c r="AB294" s="543"/>
      <c r="AC294" s="543"/>
      <c r="AD294" s="543"/>
      <c r="AE294" s="543"/>
      <c r="AF294" s="543"/>
      <c r="AG294" s="543"/>
      <c r="AH294" s="543"/>
      <c r="AI294" s="543"/>
      <c r="AJ294" s="543"/>
      <c r="AK294" s="543"/>
      <c r="AL294" s="543"/>
      <c r="AM294" s="543"/>
      <c r="AN294" s="543"/>
      <c r="AO294" s="543"/>
      <c r="AP294" s="543"/>
      <c r="AQ294" s="543"/>
      <c r="AR294" s="543"/>
      <c r="AS294" s="543"/>
      <c r="AT294" s="543"/>
    </row>
    <row r="295" spans="1:46" s="908" customFormat="1" x14ac:dyDescent="0.35">
      <c r="A295" s="543"/>
      <c r="B295" s="543"/>
      <c r="C295" s="543"/>
      <c r="D295" s="543"/>
      <c r="G295" s="543"/>
      <c r="H295" s="543"/>
      <c r="I295" s="543"/>
      <c r="J295" s="543"/>
      <c r="K295" s="543"/>
      <c r="L295" s="543"/>
      <c r="M295" s="543"/>
      <c r="N295" s="543"/>
      <c r="O295" s="543"/>
      <c r="P295" s="543"/>
      <c r="S295" s="543"/>
      <c r="T295" s="543"/>
      <c r="Y295" s="543"/>
      <c r="Z295" s="543"/>
      <c r="AA295" s="910"/>
      <c r="AB295" s="543"/>
      <c r="AC295" s="543"/>
      <c r="AD295" s="543"/>
      <c r="AE295" s="543"/>
      <c r="AF295" s="543"/>
      <c r="AG295" s="543"/>
      <c r="AH295" s="543"/>
      <c r="AI295" s="543"/>
      <c r="AJ295" s="543"/>
      <c r="AK295" s="543"/>
      <c r="AL295" s="543"/>
      <c r="AM295" s="543"/>
      <c r="AN295" s="543"/>
      <c r="AO295" s="543"/>
      <c r="AP295" s="543"/>
      <c r="AQ295" s="543"/>
      <c r="AR295" s="543"/>
      <c r="AS295" s="543"/>
      <c r="AT295" s="543"/>
    </row>
    <row r="296" spans="1:46" s="908" customFormat="1" x14ac:dyDescent="0.35">
      <c r="A296" s="543"/>
      <c r="B296" s="543"/>
      <c r="C296" s="543"/>
      <c r="D296" s="543"/>
      <c r="G296" s="543"/>
      <c r="H296" s="543"/>
      <c r="I296" s="543"/>
      <c r="J296" s="543"/>
      <c r="K296" s="543"/>
      <c r="L296" s="543"/>
      <c r="M296" s="543"/>
      <c r="N296" s="543"/>
      <c r="O296" s="543"/>
      <c r="P296" s="543"/>
      <c r="S296" s="543"/>
      <c r="T296" s="543"/>
      <c r="Y296" s="543"/>
      <c r="Z296" s="543"/>
      <c r="AA296" s="910"/>
      <c r="AB296" s="543"/>
      <c r="AC296" s="543"/>
      <c r="AD296" s="543"/>
      <c r="AE296" s="543"/>
      <c r="AF296" s="543"/>
      <c r="AG296" s="543"/>
      <c r="AH296" s="543"/>
      <c r="AI296" s="543"/>
      <c r="AJ296" s="543"/>
      <c r="AK296" s="543"/>
      <c r="AL296" s="543"/>
      <c r="AM296" s="543"/>
      <c r="AN296" s="543"/>
      <c r="AO296" s="543"/>
      <c r="AP296" s="543"/>
      <c r="AQ296" s="543"/>
      <c r="AR296" s="543"/>
      <c r="AS296" s="543"/>
      <c r="AT296" s="543"/>
    </row>
    <row r="297" spans="1:46" s="908" customFormat="1" x14ac:dyDescent="0.35">
      <c r="A297" s="543"/>
      <c r="B297" s="543"/>
      <c r="C297" s="543"/>
      <c r="D297" s="543"/>
      <c r="G297" s="543"/>
      <c r="H297" s="543"/>
      <c r="I297" s="543"/>
      <c r="J297" s="543"/>
      <c r="K297" s="543"/>
      <c r="L297" s="543"/>
      <c r="M297" s="543"/>
      <c r="N297" s="543"/>
      <c r="O297" s="543"/>
      <c r="P297" s="543"/>
      <c r="S297" s="543"/>
      <c r="T297" s="543"/>
      <c r="Y297" s="543"/>
      <c r="Z297" s="543"/>
      <c r="AA297" s="910"/>
      <c r="AB297" s="543"/>
      <c r="AC297" s="543"/>
      <c r="AD297" s="543"/>
      <c r="AE297" s="543"/>
      <c r="AF297" s="543"/>
      <c r="AG297" s="543"/>
      <c r="AH297" s="543"/>
      <c r="AI297" s="543"/>
      <c r="AJ297" s="543"/>
      <c r="AK297" s="543"/>
      <c r="AL297" s="543"/>
      <c r="AM297" s="543"/>
      <c r="AN297" s="543"/>
      <c r="AO297" s="543"/>
      <c r="AP297" s="543"/>
      <c r="AQ297" s="543"/>
      <c r="AR297" s="543"/>
      <c r="AS297" s="543"/>
      <c r="AT297" s="543"/>
    </row>
    <row r="298" spans="1:46" s="908" customFormat="1" x14ac:dyDescent="0.35">
      <c r="A298" s="543"/>
      <c r="B298" s="543"/>
      <c r="C298" s="543"/>
      <c r="D298" s="543"/>
      <c r="G298" s="543"/>
      <c r="H298" s="543"/>
      <c r="I298" s="543"/>
      <c r="J298" s="543"/>
      <c r="K298" s="543"/>
      <c r="L298" s="543"/>
      <c r="M298" s="543"/>
      <c r="N298" s="543"/>
      <c r="O298" s="543"/>
      <c r="P298" s="543"/>
      <c r="S298" s="543"/>
      <c r="T298" s="543"/>
      <c r="Y298" s="543"/>
      <c r="Z298" s="543"/>
      <c r="AA298" s="910"/>
      <c r="AB298" s="543"/>
      <c r="AC298" s="543"/>
      <c r="AD298" s="543"/>
      <c r="AE298" s="543"/>
      <c r="AF298" s="543"/>
      <c r="AG298" s="543"/>
      <c r="AH298" s="543"/>
      <c r="AI298" s="543"/>
      <c r="AJ298" s="543"/>
      <c r="AK298" s="543"/>
      <c r="AL298" s="543"/>
      <c r="AM298" s="543"/>
      <c r="AN298" s="543"/>
      <c r="AO298" s="543"/>
      <c r="AP298" s="543"/>
      <c r="AQ298" s="543"/>
      <c r="AR298" s="543"/>
      <c r="AS298" s="543"/>
      <c r="AT298" s="543"/>
    </row>
    <row r="299" spans="1:46" s="908" customFormat="1" x14ac:dyDescent="0.35">
      <c r="A299" s="543"/>
      <c r="B299" s="543"/>
      <c r="C299" s="543"/>
      <c r="D299" s="543"/>
      <c r="G299" s="543"/>
      <c r="H299" s="543"/>
      <c r="I299" s="543"/>
      <c r="J299" s="543"/>
      <c r="K299" s="543"/>
      <c r="L299" s="543"/>
      <c r="M299" s="543"/>
      <c r="N299" s="543"/>
      <c r="O299" s="543"/>
      <c r="P299" s="543"/>
      <c r="S299" s="543"/>
      <c r="T299" s="543"/>
      <c r="Y299" s="543"/>
      <c r="Z299" s="543"/>
      <c r="AA299" s="910"/>
      <c r="AB299" s="543"/>
      <c r="AC299" s="543"/>
      <c r="AD299" s="543"/>
      <c r="AE299" s="543"/>
      <c r="AF299" s="543"/>
      <c r="AG299" s="543"/>
      <c r="AH299" s="543"/>
      <c r="AI299" s="543"/>
      <c r="AJ299" s="543"/>
      <c r="AK299" s="543"/>
      <c r="AL299" s="543"/>
      <c r="AM299" s="543"/>
      <c r="AN299" s="543"/>
      <c r="AO299" s="543"/>
      <c r="AP299" s="543"/>
      <c r="AQ299" s="543"/>
      <c r="AR299" s="543"/>
      <c r="AS299" s="543"/>
      <c r="AT299" s="543"/>
    </row>
    <row r="300" spans="1:46" s="908" customFormat="1" x14ac:dyDescent="0.35">
      <c r="A300" s="543"/>
      <c r="B300" s="543"/>
      <c r="C300" s="543"/>
      <c r="D300" s="543"/>
      <c r="G300" s="543"/>
      <c r="H300" s="543"/>
      <c r="I300" s="543"/>
      <c r="J300" s="543"/>
      <c r="K300" s="543"/>
      <c r="L300" s="543"/>
      <c r="M300" s="543"/>
      <c r="N300" s="543"/>
      <c r="O300" s="543"/>
      <c r="P300" s="543"/>
      <c r="S300" s="543"/>
      <c r="T300" s="543"/>
      <c r="Y300" s="543"/>
      <c r="Z300" s="543"/>
      <c r="AA300" s="910"/>
      <c r="AB300" s="543"/>
      <c r="AC300" s="543"/>
      <c r="AD300" s="543"/>
      <c r="AE300" s="543"/>
      <c r="AF300" s="543"/>
      <c r="AG300" s="543"/>
      <c r="AH300" s="543"/>
      <c r="AI300" s="543"/>
      <c r="AJ300" s="543"/>
      <c r="AK300" s="543"/>
      <c r="AL300" s="543"/>
      <c r="AM300" s="543"/>
      <c r="AN300" s="543"/>
      <c r="AO300" s="543"/>
      <c r="AP300" s="543"/>
      <c r="AQ300" s="543"/>
      <c r="AR300" s="543"/>
      <c r="AS300" s="543"/>
      <c r="AT300" s="543"/>
    </row>
    <row r="301" spans="1:46" s="908" customFormat="1" x14ac:dyDescent="0.35">
      <c r="A301" s="543"/>
      <c r="B301" s="543"/>
      <c r="C301" s="543"/>
      <c r="D301" s="543"/>
      <c r="G301" s="543"/>
      <c r="H301" s="543"/>
      <c r="I301" s="543"/>
      <c r="J301" s="543"/>
      <c r="K301" s="543"/>
      <c r="L301" s="543"/>
      <c r="M301" s="543"/>
      <c r="N301" s="543"/>
      <c r="O301" s="543"/>
      <c r="P301" s="543"/>
      <c r="S301" s="543"/>
      <c r="T301" s="543"/>
      <c r="Y301" s="543"/>
      <c r="Z301" s="543"/>
      <c r="AA301" s="910"/>
      <c r="AB301" s="543"/>
      <c r="AC301" s="543"/>
      <c r="AD301" s="543"/>
      <c r="AE301" s="543"/>
      <c r="AF301" s="543"/>
      <c r="AG301" s="543"/>
      <c r="AH301" s="543"/>
      <c r="AI301" s="543"/>
      <c r="AJ301" s="543"/>
      <c r="AK301" s="543"/>
      <c r="AL301" s="543"/>
      <c r="AM301" s="543"/>
      <c r="AN301" s="543"/>
      <c r="AO301" s="543"/>
      <c r="AP301" s="543"/>
      <c r="AQ301" s="543"/>
      <c r="AR301" s="543"/>
      <c r="AS301" s="543"/>
      <c r="AT301" s="543"/>
    </row>
    <row r="302" spans="1:46" s="908" customFormat="1" x14ac:dyDescent="0.35">
      <c r="A302" s="543"/>
      <c r="B302" s="543"/>
      <c r="C302" s="543"/>
      <c r="D302" s="543"/>
      <c r="G302" s="543"/>
      <c r="H302" s="543"/>
      <c r="I302" s="543"/>
      <c r="J302" s="543"/>
      <c r="K302" s="543"/>
      <c r="L302" s="543"/>
      <c r="M302" s="543"/>
      <c r="N302" s="543"/>
      <c r="O302" s="543"/>
      <c r="P302" s="543"/>
      <c r="S302" s="543"/>
      <c r="T302" s="543"/>
      <c r="Y302" s="543"/>
      <c r="Z302" s="543"/>
      <c r="AA302" s="910"/>
      <c r="AB302" s="543"/>
      <c r="AC302" s="543"/>
      <c r="AD302" s="543"/>
      <c r="AE302" s="543"/>
      <c r="AF302" s="543"/>
      <c r="AG302" s="543"/>
      <c r="AH302" s="543"/>
      <c r="AI302" s="543"/>
      <c r="AJ302" s="543"/>
      <c r="AK302" s="543"/>
      <c r="AL302" s="543"/>
      <c r="AM302" s="543"/>
      <c r="AN302" s="543"/>
      <c r="AO302" s="543"/>
      <c r="AP302" s="543"/>
      <c r="AQ302" s="543"/>
      <c r="AR302" s="543"/>
      <c r="AS302" s="543"/>
      <c r="AT302" s="543"/>
    </row>
    <row r="303" spans="1:46" s="908" customFormat="1" x14ac:dyDescent="0.35">
      <c r="A303" s="543"/>
      <c r="B303" s="543"/>
      <c r="C303" s="543"/>
      <c r="D303" s="543"/>
      <c r="G303" s="543"/>
      <c r="H303" s="543"/>
      <c r="I303" s="543"/>
      <c r="J303" s="543"/>
      <c r="K303" s="543"/>
      <c r="L303" s="543"/>
      <c r="M303" s="543"/>
      <c r="N303" s="543"/>
      <c r="O303" s="543"/>
      <c r="P303" s="543"/>
      <c r="S303" s="543"/>
      <c r="T303" s="543"/>
      <c r="Y303" s="543"/>
      <c r="Z303" s="543"/>
      <c r="AA303" s="910"/>
      <c r="AB303" s="543"/>
      <c r="AC303" s="543"/>
      <c r="AD303" s="543"/>
      <c r="AE303" s="543"/>
      <c r="AF303" s="543"/>
      <c r="AG303" s="543"/>
      <c r="AH303" s="543"/>
      <c r="AI303" s="543"/>
      <c r="AJ303" s="543"/>
      <c r="AK303" s="543"/>
      <c r="AL303" s="543"/>
      <c r="AM303" s="543"/>
      <c r="AN303" s="543"/>
      <c r="AO303" s="543"/>
      <c r="AP303" s="543"/>
      <c r="AQ303" s="543"/>
      <c r="AR303" s="543"/>
      <c r="AS303" s="543"/>
      <c r="AT303" s="543"/>
    </row>
    <row r="304" spans="1:46" s="908" customFormat="1" x14ac:dyDescent="0.35">
      <c r="A304" s="543"/>
      <c r="B304" s="543"/>
      <c r="C304" s="543"/>
      <c r="D304" s="543"/>
      <c r="G304" s="543"/>
      <c r="H304" s="543"/>
      <c r="I304" s="543"/>
      <c r="J304" s="543"/>
      <c r="K304" s="543"/>
      <c r="L304" s="543"/>
      <c r="M304" s="543"/>
      <c r="N304" s="543"/>
      <c r="O304" s="543"/>
      <c r="P304" s="543"/>
      <c r="S304" s="543"/>
      <c r="T304" s="543"/>
      <c r="Y304" s="543"/>
      <c r="Z304" s="543"/>
      <c r="AA304" s="910"/>
      <c r="AB304" s="543"/>
      <c r="AC304" s="543"/>
      <c r="AD304" s="543"/>
      <c r="AE304" s="543"/>
      <c r="AF304" s="543"/>
      <c r="AG304" s="543"/>
      <c r="AH304" s="543"/>
      <c r="AI304" s="543"/>
      <c r="AJ304" s="543"/>
      <c r="AK304" s="543"/>
      <c r="AL304" s="543"/>
      <c r="AM304" s="543"/>
      <c r="AN304" s="543"/>
      <c r="AO304" s="543"/>
      <c r="AP304" s="543"/>
      <c r="AQ304" s="543"/>
      <c r="AR304" s="543"/>
      <c r="AS304" s="543"/>
      <c r="AT304" s="543"/>
    </row>
    <row r="305" spans="1:46" s="908" customFormat="1" x14ac:dyDescent="0.35">
      <c r="A305" s="543"/>
      <c r="B305" s="543"/>
      <c r="C305" s="543"/>
      <c r="D305" s="543"/>
      <c r="G305" s="543"/>
      <c r="H305" s="543"/>
      <c r="I305" s="543"/>
      <c r="J305" s="543"/>
      <c r="K305" s="543"/>
      <c r="L305" s="543"/>
      <c r="M305" s="543"/>
      <c r="N305" s="543"/>
      <c r="O305" s="543"/>
      <c r="P305" s="543"/>
      <c r="S305" s="543"/>
      <c r="T305" s="543"/>
      <c r="Y305" s="543"/>
      <c r="Z305" s="543"/>
      <c r="AA305" s="910"/>
      <c r="AB305" s="543"/>
      <c r="AC305" s="543"/>
      <c r="AD305" s="543"/>
      <c r="AE305" s="543"/>
      <c r="AF305" s="543"/>
      <c r="AG305" s="543"/>
      <c r="AH305" s="543"/>
      <c r="AI305" s="543"/>
      <c r="AJ305" s="543"/>
      <c r="AK305" s="543"/>
      <c r="AL305" s="543"/>
      <c r="AM305" s="543"/>
      <c r="AN305" s="543"/>
      <c r="AO305" s="543"/>
      <c r="AP305" s="543"/>
      <c r="AQ305" s="543"/>
      <c r="AR305" s="543"/>
      <c r="AS305" s="543"/>
      <c r="AT305" s="543"/>
    </row>
    <row r="306" spans="1:46" s="908" customFormat="1" x14ac:dyDescent="0.35">
      <c r="A306" s="543"/>
      <c r="B306" s="543"/>
      <c r="C306" s="543"/>
      <c r="D306" s="543"/>
      <c r="G306" s="543"/>
      <c r="H306" s="543"/>
      <c r="I306" s="543"/>
      <c r="J306" s="543"/>
      <c r="K306" s="543"/>
      <c r="L306" s="543"/>
      <c r="M306" s="543"/>
      <c r="N306" s="543"/>
      <c r="O306" s="543"/>
      <c r="P306" s="543"/>
      <c r="S306" s="543"/>
      <c r="T306" s="543"/>
      <c r="Y306" s="543"/>
      <c r="Z306" s="543"/>
      <c r="AA306" s="910"/>
      <c r="AB306" s="543"/>
      <c r="AC306" s="543"/>
      <c r="AD306" s="543"/>
      <c r="AE306" s="543"/>
      <c r="AF306" s="543"/>
      <c r="AG306" s="543"/>
      <c r="AH306" s="543"/>
      <c r="AI306" s="543"/>
      <c r="AJ306" s="543"/>
      <c r="AK306" s="543"/>
      <c r="AL306" s="543"/>
      <c r="AM306" s="543"/>
      <c r="AN306" s="543"/>
      <c r="AO306" s="543"/>
      <c r="AP306" s="543"/>
      <c r="AQ306" s="543"/>
      <c r="AR306" s="543"/>
      <c r="AS306" s="543"/>
      <c r="AT306" s="543"/>
    </row>
    <row r="307" spans="1:46" s="908" customFormat="1" x14ac:dyDescent="0.35">
      <c r="A307" s="543"/>
      <c r="B307" s="543"/>
      <c r="C307" s="543"/>
      <c r="D307" s="543"/>
      <c r="G307" s="543"/>
      <c r="H307" s="543"/>
      <c r="I307" s="543"/>
      <c r="J307" s="543"/>
      <c r="K307" s="543"/>
      <c r="L307" s="543"/>
      <c r="M307" s="543"/>
      <c r="N307" s="543"/>
      <c r="O307" s="543"/>
      <c r="P307" s="543"/>
      <c r="S307" s="543"/>
      <c r="T307" s="543"/>
      <c r="Y307" s="543"/>
      <c r="Z307" s="543"/>
      <c r="AA307" s="910"/>
      <c r="AB307" s="543"/>
      <c r="AC307" s="543"/>
      <c r="AD307" s="543"/>
      <c r="AE307" s="543"/>
      <c r="AF307" s="543"/>
      <c r="AG307" s="543"/>
      <c r="AH307" s="543"/>
      <c r="AI307" s="543"/>
      <c r="AJ307" s="543"/>
      <c r="AK307" s="543"/>
      <c r="AL307" s="543"/>
      <c r="AM307" s="543"/>
      <c r="AN307" s="543"/>
      <c r="AO307" s="543"/>
      <c r="AP307" s="543"/>
      <c r="AQ307" s="543"/>
      <c r="AR307" s="543"/>
      <c r="AS307" s="543"/>
      <c r="AT307" s="543"/>
    </row>
    <row r="308" spans="1:46" s="908" customFormat="1" x14ac:dyDescent="0.35">
      <c r="A308" s="543"/>
      <c r="B308" s="543"/>
      <c r="C308" s="543"/>
      <c r="D308" s="543"/>
      <c r="G308" s="543"/>
      <c r="H308" s="543"/>
      <c r="I308" s="543"/>
      <c r="J308" s="543"/>
      <c r="K308" s="543"/>
      <c r="L308" s="543"/>
      <c r="M308" s="543"/>
      <c r="N308" s="543"/>
      <c r="O308" s="543"/>
      <c r="P308" s="543"/>
      <c r="S308" s="543"/>
      <c r="T308" s="543"/>
      <c r="Y308" s="543"/>
      <c r="Z308" s="543"/>
      <c r="AA308" s="910"/>
      <c r="AB308" s="543"/>
      <c r="AC308" s="543"/>
      <c r="AD308" s="543"/>
      <c r="AE308" s="543"/>
      <c r="AF308" s="543"/>
      <c r="AG308" s="543"/>
      <c r="AH308" s="543"/>
      <c r="AI308" s="543"/>
      <c r="AJ308" s="543"/>
      <c r="AK308" s="543"/>
      <c r="AL308" s="543"/>
      <c r="AM308" s="543"/>
      <c r="AN308" s="543"/>
      <c r="AO308" s="543"/>
      <c r="AP308" s="543"/>
      <c r="AQ308" s="543"/>
      <c r="AR308" s="543"/>
      <c r="AS308" s="543"/>
      <c r="AT308" s="543"/>
    </row>
    <row r="309" spans="1:46" s="908" customFormat="1" x14ac:dyDescent="0.35">
      <c r="A309" s="543"/>
      <c r="B309" s="543"/>
      <c r="C309" s="543"/>
      <c r="D309" s="543"/>
      <c r="G309" s="543"/>
      <c r="H309" s="543"/>
      <c r="I309" s="543"/>
      <c r="J309" s="543"/>
      <c r="K309" s="543"/>
      <c r="L309" s="543"/>
      <c r="M309" s="543"/>
      <c r="N309" s="543"/>
      <c r="O309" s="543"/>
      <c r="P309" s="543"/>
      <c r="S309" s="543"/>
      <c r="T309" s="543"/>
      <c r="Y309" s="543"/>
      <c r="Z309" s="543"/>
      <c r="AA309" s="910"/>
      <c r="AB309" s="543"/>
      <c r="AC309" s="543"/>
      <c r="AD309" s="543"/>
      <c r="AE309" s="543"/>
      <c r="AF309" s="543"/>
      <c r="AG309" s="543"/>
      <c r="AH309" s="543"/>
      <c r="AI309" s="543"/>
      <c r="AJ309" s="543"/>
      <c r="AK309" s="543"/>
      <c r="AL309" s="543"/>
      <c r="AM309" s="543"/>
      <c r="AN309" s="543"/>
      <c r="AO309" s="543"/>
      <c r="AP309" s="543"/>
      <c r="AQ309" s="543"/>
      <c r="AR309" s="543"/>
      <c r="AS309" s="543"/>
      <c r="AT309" s="543"/>
    </row>
    <row r="310" spans="1:46" s="908" customFormat="1" x14ac:dyDescent="0.35">
      <c r="A310" s="543"/>
      <c r="B310" s="543"/>
      <c r="C310" s="543"/>
      <c r="D310" s="543"/>
      <c r="G310" s="543"/>
      <c r="H310" s="543"/>
      <c r="I310" s="543"/>
      <c r="J310" s="543"/>
      <c r="K310" s="543"/>
      <c r="L310" s="543"/>
      <c r="M310" s="543"/>
      <c r="N310" s="543"/>
      <c r="O310" s="543"/>
      <c r="P310" s="543"/>
      <c r="S310" s="543"/>
      <c r="T310" s="543"/>
      <c r="Y310" s="543"/>
      <c r="Z310" s="543"/>
      <c r="AA310" s="910"/>
      <c r="AB310" s="543"/>
      <c r="AC310" s="543"/>
      <c r="AD310" s="543"/>
      <c r="AE310" s="543"/>
      <c r="AF310" s="543"/>
      <c r="AG310" s="543"/>
      <c r="AH310" s="543"/>
      <c r="AI310" s="543"/>
      <c r="AJ310" s="543"/>
      <c r="AK310" s="543"/>
      <c r="AL310" s="543"/>
      <c r="AM310" s="543"/>
      <c r="AN310" s="543"/>
      <c r="AO310" s="543"/>
      <c r="AP310" s="543"/>
      <c r="AQ310" s="543"/>
      <c r="AR310" s="543"/>
      <c r="AS310" s="543"/>
      <c r="AT310" s="543"/>
    </row>
    <row r="311" spans="1:46" s="908" customFormat="1" x14ac:dyDescent="0.35">
      <c r="A311" s="543"/>
      <c r="B311" s="543"/>
      <c r="C311" s="543"/>
      <c r="D311" s="543"/>
      <c r="G311" s="543"/>
      <c r="H311" s="543"/>
      <c r="I311" s="543"/>
      <c r="J311" s="543"/>
      <c r="K311" s="543"/>
      <c r="L311" s="543"/>
      <c r="M311" s="543"/>
      <c r="N311" s="543"/>
      <c r="O311" s="543"/>
      <c r="P311" s="543"/>
      <c r="S311" s="543"/>
      <c r="T311" s="543"/>
      <c r="Y311" s="543"/>
      <c r="Z311" s="543"/>
      <c r="AA311" s="910"/>
      <c r="AB311" s="543"/>
      <c r="AC311" s="543"/>
      <c r="AD311" s="543"/>
      <c r="AE311" s="543"/>
      <c r="AF311" s="543"/>
      <c r="AG311" s="543"/>
      <c r="AH311" s="543"/>
      <c r="AI311" s="543"/>
      <c r="AJ311" s="543"/>
      <c r="AK311" s="543"/>
      <c r="AL311" s="543"/>
      <c r="AM311" s="543"/>
      <c r="AN311" s="543"/>
      <c r="AO311" s="543"/>
      <c r="AP311" s="543"/>
      <c r="AQ311" s="543"/>
      <c r="AR311" s="543"/>
      <c r="AS311" s="543"/>
      <c r="AT311" s="543"/>
    </row>
    <row r="312" spans="1:46" s="908" customFormat="1" x14ac:dyDescent="0.35">
      <c r="A312" s="543"/>
      <c r="B312" s="543"/>
      <c r="C312" s="543"/>
      <c r="D312" s="543"/>
      <c r="G312" s="543"/>
      <c r="H312" s="543"/>
      <c r="I312" s="543"/>
      <c r="J312" s="543"/>
      <c r="K312" s="543"/>
      <c r="L312" s="543"/>
      <c r="M312" s="543"/>
      <c r="N312" s="543"/>
      <c r="O312" s="543"/>
      <c r="P312" s="543"/>
      <c r="S312" s="543"/>
      <c r="T312" s="543"/>
      <c r="Y312" s="543"/>
      <c r="Z312" s="543"/>
      <c r="AA312" s="910"/>
      <c r="AB312" s="543"/>
      <c r="AC312" s="543"/>
      <c r="AD312" s="543"/>
      <c r="AE312" s="543"/>
      <c r="AF312" s="543"/>
      <c r="AG312" s="543"/>
      <c r="AH312" s="543"/>
      <c r="AI312" s="543"/>
      <c r="AJ312" s="543"/>
      <c r="AK312" s="543"/>
      <c r="AL312" s="543"/>
      <c r="AM312" s="543"/>
      <c r="AN312" s="543"/>
      <c r="AO312" s="543"/>
      <c r="AP312" s="543"/>
      <c r="AQ312" s="543"/>
      <c r="AR312" s="543"/>
      <c r="AS312" s="543"/>
      <c r="AT312" s="543"/>
    </row>
    <row r="313" spans="1:46" s="908" customFormat="1" x14ac:dyDescent="0.35">
      <c r="A313" s="543"/>
      <c r="B313" s="543"/>
      <c r="C313" s="543"/>
      <c r="D313" s="543"/>
      <c r="G313" s="543"/>
      <c r="H313" s="543"/>
      <c r="I313" s="543"/>
      <c r="J313" s="543"/>
      <c r="K313" s="543"/>
      <c r="L313" s="543"/>
      <c r="M313" s="543"/>
      <c r="N313" s="543"/>
      <c r="O313" s="543"/>
      <c r="P313" s="543"/>
      <c r="S313" s="543"/>
      <c r="T313" s="543"/>
      <c r="Y313" s="543"/>
      <c r="Z313" s="543"/>
      <c r="AA313" s="910"/>
      <c r="AB313" s="543"/>
      <c r="AC313" s="543"/>
      <c r="AD313" s="543"/>
      <c r="AE313" s="543"/>
      <c r="AF313" s="543"/>
      <c r="AG313" s="543"/>
      <c r="AH313" s="543"/>
      <c r="AI313" s="543"/>
      <c r="AJ313" s="543"/>
      <c r="AK313" s="543"/>
      <c r="AL313" s="543"/>
      <c r="AM313" s="543"/>
      <c r="AN313" s="543"/>
      <c r="AO313" s="543"/>
      <c r="AP313" s="543"/>
      <c r="AQ313" s="543"/>
      <c r="AR313" s="543"/>
      <c r="AS313" s="543"/>
      <c r="AT313" s="543"/>
    </row>
    <row r="314" spans="1:46" s="908" customFormat="1" x14ac:dyDescent="0.35">
      <c r="A314" s="543"/>
      <c r="B314" s="543"/>
      <c r="C314" s="543"/>
      <c r="D314" s="543"/>
      <c r="G314" s="543"/>
      <c r="H314" s="543"/>
      <c r="I314" s="543"/>
      <c r="J314" s="543"/>
      <c r="K314" s="543"/>
      <c r="L314" s="543"/>
      <c r="M314" s="543"/>
      <c r="N314" s="543"/>
      <c r="O314" s="543"/>
      <c r="P314" s="543"/>
      <c r="S314" s="543"/>
      <c r="T314" s="543"/>
      <c r="Y314" s="543"/>
      <c r="Z314" s="543"/>
      <c r="AA314" s="910"/>
      <c r="AB314" s="543"/>
      <c r="AC314" s="543"/>
      <c r="AD314" s="543"/>
      <c r="AE314" s="543"/>
      <c r="AF314" s="543"/>
      <c r="AG314" s="543"/>
      <c r="AH314" s="543"/>
      <c r="AI314" s="543"/>
      <c r="AJ314" s="543"/>
      <c r="AK314" s="543"/>
      <c r="AL314" s="543"/>
      <c r="AM314" s="543"/>
      <c r="AN314" s="543"/>
      <c r="AO314" s="543"/>
      <c r="AP314" s="543"/>
      <c r="AQ314" s="543"/>
      <c r="AR314" s="543"/>
      <c r="AS314" s="543"/>
      <c r="AT314" s="543"/>
    </row>
    <row r="315" spans="1:46" s="908" customFormat="1" x14ac:dyDescent="0.35">
      <c r="A315" s="543"/>
      <c r="B315" s="543"/>
      <c r="C315" s="543"/>
      <c r="D315" s="543"/>
      <c r="G315" s="543"/>
      <c r="H315" s="543"/>
      <c r="I315" s="543"/>
      <c r="J315" s="543"/>
      <c r="K315" s="543"/>
      <c r="L315" s="543"/>
      <c r="M315" s="543"/>
      <c r="N315" s="543"/>
      <c r="O315" s="543"/>
      <c r="P315" s="543"/>
      <c r="S315" s="543"/>
      <c r="T315" s="543"/>
      <c r="Y315" s="543"/>
      <c r="Z315" s="543"/>
      <c r="AA315" s="910"/>
      <c r="AB315" s="543"/>
      <c r="AC315" s="543"/>
      <c r="AD315" s="543"/>
      <c r="AE315" s="543"/>
      <c r="AF315" s="543"/>
      <c r="AG315" s="543"/>
      <c r="AH315" s="543"/>
      <c r="AI315" s="543"/>
      <c r="AJ315" s="543"/>
      <c r="AK315" s="543"/>
      <c r="AL315" s="543"/>
      <c r="AM315" s="543"/>
      <c r="AN315" s="543"/>
      <c r="AO315" s="543"/>
      <c r="AP315" s="543"/>
      <c r="AQ315" s="543"/>
      <c r="AR315" s="543"/>
      <c r="AS315" s="543"/>
      <c r="AT315" s="543"/>
    </row>
    <row r="316" spans="1:46" s="908" customFormat="1" x14ac:dyDescent="0.35">
      <c r="A316" s="543"/>
      <c r="B316" s="543"/>
      <c r="C316" s="543"/>
      <c r="D316" s="543"/>
      <c r="G316" s="543"/>
      <c r="H316" s="543"/>
      <c r="I316" s="543"/>
      <c r="J316" s="543"/>
      <c r="K316" s="543"/>
      <c r="L316" s="543"/>
      <c r="M316" s="543"/>
      <c r="N316" s="543"/>
      <c r="O316" s="543"/>
      <c r="P316" s="543"/>
      <c r="S316" s="543"/>
      <c r="T316" s="543"/>
      <c r="Y316" s="543"/>
      <c r="Z316" s="543"/>
      <c r="AA316" s="910"/>
      <c r="AB316" s="543"/>
      <c r="AC316" s="543"/>
      <c r="AD316" s="543"/>
      <c r="AE316" s="543"/>
      <c r="AF316" s="543"/>
      <c r="AG316" s="543"/>
      <c r="AH316" s="543"/>
      <c r="AI316" s="543"/>
      <c r="AJ316" s="543"/>
      <c r="AK316" s="543"/>
      <c r="AL316" s="543"/>
      <c r="AM316" s="543"/>
      <c r="AN316" s="543"/>
      <c r="AO316" s="543"/>
      <c r="AP316" s="543"/>
      <c r="AQ316" s="543"/>
      <c r="AR316" s="543"/>
      <c r="AS316" s="543"/>
      <c r="AT316" s="543"/>
    </row>
    <row r="317" spans="1:46" s="908" customFormat="1" x14ac:dyDescent="0.35">
      <c r="A317" s="543"/>
      <c r="B317" s="543"/>
      <c r="C317" s="543"/>
      <c r="D317" s="543"/>
      <c r="G317" s="543"/>
      <c r="H317" s="543"/>
      <c r="I317" s="543"/>
      <c r="J317" s="543"/>
      <c r="K317" s="543"/>
      <c r="L317" s="543"/>
      <c r="M317" s="543"/>
      <c r="N317" s="543"/>
      <c r="O317" s="543"/>
      <c r="P317" s="543"/>
      <c r="S317" s="543"/>
      <c r="T317" s="543"/>
      <c r="Y317" s="543"/>
      <c r="Z317" s="543"/>
      <c r="AA317" s="910"/>
      <c r="AB317" s="543"/>
      <c r="AC317" s="543"/>
      <c r="AD317" s="543"/>
      <c r="AE317" s="543"/>
      <c r="AF317" s="543"/>
      <c r="AG317" s="543"/>
      <c r="AH317" s="543"/>
      <c r="AI317" s="543"/>
      <c r="AJ317" s="543"/>
      <c r="AK317" s="543"/>
      <c r="AL317" s="543"/>
      <c r="AM317" s="543"/>
      <c r="AN317" s="543"/>
      <c r="AO317" s="543"/>
      <c r="AP317" s="543"/>
      <c r="AQ317" s="543"/>
      <c r="AR317" s="543"/>
      <c r="AS317" s="543"/>
      <c r="AT317" s="543"/>
    </row>
    <row r="318" spans="1:46" s="908" customFormat="1" x14ac:dyDescent="0.35">
      <c r="A318" s="543"/>
      <c r="B318" s="543"/>
      <c r="C318" s="543"/>
      <c r="D318" s="543"/>
      <c r="G318" s="543"/>
      <c r="H318" s="543"/>
      <c r="I318" s="543"/>
      <c r="J318" s="543"/>
      <c r="K318" s="543"/>
      <c r="L318" s="543"/>
      <c r="M318" s="543"/>
      <c r="N318" s="543"/>
      <c r="O318" s="543"/>
      <c r="P318" s="543"/>
      <c r="S318" s="543"/>
      <c r="T318" s="543"/>
      <c r="Y318" s="543"/>
      <c r="Z318" s="543"/>
      <c r="AA318" s="910"/>
      <c r="AB318" s="543"/>
      <c r="AC318" s="543"/>
      <c r="AD318" s="543"/>
      <c r="AE318" s="543"/>
      <c r="AF318" s="543"/>
      <c r="AG318" s="543"/>
      <c r="AH318" s="543"/>
      <c r="AI318" s="543"/>
      <c r="AJ318" s="543"/>
      <c r="AK318" s="543"/>
      <c r="AL318" s="543"/>
      <c r="AM318" s="543"/>
      <c r="AN318" s="543"/>
      <c r="AO318" s="543"/>
      <c r="AP318" s="543"/>
      <c r="AQ318" s="543"/>
      <c r="AR318" s="543"/>
      <c r="AS318" s="543"/>
      <c r="AT318" s="543"/>
    </row>
    <row r="319" spans="1:46" s="908" customFormat="1" x14ac:dyDescent="0.35">
      <c r="A319" s="543"/>
      <c r="B319" s="543"/>
      <c r="C319" s="543"/>
      <c r="D319" s="543"/>
      <c r="G319" s="543"/>
      <c r="H319" s="543"/>
      <c r="I319" s="543"/>
      <c r="J319" s="543"/>
      <c r="K319" s="543"/>
      <c r="L319" s="543"/>
      <c r="M319" s="543"/>
      <c r="N319" s="543"/>
      <c r="O319" s="543"/>
      <c r="P319" s="543"/>
      <c r="S319" s="543"/>
      <c r="T319" s="543"/>
      <c r="Y319" s="543"/>
      <c r="Z319" s="543"/>
      <c r="AA319" s="910"/>
      <c r="AB319" s="543"/>
      <c r="AC319" s="543"/>
      <c r="AD319" s="543"/>
      <c r="AE319" s="543"/>
      <c r="AF319" s="543"/>
      <c r="AG319" s="543"/>
      <c r="AH319" s="543"/>
      <c r="AI319" s="543"/>
      <c r="AJ319" s="543"/>
      <c r="AK319" s="543"/>
      <c r="AL319" s="543"/>
      <c r="AM319" s="543"/>
      <c r="AN319" s="543"/>
      <c r="AO319" s="543"/>
      <c r="AP319" s="543"/>
      <c r="AQ319" s="543"/>
      <c r="AR319" s="543"/>
      <c r="AS319" s="543"/>
      <c r="AT319" s="543"/>
    </row>
    <row r="320" spans="1:46" s="908" customFormat="1" x14ac:dyDescent="0.35">
      <c r="A320" s="543"/>
      <c r="B320" s="543"/>
      <c r="C320" s="543"/>
      <c r="D320" s="543"/>
      <c r="G320" s="543"/>
      <c r="H320" s="543"/>
      <c r="I320" s="543"/>
      <c r="J320" s="543"/>
      <c r="K320" s="543"/>
      <c r="L320" s="543"/>
      <c r="M320" s="543"/>
      <c r="N320" s="543"/>
      <c r="O320" s="543"/>
      <c r="P320" s="543"/>
      <c r="S320" s="543"/>
      <c r="T320" s="543"/>
      <c r="Y320" s="543"/>
      <c r="Z320" s="543"/>
      <c r="AA320" s="910"/>
      <c r="AB320" s="543"/>
      <c r="AC320" s="543"/>
      <c r="AD320" s="543"/>
      <c r="AE320" s="543"/>
      <c r="AF320" s="543"/>
      <c r="AG320" s="543"/>
      <c r="AH320" s="543"/>
      <c r="AI320" s="543"/>
      <c r="AJ320" s="543"/>
      <c r="AK320" s="543"/>
      <c r="AL320" s="543"/>
      <c r="AM320" s="543"/>
      <c r="AN320" s="543"/>
      <c r="AO320" s="543"/>
      <c r="AP320" s="543"/>
      <c r="AQ320" s="543"/>
      <c r="AR320" s="543"/>
      <c r="AS320" s="543"/>
      <c r="AT320" s="543"/>
    </row>
    <row r="321" spans="1:46" s="908" customFormat="1" x14ac:dyDescent="0.35">
      <c r="A321" s="543"/>
      <c r="B321" s="543"/>
      <c r="C321" s="543"/>
      <c r="D321" s="543"/>
      <c r="G321" s="543"/>
      <c r="H321" s="543"/>
      <c r="I321" s="543"/>
      <c r="J321" s="543"/>
      <c r="K321" s="543"/>
      <c r="L321" s="543"/>
      <c r="M321" s="543"/>
      <c r="N321" s="543"/>
      <c r="O321" s="543"/>
      <c r="P321" s="543"/>
      <c r="S321" s="543"/>
      <c r="T321" s="543"/>
      <c r="Y321" s="543"/>
      <c r="Z321" s="543"/>
      <c r="AA321" s="910"/>
      <c r="AB321" s="543"/>
      <c r="AC321" s="543"/>
      <c r="AD321" s="543"/>
      <c r="AE321" s="543"/>
      <c r="AF321" s="543"/>
      <c r="AG321" s="543"/>
      <c r="AH321" s="543"/>
      <c r="AI321" s="543"/>
      <c r="AJ321" s="543"/>
      <c r="AK321" s="543"/>
      <c r="AL321" s="543"/>
      <c r="AM321" s="543"/>
      <c r="AN321" s="543"/>
      <c r="AO321" s="543"/>
      <c r="AP321" s="543"/>
      <c r="AQ321" s="543"/>
      <c r="AR321" s="543"/>
      <c r="AS321" s="543"/>
      <c r="AT321" s="543"/>
    </row>
    <row r="322" spans="1:46" s="908" customFormat="1" x14ac:dyDescent="0.35">
      <c r="A322" s="543"/>
      <c r="B322" s="543"/>
      <c r="C322" s="543"/>
      <c r="D322" s="543"/>
      <c r="G322" s="543"/>
      <c r="H322" s="543"/>
      <c r="I322" s="543"/>
      <c r="J322" s="543"/>
      <c r="K322" s="543"/>
      <c r="L322" s="543"/>
      <c r="M322" s="543"/>
      <c r="N322" s="543"/>
      <c r="O322" s="543"/>
      <c r="P322" s="543"/>
      <c r="S322" s="543"/>
      <c r="T322" s="543"/>
      <c r="Y322" s="543"/>
      <c r="Z322" s="543"/>
      <c r="AA322" s="910"/>
      <c r="AB322" s="543"/>
      <c r="AC322" s="543"/>
      <c r="AD322" s="543"/>
      <c r="AE322" s="543"/>
      <c r="AF322" s="543"/>
      <c r="AG322" s="543"/>
      <c r="AH322" s="543"/>
      <c r="AI322" s="543"/>
      <c r="AJ322" s="543"/>
      <c r="AK322" s="543"/>
      <c r="AL322" s="543"/>
      <c r="AM322" s="543"/>
      <c r="AN322" s="543"/>
      <c r="AO322" s="543"/>
      <c r="AP322" s="543"/>
      <c r="AQ322" s="543"/>
      <c r="AR322" s="543"/>
      <c r="AS322" s="543"/>
      <c r="AT322" s="543"/>
    </row>
    <row r="323" spans="1:46" s="908" customFormat="1" x14ac:dyDescent="0.35">
      <c r="A323" s="543"/>
      <c r="B323" s="543"/>
      <c r="C323" s="543"/>
      <c r="D323" s="543"/>
      <c r="G323" s="543"/>
      <c r="H323" s="543"/>
      <c r="I323" s="543"/>
      <c r="J323" s="543"/>
      <c r="K323" s="543"/>
      <c r="L323" s="543"/>
      <c r="M323" s="543"/>
      <c r="N323" s="543"/>
      <c r="O323" s="543"/>
      <c r="P323" s="543"/>
      <c r="S323" s="543"/>
      <c r="T323" s="543"/>
      <c r="Y323" s="543"/>
      <c r="Z323" s="543"/>
      <c r="AA323" s="910"/>
      <c r="AB323" s="543"/>
      <c r="AC323" s="543"/>
      <c r="AD323" s="543"/>
      <c r="AE323" s="543"/>
      <c r="AF323" s="543"/>
      <c r="AG323" s="543"/>
      <c r="AH323" s="543"/>
      <c r="AI323" s="543"/>
      <c r="AJ323" s="543"/>
      <c r="AK323" s="543"/>
      <c r="AL323" s="543"/>
      <c r="AM323" s="543"/>
      <c r="AN323" s="543"/>
      <c r="AO323" s="543"/>
      <c r="AP323" s="543"/>
      <c r="AQ323" s="543"/>
      <c r="AR323" s="543"/>
      <c r="AS323" s="543"/>
      <c r="AT323" s="543"/>
    </row>
    <row r="324" spans="1:46" s="908" customFormat="1" x14ac:dyDescent="0.35">
      <c r="A324" s="543"/>
      <c r="B324" s="543"/>
      <c r="C324" s="543"/>
      <c r="D324" s="543"/>
      <c r="G324" s="543"/>
      <c r="H324" s="543"/>
      <c r="I324" s="543"/>
      <c r="J324" s="543"/>
      <c r="K324" s="543"/>
      <c r="L324" s="543"/>
      <c r="M324" s="543"/>
      <c r="N324" s="543"/>
      <c r="O324" s="543"/>
      <c r="P324" s="543"/>
      <c r="S324" s="543"/>
      <c r="T324" s="543"/>
      <c r="Y324" s="543"/>
      <c r="Z324" s="543"/>
      <c r="AA324" s="910"/>
      <c r="AB324" s="543"/>
      <c r="AC324" s="543"/>
      <c r="AD324" s="543"/>
      <c r="AE324" s="543"/>
      <c r="AF324" s="543"/>
      <c r="AG324" s="543"/>
      <c r="AH324" s="543"/>
      <c r="AI324" s="543"/>
      <c r="AJ324" s="543"/>
      <c r="AK324" s="543"/>
      <c r="AL324" s="543"/>
      <c r="AM324" s="543"/>
      <c r="AN324" s="543"/>
      <c r="AO324" s="543"/>
      <c r="AP324" s="543"/>
      <c r="AQ324" s="543"/>
      <c r="AR324" s="543"/>
      <c r="AS324" s="543"/>
      <c r="AT324" s="543"/>
    </row>
    <row r="325" spans="1:46" s="908" customFormat="1" x14ac:dyDescent="0.35">
      <c r="A325" s="543"/>
      <c r="B325" s="543"/>
      <c r="C325" s="543"/>
      <c r="D325" s="543"/>
      <c r="G325" s="543"/>
      <c r="H325" s="543"/>
      <c r="I325" s="543"/>
      <c r="J325" s="543"/>
      <c r="K325" s="543"/>
      <c r="L325" s="543"/>
      <c r="M325" s="543"/>
      <c r="N325" s="543"/>
      <c r="O325" s="543"/>
      <c r="P325" s="543"/>
      <c r="S325" s="543"/>
      <c r="T325" s="543"/>
      <c r="Y325" s="543"/>
      <c r="Z325" s="543"/>
      <c r="AA325" s="910"/>
      <c r="AB325" s="543"/>
      <c r="AC325" s="543"/>
      <c r="AD325" s="543"/>
      <c r="AE325" s="543"/>
      <c r="AF325" s="543"/>
      <c r="AG325" s="543"/>
      <c r="AH325" s="543"/>
      <c r="AI325" s="543"/>
      <c r="AJ325" s="543"/>
      <c r="AK325" s="543"/>
      <c r="AL325" s="543"/>
      <c r="AM325" s="543"/>
      <c r="AN325" s="543"/>
      <c r="AO325" s="543"/>
      <c r="AP325" s="543"/>
      <c r="AQ325" s="543"/>
      <c r="AR325" s="543"/>
      <c r="AS325" s="543"/>
      <c r="AT325" s="543"/>
    </row>
    <row r="326" spans="1:46" s="908" customFormat="1" x14ac:dyDescent="0.35">
      <c r="A326" s="543"/>
      <c r="B326" s="543"/>
      <c r="C326" s="543"/>
      <c r="D326" s="543"/>
      <c r="G326" s="543"/>
      <c r="H326" s="543"/>
      <c r="I326" s="543"/>
      <c r="J326" s="543"/>
      <c r="K326" s="543"/>
      <c r="L326" s="543"/>
      <c r="M326" s="543"/>
      <c r="N326" s="543"/>
      <c r="O326" s="543"/>
      <c r="P326" s="543"/>
      <c r="S326" s="543"/>
      <c r="T326" s="543"/>
      <c r="Y326" s="543"/>
      <c r="Z326" s="543"/>
      <c r="AA326" s="910"/>
      <c r="AB326" s="543"/>
      <c r="AC326" s="543"/>
      <c r="AD326" s="543"/>
      <c r="AE326" s="543"/>
      <c r="AF326" s="543"/>
      <c r="AG326" s="543"/>
      <c r="AH326" s="543"/>
      <c r="AI326" s="543"/>
      <c r="AJ326" s="543"/>
      <c r="AK326" s="543"/>
      <c r="AL326" s="543"/>
      <c r="AM326" s="543"/>
      <c r="AN326" s="543"/>
      <c r="AO326" s="543"/>
      <c r="AP326" s="543"/>
      <c r="AQ326" s="543"/>
      <c r="AR326" s="543"/>
      <c r="AS326" s="543"/>
      <c r="AT326" s="543"/>
    </row>
    <row r="327" spans="1:46" s="908" customFormat="1" x14ac:dyDescent="0.35">
      <c r="A327" s="543"/>
      <c r="B327" s="543"/>
      <c r="C327" s="543"/>
      <c r="D327" s="543"/>
      <c r="G327" s="543"/>
      <c r="H327" s="543"/>
      <c r="I327" s="543"/>
      <c r="J327" s="543"/>
      <c r="K327" s="543"/>
      <c r="L327" s="543"/>
      <c r="M327" s="543"/>
      <c r="N327" s="543"/>
      <c r="O327" s="543"/>
      <c r="P327" s="543"/>
      <c r="S327" s="543"/>
      <c r="T327" s="543"/>
      <c r="Y327" s="543"/>
      <c r="Z327" s="543"/>
      <c r="AA327" s="910"/>
      <c r="AB327" s="543"/>
      <c r="AC327" s="543"/>
      <c r="AD327" s="543"/>
      <c r="AE327" s="543"/>
      <c r="AF327" s="543"/>
      <c r="AG327" s="543"/>
      <c r="AH327" s="543"/>
      <c r="AI327" s="543"/>
      <c r="AJ327" s="543"/>
      <c r="AK327" s="543"/>
      <c r="AL327" s="543"/>
      <c r="AM327" s="543"/>
      <c r="AN327" s="543"/>
      <c r="AO327" s="543"/>
      <c r="AP327" s="543"/>
      <c r="AQ327" s="543"/>
      <c r="AR327" s="543"/>
      <c r="AS327" s="543"/>
      <c r="AT327" s="543"/>
    </row>
    <row r="328" spans="1:46" s="908" customFormat="1" x14ac:dyDescent="0.35">
      <c r="A328" s="543"/>
      <c r="B328" s="543"/>
      <c r="C328" s="543"/>
      <c r="D328" s="543"/>
      <c r="G328" s="543"/>
      <c r="H328" s="543"/>
      <c r="I328" s="543"/>
      <c r="J328" s="543"/>
      <c r="K328" s="543"/>
      <c r="L328" s="543"/>
      <c r="M328" s="543"/>
      <c r="N328" s="543"/>
      <c r="O328" s="543"/>
      <c r="P328" s="543"/>
      <c r="S328" s="543"/>
      <c r="T328" s="543"/>
      <c r="Y328" s="543"/>
      <c r="Z328" s="543"/>
      <c r="AA328" s="910"/>
      <c r="AB328" s="543"/>
      <c r="AC328" s="543"/>
      <c r="AD328" s="543"/>
      <c r="AE328" s="543"/>
      <c r="AF328" s="543"/>
      <c r="AG328" s="543"/>
      <c r="AH328" s="543"/>
      <c r="AI328" s="543"/>
      <c r="AJ328" s="543"/>
      <c r="AK328" s="543"/>
      <c r="AL328" s="543"/>
      <c r="AM328" s="543"/>
      <c r="AN328" s="543"/>
      <c r="AO328" s="543"/>
      <c r="AP328" s="543"/>
      <c r="AQ328" s="543"/>
      <c r="AR328" s="543"/>
      <c r="AS328" s="543"/>
      <c r="AT328" s="543"/>
    </row>
    <row r="329" spans="1:46" s="908" customFormat="1" x14ac:dyDescent="0.35">
      <c r="A329" s="543"/>
      <c r="B329" s="543"/>
      <c r="C329" s="543"/>
      <c r="D329" s="543"/>
      <c r="G329" s="543"/>
      <c r="H329" s="543"/>
      <c r="I329" s="543"/>
      <c r="J329" s="543"/>
      <c r="K329" s="543"/>
      <c r="L329" s="543"/>
      <c r="M329" s="543"/>
      <c r="N329" s="543"/>
      <c r="O329" s="543"/>
      <c r="P329" s="543"/>
      <c r="S329" s="543"/>
      <c r="T329" s="543"/>
      <c r="Y329" s="543"/>
      <c r="Z329" s="543"/>
      <c r="AA329" s="910"/>
      <c r="AB329" s="543"/>
      <c r="AC329" s="543"/>
      <c r="AD329" s="543"/>
      <c r="AE329" s="543"/>
      <c r="AF329" s="543"/>
      <c r="AG329" s="543"/>
      <c r="AH329" s="543"/>
      <c r="AI329" s="543"/>
      <c r="AJ329" s="543"/>
      <c r="AK329" s="543"/>
      <c r="AL329" s="543"/>
      <c r="AM329" s="543"/>
      <c r="AN329" s="543"/>
      <c r="AO329" s="543"/>
      <c r="AP329" s="543"/>
      <c r="AQ329" s="543"/>
      <c r="AR329" s="543"/>
      <c r="AS329" s="543"/>
      <c r="AT329" s="543"/>
    </row>
    <row r="330" spans="1:46" s="908" customFormat="1" x14ac:dyDescent="0.35">
      <c r="A330" s="543"/>
      <c r="B330" s="543"/>
      <c r="C330" s="543"/>
      <c r="D330" s="543"/>
      <c r="G330" s="543"/>
      <c r="H330" s="543"/>
      <c r="I330" s="543"/>
      <c r="J330" s="543"/>
      <c r="K330" s="543"/>
      <c r="L330" s="543"/>
      <c r="M330" s="543"/>
      <c r="N330" s="543"/>
      <c r="O330" s="543"/>
      <c r="P330" s="543"/>
      <c r="S330" s="543"/>
      <c r="T330" s="543"/>
      <c r="Y330" s="543"/>
      <c r="Z330" s="543"/>
      <c r="AA330" s="910"/>
      <c r="AB330" s="543"/>
      <c r="AC330" s="543"/>
      <c r="AD330" s="543"/>
      <c r="AE330" s="543"/>
      <c r="AF330" s="543"/>
      <c r="AG330" s="543"/>
      <c r="AH330" s="543"/>
      <c r="AI330" s="543"/>
      <c r="AJ330" s="543"/>
      <c r="AK330" s="543"/>
      <c r="AL330" s="543"/>
      <c r="AM330" s="543"/>
      <c r="AN330" s="543"/>
      <c r="AO330" s="543"/>
      <c r="AP330" s="543"/>
      <c r="AQ330" s="543"/>
      <c r="AR330" s="543"/>
      <c r="AS330" s="543"/>
      <c r="AT330" s="543"/>
    </row>
    <row r="331" spans="1:46" s="908" customFormat="1" x14ac:dyDescent="0.35">
      <c r="A331" s="543"/>
      <c r="B331" s="543"/>
      <c r="C331" s="543"/>
      <c r="D331" s="543"/>
      <c r="G331" s="543"/>
      <c r="H331" s="543"/>
      <c r="I331" s="543"/>
      <c r="J331" s="543"/>
      <c r="K331" s="543"/>
      <c r="L331" s="543"/>
      <c r="M331" s="543"/>
      <c r="N331" s="543"/>
      <c r="O331" s="543"/>
      <c r="P331" s="543"/>
      <c r="S331" s="543"/>
      <c r="T331" s="543"/>
      <c r="Y331" s="543"/>
      <c r="Z331" s="543"/>
      <c r="AA331" s="910"/>
      <c r="AB331" s="543"/>
      <c r="AC331" s="543"/>
      <c r="AD331" s="543"/>
      <c r="AE331" s="543"/>
      <c r="AF331" s="543"/>
      <c r="AG331" s="543"/>
      <c r="AH331" s="543"/>
      <c r="AI331" s="543"/>
      <c r="AJ331" s="543"/>
      <c r="AK331" s="543"/>
      <c r="AL331" s="543"/>
      <c r="AM331" s="543"/>
      <c r="AN331" s="543"/>
      <c r="AO331" s="543"/>
      <c r="AP331" s="543"/>
      <c r="AQ331" s="543"/>
      <c r="AR331" s="543"/>
      <c r="AS331" s="543"/>
      <c r="AT331" s="543"/>
    </row>
    <row r="332" spans="1:46" s="908" customFormat="1" x14ac:dyDescent="0.35">
      <c r="A332" s="543"/>
      <c r="B332" s="543"/>
      <c r="C332" s="543"/>
      <c r="D332" s="543"/>
      <c r="G332" s="543"/>
      <c r="H332" s="543"/>
      <c r="I332" s="543"/>
      <c r="J332" s="543"/>
      <c r="K332" s="543"/>
      <c r="L332" s="543"/>
      <c r="M332" s="543"/>
      <c r="N332" s="543"/>
      <c r="O332" s="543"/>
      <c r="P332" s="543"/>
      <c r="S332" s="543"/>
      <c r="T332" s="543"/>
      <c r="Y332" s="543"/>
      <c r="Z332" s="543"/>
      <c r="AA332" s="910"/>
      <c r="AB332" s="543"/>
      <c r="AC332" s="543"/>
      <c r="AD332" s="543"/>
      <c r="AE332" s="543"/>
      <c r="AF332" s="543"/>
      <c r="AG332" s="543"/>
      <c r="AH332" s="543"/>
      <c r="AI332" s="543"/>
      <c r="AJ332" s="543"/>
      <c r="AK332" s="543"/>
      <c r="AL332" s="543"/>
      <c r="AM332" s="543"/>
      <c r="AN332" s="543"/>
      <c r="AO332" s="543"/>
      <c r="AP332" s="543"/>
      <c r="AQ332" s="543"/>
      <c r="AR332" s="543"/>
      <c r="AS332" s="543"/>
      <c r="AT332" s="543"/>
    </row>
    <row r="333" spans="1:46" s="908" customFormat="1" x14ac:dyDescent="0.35">
      <c r="A333" s="543"/>
      <c r="B333" s="543"/>
      <c r="C333" s="543"/>
      <c r="D333" s="543"/>
      <c r="G333" s="543"/>
      <c r="H333" s="543"/>
      <c r="I333" s="543"/>
      <c r="J333" s="543"/>
      <c r="K333" s="543"/>
      <c r="L333" s="543"/>
      <c r="M333" s="543"/>
      <c r="N333" s="543"/>
      <c r="O333" s="543"/>
      <c r="P333" s="543"/>
      <c r="S333" s="543"/>
      <c r="T333" s="543"/>
      <c r="Y333" s="543"/>
      <c r="Z333" s="543"/>
      <c r="AA333" s="910"/>
      <c r="AB333" s="543"/>
      <c r="AC333" s="543"/>
      <c r="AD333" s="543"/>
      <c r="AE333" s="543"/>
      <c r="AF333" s="543"/>
      <c r="AG333" s="543"/>
      <c r="AH333" s="543"/>
      <c r="AI333" s="543"/>
      <c r="AJ333" s="543"/>
      <c r="AK333" s="543"/>
      <c r="AL333" s="543"/>
      <c r="AM333" s="543"/>
      <c r="AN333" s="543"/>
      <c r="AO333" s="543"/>
      <c r="AP333" s="543"/>
      <c r="AQ333" s="543"/>
      <c r="AR333" s="543"/>
      <c r="AS333" s="543"/>
      <c r="AT333" s="543"/>
    </row>
    <row r="334" spans="1:46" s="908" customFormat="1" x14ac:dyDescent="0.35">
      <c r="A334" s="543"/>
      <c r="B334" s="543"/>
      <c r="C334" s="543"/>
      <c r="D334" s="543"/>
      <c r="G334" s="543"/>
      <c r="H334" s="543"/>
      <c r="I334" s="543"/>
      <c r="J334" s="543"/>
      <c r="K334" s="543"/>
      <c r="L334" s="543"/>
      <c r="M334" s="543"/>
      <c r="N334" s="543"/>
      <c r="O334" s="543"/>
      <c r="P334" s="543"/>
      <c r="S334" s="543"/>
      <c r="T334" s="543"/>
      <c r="Y334" s="543"/>
      <c r="Z334" s="543"/>
      <c r="AA334" s="910"/>
      <c r="AB334" s="543"/>
      <c r="AC334" s="543"/>
      <c r="AD334" s="543"/>
      <c r="AE334" s="543"/>
      <c r="AF334" s="543"/>
      <c r="AG334" s="543"/>
      <c r="AH334" s="543"/>
      <c r="AI334" s="543"/>
      <c r="AJ334" s="543"/>
      <c r="AK334" s="543"/>
      <c r="AL334" s="543"/>
      <c r="AM334" s="543"/>
      <c r="AN334" s="543"/>
      <c r="AO334" s="543"/>
      <c r="AP334" s="543"/>
      <c r="AQ334" s="543"/>
      <c r="AR334" s="543"/>
      <c r="AS334" s="543"/>
      <c r="AT334" s="543"/>
    </row>
    <row r="335" spans="1:46" s="908" customFormat="1" x14ac:dyDescent="0.35">
      <c r="A335" s="543"/>
      <c r="B335" s="543"/>
      <c r="C335" s="543"/>
      <c r="D335" s="543"/>
      <c r="G335" s="543"/>
      <c r="H335" s="543"/>
      <c r="I335" s="543"/>
      <c r="J335" s="543"/>
      <c r="K335" s="543"/>
      <c r="L335" s="543"/>
      <c r="M335" s="543"/>
      <c r="N335" s="543"/>
      <c r="O335" s="543"/>
      <c r="P335" s="543"/>
      <c r="S335" s="543"/>
      <c r="T335" s="543"/>
      <c r="Y335" s="543"/>
      <c r="Z335" s="543"/>
      <c r="AA335" s="910"/>
      <c r="AB335" s="543"/>
      <c r="AC335" s="543"/>
      <c r="AD335" s="543"/>
      <c r="AE335" s="543"/>
      <c r="AF335" s="543"/>
      <c r="AG335" s="543"/>
      <c r="AH335" s="543"/>
      <c r="AI335" s="543"/>
      <c r="AJ335" s="543"/>
      <c r="AK335" s="543"/>
      <c r="AL335" s="543"/>
      <c r="AM335" s="543"/>
      <c r="AN335" s="543"/>
      <c r="AO335" s="543"/>
      <c r="AP335" s="543"/>
      <c r="AQ335" s="543"/>
      <c r="AR335" s="543"/>
      <c r="AS335" s="543"/>
      <c r="AT335" s="543"/>
    </row>
    <row r="336" spans="1:46" s="908" customFormat="1" x14ac:dyDescent="0.35">
      <c r="A336" s="543"/>
      <c r="B336" s="543"/>
      <c r="C336" s="543"/>
      <c r="D336" s="543"/>
      <c r="G336" s="543"/>
      <c r="H336" s="543"/>
      <c r="I336" s="543"/>
      <c r="J336" s="543"/>
      <c r="K336" s="543"/>
      <c r="L336" s="543"/>
      <c r="M336" s="543"/>
      <c r="N336" s="543"/>
      <c r="O336" s="543"/>
      <c r="P336" s="543"/>
      <c r="S336" s="543"/>
      <c r="T336" s="543"/>
      <c r="Y336" s="543"/>
      <c r="Z336" s="543"/>
      <c r="AA336" s="910"/>
      <c r="AB336" s="543"/>
      <c r="AC336" s="543"/>
      <c r="AD336" s="543"/>
      <c r="AE336" s="543"/>
      <c r="AF336" s="543"/>
      <c r="AG336" s="543"/>
      <c r="AH336" s="543"/>
      <c r="AI336" s="543"/>
      <c r="AJ336" s="543"/>
      <c r="AK336" s="543"/>
      <c r="AL336" s="543"/>
      <c r="AM336" s="543"/>
      <c r="AN336" s="543"/>
      <c r="AO336" s="543"/>
      <c r="AP336" s="543"/>
      <c r="AQ336" s="543"/>
      <c r="AR336" s="543"/>
      <c r="AS336" s="543"/>
      <c r="AT336" s="543"/>
    </row>
    <row r="337" spans="1:46" s="908" customFormat="1" x14ac:dyDescent="0.35">
      <c r="A337" s="543"/>
      <c r="B337" s="543"/>
      <c r="C337" s="543"/>
      <c r="D337" s="543"/>
      <c r="G337" s="543"/>
      <c r="H337" s="543"/>
      <c r="I337" s="543"/>
      <c r="J337" s="543"/>
      <c r="K337" s="543"/>
      <c r="L337" s="543"/>
      <c r="M337" s="543"/>
      <c r="N337" s="543"/>
      <c r="O337" s="543"/>
      <c r="P337" s="543"/>
      <c r="S337" s="543"/>
      <c r="T337" s="543"/>
      <c r="Y337" s="543"/>
      <c r="Z337" s="543"/>
      <c r="AA337" s="910"/>
      <c r="AB337" s="543"/>
      <c r="AC337" s="543"/>
      <c r="AD337" s="543"/>
      <c r="AE337" s="543"/>
      <c r="AF337" s="543"/>
      <c r="AG337" s="543"/>
      <c r="AH337" s="543"/>
      <c r="AI337" s="543"/>
      <c r="AJ337" s="543"/>
      <c r="AK337" s="543"/>
      <c r="AL337" s="543"/>
      <c r="AM337" s="543"/>
      <c r="AN337" s="543"/>
      <c r="AO337" s="543"/>
      <c r="AP337" s="543"/>
      <c r="AQ337" s="543"/>
      <c r="AR337" s="543"/>
      <c r="AS337" s="543"/>
      <c r="AT337" s="543"/>
    </row>
    <row r="338" spans="1:46" s="908" customFormat="1" x14ac:dyDescent="0.35">
      <c r="A338" s="543"/>
      <c r="B338" s="543"/>
      <c r="C338" s="543"/>
      <c r="D338" s="543"/>
      <c r="G338" s="543"/>
      <c r="H338" s="543"/>
      <c r="I338" s="543"/>
      <c r="J338" s="543"/>
      <c r="K338" s="543"/>
      <c r="L338" s="543"/>
      <c r="M338" s="543"/>
      <c r="N338" s="543"/>
      <c r="O338" s="543"/>
      <c r="P338" s="543"/>
      <c r="S338" s="543"/>
      <c r="T338" s="543"/>
      <c r="Y338" s="543"/>
      <c r="Z338" s="543"/>
      <c r="AA338" s="910"/>
      <c r="AB338" s="543"/>
      <c r="AC338" s="543"/>
      <c r="AD338" s="543"/>
      <c r="AE338" s="543"/>
      <c r="AF338" s="543"/>
      <c r="AG338" s="543"/>
      <c r="AH338" s="543"/>
      <c r="AI338" s="543"/>
      <c r="AJ338" s="543"/>
      <c r="AK338" s="543"/>
      <c r="AL338" s="543"/>
      <c r="AM338" s="543"/>
      <c r="AN338" s="543"/>
      <c r="AO338" s="543"/>
      <c r="AP338" s="543"/>
      <c r="AQ338" s="543"/>
      <c r="AR338" s="543"/>
      <c r="AS338" s="543"/>
      <c r="AT338" s="543"/>
    </row>
    <row r="339" spans="1:46" s="908" customFormat="1" x14ac:dyDescent="0.35">
      <c r="A339" s="543"/>
      <c r="B339" s="543"/>
      <c r="C339" s="543"/>
      <c r="D339" s="543"/>
      <c r="G339" s="543"/>
      <c r="H339" s="543"/>
      <c r="I339" s="543"/>
      <c r="J339" s="543"/>
      <c r="K339" s="543"/>
      <c r="L339" s="543"/>
      <c r="M339" s="543"/>
      <c r="N339" s="543"/>
      <c r="O339" s="543"/>
      <c r="P339" s="543"/>
      <c r="S339" s="543"/>
      <c r="T339" s="543"/>
      <c r="Y339" s="543"/>
      <c r="Z339" s="543"/>
      <c r="AA339" s="910"/>
      <c r="AB339" s="543"/>
      <c r="AC339" s="543"/>
      <c r="AD339" s="543"/>
      <c r="AE339" s="543"/>
      <c r="AF339" s="543"/>
      <c r="AG339" s="543"/>
      <c r="AH339" s="543"/>
      <c r="AI339" s="543"/>
      <c r="AJ339" s="543"/>
      <c r="AK339" s="543"/>
      <c r="AL339" s="543"/>
      <c r="AM339" s="543"/>
      <c r="AN339" s="543"/>
      <c r="AO339" s="543"/>
      <c r="AP339" s="543"/>
      <c r="AQ339" s="543"/>
      <c r="AR339" s="543"/>
      <c r="AS339" s="543"/>
      <c r="AT339" s="543"/>
    </row>
    <row r="340" spans="1:46" s="908" customFormat="1" x14ac:dyDescent="0.35">
      <c r="A340" s="543"/>
      <c r="B340" s="543"/>
      <c r="C340" s="543"/>
      <c r="D340" s="543"/>
      <c r="G340" s="543"/>
      <c r="H340" s="543"/>
      <c r="I340" s="543"/>
      <c r="J340" s="543"/>
      <c r="K340" s="543"/>
      <c r="L340" s="543"/>
      <c r="M340" s="543"/>
      <c r="N340" s="543"/>
      <c r="O340" s="543"/>
      <c r="P340" s="543"/>
      <c r="S340" s="543"/>
      <c r="T340" s="543"/>
      <c r="Y340" s="543"/>
      <c r="Z340" s="543"/>
      <c r="AA340" s="910"/>
      <c r="AB340" s="543"/>
      <c r="AC340" s="543"/>
      <c r="AD340" s="543"/>
      <c r="AE340" s="543"/>
      <c r="AF340" s="543"/>
      <c r="AG340" s="543"/>
      <c r="AH340" s="543"/>
      <c r="AI340" s="543"/>
      <c r="AJ340" s="543"/>
      <c r="AK340" s="543"/>
      <c r="AL340" s="543"/>
      <c r="AM340" s="543"/>
      <c r="AN340" s="543"/>
      <c r="AO340" s="543"/>
      <c r="AP340" s="543"/>
      <c r="AQ340" s="543"/>
      <c r="AR340" s="543"/>
      <c r="AS340" s="543"/>
      <c r="AT340" s="543"/>
    </row>
    <row r="341" spans="1:46" s="908" customFormat="1" x14ac:dyDescent="0.35">
      <c r="A341" s="543"/>
      <c r="B341" s="543"/>
      <c r="C341" s="543"/>
      <c r="D341" s="543"/>
      <c r="G341" s="543"/>
      <c r="H341" s="543"/>
      <c r="I341" s="543"/>
      <c r="J341" s="543"/>
      <c r="K341" s="543"/>
      <c r="L341" s="543"/>
      <c r="M341" s="543"/>
      <c r="N341" s="543"/>
      <c r="O341" s="543"/>
      <c r="P341" s="543"/>
      <c r="S341" s="543"/>
      <c r="T341" s="543"/>
      <c r="Y341" s="543"/>
      <c r="Z341" s="543"/>
      <c r="AA341" s="910"/>
      <c r="AB341" s="543"/>
      <c r="AC341" s="543"/>
      <c r="AD341" s="543"/>
      <c r="AE341" s="543"/>
      <c r="AF341" s="543"/>
      <c r="AG341" s="543"/>
      <c r="AH341" s="543"/>
      <c r="AI341" s="543"/>
      <c r="AJ341" s="543"/>
      <c r="AK341" s="543"/>
      <c r="AL341" s="543"/>
      <c r="AM341" s="543"/>
      <c r="AN341" s="543"/>
      <c r="AO341" s="543"/>
      <c r="AP341" s="543"/>
      <c r="AQ341" s="543"/>
      <c r="AR341" s="543"/>
      <c r="AS341" s="543"/>
      <c r="AT341" s="543"/>
    </row>
    <row r="342" spans="1:46" s="908" customFormat="1" x14ac:dyDescent="0.35">
      <c r="A342" s="543"/>
      <c r="B342" s="543"/>
      <c r="C342" s="543"/>
      <c r="D342" s="543"/>
      <c r="G342" s="543"/>
      <c r="H342" s="543"/>
      <c r="I342" s="543"/>
      <c r="J342" s="543"/>
      <c r="K342" s="543"/>
      <c r="L342" s="543"/>
      <c r="M342" s="543"/>
      <c r="N342" s="543"/>
      <c r="O342" s="543"/>
      <c r="P342" s="543"/>
      <c r="S342" s="543"/>
      <c r="T342" s="543"/>
      <c r="Y342" s="543"/>
      <c r="Z342" s="543"/>
      <c r="AA342" s="910"/>
      <c r="AB342" s="543"/>
      <c r="AC342" s="543"/>
      <c r="AD342" s="543"/>
      <c r="AE342" s="543"/>
      <c r="AF342" s="543"/>
      <c r="AG342" s="543"/>
      <c r="AH342" s="543"/>
      <c r="AI342" s="543"/>
      <c r="AJ342" s="543"/>
      <c r="AK342" s="543"/>
      <c r="AL342" s="543"/>
      <c r="AM342" s="543"/>
      <c r="AN342" s="543"/>
      <c r="AO342" s="543"/>
      <c r="AP342" s="543"/>
      <c r="AQ342" s="543"/>
      <c r="AR342" s="543"/>
      <c r="AS342" s="543"/>
      <c r="AT342" s="543"/>
    </row>
    <row r="343" spans="1:46" s="908" customFormat="1" x14ac:dyDescent="0.35">
      <c r="A343" s="543"/>
      <c r="B343" s="543"/>
      <c r="C343" s="543"/>
      <c r="D343" s="543"/>
      <c r="G343" s="543"/>
      <c r="H343" s="543"/>
      <c r="I343" s="543"/>
      <c r="J343" s="543"/>
      <c r="K343" s="543"/>
      <c r="L343" s="543"/>
      <c r="M343" s="543"/>
      <c r="N343" s="543"/>
      <c r="O343" s="543"/>
      <c r="P343" s="543"/>
      <c r="S343" s="543"/>
      <c r="T343" s="543"/>
      <c r="Y343" s="543"/>
      <c r="Z343" s="543"/>
      <c r="AA343" s="910"/>
      <c r="AB343" s="543"/>
      <c r="AC343" s="543"/>
      <c r="AD343" s="543"/>
      <c r="AE343" s="543"/>
      <c r="AF343" s="543"/>
      <c r="AG343" s="543"/>
      <c r="AH343" s="543"/>
      <c r="AI343" s="543"/>
      <c r="AJ343" s="543"/>
      <c r="AK343" s="543"/>
      <c r="AL343" s="543"/>
      <c r="AM343" s="543"/>
      <c r="AN343" s="543"/>
      <c r="AO343" s="543"/>
      <c r="AP343" s="543"/>
      <c r="AQ343" s="543"/>
      <c r="AR343" s="543"/>
      <c r="AS343" s="543"/>
      <c r="AT343" s="543"/>
    </row>
    <row r="344" spans="1:46" s="908" customFormat="1" x14ac:dyDescent="0.35">
      <c r="A344" s="543"/>
      <c r="B344" s="543"/>
      <c r="C344" s="543"/>
      <c r="D344" s="543"/>
      <c r="G344" s="543"/>
      <c r="H344" s="543"/>
      <c r="I344" s="543"/>
      <c r="J344" s="543"/>
      <c r="K344" s="543"/>
      <c r="L344" s="543"/>
      <c r="M344" s="543"/>
      <c r="N344" s="543"/>
      <c r="O344" s="543"/>
      <c r="P344" s="543"/>
      <c r="S344" s="543"/>
      <c r="T344" s="543"/>
      <c r="Y344" s="543"/>
      <c r="Z344" s="543"/>
      <c r="AA344" s="910"/>
      <c r="AB344" s="543"/>
      <c r="AC344" s="543"/>
      <c r="AD344" s="543"/>
      <c r="AE344" s="543"/>
      <c r="AF344" s="543"/>
      <c r="AG344" s="543"/>
      <c r="AH344" s="543"/>
      <c r="AI344" s="543"/>
      <c r="AJ344" s="543"/>
      <c r="AK344" s="543"/>
      <c r="AL344" s="543"/>
      <c r="AM344" s="543"/>
      <c r="AN344" s="543"/>
      <c r="AO344" s="543"/>
      <c r="AP344" s="543"/>
      <c r="AQ344" s="543"/>
      <c r="AR344" s="543"/>
      <c r="AS344" s="543"/>
      <c r="AT344" s="543"/>
    </row>
    <row r="345" spans="1:46" s="908" customFormat="1" x14ac:dyDescent="0.35">
      <c r="A345" s="543"/>
      <c r="B345" s="543"/>
      <c r="C345" s="543"/>
      <c r="D345" s="543"/>
      <c r="G345" s="543"/>
      <c r="H345" s="543"/>
      <c r="I345" s="543"/>
      <c r="J345" s="543"/>
      <c r="K345" s="543"/>
      <c r="L345" s="543"/>
      <c r="M345" s="543"/>
      <c r="N345" s="543"/>
      <c r="O345" s="543"/>
      <c r="P345" s="543"/>
      <c r="S345" s="543"/>
      <c r="T345" s="543"/>
      <c r="Y345" s="543"/>
      <c r="Z345" s="543"/>
      <c r="AA345" s="910"/>
      <c r="AB345" s="543"/>
      <c r="AC345" s="543"/>
      <c r="AD345" s="543"/>
      <c r="AE345" s="543"/>
      <c r="AF345" s="543"/>
      <c r="AG345" s="543"/>
      <c r="AH345" s="543"/>
      <c r="AI345" s="543"/>
      <c r="AJ345" s="543"/>
      <c r="AK345" s="543"/>
      <c r="AL345" s="543"/>
      <c r="AM345" s="543"/>
      <c r="AN345" s="543"/>
      <c r="AO345" s="543"/>
      <c r="AP345" s="543"/>
      <c r="AQ345" s="543"/>
      <c r="AR345" s="543"/>
      <c r="AS345" s="543"/>
      <c r="AT345" s="543"/>
    </row>
    <row r="346" spans="1:46" s="908" customFormat="1" x14ac:dyDescent="0.35">
      <c r="A346" s="543"/>
      <c r="B346" s="543"/>
      <c r="C346" s="543"/>
      <c r="D346" s="543"/>
      <c r="G346" s="543"/>
      <c r="H346" s="543"/>
      <c r="I346" s="543"/>
      <c r="J346" s="543"/>
      <c r="K346" s="543"/>
      <c r="L346" s="543"/>
      <c r="M346" s="543"/>
      <c r="N346" s="543"/>
      <c r="O346" s="543"/>
      <c r="P346" s="543"/>
      <c r="S346" s="543"/>
      <c r="T346" s="543"/>
      <c r="Y346" s="543"/>
      <c r="Z346" s="543"/>
      <c r="AA346" s="910"/>
      <c r="AB346" s="543"/>
      <c r="AC346" s="543"/>
      <c r="AD346" s="543"/>
      <c r="AE346" s="543"/>
      <c r="AF346" s="543"/>
      <c r="AG346" s="543"/>
      <c r="AH346" s="543"/>
      <c r="AI346" s="543"/>
      <c r="AJ346" s="543"/>
      <c r="AK346" s="543"/>
      <c r="AL346" s="543"/>
      <c r="AM346" s="543"/>
      <c r="AN346" s="543"/>
      <c r="AO346" s="543"/>
      <c r="AP346" s="543"/>
      <c r="AQ346" s="543"/>
      <c r="AR346" s="543"/>
      <c r="AS346" s="543"/>
      <c r="AT346" s="543"/>
    </row>
    <row r="347" spans="1:46" s="546" customFormat="1" x14ac:dyDescent="0.35">
      <c r="A347" s="547"/>
      <c r="B347" s="547"/>
      <c r="C347" s="547"/>
      <c r="D347" s="547"/>
      <c r="G347" s="547"/>
      <c r="H347" s="547"/>
      <c r="I347" s="547"/>
      <c r="J347" s="547"/>
      <c r="K347" s="543"/>
      <c r="L347" s="543"/>
      <c r="M347" s="547"/>
      <c r="N347" s="543"/>
      <c r="O347" s="547"/>
      <c r="P347" s="547"/>
      <c r="S347" s="547"/>
      <c r="T347" s="547"/>
      <c r="X347" s="938"/>
      <c r="Y347" s="547"/>
      <c r="Z347" s="547"/>
      <c r="AA347" s="910"/>
      <c r="AB347" s="543"/>
      <c r="AC347" s="543"/>
      <c r="AD347" s="543"/>
      <c r="AE347" s="543"/>
      <c r="AF347" s="543"/>
      <c r="AG347" s="543"/>
      <c r="AH347" s="543"/>
      <c r="AI347" s="543"/>
      <c r="AJ347" s="547"/>
      <c r="AK347" s="547"/>
      <c r="AL347" s="547"/>
      <c r="AM347" s="547"/>
      <c r="AN347" s="547"/>
      <c r="AO347" s="547"/>
      <c r="AP347" s="547"/>
      <c r="AQ347" s="547"/>
      <c r="AR347" s="547"/>
      <c r="AS347" s="547"/>
      <c r="AT347" s="547"/>
    </row>
    <row r="348" spans="1:46" s="546" customFormat="1" x14ac:dyDescent="0.35">
      <c r="A348" s="547"/>
      <c r="B348" s="547"/>
      <c r="C348" s="547"/>
      <c r="D348" s="547"/>
      <c r="G348" s="547"/>
      <c r="H348" s="547"/>
      <c r="I348" s="547"/>
      <c r="J348" s="547"/>
      <c r="K348" s="543"/>
      <c r="L348" s="543"/>
      <c r="M348" s="547"/>
      <c r="N348" s="543"/>
      <c r="O348" s="547"/>
      <c r="P348" s="547"/>
      <c r="S348" s="547"/>
      <c r="T348" s="547"/>
      <c r="X348" s="938"/>
      <c r="Y348" s="547"/>
      <c r="Z348" s="547"/>
      <c r="AA348" s="910"/>
      <c r="AB348" s="543"/>
      <c r="AC348" s="543"/>
      <c r="AD348" s="543"/>
      <c r="AE348" s="543"/>
      <c r="AF348" s="543"/>
      <c r="AG348" s="543"/>
      <c r="AH348" s="543"/>
      <c r="AI348" s="543"/>
      <c r="AJ348" s="547"/>
      <c r="AK348" s="547"/>
      <c r="AL348" s="547"/>
      <c r="AM348" s="547"/>
      <c r="AN348" s="547"/>
      <c r="AO348" s="547"/>
      <c r="AP348" s="547"/>
      <c r="AQ348" s="547"/>
      <c r="AR348" s="547"/>
      <c r="AS348" s="547"/>
      <c r="AT348" s="547"/>
    </row>
    <row r="349" spans="1:46" s="546" customFormat="1" x14ac:dyDescent="0.35">
      <c r="A349" s="547"/>
      <c r="B349" s="547"/>
      <c r="C349" s="547"/>
      <c r="D349" s="547"/>
      <c r="G349" s="547"/>
      <c r="H349" s="547"/>
      <c r="I349" s="547"/>
      <c r="J349" s="547"/>
      <c r="K349" s="543"/>
      <c r="L349" s="543"/>
      <c r="M349" s="547"/>
      <c r="N349" s="543"/>
      <c r="O349" s="547"/>
      <c r="P349" s="547"/>
      <c r="S349" s="547"/>
      <c r="T349" s="547"/>
      <c r="X349" s="938"/>
      <c r="Y349" s="547"/>
      <c r="Z349" s="547"/>
      <c r="AA349" s="910"/>
      <c r="AB349" s="543"/>
      <c r="AC349" s="543"/>
      <c r="AD349" s="543"/>
      <c r="AE349" s="543"/>
      <c r="AF349" s="543"/>
      <c r="AG349" s="543"/>
      <c r="AH349" s="543"/>
      <c r="AI349" s="543"/>
      <c r="AJ349" s="547"/>
      <c r="AK349" s="547"/>
      <c r="AL349" s="547"/>
      <c r="AM349" s="547"/>
      <c r="AN349" s="547"/>
      <c r="AO349" s="547"/>
      <c r="AP349" s="547"/>
      <c r="AQ349" s="547"/>
      <c r="AR349" s="547"/>
      <c r="AS349" s="547"/>
      <c r="AT349" s="547"/>
    </row>
    <row r="350" spans="1:46" s="546" customFormat="1" x14ac:dyDescent="0.35">
      <c r="A350" s="547"/>
      <c r="B350" s="547"/>
      <c r="C350" s="547"/>
      <c r="D350" s="547"/>
      <c r="G350" s="547"/>
      <c r="H350" s="547"/>
      <c r="I350" s="547"/>
      <c r="J350" s="547"/>
      <c r="K350" s="543"/>
      <c r="L350" s="543"/>
      <c r="M350" s="547"/>
      <c r="N350" s="543"/>
      <c r="O350" s="547"/>
      <c r="P350" s="547"/>
      <c r="S350" s="547"/>
      <c r="T350" s="547"/>
      <c r="X350" s="938"/>
      <c r="Y350" s="547"/>
      <c r="Z350" s="547"/>
      <c r="AA350" s="910"/>
      <c r="AB350" s="543"/>
      <c r="AC350" s="543"/>
      <c r="AD350" s="543"/>
      <c r="AE350" s="543"/>
      <c r="AF350" s="543"/>
      <c r="AG350" s="543"/>
      <c r="AH350" s="543"/>
      <c r="AI350" s="543"/>
      <c r="AJ350" s="547"/>
      <c r="AK350" s="547"/>
      <c r="AL350" s="547"/>
      <c r="AM350" s="547"/>
      <c r="AN350" s="547"/>
      <c r="AO350" s="547"/>
      <c r="AP350" s="547"/>
      <c r="AQ350" s="547"/>
      <c r="AR350" s="547"/>
      <c r="AS350" s="547"/>
      <c r="AT350" s="547"/>
    </row>
    <row r="351" spans="1:46" s="546" customFormat="1" x14ac:dyDescent="0.35">
      <c r="A351" s="547"/>
      <c r="B351" s="547"/>
      <c r="C351" s="547"/>
      <c r="D351" s="547"/>
      <c r="G351" s="547"/>
      <c r="H351" s="547"/>
      <c r="I351" s="547"/>
      <c r="J351" s="547"/>
      <c r="K351" s="543"/>
      <c r="L351" s="543"/>
      <c r="M351" s="547"/>
      <c r="N351" s="543"/>
      <c r="O351" s="547"/>
      <c r="P351" s="547"/>
      <c r="S351" s="547"/>
      <c r="T351" s="547"/>
      <c r="X351" s="938"/>
      <c r="Y351" s="547"/>
      <c r="Z351" s="547"/>
      <c r="AA351" s="910"/>
      <c r="AB351" s="543"/>
      <c r="AC351" s="543"/>
      <c r="AD351" s="543"/>
      <c r="AE351" s="543"/>
      <c r="AF351" s="543"/>
      <c r="AG351" s="543"/>
      <c r="AH351" s="543"/>
      <c r="AI351" s="543"/>
      <c r="AJ351" s="547"/>
      <c r="AK351" s="547"/>
      <c r="AL351" s="547"/>
      <c r="AM351" s="547"/>
      <c r="AN351" s="547"/>
      <c r="AO351" s="547"/>
      <c r="AP351" s="547"/>
      <c r="AQ351" s="547"/>
      <c r="AR351" s="547"/>
      <c r="AS351" s="547"/>
      <c r="AT351" s="547"/>
    </row>
    <row r="352" spans="1:46" s="546" customFormat="1" x14ac:dyDescent="0.35">
      <c r="A352" s="547"/>
      <c r="B352" s="547"/>
      <c r="C352" s="547"/>
      <c r="D352" s="547"/>
      <c r="G352" s="547"/>
      <c r="H352" s="547"/>
      <c r="I352" s="547"/>
      <c r="J352" s="547"/>
      <c r="K352" s="543"/>
      <c r="L352" s="543"/>
      <c r="M352" s="547"/>
      <c r="N352" s="543"/>
      <c r="O352" s="547"/>
      <c r="P352" s="547"/>
      <c r="S352" s="547"/>
      <c r="T352" s="547"/>
      <c r="X352" s="938"/>
      <c r="Y352" s="547"/>
      <c r="Z352" s="547"/>
      <c r="AA352" s="910"/>
      <c r="AB352" s="543"/>
      <c r="AC352" s="543"/>
      <c r="AD352" s="543"/>
      <c r="AE352" s="543"/>
      <c r="AF352" s="543"/>
      <c r="AG352" s="543"/>
      <c r="AH352" s="543"/>
      <c r="AI352" s="543"/>
      <c r="AJ352" s="547"/>
      <c r="AK352" s="547"/>
      <c r="AL352" s="547"/>
      <c r="AM352" s="547"/>
      <c r="AN352" s="547"/>
      <c r="AO352" s="547"/>
      <c r="AP352" s="547"/>
      <c r="AQ352" s="547"/>
      <c r="AR352" s="547"/>
      <c r="AS352" s="547"/>
      <c r="AT352" s="547"/>
    </row>
    <row r="353" spans="1:46" s="546" customFormat="1" x14ac:dyDescent="0.35">
      <c r="A353" s="547"/>
      <c r="B353" s="547"/>
      <c r="C353" s="547"/>
      <c r="D353" s="547"/>
      <c r="G353" s="547"/>
      <c r="H353" s="547"/>
      <c r="I353" s="547"/>
      <c r="J353" s="547"/>
      <c r="K353" s="543"/>
      <c r="L353" s="543"/>
      <c r="M353" s="547"/>
      <c r="N353" s="543"/>
      <c r="O353" s="547"/>
      <c r="P353" s="547"/>
      <c r="S353" s="547"/>
      <c r="T353" s="547"/>
      <c r="X353" s="938"/>
      <c r="Y353" s="547"/>
      <c r="Z353" s="547"/>
      <c r="AA353" s="910"/>
      <c r="AB353" s="543"/>
      <c r="AC353" s="543"/>
      <c r="AD353" s="543"/>
      <c r="AE353" s="543"/>
      <c r="AF353" s="543"/>
      <c r="AG353" s="543"/>
      <c r="AH353" s="543"/>
      <c r="AI353" s="543"/>
      <c r="AJ353" s="547"/>
      <c r="AK353" s="547"/>
      <c r="AL353" s="547"/>
      <c r="AM353" s="547"/>
      <c r="AN353" s="547"/>
      <c r="AO353" s="547"/>
      <c r="AP353" s="547"/>
      <c r="AQ353" s="547"/>
      <c r="AR353" s="547"/>
      <c r="AS353" s="547"/>
      <c r="AT353" s="547"/>
    </row>
    <row r="354" spans="1:46" s="546" customFormat="1" x14ac:dyDescent="0.35">
      <c r="A354" s="547"/>
      <c r="B354" s="547"/>
      <c r="C354" s="547"/>
      <c r="D354" s="547"/>
      <c r="G354" s="547"/>
      <c r="H354" s="547"/>
      <c r="I354" s="547"/>
      <c r="J354" s="547"/>
      <c r="K354" s="543"/>
      <c r="L354" s="543"/>
      <c r="M354" s="547"/>
      <c r="N354" s="543"/>
      <c r="O354" s="547"/>
      <c r="P354" s="547"/>
      <c r="S354" s="547"/>
      <c r="T354" s="547"/>
      <c r="X354" s="938"/>
      <c r="Y354" s="547"/>
      <c r="Z354" s="547"/>
      <c r="AA354" s="910"/>
      <c r="AB354" s="543"/>
      <c r="AC354" s="543"/>
      <c r="AD354" s="543"/>
      <c r="AE354" s="543"/>
      <c r="AF354" s="543"/>
      <c r="AG354" s="543"/>
      <c r="AH354" s="543"/>
      <c r="AI354" s="543"/>
      <c r="AJ354" s="547"/>
      <c r="AK354" s="547"/>
      <c r="AL354" s="547"/>
      <c r="AM354" s="547"/>
      <c r="AN354" s="547"/>
      <c r="AO354" s="547"/>
      <c r="AP354" s="547"/>
      <c r="AQ354" s="547"/>
      <c r="AR354" s="547"/>
      <c r="AS354" s="547"/>
      <c r="AT354" s="547"/>
    </row>
    <row r="355" spans="1:46" s="546" customFormat="1" x14ac:dyDescent="0.35">
      <c r="A355" s="547"/>
      <c r="B355" s="547"/>
      <c r="C355" s="547"/>
      <c r="D355" s="547"/>
      <c r="G355" s="547"/>
      <c r="H355" s="547"/>
      <c r="I355" s="547"/>
      <c r="J355" s="547"/>
      <c r="K355" s="543"/>
      <c r="L355" s="543"/>
      <c r="M355" s="547"/>
      <c r="N355" s="543"/>
      <c r="O355" s="547"/>
      <c r="P355" s="547"/>
      <c r="S355" s="547"/>
      <c r="T355" s="547"/>
      <c r="X355" s="938"/>
      <c r="Y355" s="547"/>
      <c r="Z355" s="547"/>
      <c r="AA355" s="910"/>
      <c r="AB355" s="543"/>
      <c r="AC355" s="543"/>
      <c r="AD355" s="543"/>
      <c r="AE355" s="543"/>
      <c r="AF355" s="543"/>
      <c r="AG355" s="543"/>
      <c r="AH355" s="543"/>
      <c r="AI355" s="543"/>
      <c r="AJ355" s="547"/>
      <c r="AK355" s="547"/>
      <c r="AL355" s="547"/>
      <c r="AM355" s="547"/>
      <c r="AN355" s="547"/>
      <c r="AO355" s="547"/>
      <c r="AP355" s="547"/>
      <c r="AQ355" s="547"/>
      <c r="AR355" s="547"/>
      <c r="AS355" s="547"/>
      <c r="AT355" s="547"/>
    </row>
    <row r="356" spans="1:46" s="546" customFormat="1" x14ac:dyDescent="0.35">
      <c r="A356" s="547"/>
      <c r="B356" s="547"/>
      <c r="C356" s="547"/>
      <c r="D356" s="547"/>
      <c r="G356" s="547"/>
      <c r="H356" s="547"/>
      <c r="I356" s="547"/>
      <c r="J356" s="547"/>
      <c r="K356" s="543"/>
      <c r="L356" s="543"/>
      <c r="M356" s="547"/>
      <c r="N356" s="543"/>
      <c r="O356" s="547"/>
      <c r="P356" s="547"/>
      <c r="S356" s="547"/>
      <c r="T356" s="547"/>
      <c r="X356" s="938"/>
      <c r="Y356" s="547"/>
      <c r="Z356" s="547"/>
      <c r="AA356" s="910"/>
      <c r="AB356" s="543"/>
      <c r="AC356" s="543"/>
      <c r="AD356" s="543"/>
      <c r="AE356" s="543"/>
      <c r="AF356" s="543"/>
      <c r="AG356" s="543"/>
      <c r="AH356" s="543"/>
      <c r="AI356" s="543"/>
      <c r="AJ356" s="547"/>
      <c r="AK356" s="547"/>
      <c r="AL356" s="547"/>
      <c r="AM356" s="547"/>
      <c r="AN356" s="547"/>
      <c r="AO356" s="547"/>
      <c r="AP356" s="547"/>
      <c r="AQ356" s="547"/>
      <c r="AR356" s="547"/>
      <c r="AS356" s="547"/>
      <c r="AT356" s="547"/>
    </row>
    <row r="357" spans="1:46" s="546" customFormat="1" x14ac:dyDescent="0.35">
      <c r="A357" s="547"/>
      <c r="B357" s="547"/>
      <c r="C357" s="547"/>
      <c r="D357" s="547"/>
      <c r="G357" s="547"/>
      <c r="H357" s="547"/>
      <c r="I357" s="547"/>
      <c r="J357" s="547"/>
      <c r="K357" s="543"/>
      <c r="L357" s="543"/>
      <c r="M357" s="547"/>
      <c r="N357" s="543"/>
      <c r="O357" s="547"/>
      <c r="P357" s="547"/>
      <c r="S357" s="547"/>
      <c r="T357" s="547"/>
      <c r="X357" s="938"/>
      <c r="Y357" s="547"/>
      <c r="Z357" s="547"/>
      <c r="AA357" s="910"/>
      <c r="AB357" s="543"/>
      <c r="AC357" s="543"/>
      <c r="AD357" s="543"/>
      <c r="AE357" s="543"/>
      <c r="AF357" s="543"/>
      <c r="AG357" s="543"/>
      <c r="AH357" s="543"/>
      <c r="AI357" s="543"/>
      <c r="AJ357" s="547"/>
      <c r="AK357" s="547"/>
      <c r="AL357" s="547"/>
      <c r="AM357" s="547"/>
      <c r="AN357" s="547"/>
      <c r="AO357" s="547"/>
      <c r="AP357" s="547"/>
      <c r="AQ357" s="547"/>
      <c r="AR357" s="547"/>
      <c r="AS357" s="547"/>
      <c r="AT357" s="547"/>
    </row>
    <row r="358" spans="1:46" s="546" customFormat="1" x14ac:dyDescent="0.35">
      <c r="A358" s="547"/>
      <c r="B358" s="547"/>
      <c r="C358" s="547"/>
      <c r="D358" s="547"/>
      <c r="G358" s="547"/>
      <c r="H358" s="547"/>
      <c r="I358" s="547"/>
      <c r="J358" s="547"/>
      <c r="K358" s="543"/>
      <c r="L358" s="543"/>
      <c r="M358" s="547"/>
      <c r="N358" s="543"/>
      <c r="O358" s="547"/>
      <c r="P358" s="547"/>
      <c r="S358" s="547"/>
      <c r="T358" s="547"/>
      <c r="X358" s="938"/>
      <c r="Y358" s="547"/>
      <c r="Z358" s="547"/>
      <c r="AA358" s="910"/>
      <c r="AB358" s="543"/>
      <c r="AC358" s="543"/>
      <c r="AD358" s="543"/>
      <c r="AE358" s="543"/>
      <c r="AF358" s="543"/>
      <c r="AG358" s="543"/>
      <c r="AH358" s="543"/>
      <c r="AI358" s="543"/>
      <c r="AJ358" s="547"/>
      <c r="AK358" s="547"/>
      <c r="AL358" s="547"/>
      <c r="AM358" s="547"/>
      <c r="AN358" s="547"/>
      <c r="AO358" s="547"/>
      <c r="AP358" s="547"/>
      <c r="AQ358" s="547"/>
      <c r="AR358" s="547"/>
      <c r="AS358" s="547"/>
      <c r="AT358" s="547"/>
    </row>
    <row r="359" spans="1:46" s="546" customFormat="1" x14ac:dyDescent="0.35">
      <c r="A359" s="547"/>
      <c r="B359" s="547"/>
      <c r="C359" s="547"/>
      <c r="D359" s="547"/>
      <c r="G359" s="547"/>
      <c r="H359" s="547"/>
      <c r="I359" s="547"/>
      <c r="J359" s="547"/>
      <c r="K359" s="543"/>
      <c r="L359" s="543"/>
      <c r="M359" s="547"/>
      <c r="N359" s="543"/>
      <c r="O359" s="547"/>
      <c r="P359" s="547"/>
      <c r="S359" s="547"/>
      <c r="T359" s="547"/>
      <c r="X359" s="938"/>
      <c r="Y359" s="547"/>
      <c r="Z359" s="547"/>
      <c r="AA359" s="910"/>
      <c r="AB359" s="543"/>
      <c r="AC359" s="543"/>
      <c r="AD359" s="543"/>
      <c r="AE359" s="543"/>
      <c r="AF359" s="543"/>
      <c r="AG359" s="543"/>
      <c r="AH359" s="543"/>
      <c r="AI359" s="543"/>
      <c r="AJ359" s="547"/>
      <c r="AK359" s="547"/>
      <c r="AL359" s="547"/>
      <c r="AM359" s="547"/>
      <c r="AN359" s="547"/>
      <c r="AO359" s="547"/>
      <c r="AP359" s="547"/>
      <c r="AQ359" s="547"/>
      <c r="AR359" s="547"/>
      <c r="AS359" s="547"/>
      <c r="AT359" s="547"/>
    </row>
    <row r="360" spans="1:46" s="546" customFormat="1" x14ac:dyDescent="0.35">
      <c r="A360" s="547"/>
      <c r="B360" s="547"/>
      <c r="C360" s="547"/>
      <c r="D360" s="547"/>
      <c r="G360" s="547"/>
      <c r="H360" s="547"/>
      <c r="I360" s="547"/>
      <c r="J360" s="547"/>
      <c r="K360" s="543"/>
      <c r="L360" s="543"/>
      <c r="M360" s="547"/>
      <c r="N360" s="543"/>
      <c r="O360" s="547"/>
      <c r="P360" s="547"/>
      <c r="S360" s="547"/>
      <c r="T360" s="547"/>
      <c r="X360" s="938"/>
      <c r="Y360" s="547"/>
      <c r="Z360" s="547"/>
      <c r="AA360" s="910"/>
      <c r="AB360" s="543"/>
      <c r="AC360" s="543"/>
      <c r="AD360" s="543"/>
      <c r="AE360" s="543"/>
      <c r="AF360" s="543"/>
      <c r="AG360" s="543"/>
      <c r="AH360" s="543"/>
      <c r="AI360" s="543"/>
      <c r="AJ360" s="547"/>
      <c r="AK360" s="547"/>
      <c r="AL360" s="547"/>
      <c r="AM360" s="547"/>
      <c r="AN360" s="547"/>
      <c r="AO360" s="547"/>
      <c r="AP360" s="547"/>
      <c r="AQ360" s="547"/>
      <c r="AR360" s="547"/>
      <c r="AS360" s="547"/>
      <c r="AT360" s="547"/>
    </row>
    <row r="361" spans="1:46" s="546" customFormat="1" x14ac:dyDescent="0.35">
      <c r="A361" s="547"/>
      <c r="B361" s="547"/>
      <c r="C361" s="547"/>
      <c r="D361" s="547"/>
      <c r="G361" s="547"/>
      <c r="H361" s="547"/>
      <c r="I361" s="547"/>
      <c r="J361" s="547"/>
      <c r="K361" s="543"/>
      <c r="L361" s="543"/>
      <c r="M361" s="547"/>
      <c r="N361" s="543"/>
      <c r="O361" s="547"/>
      <c r="P361" s="547"/>
      <c r="S361" s="547"/>
      <c r="T361" s="547"/>
      <c r="X361" s="938"/>
      <c r="Y361" s="547"/>
      <c r="Z361" s="547"/>
      <c r="AA361" s="910"/>
      <c r="AB361" s="543"/>
      <c r="AC361" s="543"/>
      <c r="AD361" s="543"/>
      <c r="AE361" s="543"/>
      <c r="AF361" s="543"/>
      <c r="AG361" s="543"/>
      <c r="AH361" s="543"/>
      <c r="AI361" s="543"/>
      <c r="AJ361" s="547"/>
      <c r="AK361" s="547"/>
      <c r="AL361" s="547"/>
      <c r="AM361" s="547"/>
      <c r="AN361" s="547"/>
      <c r="AO361" s="547"/>
      <c r="AP361" s="547"/>
      <c r="AQ361" s="547"/>
      <c r="AR361" s="547"/>
      <c r="AS361" s="547"/>
      <c r="AT361" s="547"/>
    </row>
    <row r="362" spans="1:46" s="546" customFormat="1" x14ac:dyDescent="0.35">
      <c r="A362" s="547"/>
      <c r="B362" s="547"/>
      <c r="C362" s="547"/>
      <c r="D362" s="547"/>
      <c r="G362" s="547"/>
      <c r="H362" s="547"/>
      <c r="I362" s="547"/>
      <c r="J362" s="547"/>
      <c r="K362" s="543"/>
      <c r="L362" s="543"/>
      <c r="M362" s="547"/>
      <c r="N362" s="543"/>
      <c r="O362" s="547"/>
      <c r="P362" s="547"/>
      <c r="S362" s="547"/>
      <c r="T362" s="547"/>
      <c r="X362" s="938"/>
      <c r="Y362" s="547"/>
      <c r="Z362" s="547"/>
      <c r="AA362" s="910"/>
      <c r="AB362" s="543"/>
      <c r="AC362" s="543"/>
      <c r="AD362" s="543"/>
      <c r="AE362" s="543"/>
      <c r="AF362" s="543"/>
      <c r="AG362" s="543"/>
      <c r="AH362" s="543"/>
      <c r="AI362" s="543"/>
      <c r="AJ362" s="547"/>
      <c r="AK362" s="547"/>
      <c r="AL362" s="547"/>
      <c r="AM362" s="547"/>
      <c r="AN362" s="547"/>
      <c r="AO362" s="547"/>
      <c r="AP362" s="547"/>
      <c r="AQ362" s="547"/>
      <c r="AR362" s="547"/>
      <c r="AS362" s="547"/>
      <c r="AT362" s="547"/>
    </row>
    <row r="363" spans="1:46" s="546" customFormat="1" x14ac:dyDescent="0.35">
      <c r="A363" s="547"/>
      <c r="B363" s="547"/>
      <c r="C363" s="547"/>
      <c r="D363" s="547"/>
      <c r="G363" s="547"/>
      <c r="H363" s="547"/>
      <c r="I363" s="547"/>
      <c r="J363" s="547"/>
      <c r="K363" s="543"/>
      <c r="L363" s="543"/>
      <c r="M363" s="547"/>
      <c r="N363" s="543"/>
      <c r="O363" s="547"/>
      <c r="P363" s="547"/>
      <c r="S363" s="547"/>
      <c r="T363" s="547"/>
      <c r="X363" s="938"/>
      <c r="Y363" s="547"/>
      <c r="Z363" s="547"/>
      <c r="AA363" s="910"/>
      <c r="AB363" s="543"/>
      <c r="AC363" s="543"/>
      <c r="AD363" s="543"/>
      <c r="AE363" s="543"/>
      <c r="AF363" s="543"/>
      <c r="AG363" s="543"/>
      <c r="AH363" s="543"/>
      <c r="AI363" s="543"/>
      <c r="AJ363" s="547"/>
      <c r="AK363" s="547"/>
      <c r="AL363" s="547"/>
      <c r="AM363" s="547"/>
      <c r="AN363" s="547"/>
      <c r="AO363" s="547"/>
      <c r="AP363" s="547"/>
      <c r="AQ363" s="547"/>
      <c r="AR363" s="547"/>
      <c r="AS363" s="547"/>
      <c r="AT363" s="547"/>
    </row>
    <row r="364" spans="1:46" s="546" customFormat="1" x14ac:dyDescent="0.35">
      <c r="A364" s="547"/>
      <c r="B364" s="547"/>
      <c r="C364" s="547"/>
      <c r="D364" s="547"/>
      <c r="G364" s="547"/>
      <c r="H364" s="547"/>
      <c r="I364" s="547"/>
      <c r="J364" s="547"/>
      <c r="K364" s="543"/>
      <c r="L364" s="543"/>
      <c r="M364" s="547"/>
      <c r="N364" s="543"/>
      <c r="O364" s="547"/>
      <c r="P364" s="547"/>
      <c r="S364" s="547"/>
      <c r="T364" s="547"/>
      <c r="X364" s="938"/>
      <c r="Y364" s="547"/>
      <c r="Z364" s="547"/>
      <c r="AA364" s="910"/>
      <c r="AB364" s="543"/>
      <c r="AC364" s="543"/>
      <c r="AD364" s="543"/>
      <c r="AE364" s="543"/>
      <c r="AF364" s="543"/>
      <c r="AG364" s="543"/>
      <c r="AH364" s="543"/>
      <c r="AI364" s="543"/>
      <c r="AJ364" s="547"/>
      <c r="AK364" s="547"/>
      <c r="AL364" s="547"/>
      <c r="AM364" s="547"/>
      <c r="AN364" s="547"/>
      <c r="AO364" s="547"/>
      <c r="AP364" s="547"/>
      <c r="AQ364" s="547"/>
      <c r="AR364" s="547"/>
      <c r="AS364" s="547"/>
      <c r="AT364" s="547"/>
    </row>
    <row r="365" spans="1:46" s="546" customFormat="1" x14ac:dyDescent="0.35">
      <c r="A365" s="547"/>
      <c r="B365" s="547"/>
      <c r="C365" s="547"/>
      <c r="D365" s="547"/>
      <c r="G365" s="547"/>
      <c r="H365" s="547"/>
      <c r="I365" s="547"/>
      <c r="J365" s="547"/>
      <c r="K365" s="543"/>
      <c r="L365" s="543"/>
      <c r="M365" s="547"/>
      <c r="N365" s="543"/>
      <c r="O365" s="547"/>
      <c r="P365" s="547"/>
      <c r="S365" s="547"/>
      <c r="T365" s="547"/>
      <c r="X365" s="938"/>
      <c r="Y365" s="547"/>
      <c r="Z365" s="547"/>
      <c r="AA365" s="910"/>
      <c r="AB365" s="543"/>
      <c r="AC365" s="543"/>
      <c r="AD365" s="543"/>
      <c r="AE365" s="543"/>
      <c r="AF365" s="543"/>
      <c r="AG365" s="543"/>
      <c r="AH365" s="543"/>
      <c r="AI365" s="543"/>
      <c r="AJ365" s="547"/>
      <c r="AK365" s="547"/>
      <c r="AL365" s="547"/>
      <c r="AM365" s="547"/>
      <c r="AN365" s="547"/>
      <c r="AO365" s="547"/>
      <c r="AP365" s="547"/>
      <c r="AQ365" s="547"/>
      <c r="AR365" s="547"/>
      <c r="AS365" s="547"/>
      <c r="AT365" s="547"/>
    </row>
    <row r="366" spans="1:46" s="546" customFormat="1" x14ac:dyDescent="0.35">
      <c r="A366" s="547"/>
      <c r="B366" s="547"/>
      <c r="C366" s="547"/>
      <c r="D366" s="547"/>
      <c r="G366" s="547"/>
      <c r="H366" s="547"/>
      <c r="I366" s="547"/>
      <c r="J366" s="547"/>
      <c r="K366" s="543"/>
      <c r="L366" s="543"/>
      <c r="M366" s="547"/>
      <c r="N366" s="543"/>
      <c r="O366" s="547"/>
      <c r="P366" s="547"/>
      <c r="S366" s="547"/>
      <c r="T366" s="547"/>
      <c r="X366" s="938"/>
      <c r="Y366" s="547"/>
      <c r="Z366" s="547"/>
      <c r="AA366" s="910"/>
      <c r="AB366" s="543"/>
      <c r="AC366" s="543"/>
      <c r="AD366" s="543"/>
      <c r="AE366" s="543"/>
      <c r="AF366" s="543"/>
      <c r="AG366" s="543"/>
      <c r="AH366" s="543"/>
      <c r="AI366" s="543"/>
      <c r="AJ366" s="547"/>
      <c r="AK366" s="547"/>
      <c r="AL366" s="547"/>
      <c r="AM366" s="547"/>
      <c r="AN366" s="547"/>
      <c r="AO366" s="547"/>
      <c r="AP366" s="547"/>
      <c r="AQ366" s="547"/>
      <c r="AR366" s="547"/>
      <c r="AS366" s="547"/>
      <c r="AT366" s="547"/>
    </row>
    <row r="367" spans="1:46" s="546" customFormat="1" x14ac:dyDescent="0.35">
      <c r="A367" s="547"/>
      <c r="B367" s="547"/>
      <c r="C367" s="547"/>
      <c r="D367" s="547"/>
      <c r="G367" s="547"/>
      <c r="H367" s="547"/>
      <c r="I367" s="547"/>
      <c r="J367" s="547"/>
      <c r="K367" s="543"/>
      <c r="L367" s="543"/>
      <c r="M367" s="547"/>
      <c r="N367" s="543"/>
      <c r="O367" s="547"/>
      <c r="P367" s="547"/>
      <c r="S367" s="547"/>
      <c r="T367" s="547"/>
      <c r="X367" s="938"/>
      <c r="Y367" s="547"/>
      <c r="Z367" s="547"/>
      <c r="AA367" s="910"/>
      <c r="AB367" s="543"/>
      <c r="AC367" s="543"/>
      <c r="AD367" s="543"/>
      <c r="AE367" s="543"/>
      <c r="AF367" s="543"/>
      <c r="AG367" s="543"/>
      <c r="AH367" s="543"/>
      <c r="AI367" s="543"/>
      <c r="AJ367" s="547"/>
      <c r="AK367" s="547"/>
      <c r="AL367" s="547"/>
      <c r="AM367" s="547"/>
      <c r="AN367" s="547"/>
      <c r="AO367" s="547"/>
      <c r="AP367" s="547"/>
      <c r="AQ367" s="547"/>
      <c r="AR367" s="547"/>
      <c r="AS367" s="547"/>
      <c r="AT367" s="547"/>
    </row>
    <row r="368" spans="1:46" s="546" customFormat="1" x14ac:dyDescent="0.35">
      <c r="A368" s="547"/>
      <c r="B368" s="547"/>
      <c r="C368" s="547"/>
      <c r="D368" s="547"/>
      <c r="G368" s="547"/>
      <c r="H368" s="547"/>
      <c r="I368" s="547"/>
      <c r="J368" s="547"/>
      <c r="K368" s="543"/>
      <c r="L368" s="543"/>
      <c r="M368" s="547"/>
      <c r="N368" s="543"/>
      <c r="O368" s="547"/>
      <c r="P368" s="547"/>
      <c r="S368" s="547"/>
      <c r="T368" s="547"/>
      <c r="X368" s="938"/>
      <c r="Y368" s="547"/>
      <c r="Z368" s="547"/>
      <c r="AA368" s="910"/>
      <c r="AB368" s="543"/>
      <c r="AC368" s="543"/>
      <c r="AD368" s="543"/>
      <c r="AE368" s="543"/>
      <c r="AF368" s="543"/>
      <c r="AG368" s="543"/>
      <c r="AH368" s="543"/>
      <c r="AI368" s="543"/>
      <c r="AJ368" s="547"/>
      <c r="AK368" s="547"/>
      <c r="AL368" s="547"/>
      <c r="AM368" s="547"/>
      <c r="AN368" s="547"/>
      <c r="AO368" s="547"/>
      <c r="AP368" s="547"/>
      <c r="AQ368" s="547"/>
      <c r="AR368" s="547"/>
      <c r="AS368" s="547"/>
      <c r="AT368" s="547"/>
    </row>
    <row r="369" spans="1:46" s="546" customFormat="1" x14ac:dyDescent="0.35">
      <c r="A369" s="547"/>
      <c r="B369" s="547"/>
      <c r="C369" s="547"/>
      <c r="D369" s="547"/>
      <c r="G369" s="547"/>
      <c r="H369" s="547"/>
      <c r="I369" s="547"/>
      <c r="J369" s="547"/>
      <c r="K369" s="543"/>
      <c r="L369" s="543"/>
      <c r="M369" s="547"/>
      <c r="N369" s="543"/>
      <c r="O369" s="547"/>
      <c r="P369" s="547"/>
      <c r="S369" s="547"/>
      <c r="T369" s="547"/>
      <c r="X369" s="938"/>
      <c r="Y369" s="547"/>
      <c r="Z369" s="547"/>
      <c r="AA369" s="910"/>
      <c r="AB369" s="543"/>
      <c r="AC369" s="543"/>
      <c r="AD369" s="543"/>
      <c r="AE369" s="543"/>
      <c r="AF369" s="543"/>
      <c r="AG369" s="543"/>
      <c r="AH369" s="543"/>
      <c r="AI369" s="543"/>
      <c r="AJ369" s="547"/>
      <c r="AK369" s="547"/>
      <c r="AL369" s="547"/>
      <c r="AM369" s="547"/>
      <c r="AN369" s="547"/>
      <c r="AO369" s="547"/>
      <c r="AP369" s="547"/>
      <c r="AQ369" s="547"/>
      <c r="AR369" s="547"/>
      <c r="AS369" s="547"/>
      <c r="AT369" s="547"/>
    </row>
    <row r="370" spans="1:46" s="546" customFormat="1" x14ac:dyDescent="0.35">
      <c r="A370" s="547"/>
      <c r="B370" s="547"/>
      <c r="C370" s="547"/>
      <c r="D370" s="547"/>
      <c r="G370" s="547"/>
      <c r="H370" s="547"/>
      <c r="I370" s="547"/>
      <c r="J370" s="547"/>
      <c r="K370" s="543"/>
      <c r="L370" s="543"/>
      <c r="M370" s="547"/>
      <c r="N370" s="543"/>
      <c r="O370" s="547"/>
      <c r="P370" s="547"/>
      <c r="S370" s="547"/>
      <c r="T370" s="547"/>
      <c r="X370" s="938"/>
      <c r="Y370" s="547"/>
      <c r="Z370" s="547"/>
      <c r="AA370" s="910"/>
      <c r="AB370" s="543"/>
      <c r="AC370" s="543"/>
      <c r="AD370" s="543"/>
      <c r="AE370" s="543"/>
      <c r="AF370" s="543"/>
      <c r="AG370" s="543"/>
      <c r="AH370" s="543"/>
      <c r="AI370" s="543"/>
      <c r="AJ370" s="547"/>
      <c r="AK370" s="547"/>
      <c r="AL370" s="547"/>
      <c r="AM370" s="547"/>
      <c r="AN370" s="547"/>
      <c r="AO370" s="547"/>
      <c r="AP370" s="547"/>
      <c r="AQ370" s="547"/>
      <c r="AR370" s="547"/>
      <c r="AS370" s="547"/>
      <c r="AT370" s="547"/>
    </row>
    <row r="371" spans="1:46" s="546" customFormat="1" x14ac:dyDescent="0.35">
      <c r="A371" s="547"/>
      <c r="B371" s="547"/>
      <c r="C371" s="547"/>
      <c r="D371" s="547"/>
      <c r="G371" s="547"/>
      <c r="H371" s="547"/>
      <c r="I371" s="547"/>
      <c r="J371" s="547"/>
      <c r="K371" s="543"/>
      <c r="L371" s="543"/>
      <c r="M371" s="547"/>
      <c r="N371" s="543"/>
      <c r="O371" s="547"/>
      <c r="P371" s="547"/>
      <c r="S371" s="547"/>
      <c r="T371" s="547"/>
      <c r="X371" s="938"/>
      <c r="Y371" s="547"/>
      <c r="Z371" s="547"/>
      <c r="AA371" s="910"/>
      <c r="AB371" s="543"/>
      <c r="AC371" s="543"/>
      <c r="AD371" s="543"/>
      <c r="AE371" s="543"/>
      <c r="AF371" s="543"/>
      <c r="AG371" s="543"/>
      <c r="AH371" s="543"/>
      <c r="AI371" s="543"/>
      <c r="AJ371" s="547"/>
      <c r="AK371" s="547"/>
      <c r="AL371" s="547"/>
      <c r="AM371" s="547"/>
      <c r="AN371" s="547"/>
      <c r="AO371" s="547"/>
      <c r="AP371" s="547"/>
      <c r="AQ371" s="547"/>
      <c r="AR371" s="547"/>
      <c r="AS371" s="547"/>
      <c r="AT371" s="547"/>
    </row>
    <row r="372" spans="1:46" s="546" customFormat="1" x14ac:dyDescent="0.35">
      <c r="A372" s="547"/>
      <c r="B372" s="547"/>
      <c r="C372" s="547"/>
      <c r="D372" s="547"/>
      <c r="G372" s="547"/>
      <c r="H372" s="547"/>
      <c r="I372" s="547"/>
      <c r="J372" s="547"/>
      <c r="K372" s="543"/>
      <c r="L372" s="543"/>
      <c r="M372" s="547"/>
      <c r="N372" s="543"/>
      <c r="O372" s="547"/>
      <c r="P372" s="547"/>
      <c r="S372" s="547"/>
      <c r="T372" s="547"/>
      <c r="X372" s="938"/>
      <c r="Y372" s="547"/>
      <c r="Z372" s="547"/>
      <c r="AA372" s="910"/>
      <c r="AB372" s="543"/>
      <c r="AC372" s="543"/>
      <c r="AD372" s="543"/>
      <c r="AE372" s="543"/>
      <c r="AF372" s="543"/>
      <c r="AG372" s="543"/>
      <c r="AH372" s="543"/>
      <c r="AI372" s="543"/>
      <c r="AJ372" s="547"/>
      <c r="AK372" s="547"/>
      <c r="AL372" s="547"/>
      <c r="AM372" s="547"/>
      <c r="AN372" s="547"/>
      <c r="AO372" s="547"/>
      <c r="AP372" s="547"/>
      <c r="AQ372" s="547"/>
      <c r="AR372" s="547"/>
      <c r="AS372" s="547"/>
      <c r="AT372" s="547"/>
    </row>
    <row r="373" spans="1:46" s="546" customFormat="1" x14ac:dyDescent="0.35">
      <c r="A373" s="547"/>
      <c r="B373" s="547"/>
      <c r="C373" s="547"/>
      <c r="D373" s="547"/>
      <c r="G373" s="547"/>
      <c r="H373" s="547"/>
      <c r="I373" s="547"/>
      <c r="J373" s="547"/>
      <c r="K373" s="543"/>
      <c r="L373" s="543"/>
      <c r="M373" s="547"/>
      <c r="N373" s="543"/>
      <c r="O373" s="547"/>
      <c r="P373" s="547"/>
      <c r="S373" s="547"/>
      <c r="T373" s="547"/>
      <c r="X373" s="938"/>
      <c r="Y373" s="547"/>
      <c r="Z373" s="547"/>
      <c r="AA373" s="910"/>
      <c r="AB373" s="543"/>
      <c r="AC373" s="543"/>
      <c r="AD373" s="543"/>
      <c r="AE373" s="543"/>
      <c r="AF373" s="543"/>
      <c r="AG373" s="543"/>
      <c r="AH373" s="543"/>
      <c r="AI373" s="543"/>
      <c r="AJ373" s="547"/>
      <c r="AK373" s="547"/>
      <c r="AL373" s="547"/>
      <c r="AM373" s="547"/>
      <c r="AN373" s="547"/>
      <c r="AO373" s="547"/>
      <c r="AP373" s="547"/>
      <c r="AQ373" s="547"/>
      <c r="AR373" s="547"/>
      <c r="AS373" s="547"/>
      <c r="AT373" s="547"/>
    </row>
    <row r="374" spans="1:46" s="546" customFormat="1" x14ac:dyDescent="0.35">
      <c r="A374" s="547"/>
      <c r="B374" s="547"/>
      <c r="C374" s="547"/>
      <c r="D374" s="547"/>
      <c r="G374" s="547"/>
      <c r="H374" s="547"/>
      <c r="I374" s="547"/>
      <c r="J374" s="547"/>
      <c r="K374" s="543"/>
      <c r="L374" s="543"/>
      <c r="M374" s="547"/>
      <c r="N374" s="543"/>
      <c r="O374" s="547"/>
      <c r="P374" s="547"/>
      <c r="S374" s="547"/>
      <c r="T374" s="547"/>
      <c r="X374" s="938"/>
      <c r="Y374" s="547"/>
      <c r="Z374" s="547"/>
      <c r="AA374" s="910"/>
      <c r="AB374" s="543"/>
      <c r="AC374" s="543"/>
      <c r="AD374" s="543"/>
      <c r="AE374" s="543"/>
      <c r="AF374" s="543"/>
      <c r="AG374" s="543"/>
      <c r="AH374" s="543"/>
      <c r="AI374" s="543"/>
      <c r="AJ374" s="547"/>
      <c r="AK374" s="547"/>
      <c r="AL374" s="547"/>
      <c r="AM374" s="547"/>
      <c r="AN374" s="547"/>
      <c r="AO374" s="547"/>
      <c r="AP374" s="547"/>
      <c r="AQ374" s="547"/>
      <c r="AR374" s="547"/>
      <c r="AS374" s="547"/>
      <c r="AT374" s="547"/>
    </row>
    <row r="375" spans="1:46" s="546" customFormat="1" x14ac:dyDescent="0.35">
      <c r="A375" s="547"/>
      <c r="B375" s="547"/>
      <c r="C375" s="547"/>
      <c r="D375" s="547"/>
      <c r="G375" s="547"/>
      <c r="H375" s="547"/>
      <c r="I375" s="547"/>
      <c r="J375" s="547"/>
      <c r="K375" s="543"/>
      <c r="L375" s="543"/>
      <c r="M375" s="547"/>
      <c r="N375" s="543"/>
      <c r="O375" s="547"/>
      <c r="P375" s="547"/>
      <c r="S375" s="547"/>
      <c r="T375" s="547"/>
      <c r="X375" s="938"/>
      <c r="Y375" s="547"/>
      <c r="Z375" s="547"/>
      <c r="AA375" s="910"/>
      <c r="AB375" s="543"/>
      <c r="AC375" s="543"/>
      <c r="AD375" s="543"/>
      <c r="AE375" s="543"/>
      <c r="AF375" s="543"/>
      <c r="AG375" s="543"/>
      <c r="AH375" s="543"/>
      <c r="AI375" s="543"/>
      <c r="AJ375" s="547"/>
      <c r="AK375" s="547"/>
      <c r="AL375" s="547"/>
      <c r="AM375" s="547"/>
      <c r="AN375" s="547"/>
      <c r="AO375" s="547"/>
      <c r="AP375" s="547"/>
      <c r="AQ375" s="547"/>
      <c r="AR375" s="547"/>
      <c r="AS375" s="547"/>
      <c r="AT375" s="547"/>
    </row>
    <row r="376" spans="1:46" s="546" customFormat="1" x14ac:dyDescent="0.35">
      <c r="A376" s="547"/>
      <c r="B376" s="547"/>
      <c r="C376" s="547"/>
      <c r="D376" s="547"/>
      <c r="G376" s="547"/>
      <c r="H376" s="547"/>
      <c r="I376" s="547"/>
      <c r="J376" s="547"/>
      <c r="K376" s="543"/>
      <c r="L376" s="543"/>
      <c r="M376" s="547"/>
      <c r="N376" s="543"/>
      <c r="O376" s="547"/>
      <c r="P376" s="547"/>
      <c r="S376" s="547"/>
      <c r="T376" s="547"/>
      <c r="X376" s="938"/>
      <c r="Y376" s="547"/>
      <c r="Z376" s="547"/>
      <c r="AA376" s="910"/>
      <c r="AB376" s="543"/>
      <c r="AC376" s="543"/>
      <c r="AD376" s="543"/>
      <c r="AE376" s="543"/>
      <c r="AF376" s="543"/>
      <c r="AG376" s="543"/>
      <c r="AH376" s="543"/>
      <c r="AI376" s="543"/>
      <c r="AJ376" s="547"/>
      <c r="AK376" s="547"/>
      <c r="AL376" s="547"/>
      <c r="AM376" s="547"/>
      <c r="AN376" s="547"/>
      <c r="AO376" s="547"/>
      <c r="AP376" s="547"/>
      <c r="AQ376" s="547"/>
      <c r="AR376" s="547"/>
      <c r="AS376" s="547"/>
      <c r="AT376" s="547"/>
    </row>
    <row r="377" spans="1:46" s="546" customFormat="1" x14ac:dyDescent="0.35">
      <c r="A377" s="547"/>
      <c r="B377" s="547"/>
      <c r="C377" s="547"/>
      <c r="D377" s="547"/>
      <c r="G377" s="547"/>
      <c r="H377" s="547"/>
      <c r="I377" s="547"/>
      <c r="J377" s="547"/>
      <c r="K377" s="543"/>
      <c r="L377" s="543"/>
      <c r="M377" s="547"/>
      <c r="N377" s="543"/>
      <c r="O377" s="547"/>
      <c r="P377" s="547"/>
      <c r="S377" s="547"/>
      <c r="T377" s="547"/>
      <c r="X377" s="938"/>
      <c r="Y377" s="547"/>
      <c r="Z377" s="547"/>
      <c r="AA377" s="910"/>
      <c r="AB377" s="543"/>
      <c r="AC377" s="543"/>
      <c r="AD377" s="543"/>
      <c r="AE377" s="543"/>
      <c r="AF377" s="543"/>
      <c r="AG377" s="543"/>
      <c r="AH377" s="543"/>
      <c r="AI377" s="543"/>
      <c r="AJ377" s="547"/>
      <c r="AK377" s="547"/>
      <c r="AL377" s="547"/>
      <c r="AM377" s="547"/>
      <c r="AN377" s="547"/>
      <c r="AO377" s="547"/>
      <c r="AP377" s="547"/>
      <c r="AQ377" s="547"/>
      <c r="AR377" s="547"/>
      <c r="AS377" s="547"/>
      <c r="AT377" s="547"/>
    </row>
    <row r="378" spans="1:46" s="546" customFormat="1" x14ac:dyDescent="0.35">
      <c r="A378" s="547"/>
      <c r="B378" s="547"/>
      <c r="C378" s="547"/>
      <c r="D378" s="547"/>
      <c r="G378" s="547"/>
      <c r="H378" s="547"/>
      <c r="I378" s="547"/>
      <c r="J378" s="547"/>
      <c r="K378" s="543"/>
      <c r="L378" s="543"/>
      <c r="M378" s="547"/>
      <c r="N378" s="543"/>
      <c r="O378" s="547"/>
      <c r="P378" s="547"/>
      <c r="S378" s="547"/>
      <c r="T378" s="547"/>
      <c r="X378" s="938"/>
      <c r="Y378" s="547"/>
      <c r="Z378" s="547"/>
      <c r="AA378" s="910"/>
      <c r="AB378" s="543"/>
      <c r="AC378" s="543"/>
      <c r="AD378" s="543"/>
      <c r="AE378" s="543"/>
      <c r="AF378" s="543"/>
      <c r="AG378" s="543"/>
      <c r="AH378" s="543"/>
      <c r="AI378" s="543"/>
      <c r="AJ378" s="547"/>
      <c r="AK378" s="547"/>
      <c r="AL378" s="547"/>
      <c r="AM378" s="547"/>
      <c r="AN378" s="547"/>
      <c r="AO378" s="547"/>
      <c r="AP378" s="547"/>
      <c r="AQ378" s="547"/>
      <c r="AR378" s="547"/>
      <c r="AS378" s="547"/>
      <c r="AT378" s="547"/>
    </row>
    <row r="379" spans="1:46" s="546" customFormat="1" x14ac:dyDescent="0.35">
      <c r="A379" s="547"/>
      <c r="B379" s="547"/>
      <c r="C379" s="547"/>
      <c r="D379" s="547"/>
      <c r="G379" s="547"/>
      <c r="H379" s="547"/>
      <c r="I379" s="547"/>
      <c r="J379" s="547"/>
      <c r="K379" s="543"/>
      <c r="L379" s="543"/>
      <c r="M379" s="547"/>
      <c r="N379" s="543"/>
      <c r="O379" s="547"/>
      <c r="P379" s="547"/>
      <c r="S379" s="547"/>
      <c r="T379" s="547"/>
      <c r="X379" s="938"/>
      <c r="Y379" s="547"/>
      <c r="Z379" s="547"/>
      <c r="AA379" s="910"/>
      <c r="AB379" s="543"/>
      <c r="AC379" s="543"/>
      <c r="AD379" s="543"/>
      <c r="AE379" s="543"/>
      <c r="AF379" s="543"/>
      <c r="AG379" s="543"/>
      <c r="AH379" s="543"/>
      <c r="AI379" s="543"/>
      <c r="AJ379" s="547"/>
      <c r="AK379" s="547"/>
      <c r="AL379" s="547"/>
      <c r="AM379" s="547"/>
      <c r="AN379" s="547"/>
      <c r="AO379" s="547"/>
      <c r="AP379" s="547"/>
      <c r="AQ379" s="547"/>
      <c r="AR379" s="547"/>
      <c r="AS379" s="547"/>
      <c r="AT379" s="547"/>
    </row>
    <row r="380" spans="1:46" s="8" customFormat="1" x14ac:dyDescent="0.35">
      <c r="A380"/>
      <c r="B380"/>
      <c r="C380"/>
      <c r="D380"/>
      <c r="E380" s="546"/>
      <c r="F380" s="546"/>
      <c r="G380"/>
      <c r="H380" s="547"/>
      <c r="I380" s="547"/>
      <c r="J380" s="547"/>
      <c r="K380" s="543"/>
      <c r="L380" s="543"/>
      <c r="M380"/>
      <c r="N380" s="543"/>
      <c r="O380"/>
      <c r="P380"/>
      <c r="Q380" s="546"/>
      <c r="R380" s="546"/>
      <c r="S380"/>
      <c r="T380"/>
      <c r="U380" s="546"/>
      <c r="X380" s="821"/>
      <c r="Y380"/>
      <c r="Z380"/>
      <c r="AA380" s="85"/>
      <c r="AB380" s="22"/>
      <c r="AC380" s="22"/>
      <c r="AD380" s="22"/>
      <c r="AE380" s="22"/>
      <c r="AF380" s="22"/>
      <c r="AG380" s="22"/>
      <c r="AH380" s="22"/>
      <c r="AI380" s="22"/>
      <c r="AJ380"/>
      <c r="AK380"/>
      <c r="AL380"/>
      <c r="AM380"/>
      <c r="AN380"/>
      <c r="AO380"/>
      <c r="AP380"/>
      <c r="AQ380"/>
      <c r="AR380"/>
      <c r="AS380"/>
      <c r="AT380"/>
    </row>
    <row r="381" spans="1:46" s="8" customFormat="1" x14ac:dyDescent="0.35">
      <c r="A381"/>
      <c r="B381"/>
      <c r="C381"/>
      <c r="D381"/>
      <c r="E381" s="546"/>
      <c r="F381" s="546"/>
      <c r="G381"/>
      <c r="H381" s="547"/>
      <c r="I381" s="547"/>
      <c r="J381" s="547"/>
      <c r="K381" s="543"/>
      <c r="L381" s="543"/>
      <c r="M381"/>
      <c r="N381" s="543"/>
      <c r="O381"/>
      <c r="P381"/>
      <c r="Q381" s="546"/>
      <c r="R381" s="546"/>
      <c r="S381"/>
      <c r="T381"/>
      <c r="U381" s="546"/>
      <c r="X381" s="821"/>
      <c r="Y381"/>
      <c r="Z381"/>
      <c r="AA381" s="85"/>
      <c r="AB381" s="22"/>
      <c r="AC381" s="22"/>
      <c r="AD381" s="22"/>
      <c r="AE381" s="22"/>
      <c r="AF381" s="22"/>
      <c r="AG381" s="22"/>
      <c r="AH381" s="22"/>
      <c r="AI381" s="22"/>
      <c r="AJ381"/>
      <c r="AK381"/>
      <c r="AL381"/>
      <c r="AM381"/>
      <c r="AN381"/>
      <c r="AO381"/>
      <c r="AP381"/>
      <c r="AQ381"/>
      <c r="AR381"/>
      <c r="AS381"/>
      <c r="AT381"/>
    </row>
    <row r="382" spans="1:46" s="8" customFormat="1" x14ac:dyDescent="0.35">
      <c r="A382"/>
      <c r="B382"/>
      <c r="C382"/>
      <c r="D382"/>
      <c r="E382" s="546"/>
      <c r="F382" s="546"/>
      <c r="G382"/>
      <c r="H382" s="547"/>
      <c r="I382" s="547"/>
      <c r="J382" s="547"/>
      <c r="K382" s="543"/>
      <c r="L382" s="543"/>
      <c r="M382"/>
      <c r="N382" s="543"/>
      <c r="O382"/>
      <c r="P382"/>
      <c r="Q382" s="546"/>
      <c r="R382" s="546"/>
      <c r="S382"/>
      <c r="T382"/>
      <c r="U382" s="546"/>
      <c r="X382" s="821"/>
      <c r="Y382"/>
      <c r="Z382"/>
      <c r="AA382" s="85"/>
      <c r="AB382" s="22"/>
      <c r="AC382" s="22"/>
      <c r="AD382" s="22"/>
      <c r="AE382" s="22"/>
      <c r="AF382" s="22"/>
      <c r="AG382" s="22"/>
      <c r="AH382" s="22"/>
      <c r="AI382" s="22"/>
      <c r="AJ382"/>
      <c r="AK382"/>
      <c r="AL382"/>
      <c r="AM382"/>
      <c r="AN382"/>
      <c r="AO382"/>
      <c r="AP382"/>
      <c r="AQ382"/>
      <c r="AR382"/>
      <c r="AS382"/>
      <c r="AT382"/>
    </row>
    <row r="383" spans="1:46" s="8" customFormat="1" x14ac:dyDescent="0.35">
      <c r="A383"/>
      <c r="B383"/>
      <c r="C383"/>
      <c r="D383"/>
      <c r="E383" s="546"/>
      <c r="F383" s="546"/>
      <c r="G383"/>
      <c r="H383" s="547"/>
      <c r="I383" s="547"/>
      <c r="J383" s="547"/>
      <c r="K383" s="543"/>
      <c r="L383" s="543"/>
      <c r="M383"/>
      <c r="N383" s="543"/>
      <c r="O383"/>
      <c r="P383"/>
      <c r="Q383" s="546"/>
      <c r="R383" s="546"/>
      <c r="S383"/>
      <c r="T383"/>
      <c r="U383" s="546"/>
      <c r="X383" s="821"/>
      <c r="Y383"/>
      <c r="Z383"/>
      <c r="AA383" s="85"/>
      <c r="AB383" s="22"/>
      <c r="AC383" s="22"/>
      <c r="AD383" s="22"/>
      <c r="AE383" s="22"/>
      <c r="AF383" s="22"/>
      <c r="AG383" s="22"/>
      <c r="AH383" s="22"/>
      <c r="AI383" s="22"/>
      <c r="AJ383"/>
      <c r="AK383"/>
      <c r="AL383"/>
      <c r="AM383"/>
      <c r="AN383"/>
      <c r="AO383"/>
      <c r="AP383"/>
      <c r="AQ383"/>
      <c r="AR383"/>
      <c r="AS383"/>
      <c r="AT383"/>
    </row>
    <row r="384" spans="1:46" s="8" customFormat="1" x14ac:dyDescent="0.35">
      <c r="A384"/>
      <c r="B384"/>
      <c r="C384"/>
      <c r="D384"/>
      <c r="E384" s="546"/>
      <c r="F384" s="546"/>
      <c r="G384"/>
      <c r="H384" s="547"/>
      <c r="I384" s="547"/>
      <c r="J384" s="547"/>
      <c r="K384" s="543"/>
      <c r="L384" s="543"/>
      <c r="M384"/>
      <c r="N384" s="543"/>
      <c r="O384"/>
      <c r="P384"/>
      <c r="Q384" s="546"/>
      <c r="R384" s="546"/>
      <c r="S384"/>
      <c r="T384"/>
      <c r="U384" s="546"/>
      <c r="X384" s="821"/>
      <c r="Y384"/>
      <c r="Z384"/>
      <c r="AA384" s="85"/>
      <c r="AB384" s="22"/>
      <c r="AC384" s="22"/>
      <c r="AD384" s="22"/>
      <c r="AE384" s="22"/>
      <c r="AF384" s="22"/>
      <c r="AG384" s="22"/>
      <c r="AH384" s="22"/>
      <c r="AI384" s="22"/>
      <c r="AJ384"/>
      <c r="AK384"/>
      <c r="AL384"/>
      <c r="AM384"/>
      <c r="AN384"/>
      <c r="AO384"/>
      <c r="AP384"/>
      <c r="AQ384"/>
      <c r="AR384"/>
      <c r="AS384"/>
      <c r="AT384"/>
    </row>
    <row r="385" spans="1:46" s="8" customFormat="1" x14ac:dyDescent="0.35">
      <c r="A385"/>
      <c r="B385"/>
      <c r="C385"/>
      <c r="D385"/>
      <c r="E385" s="546"/>
      <c r="F385" s="546"/>
      <c r="G385"/>
      <c r="H385" s="547"/>
      <c r="I385" s="547"/>
      <c r="J385" s="547"/>
      <c r="K385" s="543"/>
      <c r="L385" s="543"/>
      <c r="M385"/>
      <c r="N385" s="543"/>
      <c r="O385"/>
      <c r="P385"/>
      <c r="Q385" s="546"/>
      <c r="R385" s="546"/>
      <c r="S385"/>
      <c r="T385"/>
      <c r="U385" s="546"/>
      <c r="X385" s="821"/>
      <c r="Y385"/>
      <c r="Z385"/>
      <c r="AA385" s="85"/>
      <c r="AB385" s="22"/>
      <c r="AC385" s="22"/>
      <c r="AD385" s="22"/>
      <c r="AE385" s="22"/>
      <c r="AF385" s="22"/>
      <c r="AG385" s="22"/>
      <c r="AH385" s="22"/>
      <c r="AI385" s="22"/>
      <c r="AJ385"/>
      <c r="AK385"/>
      <c r="AL385"/>
      <c r="AM385"/>
      <c r="AN385"/>
      <c r="AO385"/>
      <c r="AP385"/>
      <c r="AQ385"/>
      <c r="AR385"/>
      <c r="AS385"/>
      <c r="AT385"/>
    </row>
    <row r="386" spans="1:46" s="8" customFormat="1" x14ac:dyDescent="0.35">
      <c r="A386"/>
      <c r="B386"/>
      <c r="C386"/>
      <c r="D386"/>
      <c r="E386" s="546"/>
      <c r="F386" s="546"/>
      <c r="G386"/>
      <c r="H386" s="547"/>
      <c r="I386" s="547"/>
      <c r="J386" s="547"/>
      <c r="K386" s="543"/>
      <c r="L386" s="543"/>
      <c r="M386"/>
      <c r="N386" s="543"/>
      <c r="O386"/>
      <c r="P386"/>
      <c r="Q386" s="546"/>
      <c r="R386" s="546"/>
      <c r="S386"/>
      <c r="T386"/>
      <c r="U386" s="546"/>
      <c r="X386" s="821"/>
      <c r="Y386"/>
      <c r="Z386"/>
      <c r="AA386" s="85"/>
      <c r="AB386" s="22"/>
      <c r="AC386" s="22"/>
      <c r="AD386" s="22"/>
      <c r="AE386" s="22"/>
      <c r="AF386" s="22"/>
      <c r="AG386" s="22"/>
      <c r="AH386" s="22"/>
      <c r="AI386" s="22"/>
      <c r="AJ386"/>
      <c r="AK386"/>
      <c r="AL386"/>
      <c r="AM386"/>
      <c r="AN386"/>
      <c r="AO386"/>
      <c r="AP386"/>
      <c r="AQ386"/>
      <c r="AR386"/>
      <c r="AS386"/>
      <c r="AT386"/>
    </row>
    <row r="387" spans="1:46" s="8" customFormat="1" x14ac:dyDescent="0.35">
      <c r="A387"/>
      <c r="B387"/>
      <c r="C387"/>
      <c r="D387"/>
      <c r="E387" s="546"/>
      <c r="F387" s="546"/>
      <c r="G387"/>
      <c r="H387" s="547"/>
      <c r="I387" s="547"/>
      <c r="J387" s="547"/>
      <c r="K387" s="543"/>
      <c r="L387" s="543"/>
      <c r="M387"/>
      <c r="N387" s="543"/>
      <c r="O387"/>
      <c r="P387"/>
      <c r="Q387" s="546"/>
      <c r="R387" s="546"/>
      <c r="S387"/>
      <c r="T387"/>
      <c r="U387" s="546"/>
      <c r="X387" s="821"/>
      <c r="Y387"/>
      <c r="Z387"/>
      <c r="AA387" s="85"/>
      <c r="AB387" s="22"/>
      <c r="AC387" s="22"/>
      <c r="AD387" s="22"/>
      <c r="AE387" s="22"/>
      <c r="AF387" s="22"/>
      <c r="AG387" s="22"/>
      <c r="AH387" s="22"/>
      <c r="AI387" s="22"/>
      <c r="AJ387"/>
      <c r="AK387"/>
      <c r="AL387"/>
      <c r="AM387"/>
      <c r="AN387"/>
      <c r="AO387"/>
      <c r="AP387"/>
      <c r="AQ387"/>
      <c r="AR387"/>
      <c r="AS387"/>
      <c r="AT387"/>
    </row>
    <row r="388" spans="1:46" s="8" customFormat="1" x14ac:dyDescent="0.35">
      <c r="A388"/>
      <c r="B388"/>
      <c r="C388"/>
      <c r="D388"/>
      <c r="E388" s="546"/>
      <c r="F388" s="546"/>
      <c r="G388"/>
      <c r="H388" s="547"/>
      <c r="I388" s="547"/>
      <c r="J388" s="547"/>
      <c r="K388" s="543"/>
      <c r="L388" s="543"/>
      <c r="M388"/>
      <c r="N388" s="543"/>
      <c r="O388"/>
      <c r="P388"/>
      <c r="Q388" s="546"/>
      <c r="R388" s="546"/>
      <c r="S388"/>
      <c r="T388"/>
      <c r="U388" s="546"/>
      <c r="X388" s="821"/>
      <c r="Y388"/>
      <c r="Z388"/>
      <c r="AA388" s="85"/>
      <c r="AB388" s="22"/>
      <c r="AC388" s="22"/>
      <c r="AD388" s="22"/>
      <c r="AE388" s="22"/>
      <c r="AF388" s="22"/>
      <c r="AG388" s="22"/>
      <c r="AH388" s="22"/>
      <c r="AI388" s="22"/>
      <c r="AJ388"/>
      <c r="AK388"/>
      <c r="AL388"/>
      <c r="AM388"/>
      <c r="AN388"/>
      <c r="AO388"/>
      <c r="AP388"/>
      <c r="AQ388"/>
      <c r="AR388"/>
      <c r="AS388"/>
      <c r="AT388"/>
    </row>
    <row r="389" spans="1:46" s="8" customFormat="1" x14ac:dyDescent="0.35">
      <c r="A389"/>
      <c r="B389"/>
      <c r="C389"/>
      <c r="D389"/>
      <c r="E389" s="546"/>
      <c r="F389" s="546"/>
      <c r="G389"/>
      <c r="H389" s="547"/>
      <c r="I389" s="547"/>
      <c r="J389" s="547"/>
      <c r="K389" s="543"/>
      <c r="L389" s="543"/>
      <c r="M389"/>
      <c r="N389" s="543"/>
      <c r="O389"/>
      <c r="P389"/>
      <c r="Q389" s="546"/>
      <c r="R389" s="546"/>
      <c r="S389"/>
      <c r="T389"/>
      <c r="U389" s="546"/>
      <c r="X389" s="821"/>
      <c r="Y389"/>
      <c r="Z389"/>
      <c r="AA389" s="85"/>
      <c r="AB389" s="22"/>
      <c r="AC389" s="22"/>
      <c r="AD389" s="22"/>
      <c r="AE389" s="22"/>
      <c r="AF389" s="22"/>
      <c r="AG389" s="22"/>
      <c r="AH389" s="22"/>
      <c r="AI389" s="22"/>
      <c r="AJ389"/>
      <c r="AK389"/>
      <c r="AL389"/>
      <c r="AM389"/>
      <c r="AN389"/>
      <c r="AO389"/>
      <c r="AP389"/>
      <c r="AQ389"/>
      <c r="AR389"/>
      <c r="AS389"/>
      <c r="AT389"/>
    </row>
    <row r="390" spans="1:46" s="8" customFormat="1" x14ac:dyDescent="0.35">
      <c r="A390"/>
      <c r="B390"/>
      <c r="C390"/>
      <c r="D390"/>
      <c r="E390" s="546"/>
      <c r="F390" s="546"/>
      <c r="G390"/>
      <c r="H390" s="547"/>
      <c r="I390" s="547"/>
      <c r="J390" s="547"/>
      <c r="K390" s="543"/>
      <c r="L390" s="543"/>
      <c r="M390"/>
      <c r="N390" s="543"/>
      <c r="O390"/>
      <c r="P390"/>
      <c r="Q390" s="546"/>
      <c r="R390" s="546"/>
      <c r="S390"/>
      <c r="T390"/>
      <c r="U390" s="546"/>
      <c r="X390" s="821"/>
      <c r="Y390"/>
      <c r="Z390"/>
      <c r="AA390" s="85"/>
      <c r="AB390" s="22"/>
      <c r="AC390" s="22"/>
      <c r="AD390" s="22"/>
      <c r="AE390" s="22"/>
      <c r="AF390" s="22"/>
      <c r="AG390" s="22"/>
      <c r="AH390" s="22"/>
      <c r="AI390" s="22"/>
      <c r="AJ390"/>
      <c r="AK390"/>
      <c r="AL390"/>
      <c r="AM390"/>
      <c r="AN390"/>
      <c r="AO390"/>
      <c r="AP390"/>
      <c r="AQ390"/>
      <c r="AR390"/>
      <c r="AS390"/>
      <c r="AT390"/>
    </row>
    <row r="391" spans="1:46" s="8" customFormat="1" x14ac:dyDescent="0.35">
      <c r="A391"/>
      <c r="B391"/>
      <c r="C391"/>
      <c r="D391"/>
      <c r="E391" s="546"/>
      <c r="F391" s="546"/>
      <c r="G391"/>
      <c r="H391" s="547"/>
      <c r="I391" s="547"/>
      <c r="J391" s="547"/>
      <c r="K391" s="543"/>
      <c r="L391" s="543"/>
      <c r="M391"/>
      <c r="N391" s="543"/>
      <c r="O391"/>
      <c r="P391"/>
      <c r="Q391" s="546"/>
      <c r="R391" s="546"/>
      <c r="S391"/>
      <c r="T391"/>
      <c r="U391" s="546"/>
      <c r="X391" s="821"/>
      <c r="Y391"/>
      <c r="Z391"/>
      <c r="AA391" s="85"/>
      <c r="AB391" s="22"/>
      <c r="AC391" s="22"/>
      <c r="AD391" s="22"/>
      <c r="AE391" s="22"/>
      <c r="AF391" s="22"/>
      <c r="AG391" s="22"/>
      <c r="AH391" s="22"/>
      <c r="AI391" s="22"/>
      <c r="AJ391"/>
      <c r="AK391"/>
      <c r="AL391"/>
      <c r="AM391"/>
      <c r="AN391"/>
      <c r="AO391"/>
      <c r="AP391"/>
      <c r="AQ391"/>
      <c r="AR391"/>
      <c r="AS391"/>
      <c r="AT391"/>
    </row>
    <row r="392" spans="1:46" s="8" customFormat="1" x14ac:dyDescent="0.35">
      <c r="A392"/>
      <c r="B392"/>
      <c r="C392"/>
      <c r="D392"/>
      <c r="E392" s="546"/>
      <c r="F392" s="546"/>
      <c r="G392"/>
      <c r="H392" s="547"/>
      <c r="I392" s="547"/>
      <c r="J392" s="547"/>
      <c r="K392" s="543"/>
      <c r="L392" s="543"/>
      <c r="M392"/>
      <c r="N392" s="543"/>
      <c r="O392"/>
      <c r="P392"/>
      <c r="Q392" s="546"/>
      <c r="R392" s="546"/>
      <c r="S392"/>
      <c r="T392"/>
      <c r="U392" s="546"/>
      <c r="X392" s="821"/>
      <c r="Y392"/>
      <c r="Z392"/>
      <c r="AA392" s="85"/>
      <c r="AB392" s="22"/>
      <c r="AC392" s="22"/>
      <c r="AD392" s="22"/>
      <c r="AE392" s="22"/>
      <c r="AF392" s="22"/>
      <c r="AG392" s="22"/>
      <c r="AH392" s="22"/>
      <c r="AI392" s="22"/>
      <c r="AJ392"/>
      <c r="AK392"/>
      <c r="AL392"/>
      <c r="AM392"/>
      <c r="AN392"/>
      <c r="AO392"/>
      <c r="AP392"/>
      <c r="AQ392"/>
      <c r="AR392"/>
      <c r="AS392"/>
      <c r="AT392"/>
    </row>
    <row r="393" spans="1:46" s="8" customFormat="1" x14ac:dyDescent="0.35">
      <c r="A393"/>
      <c r="B393"/>
      <c r="C393"/>
      <c r="D393"/>
      <c r="E393" s="546"/>
      <c r="F393" s="546"/>
      <c r="G393"/>
      <c r="H393" s="547"/>
      <c r="I393" s="547"/>
      <c r="J393" s="547"/>
      <c r="K393" s="543"/>
      <c r="L393" s="543"/>
      <c r="M393"/>
      <c r="N393" s="543"/>
      <c r="O393"/>
      <c r="P393"/>
      <c r="Q393" s="546"/>
      <c r="R393" s="546"/>
      <c r="S393"/>
      <c r="T393"/>
      <c r="U393" s="546"/>
      <c r="X393" s="821"/>
      <c r="Y393"/>
      <c r="Z393"/>
      <c r="AA393" s="85"/>
      <c r="AB393" s="22"/>
      <c r="AC393" s="22"/>
      <c r="AD393" s="22"/>
      <c r="AE393" s="22"/>
      <c r="AF393" s="22"/>
      <c r="AG393" s="22"/>
      <c r="AH393" s="22"/>
      <c r="AI393" s="22"/>
      <c r="AJ393"/>
      <c r="AK393"/>
      <c r="AL393"/>
      <c r="AM393"/>
      <c r="AN393"/>
      <c r="AO393"/>
      <c r="AP393"/>
      <c r="AQ393"/>
      <c r="AR393"/>
      <c r="AS393"/>
      <c r="AT393"/>
    </row>
    <row r="394" spans="1:46" s="8" customFormat="1" x14ac:dyDescent="0.35">
      <c r="A394"/>
      <c r="B394"/>
      <c r="C394"/>
      <c r="D394"/>
      <c r="E394" s="546"/>
      <c r="F394" s="546"/>
      <c r="G394"/>
      <c r="H394" s="547"/>
      <c r="I394" s="547"/>
      <c r="J394" s="547"/>
      <c r="K394" s="543"/>
      <c r="L394" s="543"/>
      <c r="M394"/>
      <c r="N394" s="543"/>
      <c r="O394"/>
      <c r="P394"/>
      <c r="Q394" s="546"/>
      <c r="R394" s="546"/>
      <c r="S394"/>
      <c r="T394"/>
      <c r="U394" s="546"/>
      <c r="X394" s="821"/>
      <c r="Y394"/>
      <c r="Z394"/>
      <c r="AA394" s="85"/>
      <c r="AB394" s="22"/>
      <c r="AC394" s="22"/>
      <c r="AD394" s="22"/>
      <c r="AE394" s="22"/>
      <c r="AF394" s="22"/>
      <c r="AG394" s="22"/>
      <c r="AH394" s="22"/>
      <c r="AI394" s="22"/>
      <c r="AJ394"/>
      <c r="AK394"/>
      <c r="AL394"/>
      <c r="AM394"/>
      <c r="AN394"/>
      <c r="AO394"/>
      <c r="AP394"/>
      <c r="AQ394"/>
      <c r="AR394"/>
      <c r="AS394"/>
      <c r="AT394"/>
    </row>
    <row r="395" spans="1:46" s="8" customFormat="1" x14ac:dyDescent="0.35">
      <c r="A395"/>
      <c r="B395"/>
      <c r="C395"/>
      <c r="D395"/>
      <c r="E395" s="546"/>
      <c r="F395" s="546"/>
      <c r="G395"/>
      <c r="H395" s="547"/>
      <c r="I395" s="547"/>
      <c r="J395" s="547"/>
      <c r="K395" s="543"/>
      <c r="L395" s="543"/>
      <c r="M395"/>
      <c r="N395" s="543"/>
      <c r="O395"/>
      <c r="P395"/>
      <c r="Q395" s="546"/>
      <c r="R395" s="546"/>
      <c r="S395"/>
      <c r="T395"/>
      <c r="U395" s="546"/>
      <c r="X395" s="821"/>
      <c r="Y395"/>
      <c r="Z395"/>
      <c r="AA395" s="85"/>
      <c r="AB395" s="22"/>
      <c r="AC395" s="22"/>
      <c r="AD395" s="22"/>
      <c r="AE395" s="22"/>
      <c r="AF395" s="22"/>
      <c r="AG395" s="22"/>
      <c r="AH395" s="22"/>
      <c r="AI395" s="22"/>
      <c r="AJ395"/>
      <c r="AK395"/>
      <c r="AL395"/>
      <c r="AM395"/>
      <c r="AN395"/>
      <c r="AO395"/>
      <c r="AP395"/>
      <c r="AQ395"/>
      <c r="AR395"/>
      <c r="AS395"/>
      <c r="AT395"/>
    </row>
    <row r="396" spans="1:46" s="8" customFormat="1" x14ac:dyDescent="0.35">
      <c r="A396"/>
      <c r="B396"/>
      <c r="C396"/>
      <c r="D396"/>
      <c r="E396" s="546"/>
      <c r="F396" s="546"/>
      <c r="G396"/>
      <c r="H396" s="547"/>
      <c r="I396" s="547"/>
      <c r="J396" s="547"/>
      <c r="K396" s="543"/>
      <c r="L396" s="543"/>
      <c r="M396"/>
      <c r="N396" s="543"/>
      <c r="O396"/>
      <c r="P396"/>
      <c r="Q396" s="546"/>
      <c r="R396" s="546"/>
      <c r="S396"/>
      <c r="T396"/>
      <c r="U396" s="546"/>
      <c r="X396" s="821"/>
      <c r="Y396"/>
      <c r="Z396"/>
      <c r="AA396" s="85"/>
      <c r="AB396" s="22"/>
      <c r="AC396" s="22"/>
      <c r="AD396" s="22"/>
      <c r="AE396" s="22"/>
      <c r="AF396" s="22"/>
      <c r="AG396" s="22"/>
      <c r="AH396" s="22"/>
      <c r="AI396" s="22"/>
      <c r="AJ396"/>
      <c r="AK396"/>
      <c r="AL396"/>
      <c r="AM396"/>
      <c r="AN396"/>
      <c r="AO396"/>
      <c r="AP396"/>
      <c r="AQ396"/>
      <c r="AR396"/>
      <c r="AS396"/>
      <c r="AT396"/>
    </row>
    <row r="397" spans="1:46" s="8" customFormat="1" x14ac:dyDescent="0.35">
      <c r="A397"/>
      <c r="B397"/>
      <c r="C397"/>
      <c r="D397"/>
      <c r="E397" s="546"/>
      <c r="F397" s="546"/>
      <c r="G397"/>
      <c r="H397" s="547"/>
      <c r="I397" s="547"/>
      <c r="J397" s="547"/>
      <c r="K397" s="543"/>
      <c r="L397" s="543"/>
      <c r="M397"/>
      <c r="N397" s="543"/>
      <c r="O397"/>
      <c r="P397"/>
      <c r="Q397" s="546"/>
      <c r="R397" s="546"/>
      <c r="S397"/>
      <c r="T397"/>
      <c r="U397" s="546"/>
      <c r="X397" s="821"/>
      <c r="Y397"/>
      <c r="Z397"/>
      <c r="AA397" s="85"/>
      <c r="AB397" s="22"/>
      <c r="AC397" s="22"/>
      <c r="AD397" s="22"/>
      <c r="AE397" s="22"/>
      <c r="AF397" s="22"/>
      <c r="AG397" s="22"/>
      <c r="AH397" s="22"/>
      <c r="AI397" s="22"/>
      <c r="AJ397"/>
      <c r="AK397"/>
      <c r="AL397"/>
      <c r="AM397"/>
      <c r="AN397"/>
      <c r="AO397"/>
      <c r="AP397"/>
      <c r="AQ397"/>
      <c r="AR397"/>
      <c r="AS397"/>
      <c r="AT397"/>
    </row>
    <row r="398" spans="1:46" s="8" customFormat="1" x14ac:dyDescent="0.35">
      <c r="A398"/>
      <c r="B398"/>
      <c r="C398"/>
      <c r="D398"/>
      <c r="E398" s="546"/>
      <c r="F398" s="546"/>
      <c r="G398"/>
      <c r="H398" s="547"/>
      <c r="I398" s="547"/>
      <c r="J398" s="547"/>
      <c r="K398" s="543"/>
      <c r="L398" s="543"/>
      <c r="M398"/>
      <c r="N398" s="543"/>
      <c r="O398"/>
      <c r="P398"/>
      <c r="Q398" s="546"/>
      <c r="R398" s="546"/>
      <c r="S398"/>
      <c r="T398"/>
      <c r="U398" s="546"/>
      <c r="X398" s="821"/>
      <c r="Y398"/>
      <c r="Z398"/>
      <c r="AA398" s="85"/>
      <c r="AB398" s="22"/>
      <c r="AC398" s="22"/>
      <c r="AD398" s="22"/>
      <c r="AE398" s="22"/>
      <c r="AF398" s="22"/>
      <c r="AG398" s="22"/>
      <c r="AH398" s="22"/>
      <c r="AI398" s="22"/>
      <c r="AJ398"/>
      <c r="AK398"/>
      <c r="AL398"/>
      <c r="AM398"/>
      <c r="AN398"/>
      <c r="AO398"/>
      <c r="AP398"/>
      <c r="AQ398"/>
      <c r="AR398"/>
      <c r="AS398"/>
      <c r="AT398"/>
    </row>
    <row r="399" spans="1:46" s="8" customFormat="1" x14ac:dyDescent="0.35">
      <c r="A399"/>
      <c r="B399"/>
      <c r="C399"/>
      <c r="D399"/>
      <c r="E399" s="546"/>
      <c r="F399" s="546"/>
      <c r="G399"/>
      <c r="H399" s="547"/>
      <c r="I399" s="547"/>
      <c r="J399" s="547"/>
      <c r="K399" s="543"/>
      <c r="L399" s="543"/>
      <c r="M399"/>
      <c r="N399" s="543"/>
      <c r="O399"/>
      <c r="P399"/>
      <c r="Q399" s="546"/>
      <c r="R399" s="546"/>
      <c r="S399"/>
      <c r="T399"/>
      <c r="U399" s="546"/>
      <c r="X399" s="821"/>
      <c r="Y399"/>
      <c r="Z399"/>
      <c r="AA399" s="85"/>
      <c r="AB399" s="22"/>
      <c r="AC399" s="22"/>
      <c r="AD399" s="22"/>
      <c r="AE399" s="22"/>
      <c r="AF399" s="22"/>
      <c r="AG399" s="22"/>
      <c r="AH399" s="22"/>
      <c r="AI399" s="22"/>
      <c r="AJ399"/>
      <c r="AK399"/>
      <c r="AL399"/>
      <c r="AM399"/>
      <c r="AN399"/>
      <c r="AO399"/>
      <c r="AP399"/>
      <c r="AQ399"/>
      <c r="AR399"/>
      <c r="AS399"/>
      <c r="AT399"/>
    </row>
    <row r="400" spans="1:46" s="8" customFormat="1" x14ac:dyDescent="0.35">
      <c r="A400"/>
      <c r="B400"/>
      <c r="C400"/>
      <c r="D400"/>
      <c r="E400" s="546"/>
      <c r="F400" s="546"/>
      <c r="G400"/>
      <c r="H400" s="547"/>
      <c r="I400" s="547"/>
      <c r="J400" s="547"/>
      <c r="K400" s="543"/>
      <c r="L400" s="543"/>
      <c r="M400"/>
      <c r="N400" s="543"/>
      <c r="O400"/>
      <c r="P400"/>
      <c r="Q400" s="546"/>
      <c r="R400" s="546"/>
      <c r="S400"/>
      <c r="T400"/>
      <c r="U400" s="546"/>
      <c r="X400" s="821"/>
      <c r="Y400"/>
      <c r="Z400"/>
      <c r="AA400" s="85"/>
      <c r="AB400" s="22"/>
      <c r="AC400" s="22"/>
      <c r="AD400" s="22"/>
      <c r="AE400" s="22"/>
      <c r="AF400" s="22"/>
      <c r="AG400" s="22"/>
      <c r="AH400" s="22"/>
      <c r="AI400" s="22"/>
      <c r="AJ400"/>
      <c r="AK400"/>
      <c r="AL400"/>
      <c r="AM400"/>
      <c r="AN400"/>
      <c r="AO400"/>
      <c r="AP400"/>
      <c r="AQ400"/>
      <c r="AR400"/>
      <c r="AS400"/>
      <c r="AT400"/>
    </row>
    <row r="401" spans="1:46" s="8" customFormat="1" x14ac:dyDescent="0.35">
      <c r="A401"/>
      <c r="B401"/>
      <c r="C401"/>
      <c r="D401"/>
      <c r="E401" s="546"/>
      <c r="F401" s="546"/>
      <c r="G401"/>
      <c r="H401" s="547"/>
      <c r="I401" s="547"/>
      <c r="J401" s="547"/>
      <c r="K401" s="543"/>
      <c r="L401" s="543"/>
      <c r="M401"/>
      <c r="N401" s="543"/>
      <c r="O401"/>
      <c r="P401"/>
      <c r="Q401" s="546"/>
      <c r="R401" s="546"/>
      <c r="S401"/>
      <c r="T401"/>
      <c r="U401" s="546"/>
      <c r="X401" s="821"/>
      <c r="Y401"/>
      <c r="Z401"/>
      <c r="AA401" s="85"/>
      <c r="AB401" s="22"/>
      <c r="AC401" s="22"/>
      <c r="AD401" s="22"/>
      <c r="AE401" s="22"/>
      <c r="AF401" s="22"/>
      <c r="AG401" s="22"/>
      <c r="AH401" s="22"/>
      <c r="AI401" s="22"/>
      <c r="AJ401"/>
      <c r="AK401"/>
      <c r="AL401"/>
      <c r="AM401"/>
      <c r="AN401"/>
      <c r="AO401"/>
      <c r="AP401"/>
      <c r="AQ401"/>
      <c r="AR401"/>
      <c r="AS401"/>
      <c r="AT401"/>
    </row>
    <row r="402" spans="1:46" s="8" customFormat="1" x14ac:dyDescent="0.35">
      <c r="A402"/>
      <c r="B402"/>
      <c r="C402"/>
      <c r="D402"/>
      <c r="E402" s="546"/>
      <c r="F402" s="546"/>
      <c r="G402"/>
      <c r="H402" s="547"/>
      <c r="I402" s="547"/>
      <c r="J402" s="547"/>
      <c r="K402" s="543"/>
      <c r="L402" s="543"/>
      <c r="M402"/>
      <c r="N402" s="543"/>
      <c r="O402"/>
      <c r="P402"/>
      <c r="Q402" s="546"/>
      <c r="R402" s="546"/>
      <c r="S402"/>
      <c r="T402"/>
      <c r="U402" s="546"/>
      <c r="X402" s="821"/>
      <c r="Y402"/>
      <c r="Z402"/>
      <c r="AA402" s="85"/>
      <c r="AB402" s="22"/>
      <c r="AC402" s="22"/>
      <c r="AD402" s="22"/>
      <c r="AE402" s="22"/>
      <c r="AF402" s="22"/>
      <c r="AG402" s="22"/>
      <c r="AH402" s="22"/>
      <c r="AI402" s="22"/>
      <c r="AJ402"/>
      <c r="AK402"/>
      <c r="AL402"/>
      <c r="AM402"/>
      <c r="AN402"/>
      <c r="AO402"/>
      <c r="AP402"/>
      <c r="AQ402"/>
      <c r="AR402"/>
      <c r="AS402"/>
      <c r="AT402"/>
    </row>
    <row r="403" spans="1:46" s="8" customFormat="1" x14ac:dyDescent="0.35">
      <c r="A403"/>
      <c r="B403"/>
      <c r="C403"/>
      <c r="D403"/>
      <c r="E403" s="546"/>
      <c r="F403" s="546"/>
      <c r="G403"/>
      <c r="H403" s="547"/>
      <c r="I403" s="547"/>
      <c r="J403" s="547"/>
      <c r="K403" s="543"/>
      <c r="L403" s="543"/>
      <c r="M403"/>
      <c r="N403" s="543"/>
      <c r="O403"/>
      <c r="P403"/>
      <c r="Q403" s="546"/>
      <c r="R403" s="546"/>
      <c r="S403"/>
      <c r="T403"/>
      <c r="U403" s="546"/>
      <c r="X403" s="821"/>
      <c r="Y403"/>
      <c r="Z403"/>
      <c r="AA403" s="85"/>
      <c r="AB403" s="22"/>
      <c r="AC403" s="22"/>
      <c r="AD403" s="22"/>
      <c r="AE403" s="22"/>
      <c r="AF403" s="22"/>
      <c r="AG403" s="22"/>
      <c r="AH403" s="22"/>
      <c r="AI403" s="22"/>
      <c r="AJ403"/>
      <c r="AK403"/>
      <c r="AL403"/>
      <c r="AM403"/>
      <c r="AN403"/>
      <c r="AO403"/>
      <c r="AP403"/>
      <c r="AQ403"/>
      <c r="AR403"/>
      <c r="AS403"/>
      <c r="AT403"/>
    </row>
    <row r="404" spans="1:46" s="8" customFormat="1" x14ac:dyDescent="0.35">
      <c r="A404"/>
      <c r="B404"/>
      <c r="C404"/>
      <c r="D404"/>
      <c r="E404" s="546"/>
      <c r="F404" s="546"/>
      <c r="G404"/>
      <c r="H404" s="547"/>
      <c r="I404" s="547"/>
      <c r="J404" s="547"/>
      <c r="K404" s="543"/>
      <c r="L404" s="543"/>
      <c r="M404"/>
      <c r="N404" s="543"/>
      <c r="O404"/>
      <c r="P404"/>
      <c r="Q404" s="546"/>
      <c r="R404" s="546"/>
      <c r="S404"/>
      <c r="T404"/>
      <c r="U404" s="546"/>
      <c r="X404" s="821"/>
      <c r="Y404"/>
      <c r="Z404"/>
      <c r="AA404" s="85"/>
      <c r="AB404" s="22"/>
      <c r="AC404" s="22"/>
      <c r="AD404" s="22"/>
      <c r="AE404" s="22"/>
      <c r="AF404" s="22"/>
      <c r="AG404" s="22"/>
      <c r="AH404" s="22"/>
      <c r="AI404" s="22"/>
      <c r="AJ404"/>
      <c r="AK404"/>
      <c r="AL404"/>
      <c r="AM404"/>
      <c r="AN404"/>
      <c r="AO404"/>
      <c r="AP404"/>
      <c r="AQ404"/>
      <c r="AR404"/>
      <c r="AS404"/>
      <c r="AT404"/>
    </row>
    <row r="405" spans="1:46" s="8" customFormat="1" x14ac:dyDescent="0.35">
      <c r="A405"/>
      <c r="B405"/>
      <c r="C405"/>
      <c r="D405"/>
      <c r="E405" s="546"/>
      <c r="F405" s="546"/>
      <c r="G405"/>
      <c r="H405" s="547"/>
      <c r="I405" s="547"/>
      <c r="J405" s="547"/>
      <c r="K405" s="543"/>
      <c r="L405" s="543"/>
      <c r="M405"/>
      <c r="N405" s="543"/>
      <c r="O405"/>
      <c r="P405"/>
      <c r="Q405" s="546"/>
      <c r="R405" s="546"/>
      <c r="S405"/>
      <c r="T405"/>
      <c r="U405" s="546"/>
      <c r="X405" s="821"/>
      <c r="Y405"/>
      <c r="Z405"/>
      <c r="AA405" s="85"/>
      <c r="AB405" s="22"/>
      <c r="AC405" s="22"/>
      <c r="AD405" s="22"/>
      <c r="AE405" s="22"/>
      <c r="AF405" s="22"/>
      <c r="AG405" s="22"/>
      <c r="AH405" s="22"/>
      <c r="AI405" s="22"/>
      <c r="AJ405"/>
      <c r="AK405"/>
      <c r="AL405"/>
      <c r="AM405"/>
      <c r="AN405"/>
      <c r="AO405"/>
      <c r="AP405"/>
      <c r="AQ405"/>
      <c r="AR405"/>
      <c r="AS405"/>
      <c r="AT405"/>
    </row>
    <row r="406" spans="1:46" s="8" customFormat="1" x14ac:dyDescent="0.35">
      <c r="A406"/>
      <c r="B406"/>
      <c r="C406"/>
      <c r="D406"/>
      <c r="E406" s="546"/>
      <c r="F406" s="546"/>
      <c r="G406"/>
      <c r="H406" s="547"/>
      <c r="I406" s="547"/>
      <c r="J406" s="547"/>
      <c r="K406" s="543"/>
      <c r="L406" s="543"/>
      <c r="M406"/>
      <c r="N406" s="543"/>
      <c r="O406"/>
      <c r="P406"/>
      <c r="Q406" s="546"/>
      <c r="R406" s="546"/>
      <c r="S406"/>
      <c r="T406"/>
      <c r="U406" s="546"/>
      <c r="X406" s="821"/>
      <c r="Y406"/>
      <c r="Z406"/>
      <c r="AA406" s="85"/>
      <c r="AB406" s="22"/>
      <c r="AC406" s="22"/>
      <c r="AD406" s="22"/>
      <c r="AE406" s="22"/>
      <c r="AF406" s="22"/>
      <c r="AG406" s="22"/>
      <c r="AH406" s="22"/>
      <c r="AI406" s="22"/>
      <c r="AJ406"/>
      <c r="AK406"/>
      <c r="AL406"/>
      <c r="AM406"/>
      <c r="AN406"/>
      <c r="AO406"/>
      <c r="AP406"/>
      <c r="AQ406"/>
      <c r="AR406"/>
      <c r="AS406"/>
      <c r="AT406"/>
    </row>
    <row r="407" spans="1:46" s="8" customFormat="1" x14ac:dyDescent="0.35">
      <c r="A407"/>
      <c r="B407"/>
      <c r="C407"/>
      <c r="D407"/>
      <c r="E407" s="546"/>
      <c r="F407" s="546"/>
      <c r="G407"/>
      <c r="H407" s="547"/>
      <c r="I407" s="547"/>
      <c r="J407" s="547"/>
      <c r="K407" s="543"/>
      <c r="L407" s="543"/>
      <c r="M407"/>
      <c r="N407" s="543"/>
      <c r="O407"/>
      <c r="P407"/>
      <c r="Q407" s="546"/>
      <c r="R407" s="546"/>
      <c r="S407"/>
      <c r="T407"/>
      <c r="U407" s="546"/>
      <c r="X407" s="821"/>
      <c r="Y407"/>
      <c r="Z407"/>
      <c r="AA407" s="85"/>
      <c r="AB407" s="22"/>
      <c r="AC407" s="22"/>
      <c r="AD407" s="22"/>
      <c r="AE407" s="22"/>
      <c r="AF407" s="22"/>
      <c r="AG407" s="22"/>
      <c r="AH407" s="22"/>
      <c r="AI407" s="22"/>
      <c r="AJ407"/>
      <c r="AK407"/>
      <c r="AL407"/>
      <c r="AM407"/>
      <c r="AN407"/>
      <c r="AO407"/>
      <c r="AP407"/>
      <c r="AQ407"/>
      <c r="AR407"/>
      <c r="AS407"/>
      <c r="AT407"/>
    </row>
    <row r="408" spans="1:46" s="8" customFormat="1" x14ac:dyDescent="0.35">
      <c r="A408"/>
      <c r="B408"/>
      <c r="C408"/>
      <c r="D408"/>
      <c r="E408" s="546"/>
      <c r="F408" s="546"/>
      <c r="G408"/>
      <c r="H408" s="547"/>
      <c r="I408" s="547"/>
      <c r="J408" s="547"/>
      <c r="K408" s="543"/>
      <c r="L408" s="543"/>
      <c r="M408"/>
      <c r="N408" s="543"/>
      <c r="O408"/>
      <c r="P408"/>
      <c r="Q408" s="546"/>
      <c r="R408" s="546"/>
      <c r="S408"/>
      <c r="T408"/>
      <c r="U408" s="546"/>
      <c r="X408" s="821"/>
      <c r="Y408"/>
      <c r="Z408"/>
      <c r="AA408" s="85"/>
      <c r="AB408" s="22"/>
      <c r="AC408" s="22"/>
      <c r="AD408" s="22"/>
      <c r="AE408" s="22"/>
      <c r="AF408" s="22"/>
      <c r="AG408" s="22"/>
      <c r="AH408" s="22"/>
      <c r="AI408" s="22"/>
      <c r="AJ408"/>
      <c r="AK408"/>
      <c r="AL408"/>
      <c r="AM408"/>
      <c r="AN408"/>
      <c r="AO408"/>
      <c r="AP408"/>
      <c r="AQ408"/>
      <c r="AR408"/>
      <c r="AS408"/>
      <c r="AT408"/>
    </row>
    <row r="409" spans="1:46" s="8" customFormat="1" x14ac:dyDescent="0.35">
      <c r="A409"/>
      <c r="B409"/>
      <c r="C409"/>
      <c r="D409"/>
      <c r="E409" s="546"/>
      <c r="F409" s="546"/>
      <c r="G409"/>
      <c r="H409" s="547"/>
      <c r="I409" s="547"/>
      <c r="J409" s="547"/>
      <c r="K409" s="543"/>
      <c r="L409" s="543"/>
      <c r="M409"/>
      <c r="N409" s="543"/>
      <c r="O409"/>
      <c r="P409"/>
      <c r="Q409" s="546"/>
      <c r="R409" s="546"/>
      <c r="S409"/>
      <c r="T409"/>
      <c r="U409" s="546"/>
      <c r="X409" s="821"/>
      <c r="Y409"/>
      <c r="Z409"/>
      <c r="AA409" s="85"/>
      <c r="AB409" s="22"/>
      <c r="AC409" s="22"/>
      <c r="AD409" s="22"/>
      <c r="AE409" s="22"/>
      <c r="AF409" s="22"/>
      <c r="AG409" s="22"/>
      <c r="AH409" s="22"/>
      <c r="AI409" s="22"/>
      <c r="AJ409"/>
      <c r="AK409"/>
      <c r="AL409"/>
      <c r="AM409"/>
      <c r="AN409"/>
      <c r="AO409"/>
      <c r="AP409"/>
      <c r="AQ409"/>
      <c r="AR409"/>
      <c r="AS409"/>
      <c r="AT409"/>
    </row>
    <row r="410" spans="1:46" s="8" customFormat="1" x14ac:dyDescent="0.35">
      <c r="A410"/>
      <c r="B410"/>
      <c r="C410"/>
      <c r="D410"/>
      <c r="E410" s="546"/>
      <c r="F410" s="546"/>
      <c r="G410"/>
      <c r="H410" s="547"/>
      <c r="I410" s="547"/>
      <c r="J410" s="547"/>
      <c r="K410" s="543"/>
      <c r="L410" s="543"/>
      <c r="M410"/>
      <c r="N410" s="543"/>
      <c r="O410"/>
      <c r="P410"/>
      <c r="Q410" s="546"/>
      <c r="R410" s="546"/>
      <c r="S410"/>
      <c r="T410"/>
      <c r="U410" s="546"/>
      <c r="X410" s="821"/>
      <c r="Y410"/>
      <c r="Z410"/>
      <c r="AA410" s="85"/>
      <c r="AB410" s="22"/>
      <c r="AC410" s="22"/>
      <c r="AD410" s="22"/>
      <c r="AE410" s="22"/>
      <c r="AF410" s="22"/>
      <c r="AG410" s="22"/>
      <c r="AH410" s="22"/>
      <c r="AI410" s="22"/>
      <c r="AJ410"/>
      <c r="AK410"/>
      <c r="AL410"/>
      <c r="AM410"/>
      <c r="AN410"/>
      <c r="AO410"/>
      <c r="AP410"/>
      <c r="AQ410"/>
      <c r="AR410"/>
      <c r="AS410"/>
      <c r="AT410"/>
    </row>
    <row r="411" spans="1:46" s="8" customFormat="1" x14ac:dyDescent="0.35">
      <c r="A411"/>
      <c r="B411"/>
      <c r="C411"/>
      <c r="D411"/>
      <c r="E411" s="546"/>
      <c r="F411" s="546"/>
      <c r="G411"/>
      <c r="H411" s="547"/>
      <c r="I411" s="547"/>
      <c r="J411" s="547"/>
      <c r="K411" s="543"/>
      <c r="L411" s="543"/>
      <c r="M411"/>
      <c r="N411" s="543"/>
      <c r="O411"/>
      <c r="P411"/>
      <c r="Q411" s="546"/>
      <c r="R411" s="546"/>
      <c r="S411"/>
      <c r="T411"/>
      <c r="U411" s="546"/>
      <c r="X411" s="821"/>
      <c r="Y411"/>
      <c r="Z411"/>
      <c r="AA411" s="85"/>
      <c r="AB411" s="22"/>
      <c r="AC411" s="22"/>
      <c r="AD411" s="22"/>
      <c r="AE411" s="22"/>
      <c r="AF411" s="22"/>
      <c r="AG411" s="22"/>
      <c r="AH411" s="22"/>
      <c r="AI411" s="22"/>
      <c r="AJ411"/>
      <c r="AK411"/>
      <c r="AL411"/>
      <c r="AM411"/>
      <c r="AN411"/>
      <c r="AO411"/>
      <c r="AP411"/>
      <c r="AQ411"/>
      <c r="AR411"/>
      <c r="AS411"/>
      <c r="AT411"/>
    </row>
    <row r="412" spans="1:46" s="8" customFormat="1" x14ac:dyDescent="0.35">
      <c r="A412"/>
      <c r="B412"/>
      <c r="C412"/>
      <c r="D412"/>
      <c r="E412" s="546"/>
      <c r="F412" s="546"/>
      <c r="G412"/>
      <c r="H412" s="547"/>
      <c r="I412" s="547"/>
      <c r="J412" s="547"/>
      <c r="K412" s="543"/>
      <c r="L412" s="543"/>
      <c r="M412"/>
      <c r="N412" s="543"/>
      <c r="O412"/>
      <c r="P412"/>
      <c r="Q412" s="546"/>
      <c r="R412" s="546"/>
      <c r="S412"/>
      <c r="T412"/>
      <c r="U412" s="546"/>
      <c r="X412" s="821"/>
      <c r="Y412"/>
      <c r="Z412"/>
      <c r="AA412" s="85"/>
      <c r="AB412" s="22"/>
      <c r="AC412" s="22"/>
      <c r="AD412" s="22"/>
      <c r="AE412" s="22"/>
      <c r="AF412" s="22"/>
      <c r="AG412" s="22"/>
      <c r="AH412" s="22"/>
      <c r="AI412" s="22"/>
      <c r="AJ412"/>
      <c r="AK412"/>
      <c r="AL412"/>
      <c r="AM412"/>
      <c r="AN412"/>
      <c r="AO412"/>
      <c r="AP412"/>
      <c r="AQ412"/>
      <c r="AR412"/>
      <c r="AS412"/>
      <c r="AT412"/>
    </row>
    <row r="413" spans="1:46" s="8" customFormat="1" x14ac:dyDescent="0.35">
      <c r="A413"/>
      <c r="B413"/>
      <c r="C413"/>
      <c r="D413"/>
      <c r="E413" s="546"/>
      <c r="F413" s="546"/>
      <c r="G413"/>
      <c r="H413" s="547"/>
      <c r="I413" s="547"/>
      <c r="J413" s="547"/>
      <c r="K413" s="543"/>
      <c r="L413" s="543"/>
      <c r="M413"/>
      <c r="N413" s="543"/>
      <c r="O413"/>
      <c r="P413"/>
      <c r="Q413" s="546"/>
      <c r="R413" s="546"/>
      <c r="S413"/>
      <c r="T413"/>
      <c r="U413" s="546"/>
      <c r="X413" s="821"/>
      <c r="Y413"/>
      <c r="Z413"/>
      <c r="AA413" s="85"/>
      <c r="AB413" s="22"/>
      <c r="AC413" s="22"/>
      <c r="AD413" s="22"/>
      <c r="AE413" s="22"/>
      <c r="AF413" s="22"/>
      <c r="AG413" s="22"/>
      <c r="AH413" s="22"/>
      <c r="AI413" s="22"/>
      <c r="AJ413"/>
      <c r="AK413"/>
      <c r="AL413"/>
      <c r="AM413"/>
      <c r="AN413"/>
      <c r="AO413"/>
      <c r="AP413"/>
      <c r="AQ413"/>
      <c r="AR413"/>
      <c r="AS413"/>
      <c r="AT413"/>
    </row>
    <row r="414" spans="1:46" s="8" customFormat="1" x14ac:dyDescent="0.35">
      <c r="A414"/>
      <c r="B414"/>
      <c r="C414"/>
      <c r="D414"/>
      <c r="E414" s="546"/>
      <c r="F414" s="546"/>
      <c r="G414"/>
      <c r="H414" s="547"/>
      <c r="I414" s="547"/>
      <c r="J414" s="547"/>
      <c r="K414" s="543"/>
      <c r="L414" s="543"/>
      <c r="M414"/>
      <c r="N414" s="543"/>
      <c r="O414"/>
      <c r="P414"/>
      <c r="Q414" s="546"/>
      <c r="R414" s="546"/>
      <c r="S414"/>
      <c r="T414"/>
      <c r="U414" s="546"/>
      <c r="X414" s="821"/>
      <c r="Y414"/>
      <c r="Z414"/>
      <c r="AA414" s="85"/>
      <c r="AB414" s="22"/>
      <c r="AC414" s="22"/>
      <c r="AD414" s="22"/>
      <c r="AE414" s="22"/>
      <c r="AF414" s="22"/>
      <c r="AG414" s="22"/>
      <c r="AH414" s="22"/>
      <c r="AI414" s="22"/>
      <c r="AJ414"/>
      <c r="AK414"/>
      <c r="AL414"/>
      <c r="AM414"/>
      <c r="AN414"/>
      <c r="AO414"/>
      <c r="AP414"/>
      <c r="AQ414"/>
      <c r="AR414"/>
      <c r="AS414"/>
      <c r="AT414"/>
    </row>
    <row r="415" spans="1:46" s="8" customFormat="1" x14ac:dyDescent="0.35">
      <c r="A415"/>
      <c r="B415"/>
      <c r="C415"/>
      <c r="D415"/>
      <c r="E415" s="546"/>
      <c r="F415" s="546"/>
      <c r="G415"/>
      <c r="H415" s="547"/>
      <c r="I415" s="547"/>
      <c r="J415" s="547"/>
      <c r="K415" s="543"/>
      <c r="L415" s="543"/>
      <c r="M415"/>
      <c r="N415" s="543"/>
      <c r="O415"/>
      <c r="P415"/>
      <c r="Q415" s="546"/>
      <c r="R415" s="546"/>
      <c r="S415"/>
      <c r="T415"/>
      <c r="U415" s="546"/>
      <c r="X415" s="821"/>
      <c r="Y415"/>
      <c r="Z415"/>
      <c r="AA415" s="85"/>
      <c r="AB415" s="22"/>
      <c r="AC415" s="22"/>
      <c r="AD415" s="22"/>
      <c r="AE415" s="22"/>
      <c r="AF415" s="22"/>
      <c r="AG415" s="22"/>
      <c r="AH415" s="22"/>
      <c r="AI415" s="22"/>
      <c r="AJ415"/>
      <c r="AK415"/>
      <c r="AL415"/>
      <c r="AM415"/>
      <c r="AN415"/>
      <c r="AO415"/>
      <c r="AP415"/>
      <c r="AQ415"/>
      <c r="AR415"/>
      <c r="AS415"/>
      <c r="AT415"/>
    </row>
    <row r="416" spans="1:46" s="8" customFormat="1" x14ac:dyDescent="0.35">
      <c r="A416"/>
      <c r="B416"/>
      <c r="C416"/>
      <c r="D416"/>
      <c r="E416" s="546"/>
      <c r="F416" s="546"/>
      <c r="G416"/>
      <c r="H416" s="547"/>
      <c r="I416" s="547"/>
      <c r="J416" s="547"/>
      <c r="K416" s="543"/>
      <c r="L416" s="543"/>
      <c r="M416"/>
      <c r="N416" s="543"/>
      <c r="O416"/>
      <c r="P416"/>
      <c r="Q416" s="546"/>
      <c r="R416" s="546"/>
      <c r="S416"/>
      <c r="T416"/>
      <c r="U416" s="546"/>
      <c r="X416" s="821"/>
      <c r="Y416"/>
      <c r="Z416"/>
      <c r="AA416" s="85"/>
      <c r="AB416" s="22"/>
      <c r="AC416" s="22"/>
      <c r="AD416" s="22"/>
      <c r="AE416" s="22"/>
      <c r="AF416" s="22"/>
      <c r="AG416" s="22"/>
      <c r="AH416" s="22"/>
      <c r="AI416" s="22"/>
      <c r="AJ416"/>
      <c r="AK416"/>
      <c r="AL416"/>
      <c r="AM416"/>
      <c r="AN416"/>
      <c r="AO416"/>
      <c r="AP416"/>
      <c r="AQ416"/>
      <c r="AR416"/>
      <c r="AS416"/>
      <c r="AT416"/>
    </row>
    <row r="417" spans="1:46" s="8" customFormat="1" x14ac:dyDescent="0.35">
      <c r="A417"/>
      <c r="B417"/>
      <c r="C417"/>
      <c r="D417"/>
      <c r="E417" s="546"/>
      <c r="F417" s="546"/>
      <c r="G417"/>
      <c r="H417" s="547"/>
      <c r="I417" s="547"/>
      <c r="J417" s="547"/>
      <c r="K417" s="543"/>
      <c r="L417" s="543"/>
      <c r="M417"/>
      <c r="N417" s="543"/>
      <c r="O417"/>
      <c r="P417"/>
      <c r="Q417" s="546"/>
      <c r="R417" s="546"/>
      <c r="S417"/>
      <c r="T417"/>
      <c r="U417" s="546"/>
      <c r="X417" s="821"/>
      <c r="Y417"/>
      <c r="Z417"/>
      <c r="AA417" s="85"/>
      <c r="AB417" s="22"/>
      <c r="AC417" s="22"/>
      <c r="AD417" s="22"/>
      <c r="AE417" s="22"/>
      <c r="AF417" s="22"/>
      <c r="AG417" s="22"/>
      <c r="AH417" s="22"/>
      <c r="AI417" s="22"/>
      <c r="AJ417"/>
      <c r="AK417"/>
      <c r="AL417"/>
      <c r="AM417"/>
      <c r="AN417"/>
      <c r="AO417"/>
      <c r="AP417"/>
      <c r="AQ417"/>
      <c r="AR417"/>
      <c r="AS417"/>
      <c r="AT417"/>
    </row>
    <row r="418" spans="1:46" s="8" customFormat="1" x14ac:dyDescent="0.35">
      <c r="A418"/>
      <c r="B418"/>
      <c r="C418"/>
      <c r="D418"/>
      <c r="E418" s="546"/>
      <c r="F418" s="546"/>
      <c r="G418"/>
      <c r="H418" s="547"/>
      <c r="I418" s="547"/>
      <c r="J418" s="547"/>
      <c r="K418" s="543"/>
      <c r="L418" s="543"/>
      <c r="M418"/>
      <c r="N418" s="543"/>
      <c r="O418"/>
      <c r="P418"/>
      <c r="Q418" s="546"/>
      <c r="R418" s="546"/>
      <c r="S418"/>
      <c r="T418"/>
      <c r="U418" s="546"/>
      <c r="X418" s="821"/>
      <c r="Y418"/>
      <c r="Z418"/>
      <c r="AA418" s="85"/>
      <c r="AB418" s="22"/>
      <c r="AC418" s="22"/>
      <c r="AD418" s="22"/>
      <c r="AE418" s="22"/>
      <c r="AF418" s="22"/>
      <c r="AG418" s="22"/>
      <c r="AH418" s="22"/>
      <c r="AI418" s="22"/>
      <c r="AJ418"/>
      <c r="AK418"/>
      <c r="AL418"/>
      <c r="AM418"/>
      <c r="AN418"/>
      <c r="AO418"/>
      <c r="AP418"/>
      <c r="AQ418"/>
      <c r="AR418"/>
      <c r="AS418"/>
      <c r="AT418"/>
    </row>
    <row r="419" spans="1:46" s="8" customFormat="1" x14ac:dyDescent="0.35">
      <c r="A419"/>
      <c r="B419"/>
      <c r="C419"/>
      <c r="D419"/>
      <c r="E419" s="546"/>
      <c r="F419" s="546"/>
      <c r="G419"/>
      <c r="H419" s="547"/>
      <c r="I419" s="547"/>
      <c r="J419" s="547"/>
      <c r="K419" s="543"/>
      <c r="L419" s="543"/>
      <c r="M419"/>
      <c r="N419" s="543"/>
      <c r="O419"/>
      <c r="P419"/>
      <c r="Q419" s="546"/>
      <c r="R419" s="546"/>
      <c r="S419"/>
      <c r="T419"/>
      <c r="U419" s="546"/>
      <c r="X419" s="821"/>
      <c r="Y419"/>
      <c r="Z419"/>
      <c r="AA419" s="85"/>
      <c r="AB419" s="22"/>
      <c r="AC419" s="22"/>
      <c r="AD419" s="22"/>
      <c r="AE419" s="22"/>
      <c r="AF419" s="22"/>
      <c r="AG419" s="22"/>
      <c r="AH419" s="22"/>
      <c r="AI419" s="22"/>
      <c r="AJ419"/>
      <c r="AK419"/>
      <c r="AL419"/>
      <c r="AM419"/>
      <c r="AN419"/>
      <c r="AO419"/>
      <c r="AP419"/>
      <c r="AQ419"/>
      <c r="AR419"/>
      <c r="AS419"/>
      <c r="AT419"/>
    </row>
    <row r="420" spans="1:46" s="8" customFormat="1" x14ac:dyDescent="0.35">
      <c r="A420"/>
      <c r="B420"/>
      <c r="C420"/>
      <c r="D420"/>
      <c r="E420" s="546"/>
      <c r="F420" s="546"/>
      <c r="G420"/>
      <c r="H420" s="547"/>
      <c r="I420" s="547"/>
      <c r="J420" s="547"/>
      <c r="K420" s="543"/>
      <c r="L420" s="543"/>
      <c r="M420"/>
      <c r="N420" s="543"/>
      <c r="O420"/>
      <c r="P420"/>
      <c r="Q420" s="546"/>
      <c r="R420" s="546"/>
      <c r="S420"/>
      <c r="T420"/>
      <c r="U420" s="546"/>
      <c r="X420" s="821"/>
      <c r="Y420"/>
      <c r="Z420"/>
      <c r="AA420" s="85"/>
      <c r="AB420" s="22"/>
      <c r="AC420" s="22"/>
      <c r="AD420" s="22"/>
      <c r="AE420" s="22"/>
      <c r="AF420" s="22"/>
      <c r="AG420" s="22"/>
      <c r="AH420" s="22"/>
      <c r="AI420" s="22"/>
      <c r="AJ420"/>
      <c r="AK420"/>
      <c r="AL420"/>
      <c r="AM420"/>
      <c r="AN420"/>
      <c r="AO420"/>
      <c r="AP420"/>
      <c r="AQ420"/>
      <c r="AR420"/>
      <c r="AS420"/>
      <c r="AT420"/>
    </row>
    <row r="421" spans="1:46" s="8" customFormat="1" x14ac:dyDescent="0.35">
      <c r="A421"/>
      <c r="B421"/>
      <c r="C421"/>
      <c r="D421"/>
      <c r="E421" s="546"/>
      <c r="F421" s="546"/>
      <c r="G421"/>
      <c r="H421" s="547"/>
      <c r="I421" s="547"/>
      <c r="J421" s="547"/>
      <c r="K421" s="543"/>
      <c r="L421" s="543"/>
      <c r="M421"/>
      <c r="N421" s="543"/>
      <c r="O421"/>
      <c r="P421"/>
      <c r="Q421" s="546"/>
      <c r="R421" s="546"/>
      <c r="S421"/>
      <c r="T421"/>
      <c r="U421" s="546"/>
      <c r="X421" s="821"/>
      <c r="Y421"/>
      <c r="Z421"/>
      <c r="AA421" s="85"/>
      <c r="AB421" s="22"/>
      <c r="AC421" s="22"/>
      <c r="AD421" s="22"/>
      <c r="AE421" s="22"/>
      <c r="AF421" s="22"/>
      <c r="AG421" s="22"/>
      <c r="AH421" s="22"/>
      <c r="AI421" s="22"/>
      <c r="AJ421"/>
      <c r="AK421"/>
      <c r="AL421"/>
      <c r="AM421"/>
      <c r="AN421"/>
      <c r="AO421"/>
      <c r="AP421"/>
      <c r="AQ421"/>
      <c r="AR421"/>
      <c r="AS421"/>
      <c r="AT421"/>
    </row>
    <row r="422" spans="1:46" s="8" customFormat="1" x14ac:dyDescent="0.35">
      <c r="A422"/>
      <c r="B422"/>
      <c r="C422"/>
      <c r="D422"/>
      <c r="E422" s="546"/>
      <c r="F422" s="546"/>
      <c r="G422"/>
      <c r="H422" s="547"/>
      <c r="I422" s="547"/>
      <c r="J422" s="547"/>
      <c r="K422" s="543"/>
      <c r="L422" s="543"/>
      <c r="M422"/>
      <c r="N422" s="543"/>
      <c r="O422"/>
      <c r="P422"/>
      <c r="Q422" s="546"/>
      <c r="R422" s="546"/>
      <c r="S422"/>
      <c r="T422"/>
      <c r="U422" s="546"/>
      <c r="X422" s="821"/>
      <c r="Y422"/>
      <c r="Z422"/>
      <c r="AA422" s="85"/>
      <c r="AB422" s="22"/>
      <c r="AC422" s="22"/>
      <c r="AD422" s="22"/>
      <c r="AE422" s="22"/>
      <c r="AF422" s="22"/>
      <c r="AG422" s="22"/>
      <c r="AH422" s="22"/>
      <c r="AI422" s="22"/>
      <c r="AJ422"/>
      <c r="AK422"/>
      <c r="AL422"/>
      <c r="AM422"/>
      <c r="AN422"/>
      <c r="AO422"/>
      <c r="AP422"/>
      <c r="AQ422"/>
      <c r="AR422"/>
      <c r="AS422"/>
      <c r="AT422"/>
    </row>
    <row r="423" spans="1:46" s="8" customFormat="1" x14ac:dyDescent="0.35">
      <c r="A423"/>
      <c r="B423"/>
      <c r="C423"/>
      <c r="D423"/>
      <c r="E423" s="546"/>
      <c r="F423" s="546"/>
      <c r="G423"/>
      <c r="H423" s="547"/>
      <c r="I423" s="547"/>
      <c r="J423" s="547"/>
      <c r="K423" s="543"/>
      <c r="L423" s="543"/>
      <c r="M423"/>
      <c r="N423" s="543"/>
      <c r="O423"/>
      <c r="P423"/>
      <c r="Q423" s="546"/>
      <c r="R423" s="546"/>
      <c r="S423"/>
      <c r="T423"/>
      <c r="U423" s="546"/>
      <c r="X423" s="821"/>
      <c r="Y423"/>
      <c r="Z423"/>
      <c r="AA423" s="85"/>
      <c r="AB423" s="22"/>
      <c r="AC423" s="22"/>
      <c r="AD423" s="22"/>
      <c r="AE423" s="22"/>
      <c r="AF423" s="22"/>
      <c r="AG423" s="22"/>
      <c r="AH423" s="22"/>
      <c r="AI423" s="22"/>
      <c r="AJ423"/>
      <c r="AK423"/>
      <c r="AL423"/>
      <c r="AM423"/>
      <c r="AN423"/>
      <c r="AO423"/>
      <c r="AP423"/>
      <c r="AQ423"/>
      <c r="AR423"/>
      <c r="AS423"/>
      <c r="AT423"/>
    </row>
    <row r="424" spans="1:46" s="8" customFormat="1" x14ac:dyDescent="0.35">
      <c r="A424"/>
      <c r="B424"/>
      <c r="C424"/>
      <c r="D424"/>
      <c r="E424" s="546"/>
      <c r="F424" s="546"/>
      <c r="G424"/>
      <c r="H424" s="547"/>
      <c r="I424" s="547"/>
      <c r="J424" s="547"/>
      <c r="K424" s="543"/>
      <c r="L424" s="543"/>
      <c r="M424"/>
      <c r="N424" s="543"/>
      <c r="O424"/>
      <c r="P424"/>
      <c r="Q424" s="546"/>
      <c r="R424" s="546"/>
      <c r="S424"/>
      <c r="T424"/>
      <c r="U424" s="546"/>
      <c r="X424" s="821"/>
      <c r="Y424"/>
      <c r="Z424"/>
      <c r="AA424" s="85"/>
      <c r="AB424" s="22"/>
      <c r="AC424" s="22"/>
      <c r="AD424" s="22"/>
      <c r="AE424" s="22"/>
      <c r="AF424" s="22"/>
      <c r="AG424" s="22"/>
      <c r="AH424" s="22"/>
      <c r="AI424" s="22"/>
      <c r="AJ424"/>
      <c r="AK424"/>
      <c r="AL424"/>
      <c r="AM424"/>
      <c r="AN424"/>
      <c r="AO424"/>
      <c r="AP424"/>
      <c r="AQ424"/>
      <c r="AR424"/>
      <c r="AS424"/>
      <c r="AT424"/>
    </row>
    <row r="425" spans="1:46" s="8" customFormat="1" x14ac:dyDescent="0.35">
      <c r="A425"/>
      <c r="B425"/>
      <c r="C425"/>
      <c r="D425"/>
      <c r="E425" s="546"/>
      <c r="F425" s="546"/>
      <c r="G425"/>
      <c r="H425" s="547"/>
      <c r="I425" s="547"/>
      <c r="J425" s="547"/>
      <c r="K425" s="543"/>
      <c r="L425" s="543"/>
      <c r="M425"/>
      <c r="N425" s="543"/>
      <c r="O425"/>
      <c r="P425"/>
      <c r="Q425" s="546"/>
      <c r="R425" s="546"/>
      <c r="S425"/>
      <c r="T425"/>
      <c r="U425" s="546"/>
      <c r="X425" s="821"/>
      <c r="Y425"/>
      <c r="Z425"/>
      <c r="AA425" s="85"/>
      <c r="AB425" s="22"/>
      <c r="AC425" s="22"/>
      <c r="AD425" s="22"/>
      <c r="AE425" s="22"/>
      <c r="AF425" s="22"/>
      <c r="AG425" s="22"/>
      <c r="AH425" s="22"/>
      <c r="AI425" s="22"/>
      <c r="AJ425"/>
      <c r="AK425"/>
      <c r="AL425"/>
      <c r="AM425"/>
      <c r="AN425"/>
      <c r="AO425"/>
      <c r="AP425"/>
      <c r="AQ425"/>
      <c r="AR425"/>
      <c r="AS425"/>
      <c r="AT425"/>
    </row>
    <row r="426" spans="1:46" s="8" customFormat="1" x14ac:dyDescent="0.35">
      <c r="A426"/>
      <c r="B426"/>
      <c r="C426"/>
      <c r="D426"/>
      <c r="E426" s="546"/>
      <c r="F426" s="546"/>
      <c r="G426"/>
      <c r="H426" s="547"/>
      <c r="I426" s="547"/>
      <c r="J426" s="547"/>
      <c r="K426" s="543"/>
      <c r="L426" s="543"/>
      <c r="M426"/>
      <c r="N426" s="543"/>
      <c r="O426"/>
      <c r="P426"/>
      <c r="Q426" s="546"/>
      <c r="R426" s="546"/>
      <c r="S426"/>
      <c r="T426"/>
      <c r="U426" s="546"/>
      <c r="X426" s="821"/>
      <c r="Y426"/>
      <c r="Z426"/>
      <c r="AA426" s="85"/>
      <c r="AB426" s="22"/>
      <c r="AC426" s="22"/>
      <c r="AD426" s="22"/>
      <c r="AE426" s="22"/>
      <c r="AF426" s="22"/>
      <c r="AG426" s="22"/>
      <c r="AH426" s="22"/>
      <c r="AI426" s="22"/>
      <c r="AJ426"/>
      <c r="AK426"/>
      <c r="AL426"/>
      <c r="AM426"/>
      <c r="AN426"/>
      <c r="AO426"/>
      <c r="AP426"/>
      <c r="AQ426"/>
      <c r="AR426"/>
      <c r="AS426"/>
      <c r="AT426"/>
    </row>
    <row r="427" spans="1:46" s="8" customFormat="1" x14ac:dyDescent="0.35">
      <c r="A427"/>
      <c r="B427"/>
      <c r="C427"/>
      <c r="D427"/>
      <c r="E427" s="546"/>
      <c r="F427" s="546"/>
      <c r="G427"/>
      <c r="H427" s="547"/>
      <c r="I427" s="547"/>
      <c r="J427" s="547"/>
      <c r="K427" s="543"/>
      <c r="L427" s="543"/>
      <c r="M427"/>
      <c r="N427" s="543"/>
      <c r="O427"/>
      <c r="P427"/>
      <c r="Q427" s="546"/>
      <c r="R427" s="546"/>
      <c r="S427"/>
      <c r="T427"/>
      <c r="U427" s="546"/>
      <c r="X427" s="821"/>
      <c r="Y427"/>
      <c r="Z427"/>
      <c r="AA427" s="85"/>
      <c r="AB427" s="22"/>
      <c r="AC427" s="22"/>
      <c r="AD427" s="22"/>
      <c r="AE427" s="22"/>
      <c r="AF427" s="22"/>
      <c r="AG427" s="22"/>
      <c r="AH427" s="22"/>
      <c r="AI427" s="22"/>
      <c r="AJ427"/>
      <c r="AK427"/>
      <c r="AL427"/>
      <c r="AM427"/>
      <c r="AN427"/>
      <c r="AO427"/>
      <c r="AP427"/>
      <c r="AQ427"/>
      <c r="AR427"/>
      <c r="AS427"/>
      <c r="AT427"/>
    </row>
    <row r="428" spans="1:46" s="8" customFormat="1" x14ac:dyDescent="0.35">
      <c r="A428"/>
      <c r="B428"/>
      <c r="C428"/>
      <c r="D428"/>
      <c r="E428" s="546"/>
      <c r="F428" s="546"/>
      <c r="G428"/>
      <c r="H428" s="547"/>
      <c r="I428" s="547"/>
      <c r="J428" s="547"/>
      <c r="K428" s="543"/>
      <c r="L428" s="543"/>
      <c r="M428"/>
      <c r="N428" s="543"/>
      <c r="O428"/>
      <c r="P428"/>
      <c r="Q428" s="546"/>
      <c r="R428" s="546"/>
      <c r="S428"/>
      <c r="T428"/>
      <c r="U428" s="546"/>
      <c r="X428" s="821"/>
      <c r="Y428"/>
      <c r="Z428"/>
      <c r="AA428" s="85"/>
      <c r="AB428" s="22"/>
      <c r="AC428" s="22"/>
      <c r="AD428" s="22"/>
      <c r="AE428" s="22"/>
      <c r="AF428" s="22"/>
      <c r="AG428" s="22"/>
      <c r="AH428" s="22"/>
      <c r="AI428" s="22"/>
      <c r="AJ428"/>
      <c r="AK428"/>
      <c r="AL428"/>
      <c r="AM428"/>
      <c r="AN428"/>
      <c r="AO428"/>
      <c r="AP428"/>
      <c r="AQ428"/>
      <c r="AR428"/>
      <c r="AS428"/>
      <c r="AT428"/>
    </row>
    <row r="429" spans="1:46" s="8" customFormat="1" x14ac:dyDescent="0.35">
      <c r="A429"/>
      <c r="B429"/>
      <c r="C429"/>
      <c r="D429"/>
      <c r="E429" s="546"/>
      <c r="F429" s="546"/>
      <c r="G429"/>
      <c r="H429" s="547"/>
      <c r="I429" s="547"/>
      <c r="J429" s="547"/>
      <c r="K429" s="543"/>
      <c r="L429" s="543"/>
      <c r="M429"/>
      <c r="N429" s="543"/>
      <c r="O429"/>
      <c r="P429"/>
      <c r="Q429" s="546"/>
      <c r="R429" s="546"/>
      <c r="S429"/>
      <c r="T429"/>
      <c r="U429" s="546"/>
      <c r="X429" s="821"/>
      <c r="Y429"/>
      <c r="Z429"/>
      <c r="AA429" s="85"/>
      <c r="AB429" s="22"/>
      <c r="AC429" s="22"/>
      <c r="AD429" s="22"/>
      <c r="AE429" s="22"/>
      <c r="AF429" s="22"/>
      <c r="AG429" s="22"/>
      <c r="AH429" s="22"/>
      <c r="AI429" s="22"/>
      <c r="AJ429"/>
      <c r="AK429"/>
      <c r="AL429"/>
      <c r="AM429"/>
      <c r="AN429"/>
      <c r="AO429"/>
      <c r="AP429"/>
      <c r="AQ429"/>
      <c r="AR429"/>
      <c r="AS429"/>
      <c r="AT429"/>
    </row>
    <row r="430" spans="1:46" s="8" customFormat="1" x14ac:dyDescent="0.35">
      <c r="A430"/>
      <c r="B430"/>
      <c r="C430"/>
      <c r="D430"/>
      <c r="E430" s="546"/>
      <c r="F430" s="546"/>
      <c r="G430"/>
      <c r="H430" s="547"/>
      <c r="I430" s="547"/>
      <c r="J430" s="547"/>
      <c r="K430" s="543"/>
      <c r="L430" s="543"/>
      <c r="M430"/>
      <c r="N430" s="543"/>
      <c r="O430"/>
      <c r="P430"/>
      <c r="Q430" s="546"/>
      <c r="R430" s="546"/>
      <c r="S430"/>
      <c r="T430"/>
      <c r="U430" s="546"/>
      <c r="X430" s="821"/>
      <c r="Y430"/>
      <c r="Z430"/>
      <c r="AA430" s="85"/>
      <c r="AB430" s="22"/>
      <c r="AC430" s="22"/>
      <c r="AD430" s="22"/>
      <c r="AE430" s="22"/>
      <c r="AF430" s="22"/>
      <c r="AG430" s="22"/>
      <c r="AH430" s="22"/>
      <c r="AI430" s="22"/>
      <c r="AJ430"/>
      <c r="AK430"/>
      <c r="AL430"/>
      <c r="AM430"/>
      <c r="AN430"/>
      <c r="AO430"/>
      <c r="AP430"/>
      <c r="AQ430"/>
      <c r="AR430"/>
      <c r="AS430"/>
      <c r="AT430"/>
    </row>
    <row r="431" spans="1:46" s="8" customFormat="1" x14ac:dyDescent="0.35">
      <c r="A431"/>
      <c r="B431"/>
      <c r="C431"/>
      <c r="D431"/>
      <c r="E431" s="546"/>
      <c r="F431" s="546"/>
      <c r="G431"/>
      <c r="H431" s="547"/>
      <c r="I431" s="547"/>
      <c r="J431" s="547"/>
      <c r="K431" s="543"/>
      <c r="L431" s="543"/>
      <c r="M431"/>
      <c r="N431" s="543"/>
      <c r="O431"/>
      <c r="P431"/>
      <c r="Q431" s="546"/>
      <c r="R431" s="546"/>
      <c r="S431"/>
      <c r="T431"/>
      <c r="U431" s="546"/>
      <c r="X431" s="821"/>
      <c r="Y431"/>
      <c r="Z431"/>
      <c r="AA431" s="85"/>
      <c r="AB431" s="22"/>
      <c r="AC431" s="22"/>
      <c r="AD431" s="22"/>
      <c r="AE431" s="22"/>
      <c r="AF431" s="22"/>
      <c r="AG431" s="22"/>
      <c r="AH431" s="22"/>
      <c r="AI431" s="22"/>
      <c r="AJ431"/>
      <c r="AK431"/>
      <c r="AL431"/>
      <c r="AM431"/>
      <c r="AN431"/>
      <c r="AO431"/>
      <c r="AP431"/>
      <c r="AQ431"/>
      <c r="AR431"/>
      <c r="AS431"/>
      <c r="AT431"/>
    </row>
    <row r="432" spans="1:46" s="8" customFormat="1" x14ac:dyDescent="0.35">
      <c r="A432"/>
      <c r="B432"/>
      <c r="C432"/>
      <c r="D432"/>
      <c r="E432" s="546"/>
      <c r="F432" s="546"/>
      <c r="G432"/>
      <c r="H432" s="547"/>
      <c r="I432" s="547"/>
      <c r="J432" s="547"/>
      <c r="K432" s="543"/>
      <c r="L432" s="543"/>
      <c r="M432"/>
      <c r="N432" s="543"/>
      <c r="O432"/>
      <c r="P432"/>
      <c r="Q432" s="546"/>
      <c r="R432" s="546"/>
      <c r="S432"/>
      <c r="T432"/>
      <c r="U432" s="546"/>
      <c r="X432" s="821"/>
      <c r="Y432"/>
      <c r="Z432"/>
      <c r="AA432" s="85"/>
      <c r="AB432" s="22"/>
      <c r="AC432" s="22"/>
      <c r="AD432" s="22"/>
      <c r="AE432" s="22"/>
      <c r="AF432" s="22"/>
      <c r="AG432" s="22"/>
      <c r="AH432" s="22"/>
      <c r="AI432" s="22"/>
      <c r="AJ432"/>
      <c r="AK432"/>
      <c r="AL432"/>
      <c r="AM432"/>
      <c r="AN432"/>
      <c r="AO432"/>
      <c r="AP432"/>
      <c r="AQ432"/>
      <c r="AR432"/>
      <c r="AS432"/>
      <c r="AT432"/>
    </row>
    <row r="433" spans="1:46" s="8" customFormat="1" x14ac:dyDescent="0.35">
      <c r="A433"/>
      <c r="B433"/>
      <c r="C433"/>
      <c r="D433"/>
      <c r="E433" s="546"/>
      <c r="F433" s="546"/>
      <c r="G433"/>
      <c r="H433" s="547"/>
      <c r="I433" s="547"/>
      <c r="J433" s="547"/>
      <c r="K433" s="543"/>
      <c r="L433" s="543"/>
      <c r="M433"/>
      <c r="N433" s="543"/>
      <c r="O433"/>
      <c r="P433"/>
      <c r="Q433" s="546"/>
      <c r="R433" s="546"/>
      <c r="S433"/>
      <c r="T433"/>
      <c r="U433" s="546"/>
      <c r="X433" s="821"/>
      <c r="Y433"/>
      <c r="Z433"/>
      <c r="AA433" s="85"/>
      <c r="AB433" s="22"/>
      <c r="AC433" s="22"/>
      <c r="AD433" s="22"/>
      <c r="AE433" s="22"/>
      <c r="AF433" s="22"/>
      <c r="AG433" s="22"/>
      <c r="AH433" s="22"/>
      <c r="AI433" s="22"/>
      <c r="AJ433"/>
      <c r="AK433"/>
      <c r="AL433"/>
      <c r="AM433"/>
      <c r="AN433"/>
      <c r="AO433"/>
      <c r="AP433"/>
      <c r="AQ433"/>
      <c r="AR433"/>
      <c r="AS433"/>
      <c r="AT433"/>
    </row>
    <row r="434" spans="1:46" s="8" customFormat="1" x14ac:dyDescent="0.35">
      <c r="A434"/>
      <c r="B434"/>
      <c r="C434"/>
      <c r="D434"/>
      <c r="E434" s="546"/>
      <c r="F434" s="546"/>
      <c r="G434"/>
      <c r="H434" s="547"/>
      <c r="I434" s="547"/>
      <c r="J434" s="547"/>
      <c r="K434" s="543"/>
      <c r="L434" s="543"/>
      <c r="M434"/>
      <c r="N434" s="543"/>
      <c r="O434"/>
      <c r="P434"/>
      <c r="Q434" s="546"/>
      <c r="R434" s="546"/>
      <c r="S434"/>
      <c r="T434"/>
      <c r="U434" s="546"/>
      <c r="X434" s="821"/>
      <c r="Y434"/>
      <c r="Z434"/>
      <c r="AA434" s="85"/>
      <c r="AB434" s="22"/>
      <c r="AC434" s="22"/>
      <c r="AD434" s="22"/>
      <c r="AE434" s="22"/>
      <c r="AF434" s="22"/>
      <c r="AG434" s="22"/>
      <c r="AH434" s="22"/>
      <c r="AI434" s="22"/>
      <c r="AJ434"/>
      <c r="AK434"/>
      <c r="AL434"/>
      <c r="AM434"/>
      <c r="AN434"/>
      <c r="AO434"/>
      <c r="AP434"/>
      <c r="AQ434"/>
      <c r="AR434"/>
      <c r="AS434"/>
      <c r="AT434"/>
    </row>
    <row r="435" spans="1:46" s="8" customFormat="1" x14ac:dyDescent="0.35">
      <c r="A435"/>
      <c r="B435"/>
      <c r="C435"/>
      <c r="D435"/>
      <c r="E435" s="546"/>
      <c r="F435" s="546"/>
      <c r="G435"/>
      <c r="H435" s="547"/>
      <c r="I435" s="547"/>
      <c r="J435" s="547"/>
      <c r="K435" s="543"/>
      <c r="L435" s="543"/>
      <c r="M435"/>
      <c r="N435" s="543"/>
      <c r="O435"/>
      <c r="P435"/>
      <c r="Q435" s="546"/>
      <c r="R435" s="546"/>
      <c r="S435"/>
      <c r="T435"/>
      <c r="U435" s="546"/>
      <c r="X435" s="821"/>
      <c r="Y435"/>
      <c r="Z435"/>
      <c r="AA435" s="85"/>
      <c r="AB435" s="22"/>
      <c r="AC435" s="22"/>
      <c r="AD435" s="22"/>
      <c r="AE435" s="22"/>
      <c r="AF435" s="22"/>
      <c r="AG435" s="22"/>
      <c r="AH435" s="22"/>
      <c r="AI435" s="22"/>
      <c r="AJ435"/>
      <c r="AK435"/>
      <c r="AL435"/>
      <c r="AM435"/>
      <c r="AN435"/>
      <c r="AO435"/>
      <c r="AP435"/>
      <c r="AQ435"/>
      <c r="AR435"/>
      <c r="AS435"/>
      <c r="AT435"/>
    </row>
    <row r="436" spans="1:46" s="8" customFormat="1" x14ac:dyDescent="0.35">
      <c r="A436"/>
      <c r="B436"/>
      <c r="C436"/>
      <c r="D436"/>
      <c r="E436" s="546"/>
      <c r="F436" s="546"/>
      <c r="G436"/>
      <c r="H436" s="547"/>
      <c r="I436" s="547"/>
      <c r="J436" s="547"/>
      <c r="K436" s="543"/>
      <c r="L436" s="543"/>
      <c r="M436"/>
      <c r="N436" s="543"/>
      <c r="O436"/>
      <c r="P436"/>
      <c r="Q436" s="546"/>
      <c r="R436" s="546"/>
      <c r="S436"/>
      <c r="T436"/>
      <c r="U436" s="546"/>
      <c r="X436" s="821"/>
      <c r="Y436"/>
      <c r="Z436"/>
      <c r="AA436" s="85"/>
      <c r="AB436" s="22"/>
      <c r="AC436" s="22"/>
      <c r="AD436" s="22"/>
      <c r="AE436" s="22"/>
      <c r="AF436" s="22"/>
      <c r="AG436" s="22"/>
      <c r="AH436" s="22"/>
      <c r="AI436" s="22"/>
      <c r="AJ436"/>
      <c r="AK436"/>
      <c r="AL436"/>
      <c r="AM436"/>
      <c r="AN436"/>
      <c r="AO436"/>
      <c r="AP436"/>
      <c r="AQ436"/>
      <c r="AR436"/>
      <c r="AS436"/>
      <c r="AT436"/>
    </row>
    <row r="437" spans="1:46" s="8" customFormat="1" x14ac:dyDescent="0.35">
      <c r="A437"/>
      <c r="B437"/>
      <c r="C437"/>
      <c r="D437"/>
      <c r="E437" s="546"/>
      <c r="F437" s="546"/>
      <c r="G437"/>
      <c r="H437" s="547"/>
      <c r="I437" s="547"/>
      <c r="J437" s="547"/>
      <c r="K437" s="543"/>
      <c r="L437" s="543"/>
      <c r="M437"/>
      <c r="N437" s="543"/>
      <c r="O437"/>
      <c r="P437"/>
      <c r="Q437" s="546"/>
      <c r="R437" s="546"/>
      <c r="S437"/>
      <c r="T437"/>
      <c r="U437" s="546"/>
      <c r="X437" s="821"/>
      <c r="Y437"/>
      <c r="Z437"/>
      <c r="AA437" s="85"/>
      <c r="AB437" s="22"/>
      <c r="AC437" s="22"/>
      <c r="AD437" s="22"/>
      <c r="AE437" s="22"/>
      <c r="AF437" s="22"/>
      <c r="AG437" s="22"/>
      <c r="AH437" s="22"/>
      <c r="AI437" s="22"/>
      <c r="AJ437"/>
      <c r="AK437"/>
      <c r="AL437"/>
      <c r="AM437"/>
      <c r="AN437"/>
      <c r="AO437"/>
      <c r="AP437"/>
      <c r="AQ437"/>
      <c r="AR437"/>
      <c r="AS437"/>
      <c r="AT437"/>
    </row>
    <row r="438" spans="1:46" s="8" customFormat="1" x14ac:dyDescent="0.35">
      <c r="A438"/>
      <c r="B438"/>
      <c r="C438"/>
      <c r="D438"/>
      <c r="E438" s="546"/>
      <c r="F438" s="546"/>
      <c r="G438"/>
      <c r="H438" s="547"/>
      <c r="I438" s="547"/>
      <c r="J438" s="547"/>
      <c r="K438" s="543"/>
      <c r="L438" s="543"/>
      <c r="M438"/>
      <c r="N438" s="543"/>
      <c r="O438"/>
      <c r="P438"/>
      <c r="Q438" s="546"/>
      <c r="R438" s="546"/>
      <c r="S438"/>
      <c r="T438"/>
      <c r="U438" s="546"/>
      <c r="X438" s="821"/>
      <c r="Y438"/>
      <c r="Z438"/>
      <c r="AA438" s="85"/>
      <c r="AB438" s="22"/>
      <c r="AC438" s="22"/>
      <c r="AD438" s="22"/>
      <c r="AE438" s="22"/>
      <c r="AF438" s="22"/>
      <c r="AG438" s="22"/>
      <c r="AH438" s="22"/>
      <c r="AI438" s="22"/>
      <c r="AJ438"/>
      <c r="AK438"/>
      <c r="AL438"/>
      <c r="AM438"/>
      <c r="AN438"/>
      <c r="AO438"/>
      <c r="AP438"/>
      <c r="AQ438"/>
      <c r="AR438"/>
      <c r="AS438"/>
      <c r="AT438"/>
    </row>
    <row r="439" spans="1:46" s="8" customFormat="1" x14ac:dyDescent="0.35">
      <c r="A439"/>
      <c r="B439"/>
      <c r="C439"/>
      <c r="D439"/>
      <c r="E439" s="546"/>
      <c r="F439" s="546"/>
      <c r="G439"/>
      <c r="H439" s="547"/>
      <c r="I439" s="547"/>
      <c r="J439" s="547"/>
      <c r="K439" s="543"/>
      <c r="L439" s="543"/>
      <c r="M439"/>
      <c r="N439" s="543"/>
      <c r="O439"/>
      <c r="P439"/>
      <c r="Q439" s="546"/>
      <c r="R439" s="546"/>
      <c r="S439"/>
      <c r="T439"/>
      <c r="U439" s="546"/>
      <c r="X439" s="821"/>
      <c r="Y439"/>
      <c r="Z439"/>
      <c r="AA439" s="85"/>
      <c r="AB439" s="22"/>
      <c r="AC439" s="22"/>
      <c r="AD439" s="22"/>
      <c r="AE439" s="22"/>
      <c r="AF439" s="22"/>
      <c r="AG439" s="22"/>
      <c r="AH439" s="22"/>
      <c r="AI439" s="22"/>
      <c r="AJ439"/>
      <c r="AK439"/>
      <c r="AL439"/>
      <c r="AM439"/>
      <c r="AN439"/>
      <c r="AO439"/>
      <c r="AP439"/>
      <c r="AQ439"/>
      <c r="AR439"/>
      <c r="AS439"/>
      <c r="AT439"/>
    </row>
    <row r="440" spans="1:46" s="8" customFormat="1" x14ac:dyDescent="0.35">
      <c r="A440"/>
      <c r="B440"/>
      <c r="C440"/>
      <c r="D440"/>
      <c r="E440" s="546"/>
      <c r="F440" s="546"/>
      <c r="G440"/>
      <c r="H440" s="547"/>
      <c r="I440" s="547"/>
      <c r="J440" s="547"/>
      <c r="K440" s="543"/>
      <c r="L440" s="543"/>
      <c r="M440"/>
      <c r="N440" s="543"/>
      <c r="O440"/>
      <c r="P440"/>
      <c r="Q440" s="546"/>
      <c r="R440" s="546"/>
      <c r="S440"/>
      <c r="T440"/>
      <c r="U440" s="546"/>
      <c r="X440" s="821"/>
      <c r="Y440"/>
      <c r="Z440"/>
      <c r="AA440" s="85"/>
      <c r="AB440" s="22"/>
      <c r="AC440" s="22"/>
      <c r="AD440" s="22"/>
      <c r="AE440" s="22"/>
      <c r="AF440" s="22"/>
      <c r="AG440" s="22"/>
      <c r="AH440" s="22"/>
      <c r="AI440" s="22"/>
      <c r="AJ440"/>
      <c r="AK440"/>
      <c r="AL440"/>
      <c r="AM440"/>
      <c r="AN440"/>
      <c r="AO440"/>
      <c r="AP440"/>
      <c r="AQ440"/>
      <c r="AR440"/>
      <c r="AS440"/>
      <c r="AT440"/>
    </row>
    <row r="441" spans="1:46" s="8" customFormat="1" x14ac:dyDescent="0.35">
      <c r="A441"/>
      <c r="B441"/>
      <c r="C441"/>
      <c r="D441"/>
      <c r="E441" s="546"/>
      <c r="F441" s="546"/>
      <c r="G441"/>
      <c r="H441" s="547"/>
      <c r="I441" s="547"/>
      <c r="J441" s="547"/>
      <c r="K441" s="543"/>
      <c r="L441" s="543"/>
      <c r="M441"/>
      <c r="N441" s="543"/>
      <c r="O441"/>
      <c r="P441"/>
      <c r="Q441" s="546"/>
      <c r="R441" s="546"/>
      <c r="S441"/>
      <c r="T441"/>
      <c r="U441" s="546"/>
      <c r="X441" s="821"/>
      <c r="Y441"/>
      <c r="Z441"/>
      <c r="AA441" s="85"/>
      <c r="AB441" s="22"/>
      <c r="AC441" s="22"/>
      <c r="AD441" s="22"/>
      <c r="AE441" s="22"/>
      <c r="AF441" s="22"/>
      <c r="AG441" s="22"/>
      <c r="AH441" s="22"/>
      <c r="AI441" s="22"/>
      <c r="AJ441"/>
      <c r="AK441"/>
      <c r="AL441"/>
      <c r="AM441"/>
      <c r="AN441"/>
      <c r="AO441"/>
      <c r="AP441"/>
      <c r="AQ441"/>
      <c r="AR441"/>
      <c r="AS441"/>
      <c r="AT441"/>
    </row>
    <row r="442" spans="1:46" s="8" customFormat="1" x14ac:dyDescent="0.35">
      <c r="A442"/>
      <c r="B442"/>
      <c r="C442"/>
      <c r="D442"/>
      <c r="E442" s="546"/>
      <c r="F442" s="546"/>
      <c r="G442"/>
      <c r="H442" s="547"/>
      <c r="I442" s="547"/>
      <c r="J442" s="547"/>
      <c r="K442" s="543"/>
      <c r="L442" s="543"/>
      <c r="M442"/>
      <c r="N442" s="543"/>
      <c r="O442"/>
      <c r="P442"/>
      <c r="Q442" s="546"/>
      <c r="R442" s="546"/>
      <c r="S442"/>
      <c r="T442"/>
      <c r="U442" s="546"/>
      <c r="X442" s="821"/>
      <c r="Y442"/>
      <c r="Z442"/>
      <c r="AA442" s="85"/>
      <c r="AB442" s="22"/>
      <c r="AC442" s="22"/>
      <c r="AD442" s="22"/>
      <c r="AE442" s="22"/>
      <c r="AF442" s="22"/>
      <c r="AG442" s="22"/>
      <c r="AH442" s="22"/>
      <c r="AI442" s="22"/>
      <c r="AJ442"/>
      <c r="AK442"/>
      <c r="AL442"/>
      <c r="AM442"/>
      <c r="AN442"/>
      <c r="AO442"/>
      <c r="AP442"/>
      <c r="AQ442"/>
      <c r="AR442"/>
      <c r="AS442"/>
      <c r="AT442"/>
    </row>
    <row r="443" spans="1:46" s="8" customFormat="1" x14ac:dyDescent="0.35">
      <c r="A443"/>
      <c r="B443"/>
      <c r="C443"/>
      <c r="D443"/>
      <c r="E443" s="546"/>
      <c r="F443" s="546"/>
      <c r="G443"/>
      <c r="H443" s="547"/>
      <c r="I443" s="547"/>
      <c r="J443" s="547"/>
      <c r="K443" s="543"/>
      <c r="L443" s="543"/>
      <c r="M443"/>
      <c r="N443" s="543"/>
      <c r="O443"/>
      <c r="P443"/>
      <c r="Q443" s="546"/>
      <c r="R443" s="546"/>
      <c r="S443"/>
      <c r="T443"/>
      <c r="U443" s="546"/>
      <c r="X443" s="821"/>
      <c r="Y443"/>
      <c r="Z443"/>
      <c r="AA443" s="85"/>
      <c r="AB443" s="22"/>
      <c r="AC443" s="22"/>
      <c r="AD443" s="22"/>
      <c r="AE443" s="22"/>
      <c r="AF443" s="22"/>
      <c r="AG443" s="22"/>
      <c r="AH443" s="22"/>
      <c r="AI443" s="22"/>
      <c r="AJ443"/>
      <c r="AK443"/>
      <c r="AL443"/>
      <c r="AM443"/>
      <c r="AN443"/>
      <c r="AO443"/>
      <c r="AP443"/>
      <c r="AQ443"/>
      <c r="AR443"/>
      <c r="AS443"/>
      <c r="AT443"/>
    </row>
    <row r="444" spans="1:46" s="8" customFormat="1" x14ac:dyDescent="0.35">
      <c r="A444"/>
      <c r="B444"/>
      <c r="C444"/>
      <c r="D444"/>
      <c r="E444" s="546"/>
      <c r="F444" s="546"/>
      <c r="G444"/>
      <c r="H444" s="547"/>
      <c r="I444" s="547"/>
      <c r="J444" s="547"/>
      <c r="K444" s="543"/>
      <c r="L444" s="543"/>
      <c r="M444"/>
      <c r="N444" s="543"/>
      <c r="O444"/>
      <c r="P444"/>
      <c r="Q444" s="546"/>
      <c r="R444" s="546"/>
      <c r="S444"/>
      <c r="T444"/>
      <c r="U444" s="546"/>
      <c r="X444" s="821"/>
      <c r="Y444"/>
      <c r="Z444"/>
      <c r="AA444" s="85"/>
      <c r="AB444" s="22"/>
      <c r="AC444" s="22"/>
      <c r="AD444" s="22"/>
      <c r="AE444" s="22"/>
      <c r="AF444" s="22"/>
      <c r="AG444" s="22"/>
      <c r="AH444" s="22"/>
      <c r="AI444" s="22"/>
      <c r="AJ444"/>
      <c r="AK444"/>
      <c r="AL444"/>
      <c r="AM444"/>
      <c r="AN444"/>
      <c r="AO444"/>
      <c r="AP444"/>
      <c r="AQ444"/>
      <c r="AR444"/>
      <c r="AS444"/>
      <c r="AT444"/>
    </row>
    <row r="445" spans="1:46" s="8" customFormat="1" x14ac:dyDescent="0.35">
      <c r="A445"/>
      <c r="B445"/>
      <c r="C445"/>
      <c r="D445"/>
      <c r="E445" s="546"/>
      <c r="F445" s="546"/>
      <c r="G445"/>
      <c r="H445" s="547"/>
      <c r="I445" s="547"/>
      <c r="J445" s="547"/>
      <c r="K445" s="543"/>
      <c r="L445" s="543"/>
      <c r="M445"/>
      <c r="N445" s="543"/>
      <c r="O445"/>
      <c r="P445"/>
      <c r="Q445" s="546"/>
      <c r="R445" s="546"/>
      <c r="S445"/>
      <c r="T445"/>
      <c r="U445" s="546"/>
      <c r="X445" s="821"/>
      <c r="Y445"/>
      <c r="Z445"/>
      <c r="AA445" s="85"/>
      <c r="AB445" s="22"/>
      <c r="AC445" s="22"/>
      <c r="AD445" s="22"/>
      <c r="AE445" s="22"/>
      <c r="AF445" s="22"/>
      <c r="AG445" s="22"/>
      <c r="AH445" s="22"/>
      <c r="AI445" s="22"/>
      <c r="AJ445"/>
      <c r="AK445"/>
      <c r="AL445"/>
      <c r="AM445"/>
      <c r="AN445"/>
      <c r="AO445"/>
      <c r="AP445"/>
      <c r="AQ445"/>
      <c r="AR445"/>
      <c r="AS445"/>
      <c r="AT445"/>
    </row>
    <row r="446" spans="1:46" s="8" customFormat="1" x14ac:dyDescent="0.35">
      <c r="A446"/>
      <c r="B446"/>
      <c r="C446"/>
      <c r="D446"/>
      <c r="E446" s="546"/>
      <c r="F446" s="546"/>
      <c r="G446"/>
      <c r="H446" s="547"/>
      <c r="I446" s="547"/>
      <c r="J446" s="547"/>
      <c r="K446" s="543"/>
      <c r="L446" s="543"/>
      <c r="M446"/>
      <c r="N446" s="543"/>
      <c r="O446"/>
      <c r="P446"/>
      <c r="Q446" s="546"/>
      <c r="R446" s="546"/>
      <c r="S446"/>
      <c r="T446"/>
      <c r="U446" s="546"/>
      <c r="X446" s="821"/>
      <c r="Y446"/>
      <c r="Z446"/>
      <c r="AA446" s="85"/>
      <c r="AB446" s="22"/>
      <c r="AC446" s="22"/>
      <c r="AD446" s="22"/>
      <c r="AE446" s="22"/>
      <c r="AF446" s="22"/>
      <c r="AG446" s="22"/>
      <c r="AH446" s="22"/>
      <c r="AI446" s="22"/>
      <c r="AJ446"/>
      <c r="AK446"/>
      <c r="AL446"/>
      <c r="AM446"/>
      <c r="AN446"/>
      <c r="AO446"/>
      <c r="AP446"/>
      <c r="AQ446"/>
      <c r="AR446"/>
      <c r="AS446"/>
      <c r="AT446"/>
    </row>
    <row r="447" spans="1:46" s="8" customFormat="1" x14ac:dyDescent="0.35">
      <c r="A447"/>
      <c r="B447"/>
      <c r="C447"/>
      <c r="D447"/>
      <c r="E447" s="546"/>
      <c r="F447" s="546"/>
      <c r="G447"/>
      <c r="H447" s="547"/>
      <c r="I447" s="547"/>
      <c r="J447" s="547"/>
      <c r="K447" s="543"/>
      <c r="L447" s="543"/>
      <c r="M447"/>
      <c r="N447" s="543"/>
      <c r="O447"/>
      <c r="P447"/>
      <c r="Q447" s="546"/>
      <c r="R447" s="546"/>
      <c r="S447"/>
      <c r="T447"/>
      <c r="U447" s="546"/>
      <c r="X447" s="821"/>
      <c r="Y447"/>
      <c r="Z447"/>
      <c r="AA447" s="85"/>
      <c r="AB447" s="22"/>
      <c r="AC447" s="22"/>
      <c r="AD447" s="22"/>
      <c r="AE447" s="22"/>
      <c r="AF447" s="22"/>
      <c r="AG447" s="22"/>
      <c r="AH447" s="22"/>
      <c r="AI447" s="22"/>
      <c r="AJ447"/>
      <c r="AK447"/>
      <c r="AL447"/>
      <c r="AM447"/>
      <c r="AN447"/>
      <c r="AO447"/>
      <c r="AP447"/>
      <c r="AQ447"/>
      <c r="AR447"/>
      <c r="AS447"/>
      <c r="AT447"/>
    </row>
    <row r="448" spans="1:46" s="8" customFormat="1" x14ac:dyDescent="0.35">
      <c r="A448"/>
      <c r="B448"/>
      <c r="C448"/>
      <c r="D448"/>
      <c r="E448" s="546"/>
      <c r="F448" s="546"/>
      <c r="G448"/>
      <c r="H448" s="547"/>
      <c r="I448" s="547"/>
      <c r="J448" s="547"/>
      <c r="K448" s="543"/>
      <c r="L448" s="543"/>
      <c r="M448"/>
      <c r="N448" s="543"/>
      <c r="O448"/>
      <c r="P448"/>
      <c r="Q448" s="546"/>
      <c r="R448" s="546"/>
      <c r="S448"/>
      <c r="T448"/>
      <c r="U448" s="546"/>
      <c r="X448" s="821"/>
      <c r="Y448"/>
      <c r="Z448"/>
      <c r="AA448" s="85"/>
      <c r="AB448" s="22"/>
      <c r="AC448" s="22"/>
      <c r="AD448" s="22"/>
      <c r="AE448" s="22"/>
      <c r="AF448" s="22"/>
      <c r="AG448" s="22"/>
      <c r="AH448" s="22"/>
      <c r="AI448" s="22"/>
      <c r="AJ448"/>
      <c r="AK448"/>
      <c r="AL448"/>
      <c r="AM448"/>
      <c r="AN448"/>
      <c r="AO448"/>
      <c r="AP448"/>
      <c r="AQ448"/>
      <c r="AR448"/>
      <c r="AS448"/>
      <c r="AT448"/>
    </row>
    <row r="449" spans="1:46" s="8" customFormat="1" x14ac:dyDescent="0.35">
      <c r="A449"/>
      <c r="B449"/>
      <c r="C449"/>
      <c r="D449"/>
      <c r="E449" s="546"/>
      <c r="F449" s="546"/>
      <c r="G449"/>
      <c r="H449" s="547"/>
      <c r="I449" s="547"/>
      <c r="J449" s="547"/>
      <c r="K449" s="543"/>
      <c r="L449" s="543"/>
      <c r="M449"/>
      <c r="N449" s="543"/>
      <c r="O449"/>
      <c r="P449"/>
      <c r="Q449" s="546"/>
      <c r="R449" s="546"/>
      <c r="S449"/>
      <c r="T449"/>
      <c r="U449" s="546"/>
      <c r="X449" s="821"/>
      <c r="Y449"/>
      <c r="Z449"/>
      <c r="AA449" s="85"/>
      <c r="AB449" s="22"/>
      <c r="AC449" s="22"/>
      <c r="AD449" s="22"/>
      <c r="AE449" s="22"/>
      <c r="AF449" s="22"/>
      <c r="AG449" s="22"/>
      <c r="AH449" s="22"/>
      <c r="AI449" s="22"/>
      <c r="AJ449"/>
      <c r="AK449"/>
      <c r="AL449"/>
      <c r="AM449"/>
      <c r="AN449"/>
      <c r="AO449"/>
      <c r="AP449"/>
      <c r="AQ449"/>
      <c r="AR449"/>
      <c r="AS449"/>
      <c r="AT449"/>
    </row>
    <row r="450" spans="1:46" s="8" customFormat="1" x14ac:dyDescent="0.35">
      <c r="A450"/>
      <c r="B450"/>
      <c r="C450"/>
      <c r="D450"/>
      <c r="E450" s="546"/>
      <c r="F450" s="546"/>
      <c r="G450"/>
      <c r="H450" s="547"/>
      <c r="I450" s="547"/>
      <c r="J450" s="547"/>
      <c r="K450" s="543"/>
      <c r="L450" s="543"/>
      <c r="M450"/>
      <c r="N450" s="543"/>
      <c r="O450"/>
      <c r="P450"/>
      <c r="Q450" s="546"/>
      <c r="R450" s="546"/>
      <c r="S450"/>
      <c r="T450"/>
      <c r="U450" s="546"/>
      <c r="X450" s="821"/>
      <c r="Y450"/>
      <c r="Z450"/>
      <c r="AA450" s="85"/>
      <c r="AB450" s="22"/>
      <c r="AC450" s="22"/>
      <c r="AD450" s="22"/>
      <c r="AE450" s="22"/>
      <c r="AF450" s="22"/>
      <c r="AG450" s="22"/>
      <c r="AH450" s="22"/>
      <c r="AI450" s="22"/>
      <c r="AJ450"/>
      <c r="AK450"/>
      <c r="AL450"/>
      <c r="AM450"/>
      <c r="AN450"/>
      <c r="AO450"/>
      <c r="AP450"/>
      <c r="AQ450"/>
      <c r="AR450"/>
      <c r="AS450"/>
      <c r="AT450"/>
    </row>
    <row r="451" spans="1:46" s="8" customFormat="1" x14ac:dyDescent="0.35">
      <c r="A451"/>
      <c r="B451"/>
      <c r="C451"/>
      <c r="D451"/>
      <c r="E451" s="546"/>
      <c r="F451" s="546"/>
      <c r="G451"/>
      <c r="H451" s="547"/>
      <c r="I451" s="547"/>
      <c r="J451" s="547"/>
      <c r="K451" s="543"/>
      <c r="L451" s="543"/>
      <c r="M451"/>
      <c r="N451" s="543"/>
      <c r="O451"/>
      <c r="P451"/>
      <c r="Q451" s="546"/>
      <c r="R451" s="546"/>
      <c r="S451"/>
      <c r="T451"/>
      <c r="U451" s="546"/>
      <c r="X451" s="821"/>
      <c r="Y451"/>
      <c r="Z451"/>
      <c r="AA451" s="85"/>
      <c r="AB451" s="22"/>
      <c r="AC451" s="22"/>
      <c r="AD451" s="22"/>
      <c r="AE451" s="22"/>
      <c r="AF451" s="22"/>
      <c r="AG451" s="22"/>
      <c r="AH451" s="22"/>
      <c r="AI451" s="22"/>
      <c r="AJ451"/>
      <c r="AK451"/>
      <c r="AL451"/>
      <c r="AM451"/>
      <c r="AN451"/>
      <c r="AO451"/>
      <c r="AP451"/>
      <c r="AQ451"/>
      <c r="AR451"/>
      <c r="AS451"/>
      <c r="AT451"/>
    </row>
    <row r="452" spans="1:46" s="8" customFormat="1" x14ac:dyDescent="0.35">
      <c r="A452"/>
      <c r="B452"/>
      <c r="C452"/>
      <c r="D452"/>
      <c r="E452" s="546"/>
      <c r="F452" s="546"/>
      <c r="G452"/>
      <c r="H452" s="547"/>
      <c r="I452" s="547"/>
      <c r="J452" s="547"/>
      <c r="K452" s="543"/>
      <c r="L452" s="543"/>
      <c r="M452"/>
      <c r="N452" s="543"/>
      <c r="O452"/>
      <c r="P452"/>
      <c r="Q452" s="546"/>
      <c r="R452" s="546"/>
      <c r="S452"/>
      <c r="T452"/>
      <c r="U452" s="546"/>
      <c r="X452" s="821"/>
      <c r="Y452"/>
      <c r="Z452"/>
      <c r="AA452" s="85"/>
      <c r="AB452" s="22"/>
      <c r="AC452" s="22"/>
      <c r="AD452" s="22"/>
      <c r="AE452" s="22"/>
      <c r="AF452" s="22"/>
      <c r="AG452" s="22"/>
      <c r="AH452" s="22"/>
      <c r="AI452" s="22"/>
      <c r="AJ452"/>
      <c r="AK452"/>
      <c r="AL452"/>
      <c r="AM452"/>
      <c r="AN452"/>
      <c r="AO452"/>
      <c r="AP452"/>
      <c r="AQ452"/>
      <c r="AR452"/>
      <c r="AS452"/>
      <c r="AT452"/>
    </row>
    <row r="453" spans="1:46" s="8" customFormat="1" x14ac:dyDescent="0.35">
      <c r="A453"/>
      <c r="B453"/>
      <c r="C453"/>
      <c r="D453"/>
      <c r="E453" s="546"/>
      <c r="F453" s="546"/>
      <c r="G453"/>
      <c r="H453" s="547"/>
      <c r="I453" s="547"/>
      <c r="J453" s="547"/>
      <c r="K453" s="543"/>
      <c r="L453" s="543"/>
      <c r="M453"/>
      <c r="N453" s="543"/>
      <c r="O453"/>
      <c r="P453"/>
      <c r="Q453" s="546"/>
      <c r="R453" s="546"/>
      <c r="S453"/>
      <c r="T453"/>
      <c r="U453" s="546"/>
      <c r="X453" s="821"/>
      <c r="Y453"/>
      <c r="Z453"/>
      <c r="AA453" s="85"/>
      <c r="AB453" s="22"/>
      <c r="AC453" s="22"/>
      <c r="AD453" s="22"/>
      <c r="AE453" s="22"/>
      <c r="AF453" s="22"/>
      <c r="AG453" s="22"/>
      <c r="AH453" s="22"/>
      <c r="AI453" s="22"/>
      <c r="AJ453"/>
      <c r="AK453"/>
      <c r="AL453"/>
      <c r="AM453"/>
      <c r="AN453"/>
      <c r="AO453"/>
      <c r="AP453"/>
      <c r="AQ453"/>
      <c r="AR453"/>
      <c r="AS453"/>
      <c r="AT453"/>
    </row>
    <row r="454" spans="1:46" s="8" customFormat="1" x14ac:dyDescent="0.35">
      <c r="A454"/>
      <c r="B454"/>
      <c r="C454"/>
      <c r="D454"/>
      <c r="E454" s="546"/>
      <c r="F454" s="546"/>
      <c r="G454"/>
      <c r="H454" s="547"/>
      <c r="I454" s="547"/>
      <c r="J454" s="547"/>
      <c r="K454" s="543"/>
      <c r="L454" s="543"/>
      <c r="M454"/>
      <c r="N454" s="543"/>
      <c r="O454"/>
      <c r="P454"/>
      <c r="Q454" s="546"/>
      <c r="R454" s="546"/>
      <c r="S454"/>
      <c r="T454"/>
      <c r="U454" s="546"/>
      <c r="X454" s="821"/>
      <c r="Y454"/>
      <c r="Z454"/>
      <c r="AA454" s="85"/>
      <c r="AB454" s="22"/>
      <c r="AC454" s="22"/>
      <c r="AD454" s="22"/>
      <c r="AE454" s="22"/>
      <c r="AF454" s="22"/>
      <c r="AG454" s="22"/>
      <c r="AH454" s="22"/>
      <c r="AI454" s="22"/>
      <c r="AJ454"/>
      <c r="AK454"/>
      <c r="AL454"/>
      <c r="AM454"/>
      <c r="AN454"/>
      <c r="AO454"/>
      <c r="AP454"/>
      <c r="AQ454"/>
      <c r="AR454"/>
      <c r="AS454"/>
      <c r="AT454"/>
    </row>
    <row r="455" spans="1:46" s="8" customFormat="1" x14ac:dyDescent="0.35">
      <c r="A455"/>
      <c r="B455"/>
      <c r="C455"/>
      <c r="D455"/>
      <c r="E455" s="546"/>
      <c r="F455" s="546"/>
      <c r="G455"/>
      <c r="H455" s="547"/>
      <c r="I455" s="547"/>
      <c r="J455" s="547"/>
      <c r="K455" s="543"/>
      <c r="L455" s="543"/>
      <c r="M455"/>
      <c r="N455" s="543"/>
      <c r="O455"/>
      <c r="P455"/>
      <c r="Q455" s="546"/>
      <c r="R455" s="546"/>
      <c r="S455"/>
      <c r="T455"/>
      <c r="U455" s="546"/>
      <c r="X455" s="821"/>
      <c r="Y455"/>
      <c r="Z455"/>
      <c r="AA455" s="85"/>
      <c r="AB455" s="22"/>
      <c r="AC455" s="22"/>
      <c r="AD455" s="22"/>
      <c r="AE455" s="22"/>
      <c r="AF455" s="22"/>
      <c r="AG455" s="22"/>
      <c r="AH455" s="22"/>
      <c r="AI455" s="22"/>
      <c r="AJ455"/>
      <c r="AK455"/>
      <c r="AL455"/>
      <c r="AM455"/>
      <c r="AN455"/>
      <c r="AO455"/>
      <c r="AP455"/>
      <c r="AQ455"/>
      <c r="AR455"/>
      <c r="AS455"/>
      <c r="AT455"/>
    </row>
    <row r="456" spans="1:46" s="8" customFormat="1" x14ac:dyDescent="0.35">
      <c r="A456"/>
      <c r="B456"/>
      <c r="C456"/>
      <c r="D456"/>
      <c r="E456" s="546"/>
      <c r="F456" s="546"/>
      <c r="G456"/>
      <c r="H456" s="547"/>
      <c r="I456" s="547"/>
      <c r="J456" s="547"/>
      <c r="K456" s="543"/>
      <c r="L456" s="543"/>
      <c r="M456"/>
      <c r="N456" s="543"/>
      <c r="O456"/>
      <c r="P456"/>
      <c r="Q456" s="546"/>
      <c r="R456" s="546"/>
      <c r="S456"/>
      <c r="T456"/>
      <c r="U456" s="546"/>
      <c r="X456" s="821"/>
      <c r="Y456"/>
      <c r="Z456"/>
      <c r="AA456" s="85"/>
      <c r="AB456" s="22"/>
      <c r="AC456" s="22"/>
      <c r="AD456" s="22"/>
      <c r="AE456" s="22"/>
      <c r="AF456" s="22"/>
      <c r="AG456" s="22"/>
      <c r="AH456" s="22"/>
      <c r="AI456" s="22"/>
      <c r="AJ456"/>
      <c r="AK456"/>
      <c r="AL456"/>
      <c r="AM456"/>
      <c r="AN456"/>
      <c r="AO456"/>
      <c r="AP456"/>
      <c r="AQ456"/>
      <c r="AR456"/>
      <c r="AS456"/>
      <c r="AT456"/>
    </row>
    <row r="457" spans="1:46" s="8" customFormat="1" x14ac:dyDescent="0.35">
      <c r="A457"/>
      <c r="B457"/>
      <c r="C457"/>
      <c r="D457"/>
      <c r="E457" s="546"/>
      <c r="F457" s="546"/>
      <c r="G457"/>
      <c r="H457" s="547"/>
      <c r="I457" s="547"/>
      <c r="J457" s="547"/>
      <c r="K457" s="543"/>
      <c r="L457" s="543"/>
      <c r="M457"/>
      <c r="N457" s="543"/>
      <c r="O457"/>
      <c r="P457"/>
      <c r="Q457" s="546"/>
      <c r="R457" s="546"/>
      <c r="S457"/>
      <c r="T457"/>
      <c r="U457" s="546"/>
      <c r="X457" s="821"/>
      <c r="Y457"/>
      <c r="Z457"/>
      <c r="AA457" s="85"/>
      <c r="AB457" s="22"/>
      <c r="AC457" s="22"/>
      <c r="AD457" s="22"/>
      <c r="AE457" s="22"/>
      <c r="AF457" s="22"/>
      <c r="AG457" s="22"/>
      <c r="AH457" s="22"/>
      <c r="AI457" s="22"/>
      <c r="AJ457"/>
      <c r="AK457"/>
      <c r="AL457"/>
      <c r="AM457"/>
      <c r="AN457"/>
      <c r="AO457"/>
      <c r="AP457"/>
      <c r="AQ457"/>
      <c r="AR457"/>
      <c r="AS457"/>
      <c r="AT457"/>
    </row>
    <row r="458" spans="1:46" s="8" customFormat="1" x14ac:dyDescent="0.35">
      <c r="A458"/>
      <c r="B458"/>
      <c r="C458"/>
      <c r="D458"/>
      <c r="E458" s="546"/>
      <c r="F458" s="546"/>
      <c r="G458"/>
      <c r="H458" s="547"/>
      <c r="I458" s="547"/>
      <c r="J458" s="547"/>
      <c r="K458" s="543"/>
      <c r="L458" s="543"/>
      <c r="M458"/>
      <c r="N458" s="543"/>
      <c r="O458"/>
      <c r="P458"/>
      <c r="Q458" s="546"/>
      <c r="R458" s="546"/>
      <c r="S458"/>
      <c r="T458"/>
      <c r="U458" s="546"/>
      <c r="X458" s="821"/>
      <c r="Y458"/>
      <c r="Z458"/>
      <c r="AA458" s="85"/>
      <c r="AB458" s="22"/>
      <c r="AC458" s="22"/>
      <c r="AD458" s="22"/>
      <c r="AE458" s="22"/>
      <c r="AF458" s="22"/>
      <c r="AG458" s="22"/>
      <c r="AH458" s="22"/>
      <c r="AI458" s="22"/>
      <c r="AJ458"/>
      <c r="AK458"/>
      <c r="AL458"/>
      <c r="AM458"/>
      <c r="AN458"/>
      <c r="AO458"/>
      <c r="AP458"/>
      <c r="AQ458"/>
      <c r="AR458"/>
      <c r="AS458"/>
      <c r="AT458"/>
    </row>
    <row r="459" spans="1:46" s="8" customFormat="1" x14ac:dyDescent="0.35">
      <c r="A459"/>
      <c r="B459"/>
      <c r="C459"/>
      <c r="D459"/>
      <c r="E459" s="546"/>
      <c r="F459" s="546"/>
      <c r="G459"/>
      <c r="H459" s="547"/>
      <c r="I459" s="547"/>
      <c r="J459" s="547"/>
      <c r="K459" s="543"/>
      <c r="L459" s="543"/>
      <c r="M459"/>
      <c r="N459" s="543"/>
      <c r="O459"/>
      <c r="P459"/>
      <c r="Q459" s="546"/>
      <c r="R459" s="546"/>
      <c r="S459"/>
      <c r="T459"/>
      <c r="U459" s="546"/>
      <c r="X459" s="821"/>
      <c r="Y459"/>
      <c r="Z459"/>
      <c r="AA459" s="85"/>
      <c r="AB459" s="22"/>
      <c r="AC459" s="22"/>
      <c r="AD459" s="22"/>
      <c r="AE459" s="22"/>
      <c r="AF459" s="22"/>
      <c r="AG459" s="22"/>
      <c r="AH459" s="22"/>
      <c r="AI459" s="22"/>
      <c r="AJ459"/>
      <c r="AK459"/>
      <c r="AL459"/>
      <c r="AM459"/>
      <c r="AN459"/>
      <c r="AO459"/>
      <c r="AP459"/>
      <c r="AQ459"/>
      <c r="AR459"/>
      <c r="AS459"/>
      <c r="AT459"/>
    </row>
    <row r="460" spans="1:46" s="8" customFormat="1" x14ac:dyDescent="0.35">
      <c r="A460"/>
      <c r="B460"/>
      <c r="C460"/>
      <c r="D460"/>
      <c r="E460" s="546"/>
      <c r="F460" s="546"/>
      <c r="G460"/>
      <c r="H460" s="547"/>
      <c r="I460" s="547"/>
      <c r="J460" s="547"/>
      <c r="K460" s="543"/>
      <c r="L460" s="543"/>
      <c r="M460"/>
      <c r="N460" s="543"/>
      <c r="O460"/>
      <c r="P460"/>
      <c r="Q460" s="546"/>
      <c r="R460" s="546"/>
      <c r="S460"/>
      <c r="T460"/>
      <c r="U460" s="546"/>
      <c r="X460" s="821"/>
      <c r="Y460"/>
      <c r="Z460"/>
      <c r="AA460" s="85"/>
      <c r="AB460" s="22"/>
      <c r="AC460" s="22"/>
      <c r="AD460" s="22"/>
      <c r="AE460" s="22"/>
      <c r="AF460" s="22"/>
      <c r="AG460" s="22"/>
      <c r="AH460" s="22"/>
      <c r="AI460" s="22"/>
      <c r="AJ460"/>
      <c r="AK460"/>
      <c r="AL460"/>
      <c r="AM460"/>
      <c r="AN460"/>
      <c r="AO460"/>
      <c r="AP460"/>
      <c r="AQ460"/>
      <c r="AR460"/>
      <c r="AS460"/>
      <c r="AT460"/>
    </row>
    <row r="461" spans="1:46" s="8" customFormat="1" x14ac:dyDescent="0.35">
      <c r="A461"/>
      <c r="B461"/>
      <c r="C461"/>
      <c r="D461"/>
      <c r="E461" s="546"/>
      <c r="F461" s="546"/>
      <c r="G461"/>
      <c r="H461" s="547"/>
      <c r="I461" s="547"/>
      <c r="J461" s="547"/>
      <c r="K461" s="543"/>
      <c r="L461" s="543"/>
      <c r="M461"/>
      <c r="N461" s="543"/>
      <c r="O461"/>
      <c r="P461"/>
      <c r="Q461" s="546"/>
      <c r="R461" s="546"/>
      <c r="S461"/>
      <c r="T461"/>
      <c r="U461" s="546"/>
      <c r="X461" s="821"/>
      <c r="Y461"/>
      <c r="Z461"/>
      <c r="AA461" s="85"/>
      <c r="AB461" s="22"/>
      <c r="AC461" s="22"/>
      <c r="AD461" s="22"/>
      <c r="AE461" s="22"/>
      <c r="AF461" s="22"/>
      <c r="AG461" s="22"/>
      <c r="AH461" s="22"/>
      <c r="AI461" s="22"/>
      <c r="AJ461"/>
      <c r="AK461"/>
      <c r="AL461"/>
      <c r="AM461"/>
      <c r="AN461"/>
      <c r="AO461"/>
      <c r="AP461"/>
      <c r="AQ461"/>
      <c r="AR461"/>
      <c r="AS461"/>
      <c r="AT461"/>
    </row>
    <row r="462" spans="1:46" s="8" customFormat="1" x14ac:dyDescent="0.35">
      <c r="A462"/>
      <c r="B462"/>
      <c r="C462"/>
      <c r="D462"/>
      <c r="E462" s="546"/>
      <c r="F462" s="546"/>
      <c r="G462"/>
      <c r="H462" s="547"/>
      <c r="I462" s="547"/>
      <c r="J462" s="547"/>
      <c r="K462" s="543"/>
      <c r="L462" s="543"/>
      <c r="M462"/>
      <c r="N462" s="543"/>
      <c r="O462"/>
      <c r="P462"/>
      <c r="Q462" s="546"/>
      <c r="R462" s="546"/>
      <c r="S462"/>
      <c r="T462"/>
      <c r="U462" s="546"/>
      <c r="X462" s="821"/>
      <c r="Y462"/>
      <c r="Z462"/>
      <c r="AA462" s="85"/>
      <c r="AB462" s="22"/>
      <c r="AC462" s="22"/>
      <c r="AD462" s="22"/>
      <c r="AE462" s="22"/>
      <c r="AF462" s="22"/>
      <c r="AG462" s="22"/>
      <c r="AH462" s="22"/>
      <c r="AI462" s="22"/>
      <c r="AJ462"/>
      <c r="AK462"/>
      <c r="AL462"/>
      <c r="AM462"/>
      <c r="AN462"/>
      <c r="AO462"/>
      <c r="AP462"/>
      <c r="AQ462"/>
      <c r="AR462"/>
      <c r="AS462"/>
      <c r="AT462"/>
    </row>
    <row r="463" spans="1:46" s="8" customFormat="1" x14ac:dyDescent="0.35">
      <c r="A463"/>
      <c r="B463"/>
      <c r="C463"/>
      <c r="D463"/>
      <c r="E463" s="546"/>
      <c r="F463" s="546"/>
      <c r="G463"/>
      <c r="H463" s="547"/>
      <c r="I463" s="547"/>
      <c r="J463" s="547"/>
      <c r="K463" s="543"/>
      <c r="L463" s="543"/>
      <c r="M463"/>
      <c r="N463" s="543"/>
      <c r="O463"/>
      <c r="P463"/>
      <c r="Q463" s="546"/>
      <c r="R463" s="546"/>
      <c r="S463"/>
      <c r="T463"/>
      <c r="U463" s="546"/>
      <c r="X463" s="821"/>
      <c r="Y463"/>
      <c r="Z463"/>
      <c r="AA463" s="85"/>
      <c r="AB463" s="22"/>
      <c r="AC463" s="22"/>
      <c r="AD463" s="22"/>
      <c r="AE463" s="22"/>
      <c r="AF463" s="22"/>
      <c r="AG463" s="22"/>
      <c r="AH463" s="22"/>
      <c r="AI463" s="22"/>
      <c r="AJ463"/>
      <c r="AK463"/>
      <c r="AL463"/>
      <c r="AM463"/>
      <c r="AN463"/>
      <c r="AO463"/>
      <c r="AP463"/>
      <c r="AQ463"/>
      <c r="AR463"/>
      <c r="AS463"/>
      <c r="AT463"/>
    </row>
    <row r="464" spans="1:46" s="8" customFormat="1" x14ac:dyDescent="0.35">
      <c r="A464"/>
      <c r="B464"/>
      <c r="C464"/>
      <c r="D464"/>
      <c r="E464" s="546"/>
      <c r="F464" s="546"/>
      <c r="G464"/>
      <c r="H464" s="547"/>
      <c r="I464" s="547"/>
      <c r="J464" s="547"/>
      <c r="K464" s="543"/>
      <c r="L464" s="543"/>
      <c r="M464"/>
      <c r="N464" s="543"/>
      <c r="O464"/>
      <c r="P464"/>
      <c r="Q464" s="546"/>
      <c r="R464" s="546"/>
      <c r="S464"/>
      <c r="T464"/>
      <c r="U464" s="546"/>
      <c r="X464" s="821"/>
      <c r="Y464"/>
      <c r="Z464"/>
      <c r="AA464" s="85"/>
      <c r="AB464" s="22"/>
      <c r="AC464" s="22"/>
      <c r="AD464" s="22"/>
      <c r="AE464" s="22"/>
      <c r="AF464" s="22"/>
      <c r="AG464" s="22"/>
      <c r="AH464" s="22"/>
      <c r="AI464" s="22"/>
      <c r="AJ464"/>
      <c r="AK464"/>
      <c r="AL464"/>
      <c r="AM464"/>
      <c r="AN464"/>
      <c r="AO464"/>
      <c r="AP464"/>
      <c r="AQ464"/>
      <c r="AR464"/>
      <c r="AS464"/>
      <c r="AT464"/>
    </row>
    <row r="465" spans="1:46" s="8" customFormat="1" x14ac:dyDescent="0.35">
      <c r="A465"/>
      <c r="B465"/>
      <c r="C465"/>
      <c r="D465"/>
      <c r="E465" s="546"/>
      <c r="F465" s="546"/>
      <c r="G465"/>
      <c r="H465" s="547"/>
      <c r="I465" s="547"/>
      <c r="J465" s="547"/>
      <c r="K465" s="543"/>
      <c r="L465" s="543"/>
      <c r="M465"/>
      <c r="N465" s="543"/>
      <c r="O465"/>
      <c r="P465"/>
      <c r="Q465" s="546"/>
      <c r="R465" s="546"/>
      <c r="S465"/>
      <c r="T465"/>
      <c r="U465" s="546"/>
      <c r="X465" s="821"/>
      <c r="Y465"/>
      <c r="Z465"/>
      <c r="AA465" s="85"/>
      <c r="AB465" s="22"/>
      <c r="AC465" s="22"/>
      <c r="AD465" s="22"/>
      <c r="AE465" s="22"/>
      <c r="AF465" s="22"/>
      <c r="AG465" s="22"/>
      <c r="AH465" s="22"/>
      <c r="AI465" s="22"/>
      <c r="AJ465"/>
      <c r="AK465"/>
      <c r="AL465"/>
      <c r="AM465"/>
      <c r="AN465"/>
      <c r="AO465"/>
      <c r="AP465"/>
      <c r="AQ465"/>
      <c r="AR465"/>
      <c r="AS465"/>
      <c r="AT465"/>
    </row>
    <row r="466" spans="1:46" s="8" customFormat="1" x14ac:dyDescent="0.35">
      <c r="A466"/>
      <c r="B466"/>
      <c r="C466"/>
      <c r="D466"/>
      <c r="E466" s="546"/>
      <c r="F466" s="546"/>
      <c r="G466"/>
      <c r="H466" s="547"/>
      <c r="I466" s="547"/>
      <c r="J466" s="547"/>
      <c r="K466" s="543"/>
      <c r="L466" s="543"/>
      <c r="M466"/>
      <c r="N466" s="543"/>
      <c r="O466"/>
      <c r="P466"/>
      <c r="Q466" s="546"/>
      <c r="R466" s="546"/>
      <c r="S466"/>
      <c r="T466"/>
      <c r="U466" s="546"/>
      <c r="X466" s="821"/>
      <c r="Y466"/>
      <c r="Z466"/>
      <c r="AA466" s="85"/>
      <c r="AB466" s="22"/>
      <c r="AC466" s="22"/>
      <c r="AD466" s="22"/>
      <c r="AE466" s="22"/>
      <c r="AF466" s="22"/>
      <c r="AG466" s="22"/>
      <c r="AH466" s="22"/>
      <c r="AI466" s="22"/>
      <c r="AJ466"/>
      <c r="AK466"/>
      <c r="AL466"/>
      <c r="AM466"/>
      <c r="AN466"/>
      <c r="AO466"/>
      <c r="AP466"/>
      <c r="AQ466"/>
      <c r="AR466"/>
      <c r="AS466"/>
      <c r="AT466"/>
    </row>
    <row r="467" spans="1:46" s="8" customFormat="1" x14ac:dyDescent="0.35">
      <c r="A467"/>
      <c r="B467"/>
      <c r="C467"/>
      <c r="D467"/>
      <c r="E467" s="546"/>
      <c r="F467" s="546"/>
      <c r="G467"/>
      <c r="H467" s="547"/>
      <c r="I467" s="547"/>
      <c r="J467" s="547"/>
      <c r="K467" s="543"/>
      <c r="L467" s="543"/>
      <c r="M467"/>
      <c r="N467" s="543"/>
      <c r="O467"/>
      <c r="P467"/>
      <c r="Q467" s="546"/>
      <c r="R467" s="546"/>
      <c r="S467"/>
      <c r="T467"/>
      <c r="U467" s="546"/>
      <c r="X467" s="821"/>
      <c r="Y467"/>
      <c r="Z467"/>
      <c r="AA467" s="85"/>
      <c r="AB467" s="22"/>
      <c r="AC467" s="22"/>
      <c r="AD467" s="22"/>
      <c r="AE467" s="22"/>
      <c r="AF467" s="22"/>
      <c r="AG467" s="22"/>
      <c r="AH467" s="22"/>
      <c r="AI467" s="22"/>
      <c r="AJ467"/>
      <c r="AK467"/>
      <c r="AL467"/>
      <c r="AM467"/>
      <c r="AN467"/>
      <c r="AO467"/>
      <c r="AP467"/>
      <c r="AQ467"/>
      <c r="AR467"/>
      <c r="AS467"/>
      <c r="AT467"/>
    </row>
    <row r="468" spans="1:46" s="8" customFormat="1" x14ac:dyDescent="0.35">
      <c r="A468"/>
      <c r="B468"/>
      <c r="C468"/>
      <c r="D468"/>
      <c r="E468" s="546"/>
      <c r="F468" s="546"/>
      <c r="G468"/>
      <c r="H468" s="547"/>
      <c r="I468" s="547"/>
      <c r="J468" s="547"/>
      <c r="K468" s="543"/>
      <c r="L468" s="543"/>
      <c r="M468"/>
      <c r="N468" s="543"/>
      <c r="O468"/>
      <c r="P468"/>
      <c r="Q468" s="546"/>
      <c r="R468" s="546"/>
      <c r="S468"/>
      <c r="T468"/>
      <c r="U468" s="546"/>
      <c r="X468" s="821"/>
      <c r="Y468"/>
      <c r="Z468"/>
      <c r="AA468" s="85"/>
      <c r="AB468" s="22"/>
      <c r="AC468" s="22"/>
      <c r="AD468" s="22"/>
      <c r="AE468" s="22"/>
      <c r="AF468" s="22"/>
      <c r="AG468" s="22"/>
      <c r="AH468" s="22"/>
      <c r="AI468" s="22"/>
      <c r="AJ468"/>
      <c r="AK468"/>
      <c r="AL468"/>
      <c r="AM468"/>
      <c r="AN468"/>
      <c r="AO468"/>
      <c r="AP468"/>
      <c r="AQ468"/>
      <c r="AR468"/>
      <c r="AS468"/>
      <c r="AT468"/>
    </row>
    <row r="469" spans="1:46" s="8" customFormat="1" x14ac:dyDescent="0.35">
      <c r="A469"/>
      <c r="B469"/>
      <c r="C469"/>
      <c r="D469"/>
      <c r="E469" s="546"/>
      <c r="F469" s="546"/>
      <c r="G469"/>
      <c r="H469" s="547"/>
      <c r="I469" s="547"/>
      <c r="J469" s="547"/>
      <c r="K469" s="543"/>
      <c r="L469" s="543"/>
      <c r="M469"/>
      <c r="N469" s="543"/>
      <c r="O469"/>
      <c r="P469"/>
      <c r="Q469" s="546"/>
      <c r="R469" s="546"/>
      <c r="S469"/>
      <c r="T469"/>
      <c r="U469" s="546"/>
      <c r="X469" s="821"/>
      <c r="Y469"/>
      <c r="Z469"/>
      <c r="AA469" s="85"/>
      <c r="AB469" s="22"/>
      <c r="AC469" s="22"/>
      <c r="AD469" s="22"/>
      <c r="AE469" s="22"/>
      <c r="AF469" s="22"/>
      <c r="AG469" s="22"/>
      <c r="AH469" s="22"/>
      <c r="AI469" s="22"/>
      <c r="AJ469"/>
      <c r="AK469"/>
      <c r="AL469"/>
      <c r="AM469"/>
      <c r="AN469"/>
      <c r="AO469"/>
      <c r="AP469"/>
      <c r="AQ469"/>
      <c r="AR469"/>
      <c r="AS469"/>
      <c r="AT469"/>
    </row>
    <row r="470" spans="1:46" s="8" customFormat="1" x14ac:dyDescent="0.35">
      <c r="A470"/>
      <c r="B470"/>
      <c r="C470"/>
      <c r="D470"/>
      <c r="E470" s="546"/>
      <c r="F470" s="546"/>
      <c r="G470"/>
      <c r="H470" s="547"/>
      <c r="I470" s="547"/>
      <c r="J470" s="547"/>
      <c r="K470" s="543"/>
      <c r="L470" s="543"/>
      <c r="M470"/>
      <c r="N470" s="543"/>
      <c r="O470"/>
      <c r="P470"/>
      <c r="Q470" s="546"/>
      <c r="R470" s="546"/>
      <c r="S470"/>
      <c r="T470"/>
      <c r="U470" s="546"/>
      <c r="X470" s="821"/>
      <c r="Y470"/>
      <c r="Z470"/>
      <c r="AA470" s="85"/>
      <c r="AB470" s="22"/>
      <c r="AC470" s="22"/>
      <c r="AD470" s="22"/>
      <c r="AE470" s="22"/>
      <c r="AF470" s="22"/>
      <c r="AG470" s="22"/>
      <c r="AH470" s="22"/>
      <c r="AI470" s="22"/>
      <c r="AJ470"/>
      <c r="AK470"/>
      <c r="AL470"/>
      <c r="AM470"/>
      <c r="AN470"/>
      <c r="AO470"/>
      <c r="AP470"/>
      <c r="AQ470"/>
      <c r="AR470"/>
      <c r="AS470"/>
      <c r="AT470"/>
    </row>
    <row r="471" spans="1:46" s="8" customFormat="1" x14ac:dyDescent="0.35">
      <c r="A471"/>
      <c r="B471"/>
      <c r="C471"/>
      <c r="D471"/>
      <c r="E471" s="546"/>
      <c r="F471" s="546"/>
      <c r="G471"/>
      <c r="H471" s="547"/>
      <c r="I471" s="547"/>
      <c r="J471" s="547"/>
      <c r="K471" s="543"/>
      <c r="L471" s="543"/>
      <c r="M471"/>
      <c r="N471" s="543"/>
      <c r="O471"/>
      <c r="P471"/>
      <c r="Q471" s="546"/>
      <c r="R471" s="546"/>
      <c r="S471"/>
      <c r="T471"/>
      <c r="U471" s="546"/>
      <c r="X471" s="821"/>
      <c r="Y471"/>
      <c r="Z471"/>
      <c r="AA471" s="85"/>
      <c r="AB471" s="22"/>
      <c r="AC471" s="22"/>
      <c r="AD471" s="22"/>
      <c r="AE471" s="22"/>
      <c r="AF471" s="22"/>
      <c r="AG471" s="22"/>
      <c r="AH471" s="22"/>
      <c r="AI471" s="22"/>
      <c r="AJ471"/>
      <c r="AK471"/>
      <c r="AL471"/>
      <c r="AM471"/>
      <c r="AN471"/>
      <c r="AO471"/>
      <c r="AP471"/>
      <c r="AQ471"/>
      <c r="AR471"/>
      <c r="AS471"/>
      <c r="AT471"/>
    </row>
    <row r="472" spans="1:46" s="8" customFormat="1" x14ac:dyDescent="0.35">
      <c r="A472"/>
      <c r="B472"/>
      <c r="C472"/>
      <c r="D472"/>
      <c r="E472" s="546"/>
      <c r="F472" s="546"/>
      <c r="G472"/>
      <c r="H472" s="547"/>
      <c r="I472" s="547"/>
      <c r="J472" s="547"/>
      <c r="K472" s="543"/>
      <c r="L472" s="543"/>
      <c r="M472"/>
      <c r="N472" s="543"/>
      <c r="O472"/>
      <c r="P472"/>
      <c r="Q472" s="546"/>
      <c r="R472" s="546"/>
      <c r="S472"/>
      <c r="T472"/>
      <c r="U472" s="546"/>
      <c r="X472" s="821"/>
      <c r="Y472"/>
      <c r="Z472"/>
      <c r="AA472" s="85"/>
      <c r="AB472" s="22"/>
      <c r="AC472" s="22"/>
      <c r="AD472" s="22"/>
      <c r="AE472" s="22"/>
      <c r="AF472" s="22"/>
      <c r="AG472" s="22"/>
      <c r="AH472" s="22"/>
      <c r="AI472" s="22"/>
      <c r="AJ472"/>
      <c r="AK472"/>
      <c r="AL472"/>
      <c r="AM472"/>
      <c r="AN472"/>
      <c r="AO472"/>
      <c r="AP472"/>
      <c r="AQ472"/>
      <c r="AR472"/>
      <c r="AS472"/>
      <c r="AT472"/>
    </row>
    <row r="473" spans="1:46" s="8" customFormat="1" x14ac:dyDescent="0.35">
      <c r="A473"/>
      <c r="B473"/>
      <c r="C473"/>
      <c r="D473"/>
      <c r="E473" s="546"/>
      <c r="F473" s="546"/>
      <c r="G473"/>
      <c r="H473" s="547"/>
      <c r="I473" s="547"/>
      <c r="J473" s="547"/>
      <c r="K473" s="543"/>
      <c r="L473" s="543"/>
      <c r="M473"/>
      <c r="N473" s="543"/>
      <c r="O473"/>
      <c r="P473"/>
      <c r="Q473" s="546"/>
      <c r="R473" s="546"/>
      <c r="S473"/>
      <c r="T473"/>
      <c r="U473" s="546"/>
      <c r="X473" s="821"/>
      <c r="Y473"/>
      <c r="Z473"/>
      <c r="AA473" s="85"/>
      <c r="AB473" s="22"/>
      <c r="AC473" s="22"/>
      <c r="AD473" s="22"/>
      <c r="AE473" s="22"/>
      <c r="AF473" s="22"/>
      <c r="AG473" s="22"/>
      <c r="AH473" s="22"/>
      <c r="AI473" s="22"/>
      <c r="AJ473"/>
      <c r="AK473"/>
      <c r="AL473"/>
      <c r="AM473"/>
      <c r="AN473"/>
      <c r="AO473"/>
      <c r="AP473"/>
      <c r="AQ473"/>
      <c r="AR473"/>
      <c r="AS473"/>
      <c r="AT473"/>
    </row>
    <row r="474" spans="1:46" s="8" customFormat="1" x14ac:dyDescent="0.35">
      <c r="A474"/>
      <c r="B474"/>
      <c r="C474"/>
      <c r="D474"/>
      <c r="E474" s="546"/>
      <c r="F474" s="546"/>
      <c r="G474"/>
      <c r="H474" s="547"/>
      <c r="I474" s="547"/>
      <c r="J474" s="547"/>
      <c r="K474" s="543"/>
      <c r="L474" s="543"/>
      <c r="M474"/>
      <c r="N474" s="543"/>
      <c r="O474"/>
      <c r="P474"/>
      <c r="Q474" s="546"/>
      <c r="R474" s="546"/>
      <c r="S474"/>
      <c r="T474"/>
      <c r="U474" s="546"/>
      <c r="X474" s="821"/>
      <c r="Y474"/>
      <c r="Z474"/>
      <c r="AA474" s="85"/>
      <c r="AB474" s="22"/>
      <c r="AC474" s="22"/>
      <c r="AD474" s="22"/>
      <c r="AE474" s="22"/>
      <c r="AF474" s="22"/>
      <c r="AG474" s="22"/>
      <c r="AH474" s="22"/>
      <c r="AI474" s="22"/>
      <c r="AJ474"/>
      <c r="AK474"/>
      <c r="AL474"/>
      <c r="AM474"/>
      <c r="AN474"/>
      <c r="AO474"/>
      <c r="AP474"/>
      <c r="AQ474"/>
      <c r="AR474"/>
      <c r="AS474"/>
      <c r="AT474"/>
    </row>
    <row r="475" spans="1:46" s="8" customFormat="1" x14ac:dyDescent="0.35">
      <c r="A475"/>
      <c r="B475"/>
      <c r="C475"/>
      <c r="D475"/>
      <c r="E475" s="546"/>
      <c r="F475" s="546"/>
      <c r="G475"/>
      <c r="H475" s="547"/>
      <c r="I475" s="547"/>
      <c r="J475" s="547"/>
      <c r="K475" s="543"/>
      <c r="L475" s="543"/>
      <c r="M475"/>
      <c r="N475" s="543"/>
      <c r="O475"/>
      <c r="P475"/>
      <c r="Q475" s="546"/>
      <c r="R475" s="546"/>
      <c r="S475"/>
      <c r="T475"/>
      <c r="U475" s="546"/>
      <c r="X475" s="821"/>
      <c r="Y475"/>
      <c r="Z475"/>
      <c r="AA475" s="85"/>
      <c r="AB475" s="22"/>
      <c r="AC475" s="22"/>
      <c r="AD475" s="22"/>
      <c r="AE475" s="22"/>
      <c r="AF475" s="22"/>
      <c r="AG475" s="22"/>
      <c r="AH475" s="22"/>
      <c r="AI475" s="22"/>
      <c r="AJ475"/>
      <c r="AK475"/>
      <c r="AL475"/>
      <c r="AM475"/>
      <c r="AN475"/>
      <c r="AO475"/>
      <c r="AP475"/>
      <c r="AQ475"/>
      <c r="AR475"/>
      <c r="AS475"/>
      <c r="AT475"/>
    </row>
    <row r="476" spans="1:46" s="8" customFormat="1" x14ac:dyDescent="0.35">
      <c r="A476"/>
      <c r="B476"/>
      <c r="C476"/>
      <c r="D476"/>
      <c r="E476" s="546"/>
      <c r="F476" s="546"/>
      <c r="G476"/>
      <c r="H476" s="547"/>
      <c r="I476" s="547"/>
      <c r="J476" s="547"/>
      <c r="K476" s="543"/>
      <c r="L476" s="543"/>
      <c r="M476"/>
      <c r="N476" s="543"/>
      <c r="O476"/>
      <c r="P476"/>
      <c r="Q476" s="546"/>
      <c r="R476" s="546"/>
      <c r="S476"/>
      <c r="T476"/>
      <c r="U476" s="546"/>
      <c r="X476" s="821"/>
      <c r="Y476"/>
      <c r="Z476"/>
      <c r="AA476" s="85"/>
      <c r="AB476" s="22"/>
      <c r="AC476" s="22"/>
      <c r="AD476" s="22"/>
      <c r="AE476" s="22"/>
      <c r="AF476" s="22"/>
      <c r="AG476" s="22"/>
      <c r="AH476" s="22"/>
      <c r="AI476" s="22"/>
      <c r="AJ476"/>
      <c r="AK476"/>
      <c r="AL476"/>
      <c r="AM476"/>
      <c r="AN476"/>
      <c r="AO476"/>
      <c r="AP476"/>
      <c r="AQ476"/>
      <c r="AR476"/>
      <c r="AS476"/>
      <c r="AT476"/>
    </row>
    <row r="477" spans="1:46" s="8" customFormat="1" x14ac:dyDescent="0.35">
      <c r="A477"/>
      <c r="B477"/>
      <c r="C477"/>
      <c r="D477"/>
      <c r="E477" s="546"/>
      <c r="F477" s="546"/>
      <c r="G477"/>
      <c r="H477" s="547"/>
      <c r="I477" s="547"/>
      <c r="J477" s="547"/>
      <c r="K477" s="543"/>
      <c r="L477" s="543"/>
      <c r="M477"/>
      <c r="N477" s="543"/>
      <c r="O477"/>
      <c r="P477"/>
      <c r="Q477" s="546"/>
      <c r="R477" s="546"/>
      <c r="S477"/>
      <c r="T477"/>
      <c r="U477" s="546"/>
      <c r="X477" s="821"/>
      <c r="Y477"/>
      <c r="Z477"/>
      <c r="AA477" s="85"/>
      <c r="AB477" s="22"/>
      <c r="AC477" s="22"/>
      <c r="AD477" s="22"/>
      <c r="AE477" s="22"/>
      <c r="AF477" s="22"/>
      <c r="AG477" s="22"/>
      <c r="AH477" s="22"/>
      <c r="AI477" s="22"/>
      <c r="AJ477"/>
      <c r="AK477"/>
      <c r="AL477"/>
      <c r="AM477"/>
      <c r="AN477"/>
      <c r="AO477"/>
      <c r="AP477"/>
      <c r="AQ477"/>
      <c r="AR477"/>
      <c r="AS477"/>
      <c r="AT477"/>
    </row>
    <row r="478" spans="1:46" s="8" customFormat="1" x14ac:dyDescent="0.35">
      <c r="A478"/>
      <c r="B478"/>
      <c r="C478"/>
      <c r="D478"/>
      <c r="E478" s="546"/>
      <c r="F478" s="546"/>
      <c r="G478"/>
      <c r="H478" s="547"/>
      <c r="I478" s="547"/>
      <c r="J478" s="547"/>
      <c r="K478" s="543"/>
      <c r="L478" s="543"/>
      <c r="M478"/>
      <c r="N478" s="543"/>
      <c r="O478"/>
      <c r="P478"/>
      <c r="Q478" s="546"/>
      <c r="R478" s="546"/>
      <c r="S478"/>
      <c r="T478"/>
      <c r="U478" s="546"/>
      <c r="X478" s="821"/>
      <c r="Y478"/>
      <c r="Z478"/>
      <c r="AA478" s="85"/>
      <c r="AB478" s="22"/>
      <c r="AC478" s="22"/>
      <c r="AD478" s="22"/>
      <c r="AE478" s="22"/>
      <c r="AF478" s="22"/>
      <c r="AG478" s="22"/>
      <c r="AH478" s="22"/>
      <c r="AI478" s="22"/>
      <c r="AJ478"/>
      <c r="AK478"/>
      <c r="AL478"/>
      <c r="AM478"/>
      <c r="AN478"/>
      <c r="AO478"/>
      <c r="AP478"/>
      <c r="AQ478"/>
      <c r="AR478"/>
      <c r="AS478"/>
      <c r="AT478"/>
    </row>
    <row r="479" spans="1:46" s="8" customFormat="1" x14ac:dyDescent="0.35">
      <c r="A479"/>
      <c r="B479"/>
      <c r="C479"/>
      <c r="D479"/>
      <c r="E479" s="546"/>
      <c r="F479" s="546"/>
      <c r="G479"/>
      <c r="H479" s="547"/>
      <c r="I479" s="547"/>
      <c r="J479" s="547"/>
      <c r="K479" s="543"/>
      <c r="L479" s="543"/>
      <c r="M479"/>
      <c r="N479" s="543"/>
      <c r="O479"/>
      <c r="P479"/>
      <c r="Q479" s="546"/>
      <c r="R479" s="546"/>
      <c r="S479"/>
      <c r="T479"/>
      <c r="U479" s="546"/>
      <c r="X479" s="821"/>
      <c r="Y479"/>
      <c r="Z479"/>
      <c r="AA479" s="85"/>
      <c r="AB479" s="22"/>
      <c r="AC479" s="22"/>
      <c r="AD479" s="22"/>
      <c r="AE479" s="22"/>
      <c r="AF479" s="22"/>
      <c r="AG479" s="22"/>
      <c r="AH479" s="22"/>
      <c r="AI479" s="22"/>
      <c r="AJ479"/>
      <c r="AK479"/>
      <c r="AL479"/>
      <c r="AM479"/>
      <c r="AN479"/>
      <c r="AO479"/>
      <c r="AP479"/>
      <c r="AQ479"/>
      <c r="AR479"/>
      <c r="AS479"/>
      <c r="AT479"/>
    </row>
    <row r="480" spans="1:46" s="8" customFormat="1" x14ac:dyDescent="0.35">
      <c r="A480"/>
      <c r="B480"/>
      <c r="C480"/>
      <c r="D480"/>
      <c r="E480" s="546"/>
      <c r="F480" s="546"/>
      <c r="G480"/>
      <c r="H480" s="547"/>
      <c r="I480" s="547"/>
      <c r="J480" s="547"/>
      <c r="K480" s="543"/>
      <c r="L480" s="543"/>
      <c r="M480"/>
      <c r="N480" s="543"/>
      <c r="O480"/>
      <c r="P480"/>
      <c r="Q480" s="546"/>
      <c r="R480" s="546"/>
      <c r="S480"/>
      <c r="T480"/>
      <c r="U480" s="546"/>
      <c r="X480" s="821"/>
      <c r="Y480"/>
      <c r="Z480"/>
      <c r="AA480" s="85"/>
      <c r="AB480" s="22"/>
      <c r="AC480" s="22"/>
      <c r="AD480" s="22"/>
      <c r="AE480" s="22"/>
      <c r="AF480" s="22"/>
      <c r="AG480" s="22"/>
      <c r="AH480" s="22"/>
      <c r="AI480" s="22"/>
      <c r="AJ480"/>
      <c r="AK480"/>
      <c r="AL480"/>
      <c r="AM480"/>
      <c r="AN480"/>
      <c r="AO480"/>
      <c r="AP480"/>
      <c r="AQ480"/>
      <c r="AR480"/>
      <c r="AS480"/>
      <c r="AT480"/>
    </row>
    <row r="481" spans="1:46" s="8" customFormat="1" x14ac:dyDescent="0.35">
      <c r="A481"/>
      <c r="B481"/>
      <c r="C481"/>
      <c r="D481"/>
      <c r="E481" s="546"/>
      <c r="F481" s="546"/>
      <c r="G481"/>
      <c r="H481" s="547"/>
      <c r="I481" s="547"/>
      <c r="J481" s="547"/>
      <c r="K481" s="543"/>
      <c r="L481" s="543"/>
      <c r="M481"/>
      <c r="N481" s="543"/>
      <c r="O481"/>
      <c r="P481"/>
      <c r="Q481" s="546"/>
      <c r="R481" s="546"/>
      <c r="S481"/>
      <c r="T481"/>
      <c r="U481" s="546"/>
      <c r="X481" s="821"/>
      <c r="Y481"/>
      <c r="Z481"/>
      <c r="AA481" s="85"/>
      <c r="AB481" s="22"/>
      <c r="AC481" s="22"/>
      <c r="AD481" s="22"/>
      <c r="AE481" s="22"/>
      <c r="AF481" s="22"/>
      <c r="AG481" s="22"/>
      <c r="AH481" s="22"/>
      <c r="AI481" s="22"/>
      <c r="AJ481"/>
      <c r="AK481"/>
      <c r="AL481"/>
      <c r="AM481"/>
      <c r="AN481"/>
      <c r="AO481"/>
      <c r="AP481"/>
      <c r="AQ481"/>
      <c r="AR481"/>
      <c r="AS481"/>
      <c r="AT481"/>
    </row>
    <row r="482" spans="1:46" s="8" customFormat="1" x14ac:dyDescent="0.35">
      <c r="A482"/>
      <c r="B482"/>
      <c r="C482"/>
      <c r="D482"/>
      <c r="E482" s="546"/>
      <c r="F482" s="546"/>
      <c r="G482"/>
      <c r="H482" s="547"/>
      <c r="I482" s="547"/>
      <c r="J482" s="547"/>
      <c r="K482" s="543"/>
      <c r="L482" s="543"/>
      <c r="M482"/>
      <c r="N482" s="543"/>
      <c r="O482"/>
      <c r="P482"/>
      <c r="Q482" s="546"/>
      <c r="R482" s="546"/>
      <c r="S482"/>
      <c r="T482"/>
      <c r="U482" s="546"/>
      <c r="X482" s="821"/>
      <c r="Y482"/>
      <c r="Z482"/>
      <c r="AA482" s="85"/>
      <c r="AB482" s="22"/>
      <c r="AC482" s="22"/>
      <c r="AD482" s="22"/>
      <c r="AE482" s="22"/>
      <c r="AF482" s="22"/>
      <c r="AG482" s="22"/>
      <c r="AH482" s="22"/>
      <c r="AI482" s="22"/>
      <c r="AJ482"/>
      <c r="AK482"/>
      <c r="AL482"/>
      <c r="AM482"/>
      <c r="AN482"/>
      <c r="AO482"/>
      <c r="AP482"/>
      <c r="AQ482"/>
      <c r="AR482"/>
      <c r="AS482"/>
      <c r="AT482"/>
    </row>
    <row r="483" spans="1:46" s="8" customFormat="1" x14ac:dyDescent="0.35">
      <c r="A483"/>
      <c r="B483"/>
      <c r="C483"/>
      <c r="D483"/>
      <c r="E483" s="546"/>
      <c r="F483" s="546"/>
      <c r="G483"/>
      <c r="H483" s="547"/>
      <c r="I483" s="547"/>
      <c r="J483" s="547"/>
      <c r="K483" s="543"/>
      <c r="L483" s="543"/>
      <c r="M483"/>
      <c r="N483" s="543"/>
      <c r="O483"/>
      <c r="P483"/>
      <c r="Q483" s="546"/>
      <c r="R483" s="546"/>
      <c r="S483"/>
      <c r="T483"/>
      <c r="U483" s="546"/>
      <c r="X483" s="821"/>
      <c r="Y483"/>
      <c r="Z483"/>
      <c r="AA483" s="85"/>
      <c r="AB483" s="22"/>
      <c r="AC483" s="22"/>
      <c r="AD483" s="22"/>
      <c r="AE483" s="22"/>
      <c r="AF483" s="22"/>
      <c r="AG483" s="22"/>
      <c r="AH483" s="22"/>
      <c r="AI483" s="22"/>
      <c r="AJ483"/>
      <c r="AK483"/>
      <c r="AL483"/>
      <c r="AM483"/>
      <c r="AN483"/>
      <c r="AO483"/>
      <c r="AP483"/>
      <c r="AQ483"/>
      <c r="AR483"/>
      <c r="AS483"/>
      <c r="AT483"/>
    </row>
    <row r="484" spans="1:46" s="8" customFormat="1" x14ac:dyDescent="0.35">
      <c r="A484"/>
      <c r="B484"/>
      <c r="C484"/>
      <c r="D484"/>
      <c r="E484" s="546"/>
      <c r="F484" s="546"/>
      <c r="G484"/>
      <c r="H484" s="547"/>
      <c r="I484" s="547"/>
      <c r="J484" s="547"/>
      <c r="K484" s="543"/>
      <c r="L484" s="543"/>
      <c r="M484"/>
      <c r="N484" s="543"/>
      <c r="O484"/>
      <c r="P484"/>
      <c r="Q484" s="546"/>
      <c r="R484" s="546"/>
      <c r="S484"/>
      <c r="T484"/>
      <c r="U484" s="546"/>
      <c r="X484" s="821"/>
      <c r="Y484"/>
      <c r="Z484"/>
      <c r="AA484" s="85"/>
      <c r="AB484" s="22"/>
      <c r="AC484" s="22"/>
      <c r="AD484" s="22"/>
      <c r="AE484" s="22"/>
      <c r="AF484" s="22"/>
      <c r="AG484" s="22"/>
      <c r="AH484" s="22"/>
      <c r="AI484" s="22"/>
      <c r="AJ484"/>
      <c r="AK484"/>
      <c r="AL484"/>
      <c r="AM484"/>
      <c r="AN484"/>
      <c r="AO484"/>
      <c r="AP484"/>
      <c r="AQ484"/>
      <c r="AR484"/>
      <c r="AS484"/>
      <c r="AT484"/>
    </row>
    <row r="485" spans="1:46" s="8" customFormat="1" x14ac:dyDescent="0.35">
      <c r="A485"/>
      <c r="B485"/>
      <c r="C485"/>
      <c r="D485"/>
      <c r="E485" s="546"/>
      <c r="F485" s="546"/>
      <c r="G485"/>
      <c r="H485" s="547"/>
      <c r="I485" s="547"/>
      <c r="J485" s="547"/>
      <c r="K485" s="543"/>
      <c r="L485" s="543"/>
      <c r="M485"/>
      <c r="N485" s="543"/>
      <c r="O485"/>
      <c r="P485"/>
      <c r="Q485" s="546"/>
      <c r="R485" s="546"/>
      <c r="S485"/>
      <c r="T485"/>
      <c r="U485" s="546"/>
      <c r="X485" s="821"/>
      <c r="Y485"/>
      <c r="Z485"/>
      <c r="AA485" s="85"/>
      <c r="AB485" s="22"/>
      <c r="AC485" s="22"/>
      <c r="AD485" s="22"/>
      <c r="AE485" s="22"/>
      <c r="AF485" s="22"/>
      <c r="AG485" s="22"/>
      <c r="AH485" s="22"/>
      <c r="AI485" s="22"/>
      <c r="AJ485"/>
      <c r="AK485"/>
      <c r="AL485"/>
      <c r="AM485"/>
      <c r="AN485"/>
      <c r="AO485"/>
      <c r="AP485"/>
      <c r="AQ485"/>
      <c r="AR485"/>
      <c r="AS485"/>
      <c r="AT485"/>
    </row>
    <row r="486" spans="1:46" s="8" customFormat="1" x14ac:dyDescent="0.35">
      <c r="A486"/>
      <c r="B486"/>
      <c r="C486"/>
      <c r="D486"/>
      <c r="E486" s="546"/>
      <c r="F486" s="546"/>
      <c r="G486"/>
      <c r="H486" s="547"/>
      <c r="I486" s="547"/>
      <c r="J486" s="547"/>
      <c r="K486" s="543"/>
      <c r="L486" s="543"/>
      <c r="M486"/>
      <c r="N486" s="543"/>
      <c r="O486"/>
      <c r="P486"/>
      <c r="Q486" s="546"/>
      <c r="R486" s="546"/>
      <c r="S486"/>
      <c r="T486"/>
      <c r="U486" s="546"/>
      <c r="X486" s="821"/>
      <c r="Y486"/>
      <c r="Z486"/>
      <c r="AA486" s="85"/>
      <c r="AB486" s="22"/>
      <c r="AC486" s="22"/>
      <c r="AD486" s="22"/>
      <c r="AE486" s="22"/>
      <c r="AF486" s="22"/>
      <c r="AG486" s="22"/>
      <c r="AH486" s="22"/>
      <c r="AI486" s="22"/>
      <c r="AJ486"/>
      <c r="AK486"/>
      <c r="AL486"/>
      <c r="AM486"/>
      <c r="AN486"/>
      <c r="AO486"/>
      <c r="AP486"/>
      <c r="AQ486"/>
      <c r="AR486"/>
      <c r="AS486"/>
      <c r="AT486"/>
    </row>
    <row r="487" spans="1:46" s="8" customFormat="1" x14ac:dyDescent="0.35">
      <c r="A487"/>
      <c r="B487"/>
      <c r="C487"/>
      <c r="D487"/>
      <c r="E487" s="546"/>
      <c r="F487" s="546"/>
      <c r="G487"/>
      <c r="H487" s="547"/>
      <c r="I487" s="547"/>
      <c r="J487" s="547"/>
      <c r="K487" s="543"/>
      <c r="L487" s="543"/>
      <c r="M487"/>
      <c r="N487" s="543"/>
      <c r="O487"/>
      <c r="P487"/>
      <c r="Q487" s="546"/>
      <c r="R487" s="546"/>
      <c r="S487"/>
      <c r="T487"/>
      <c r="U487" s="546"/>
      <c r="X487" s="821"/>
      <c r="Y487"/>
      <c r="Z487"/>
      <c r="AA487" s="85"/>
      <c r="AB487" s="22"/>
      <c r="AC487" s="22"/>
      <c r="AD487" s="22"/>
      <c r="AE487" s="22"/>
      <c r="AF487" s="22"/>
      <c r="AG487" s="22"/>
      <c r="AH487" s="22"/>
      <c r="AI487" s="22"/>
      <c r="AJ487"/>
      <c r="AK487"/>
      <c r="AL487"/>
      <c r="AM487"/>
      <c r="AN487"/>
      <c r="AO487"/>
      <c r="AP487"/>
      <c r="AQ487"/>
      <c r="AR487"/>
      <c r="AS487"/>
      <c r="AT487"/>
    </row>
    <row r="488" spans="1:46" s="8" customFormat="1" x14ac:dyDescent="0.35">
      <c r="A488"/>
      <c r="B488"/>
      <c r="C488"/>
      <c r="D488"/>
      <c r="E488" s="546"/>
      <c r="F488" s="546"/>
      <c r="G488"/>
      <c r="H488" s="547"/>
      <c r="I488" s="547"/>
      <c r="J488" s="547"/>
      <c r="K488" s="543"/>
      <c r="L488" s="543"/>
      <c r="M488"/>
      <c r="N488" s="543"/>
      <c r="O488"/>
      <c r="P488"/>
      <c r="Q488" s="546"/>
      <c r="R488" s="546"/>
      <c r="S488"/>
      <c r="T488"/>
      <c r="U488" s="546"/>
      <c r="X488" s="821"/>
      <c r="Y488"/>
      <c r="Z488"/>
      <c r="AA488" s="85"/>
      <c r="AB488" s="22"/>
      <c r="AC488" s="22"/>
      <c r="AD488" s="22"/>
      <c r="AE488" s="22"/>
      <c r="AF488" s="22"/>
      <c r="AG488" s="22"/>
      <c r="AH488" s="22"/>
      <c r="AI488" s="22"/>
      <c r="AJ488"/>
      <c r="AK488"/>
      <c r="AL488"/>
      <c r="AM488"/>
      <c r="AN488"/>
      <c r="AO488"/>
      <c r="AP488"/>
      <c r="AQ488"/>
      <c r="AR488"/>
      <c r="AS488"/>
      <c r="AT488"/>
    </row>
    <row r="489" spans="1:46" s="8" customFormat="1" x14ac:dyDescent="0.35">
      <c r="A489"/>
      <c r="B489"/>
      <c r="C489"/>
      <c r="D489"/>
      <c r="E489" s="546"/>
      <c r="F489" s="546"/>
      <c r="G489"/>
      <c r="H489" s="547"/>
      <c r="I489" s="547"/>
      <c r="J489" s="547"/>
      <c r="K489" s="543"/>
      <c r="L489" s="543"/>
      <c r="M489"/>
      <c r="N489" s="543"/>
      <c r="O489"/>
      <c r="P489"/>
      <c r="Q489" s="546"/>
      <c r="R489" s="546"/>
      <c r="S489"/>
      <c r="T489"/>
      <c r="U489" s="546"/>
      <c r="X489" s="821"/>
      <c r="Y489"/>
      <c r="Z489"/>
      <c r="AA489" s="85"/>
      <c r="AB489" s="22"/>
      <c r="AC489" s="22"/>
      <c r="AD489" s="22"/>
      <c r="AE489" s="22"/>
      <c r="AF489" s="22"/>
      <c r="AG489" s="22"/>
      <c r="AH489" s="22"/>
      <c r="AI489" s="22"/>
      <c r="AJ489"/>
      <c r="AK489"/>
      <c r="AL489"/>
      <c r="AM489"/>
      <c r="AN489"/>
      <c r="AO489"/>
      <c r="AP489"/>
      <c r="AQ489"/>
      <c r="AR489"/>
      <c r="AS489"/>
      <c r="AT489"/>
    </row>
    <row r="490" spans="1:46" s="8" customFormat="1" x14ac:dyDescent="0.35">
      <c r="A490"/>
      <c r="B490"/>
      <c r="C490"/>
      <c r="D490"/>
      <c r="E490" s="546"/>
      <c r="F490" s="546"/>
      <c r="G490"/>
      <c r="H490" s="547"/>
      <c r="I490" s="547"/>
      <c r="J490" s="547"/>
      <c r="K490" s="543"/>
      <c r="L490" s="543"/>
      <c r="M490"/>
      <c r="N490" s="543"/>
      <c r="O490"/>
      <c r="P490"/>
      <c r="Q490" s="546"/>
      <c r="R490" s="546"/>
      <c r="S490"/>
      <c r="T490"/>
      <c r="U490" s="546"/>
      <c r="X490" s="821"/>
      <c r="Y490"/>
      <c r="Z490"/>
      <c r="AA490" s="85"/>
      <c r="AB490" s="22"/>
      <c r="AC490" s="22"/>
      <c r="AD490" s="22"/>
      <c r="AE490" s="22"/>
      <c r="AF490" s="22"/>
      <c r="AG490" s="22"/>
      <c r="AH490" s="22"/>
      <c r="AI490" s="22"/>
      <c r="AJ490"/>
      <c r="AK490"/>
      <c r="AL490"/>
      <c r="AM490"/>
      <c r="AN490"/>
      <c r="AO490"/>
      <c r="AP490"/>
      <c r="AQ490"/>
      <c r="AR490"/>
      <c r="AS490"/>
      <c r="AT490"/>
    </row>
    <row r="491" spans="1:46" s="8" customFormat="1" x14ac:dyDescent="0.35">
      <c r="A491"/>
      <c r="B491"/>
      <c r="C491"/>
      <c r="D491"/>
      <c r="E491" s="546"/>
      <c r="F491" s="546"/>
      <c r="G491"/>
      <c r="H491" s="547"/>
      <c r="I491" s="547"/>
      <c r="J491" s="547"/>
      <c r="K491" s="543"/>
      <c r="L491" s="543"/>
      <c r="M491"/>
      <c r="N491" s="543"/>
      <c r="O491"/>
      <c r="P491"/>
      <c r="Q491" s="546"/>
      <c r="R491" s="546"/>
      <c r="S491"/>
      <c r="T491"/>
      <c r="U491" s="546"/>
      <c r="X491" s="821"/>
      <c r="Y491"/>
      <c r="Z491"/>
      <c r="AA491" s="85"/>
      <c r="AB491" s="22"/>
      <c r="AC491" s="22"/>
      <c r="AD491" s="22"/>
      <c r="AE491" s="22"/>
      <c r="AF491" s="22"/>
      <c r="AG491" s="22"/>
      <c r="AH491" s="22"/>
      <c r="AI491" s="22"/>
      <c r="AJ491"/>
      <c r="AK491"/>
      <c r="AL491"/>
      <c r="AM491"/>
      <c r="AN491"/>
      <c r="AO491"/>
      <c r="AP491"/>
      <c r="AQ491"/>
      <c r="AR491"/>
      <c r="AS491"/>
      <c r="AT491"/>
    </row>
    <row r="492" spans="1:46" s="8" customFormat="1" x14ac:dyDescent="0.35">
      <c r="A492"/>
      <c r="B492"/>
      <c r="C492"/>
      <c r="D492"/>
      <c r="E492" s="546"/>
      <c r="F492" s="546"/>
      <c r="G492"/>
      <c r="H492" s="547"/>
      <c r="I492" s="547"/>
      <c r="J492" s="547"/>
      <c r="K492" s="543"/>
      <c r="L492" s="543"/>
      <c r="M492"/>
      <c r="N492" s="543"/>
      <c r="O492"/>
      <c r="P492"/>
      <c r="Q492" s="546"/>
      <c r="R492" s="546"/>
      <c r="S492"/>
      <c r="T492"/>
      <c r="U492" s="546"/>
      <c r="X492" s="821"/>
      <c r="Y492"/>
      <c r="Z492"/>
      <c r="AA492" s="85"/>
      <c r="AB492" s="22"/>
      <c r="AC492" s="22"/>
      <c r="AD492" s="22"/>
      <c r="AE492" s="22"/>
      <c r="AF492" s="22"/>
      <c r="AG492" s="22"/>
      <c r="AH492" s="22"/>
      <c r="AI492" s="22"/>
      <c r="AJ492"/>
      <c r="AK492"/>
      <c r="AL492"/>
      <c r="AM492"/>
      <c r="AN492"/>
      <c r="AO492"/>
      <c r="AP492"/>
      <c r="AQ492"/>
      <c r="AR492"/>
      <c r="AS492"/>
      <c r="AT492"/>
    </row>
    <row r="493" spans="1:46" s="8" customFormat="1" x14ac:dyDescent="0.35">
      <c r="A493"/>
      <c r="B493"/>
      <c r="C493"/>
      <c r="D493"/>
      <c r="E493" s="546"/>
      <c r="F493" s="546"/>
      <c r="G493"/>
      <c r="H493" s="547"/>
      <c r="I493" s="547"/>
      <c r="J493" s="547"/>
      <c r="K493" s="543"/>
      <c r="L493" s="543"/>
      <c r="M493"/>
      <c r="N493" s="543"/>
      <c r="O493"/>
      <c r="P493"/>
      <c r="Q493" s="546"/>
      <c r="R493" s="546"/>
      <c r="S493"/>
      <c r="T493"/>
      <c r="U493" s="546"/>
      <c r="X493" s="821"/>
      <c r="Y493"/>
      <c r="Z493"/>
      <c r="AA493" s="85"/>
      <c r="AB493" s="22"/>
      <c r="AC493" s="22"/>
      <c r="AD493" s="22"/>
      <c r="AE493" s="22"/>
      <c r="AF493" s="22"/>
      <c r="AG493" s="22"/>
      <c r="AH493" s="22"/>
      <c r="AI493" s="22"/>
      <c r="AJ493"/>
      <c r="AK493"/>
      <c r="AL493"/>
      <c r="AM493"/>
      <c r="AN493"/>
      <c r="AO493"/>
      <c r="AP493"/>
      <c r="AQ493"/>
      <c r="AR493"/>
      <c r="AS493"/>
      <c r="AT493"/>
    </row>
    <row r="494" spans="1:46" s="8" customFormat="1" x14ac:dyDescent="0.35">
      <c r="A494"/>
      <c r="B494"/>
      <c r="C494"/>
      <c r="D494"/>
      <c r="E494" s="546"/>
      <c r="F494" s="546"/>
      <c r="G494"/>
      <c r="H494" s="547"/>
      <c r="I494" s="547"/>
      <c r="J494" s="547"/>
      <c r="K494" s="543"/>
      <c r="L494" s="543"/>
      <c r="M494"/>
      <c r="N494" s="543"/>
      <c r="O494"/>
      <c r="P494"/>
      <c r="Q494" s="546"/>
      <c r="R494" s="546"/>
      <c r="S494"/>
      <c r="T494"/>
      <c r="U494" s="546"/>
      <c r="X494" s="821"/>
      <c r="Y494"/>
      <c r="Z494"/>
      <c r="AA494" s="85"/>
      <c r="AB494" s="22"/>
      <c r="AC494" s="22"/>
      <c r="AD494" s="22"/>
      <c r="AE494" s="22"/>
      <c r="AF494" s="22"/>
      <c r="AG494" s="22"/>
      <c r="AH494" s="22"/>
      <c r="AI494" s="22"/>
      <c r="AJ494"/>
      <c r="AK494"/>
      <c r="AL494"/>
      <c r="AM494"/>
      <c r="AN494"/>
      <c r="AO494"/>
      <c r="AP494"/>
      <c r="AQ494"/>
      <c r="AR494"/>
      <c r="AS494"/>
      <c r="AT494"/>
    </row>
    <row r="495" spans="1:46" s="8" customFormat="1" x14ac:dyDescent="0.35">
      <c r="A495"/>
      <c r="B495"/>
      <c r="C495"/>
      <c r="D495"/>
      <c r="E495" s="546"/>
      <c r="F495" s="546"/>
      <c r="G495"/>
      <c r="H495" s="547"/>
      <c r="I495" s="547"/>
      <c r="J495" s="547"/>
      <c r="K495" s="543"/>
      <c r="L495" s="543"/>
      <c r="M495"/>
      <c r="N495" s="543"/>
      <c r="O495"/>
      <c r="P495"/>
      <c r="Q495" s="546"/>
      <c r="R495" s="546"/>
      <c r="S495"/>
      <c r="T495"/>
      <c r="U495" s="546"/>
      <c r="X495" s="821"/>
      <c r="Y495"/>
      <c r="Z495"/>
      <c r="AA495" s="85"/>
      <c r="AB495" s="22"/>
      <c r="AC495" s="22"/>
      <c r="AD495" s="22"/>
      <c r="AE495" s="22"/>
      <c r="AF495" s="22"/>
      <c r="AG495" s="22"/>
      <c r="AH495" s="22"/>
      <c r="AI495" s="22"/>
      <c r="AJ495"/>
      <c r="AK495"/>
      <c r="AL495"/>
      <c r="AM495"/>
      <c r="AN495"/>
      <c r="AO495"/>
      <c r="AP495"/>
      <c r="AQ495"/>
      <c r="AR495"/>
      <c r="AS495"/>
      <c r="AT495"/>
    </row>
    <row r="496" spans="1:46" s="8" customFormat="1" x14ac:dyDescent="0.35">
      <c r="A496"/>
      <c r="B496"/>
      <c r="C496"/>
      <c r="D496"/>
      <c r="E496" s="546"/>
      <c r="F496" s="546"/>
      <c r="G496"/>
      <c r="H496" s="547"/>
      <c r="I496" s="547"/>
      <c r="J496" s="547"/>
      <c r="K496" s="543"/>
      <c r="L496" s="543"/>
      <c r="M496"/>
      <c r="N496" s="543"/>
      <c r="O496"/>
      <c r="P496"/>
      <c r="Q496" s="546"/>
      <c r="R496" s="546"/>
      <c r="S496"/>
      <c r="T496"/>
      <c r="U496" s="546"/>
      <c r="X496" s="821"/>
      <c r="Y496"/>
      <c r="Z496"/>
      <c r="AA496" s="85"/>
      <c r="AB496" s="22"/>
      <c r="AC496" s="22"/>
      <c r="AD496" s="22"/>
      <c r="AE496" s="22"/>
      <c r="AF496" s="22"/>
      <c r="AG496" s="22"/>
      <c r="AH496" s="22"/>
      <c r="AI496" s="22"/>
      <c r="AJ496"/>
      <c r="AK496"/>
      <c r="AL496"/>
      <c r="AM496"/>
      <c r="AN496"/>
      <c r="AO496"/>
      <c r="AP496"/>
      <c r="AQ496"/>
      <c r="AR496"/>
      <c r="AS496"/>
      <c r="AT496"/>
    </row>
    <row r="497" spans="1:46" s="8" customFormat="1" x14ac:dyDescent="0.35">
      <c r="A497"/>
      <c r="B497"/>
      <c r="C497"/>
      <c r="D497"/>
      <c r="E497" s="546"/>
      <c r="F497" s="546"/>
      <c r="G497"/>
      <c r="H497" s="547"/>
      <c r="I497" s="547"/>
      <c r="J497" s="547"/>
      <c r="K497" s="543"/>
      <c r="L497" s="543"/>
      <c r="M497"/>
      <c r="N497" s="543"/>
      <c r="O497"/>
      <c r="P497"/>
      <c r="Q497" s="546"/>
      <c r="R497" s="546"/>
      <c r="S497"/>
      <c r="T497"/>
      <c r="U497" s="546"/>
      <c r="X497" s="821"/>
      <c r="Y497"/>
      <c r="Z497"/>
      <c r="AA497" s="85"/>
      <c r="AB497" s="22"/>
      <c r="AC497" s="22"/>
      <c r="AD497" s="22"/>
      <c r="AE497" s="22"/>
      <c r="AF497" s="22"/>
      <c r="AG497" s="22"/>
      <c r="AH497" s="22"/>
      <c r="AI497" s="22"/>
      <c r="AJ497"/>
      <c r="AK497"/>
      <c r="AL497"/>
      <c r="AM497"/>
      <c r="AN497"/>
      <c r="AO497"/>
      <c r="AP497"/>
      <c r="AQ497"/>
      <c r="AR497"/>
      <c r="AS497"/>
      <c r="AT497"/>
    </row>
    <row r="498" spans="1:46" s="8" customFormat="1" x14ac:dyDescent="0.35">
      <c r="A498"/>
      <c r="B498"/>
      <c r="C498"/>
      <c r="D498"/>
      <c r="E498" s="546"/>
      <c r="F498" s="546"/>
      <c r="G498"/>
      <c r="H498" s="547"/>
      <c r="I498" s="547"/>
      <c r="J498" s="547"/>
      <c r="K498" s="543"/>
      <c r="L498" s="543"/>
      <c r="M498"/>
      <c r="N498" s="543"/>
      <c r="O498"/>
      <c r="P498"/>
      <c r="Q498" s="546"/>
      <c r="R498" s="546"/>
      <c r="S498"/>
      <c r="T498"/>
      <c r="U498" s="546"/>
      <c r="X498" s="821"/>
      <c r="Y498"/>
      <c r="Z498"/>
      <c r="AA498" s="85"/>
      <c r="AB498" s="22"/>
      <c r="AC498" s="22"/>
      <c r="AD498" s="22"/>
      <c r="AE498" s="22"/>
      <c r="AF498" s="22"/>
      <c r="AG498" s="22"/>
      <c r="AH498" s="22"/>
      <c r="AI498" s="22"/>
      <c r="AJ498"/>
      <c r="AK498"/>
      <c r="AL498"/>
      <c r="AM498"/>
      <c r="AN498"/>
      <c r="AO498"/>
      <c r="AP498"/>
      <c r="AQ498"/>
      <c r="AR498"/>
      <c r="AS498"/>
      <c r="AT498"/>
    </row>
    <row r="499" spans="1:46" s="8" customFormat="1" x14ac:dyDescent="0.35">
      <c r="A499"/>
      <c r="B499"/>
      <c r="C499"/>
      <c r="D499"/>
      <c r="E499" s="546"/>
      <c r="F499" s="546"/>
      <c r="G499"/>
      <c r="H499" s="547"/>
      <c r="I499" s="547"/>
      <c r="J499" s="547"/>
      <c r="K499" s="543"/>
      <c r="L499" s="543"/>
      <c r="M499"/>
      <c r="N499" s="543"/>
      <c r="O499"/>
      <c r="P499"/>
      <c r="Q499" s="546"/>
      <c r="R499" s="546"/>
      <c r="S499"/>
      <c r="T499"/>
      <c r="U499" s="546"/>
      <c r="X499" s="821"/>
      <c r="Y499"/>
      <c r="Z499"/>
      <c r="AA499" s="85"/>
      <c r="AB499" s="22"/>
      <c r="AC499" s="22"/>
      <c r="AD499" s="22"/>
      <c r="AE499" s="22"/>
      <c r="AF499" s="22"/>
      <c r="AG499" s="22"/>
      <c r="AH499" s="22"/>
      <c r="AI499" s="22"/>
      <c r="AJ499"/>
      <c r="AK499"/>
      <c r="AL499"/>
      <c r="AM499"/>
      <c r="AN499"/>
      <c r="AO499"/>
      <c r="AP499"/>
      <c r="AQ499"/>
      <c r="AR499"/>
      <c r="AS499"/>
      <c r="AT499"/>
    </row>
    <row r="500" spans="1:46" s="8" customFormat="1" x14ac:dyDescent="0.35">
      <c r="A500"/>
      <c r="B500"/>
      <c r="C500"/>
      <c r="D500"/>
      <c r="E500" s="546"/>
      <c r="F500" s="546"/>
      <c r="G500"/>
      <c r="H500" s="547"/>
      <c r="I500" s="547"/>
      <c r="J500" s="547"/>
      <c r="K500" s="543"/>
      <c r="L500" s="543"/>
      <c r="M500"/>
      <c r="N500" s="543"/>
      <c r="O500"/>
      <c r="P500"/>
      <c r="Q500" s="546"/>
      <c r="R500" s="546"/>
      <c r="S500"/>
      <c r="T500"/>
      <c r="U500" s="546"/>
      <c r="X500" s="821"/>
      <c r="Y500"/>
      <c r="Z500"/>
      <c r="AA500" s="85"/>
      <c r="AB500" s="22"/>
      <c r="AC500" s="22"/>
      <c r="AD500" s="22"/>
      <c r="AE500" s="22"/>
      <c r="AF500" s="22"/>
      <c r="AG500" s="22"/>
      <c r="AH500" s="22"/>
      <c r="AI500" s="22"/>
      <c r="AJ500"/>
      <c r="AK500"/>
      <c r="AL500"/>
      <c r="AM500"/>
      <c r="AN500"/>
      <c r="AO500"/>
      <c r="AP500"/>
      <c r="AQ500"/>
      <c r="AR500"/>
      <c r="AS500"/>
      <c r="AT500"/>
    </row>
    <row r="501" spans="1:46" s="8" customFormat="1" x14ac:dyDescent="0.35">
      <c r="A501"/>
      <c r="B501"/>
      <c r="C501"/>
      <c r="D501"/>
      <c r="E501" s="546"/>
      <c r="F501" s="546"/>
      <c r="G501"/>
      <c r="H501" s="547"/>
      <c r="I501" s="547"/>
      <c r="J501" s="547"/>
      <c r="K501" s="543"/>
      <c r="L501" s="543"/>
      <c r="M501"/>
      <c r="N501" s="543"/>
      <c r="O501"/>
      <c r="P501"/>
      <c r="Q501" s="546"/>
      <c r="R501" s="546"/>
      <c r="S501"/>
      <c r="T501"/>
      <c r="U501" s="546"/>
      <c r="X501" s="821"/>
      <c r="Y501"/>
      <c r="Z501"/>
      <c r="AA501" s="85"/>
      <c r="AB501" s="22"/>
      <c r="AC501" s="22"/>
      <c r="AD501" s="22"/>
      <c r="AE501" s="22"/>
      <c r="AF501" s="22"/>
      <c r="AG501" s="22"/>
      <c r="AH501" s="22"/>
      <c r="AI501" s="22"/>
      <c r="AJ501"/>
      <c r="AK501"/>
      <c r="AL501"/>
      <c r="AM501"/>
      <c r="AN501"/>
      <c r="AO501"/>
      <c r="AP501"/>
      <c r="AQ501"/>
      <c r="AR501"/>
      <c r="AS501"/>
      <c r="AT501"/>
    </row>
    <row r="502" spans="1:46" s="8" customFormat="1" x14ac:dyDescent="0.35">
      <c r="A502"/>
      <c r="B502"/>
      <c r="C502"/>
      <c r="D502"/>
      <c r="E502" s="546"/>
      <c r="F502" s="546"/>
      <c r="G502"/>
      <c r="H502" s="547"/>
      <c r="I502" s="547"/>
      <c r="J502" s="547"/>
      <c r="K502" s="543"/>
      <c r="L502" s="543"/>
      <c r="M502"/>
      <c r="N502" s="543"/>
      <c r="O502"/>
      <c r="P502"/>
      <c r="Q502" s="546"/>
      <c r="R502" s="546"/>
      <c r="S502"/>
      <c r="T502"/>
      <c r="U502" s="546"/>
      <c r="X502" s="821"/>
      <c r="Y502"/>
      <c r="Z502"/>
      <c r="AA502" s="85"/>
      <c r="AB502" s="22"/>
      <c r="AC502" s="22"/>
      <c r="AD502" s="22"/>
      <c r="AE502" s="22"/>
      <c r="AF502" s="22"/>
      <c r="AG502" s="22"/>
      <c r="AH502" s="22"/>
      <c r="AI502" s="22"/>
      <c r="AJ502"/>
      <c r="AK502"/>
      <c r="AL502"/>
      <c r="AM502"/>
      <c r="AN502"/>
      <c r="AO502"/>
      <c r="AP502"/>
      <c r="AQ502"/>
      <c r="AR502"/>
      <c r="AS502"/>
      <c r="AT502"/>
    </row>
    <row r="503" spans="1:46" s="8" customFormat="1" x14ac:dyDescent="0.35">
      <c r="A503"/>
      <c r="B503"/>
      <c r="C503"/>
      <c r="D503"/>
      <c r="E503" s="546"/>
      <c r="F503" s="546"/>
      <c r="G503"/>
      <c r="H503" s="547"/>
      <c r="I503" s="547"/>
      <c r="J503" s="547"/>
      <c r="K503" s="543"/>
      <c r="L503" s="543"/>
      <c r="M503"/>
      <c r="N503" s="543"/>
      <c r="O503"/>
      <c r="P503"/>
      <c r="Q503" s="546"/>
      <c r="R503" s="546"/>
      <c r="S503"/>
      <c r="T503"/>
      <c r="U503" s="546"/>
      <c r="X503" s="821"/>
      <c r="Y503"/>
      <c r="Z503"/>
      <c r="AA503" s="85"/>
      <c r="AB503" s="22"/>
      <c r="AC503" s="22"/>
      <c r="AD503" s="22"/>
      <c r="AE503" s="22"/>
      <c r="AF503" s="22"/>
      <c r="AG503" s="22"/>
      <c r="AH503" s="22"/>
      <c r="AI503" s="22"/>
      <c r="AJ503"/>
      <c r="AK503"/>
      <c r="AL503"/>
      <c r="AM503"/>
      <c r="AN503"/>
      <c r="AO503"/>
      <c r="AP503"/>
      <c r="AQ503"/>
      <c r="AR503"/>
      <c r="AS503"/>
      <c r="AT503"/>
    </row>
    <row r="504" spans="1:46" s="8" customFormat="1" x14ac:dyDescent="0.35">
      <c r="A504"/>
      <c r="B504"/>
      <c r="C504"/>
      <c r="D504"/>
      <c r="E504" s="546"/>
      <c r="F504" s="546"/>
      <c r="G504"/>
      <c r="H504" s="547"/>
      <c r="I504" s="547"/>
      <c r="J504" s="547"/>
      <c r="K504" s="543"/>
      <c r="L504" s="543"/>
      <c r="M504"/>
      <c r="N504" s="543"/>
      <c r="O504"/>
      <c r="P504"/>
      <c r="Q504" s="546"/>
      <c r="R504" s="546"/>
      <c r="S504"/>
      <c r="T504"/>
      <c r="U504" s="546"/>
      <c r="X504" s="821"/>
      <c r="Y504"/>
      <c r="Z504"/>
      <c r="AA504" s="85"/>
      <c r="AB504" s="22"/>
      <c r="AC504" s="22"/>
      <c r="AD504" s="22"/>
      <c r="AE504" s="22"/>
      <c r="AF504" s="22"/>
      <c r="AG504" s="22"/>
      <c r="AH504" s="22"/>
      <c r="AI504" s="22"/>
      <c r="AJ504"/>
      <c r="AK504"/>
      <c r="AL504"/>
      <c r="AM504"/>
      <c r="AN504"/>
      <c r="AO504"/>
      <c r="AP504"/>
      <c r="AQ504"/>
      <c r="AR504"/>
      <c r="AS504"/>
      <c r="AT504"/>
    </row>
    <row r="505" spans="1:46" s="8" customFormat="1" x14ac:dyDescent="0.35">
      <c r="A505"/>
      <c r="B505"/>
      <c r="C505"/>
      <c r="D505"/>
      <c r="E505" s="546"/>
      <c r="F505" s="546"/>
      <c r="G505"/>
      <c r="H505" s="547"/>
      <c r="I505" s="547"/>
      <c r="J505" s="547"/>
      <c r="K505" s="543"/>
      <c r="L505" s="543"/>
      <c r="M505"/>
      <c r="N505" s="543"/>
      <c r="O505"/>
      <c r="P505"/>
      <c r="Q505" s="546"/>
      <c r="R505" s="546"/>
      <c r="S505"/>
      <c r="T505"/>
      <c r="U505" s="546"/>
      <c r="X505" s="821"/>
      <c r="Y505"/>
      <c r="Z505"/>
      <c r="AA505" s="85"/>
      <c r="AB505" s="22"/>
      <c r="AC505" s="22"/>
      <c r="AD505" s="22"/>
      <c r="AE505" s="22"/>
      <c r="AF505" s="22"/>
      <c r="AG505" s="22"/>
      <c r="AH505" s="22"/>
      <c r="AI505" s="22"/>
      <c r="AJ505"/>
      <c r="AK505"/>
      <c r="AL505"/>
      <c r="AM505"/>
      <c r="AN505"/>
      <c r="AO505"/>
      <c r="AP505"/>
      <c r="AQ505"/>
      <c r="AR505"/>
      <c r="AS505"/>
      <c r="AT505"/>
    </row>
    <row r="506" spans="1:46" s="8" customFormat="1" x14ac:dyDescent="0.35">
      <c r="A506"/>
      <c r="B506"/>
      <c r="C506"/>
      <c r="D506"/>
      <c r="E506" s="546"/>
      <c r="F506" s="546"/>
      <c r="G506"/>
      <c r="H506" s="547"/>
      <c r="I506" s="547"/>
      <c r="J506" s="547"/>
      <c r="K506" s="543"/>
      <c r="L506" s="543"/>
      <c r="M506"/>
      <c r="N506" s="543"/>
      <c r="O506"/>
      <c r="P506"/>
      <c r="Q506" s="546"/>
      <c r="R506" s="546"/>
      <c r="S506"/>
      <c r="T506"/>
      <c r="U506" s="546"/>
      <c r="X506" s="821"/>
      <c r="Y506"/>
      <c r="Z506"/>
      <c r="AA506" s="85"/>
      <c r="AB506" s="22"/>
      <c r="AC506" s="22"/>
      <c r="AD506" s="22"/>
      <c r="AE506" s="22"/>
      <c r="AF506" s="22"/>
      <c r="AG506" s="22"/>
      <c r="AH506" s="22"/>
      <c r="AI506" s="22"/>
      <c r="AJ506"/>
      <c r="AK506"/>
      <c r="AL506"/>
      <c r="AM506"/>
      <c r="AN506"/>
      <c r="AO506"/>
      <c r="AP506"/>
      <c r="AQ506"/>
      <c r="AR506"/>
      <c r="AS506"/>
      <c r="AT506"/>
    </row>
    <row r="507" spans="1:46" s="8" customFormat="1" x14ac:dyDescent="0.35">
      <c r="A507"/>
      <c r="B507"/>
      <c r="C507"/>
      <c r="D507"/>
      <c r="E507" s="546"/>
      <c r="F507" s="546"/>
      <c r="G507"/>
      <c r="H507" s="547"/>
      <c r="I507" s="547"/>
      <c r="J507" s="547"/>
      <c r="K507" s="543"/>
      <c r="L507" s="543"/>
      <c r="M507"/>
      <c r="N507" s="543"/>
      <c r="O507"/>
      <c r="P507"/>
      <c r="Q507" s="546"/>
      <c r="R507" s="546"/>
      <c r="S507"/>
      <c r="T507"/>
      <c r="U507" s="546"/>
      <c r="X507" s="821"/>
      <c r="Y507"/>
      <c r="Z507"/>
      <c r="AA507" s="85"/>
      <c r="AB507" s="22"/>
      <c r="AC507" s="22"/>
      <c r="AD507" s="22"/>
      <c r="AE507" s="22"/>
      <c r="AF507" s="22"/>
      <c r="AG507" s="22"/>
      <c r="AH507" s="22"/>
      <c r="AI507" s="22"/>
      <c r="AJ507"/>
      <c r="AK507"/>
      <c r="AL507"/>
      <c r="AM507"/>
      <c r="AN507"/>
      <c r="AO507"/>
      <c r="AP507"/>
      <c r="AQ507"/>
      <c r="AR507"/>
      <c r="AS507"/>
      <c r="AT507"/>
    </row>
    <row r="508" spans="1:46" s="8" customFormat="1" x14ac:dyDescent="0.35">
      <c r="A508"/>
      <c r="B508"/>
      <c r="C508"/>
      <c r="D508"/>
      <c r="E508" s="546"/>
      <c r="F508" s="546"/>
      <c r="G508"/>
      <c r="H508" s="547"/>
      <c r="I508" s="547"/>
      <c r="J508" s="547"/>
      <c r="K508" s="543"/>
      <c r="L508" s="543"/>
      <c r="M508"/>
      <c r="N508" s="543"/>
      <c r="O508"/>
      <c r="P508"/>
      <c r="Q508" s="546"/>
      <c r="R508" s="546"/>
      <c r="S508"/>
      <c r="T508"/>
      <c r="U508" s="546"/>
      <c r="X508" s="821"/>
      <c r="Y508"/>
      <c r="Z508"/>
      <c r="AA508" s="85"/>
      <c r="AB508" s="22"/>
      <c r="AC508" s="22"/>
      <c r="AD508" s="22"/>
      <c r="AE508" s="22"/>
      <c r="AF508" s="22"/>
      <c r="AG508" s="22"/>
      <c r="AH508" s="22"/>
      <c r="AI508" s="22"/>
      <c r="AJ508"/>
      <c r="AK508"/>
      <c r="AL508"/>
      <c r="AM508"/>
      <c r="AN508"/>
      <c r="AO508"/>
      <c r="AP508"/>
      <c r="AQ508"/>
      <c r="AR508"/>
      <c r="AS508"/>
      <c r="AT508"/>
    </row>
    <row r="509" spans="1:46" s="8" customFormat="1" x14ac:dyDescent="0.35">
      <c r="A509"/>
      <c r="B509"/>
      <c r="C509"/>
      <c r="D509"/>
      <c r="E509" s="546"/>
      <c r="F509" s="546"/>
      <c r="G509"/>
      <c r="H509" s="547"/>
      <c r="I509" s="547"/>
      <c r="J509" s="547"/>
      <c r="K509" s="543"/>
      <c r="L509" s="543"/>
      <c r="M509"/>
      <c r="N509" s="543"/>
      <c r="O509"/>
      <c r="P509"/>
      <c r="Q509" s="546"/>
      <c r="R509" s="546"/>
      <c r="S509"/>
      <c r="T509"/>
      <c r="U509" s="546"/>
      <c r="X509" s="821"/>
      <c r="Y509"/>
      <c r="Z509"/>
      <c r="AA509" s="85"/>
      <c r="AB509" s="22"/>
      <c r="AC509" s="22"/>
      <c r="AD509" s="22"/>
      <c r="AE509" s="22"/>
      <c r="AF509" s="22"/>
      <c r="AG509" s="22"/>
      <c r="AH509" s="22"/>
      <c r="AI509" s="22"/>
      <c r="AJ509"/>
      <c r="AK509"/>
      <c r="AL509"/>
      <c r="AM509"/>
      <c r="AN509"/>
      <c r="AO509"/>
      <c r="AP509"/>
      <c r="AQ509"/>
      <c r="AR509"/>
      <c r="AS509"/>
      <c r="AT509"/>
    </row>
    <row r="510" spans="1:46" s="8" customFormat="1" x14ac:dyDescent="0.35">
      <c r="A510"/>
      <c r="B510"/>
      <c r="C510"/>
      <c r="D510"/>
      <c r="E510" s="546"/>
      <c r="F510" s="546"/>
      <c r="G510"/>
      <c r="H510" s="547"/>
      <c r="I510" s="547"/>
      <c r="J510" s="547"/>
      <c r="K510" s="543"/>
      <c r="L510" s="543"/>
      <c r="M510"/>
      <c r="N510" s="543"/>
      <c r="O510"/>
      <c r="P510"/>
      <c r="Q510" s="546"/>
      <c r="R510" s="546"/>
      <c r="S510"/>
      <c r="T510"/>
      <c r="U510" s="546"/>
      <c r="X510" s="821"/>
      <c r="Y510"/>
      <c r="Z510"/>
      <c r="AA510" s="85"/>
      <c r="AB510" s="22"/>
      <c r="AC510" s="22"/>
      <c r="AD510" s="22"/>
      <c r="AE510" s="22"/>
      <c r="AF510" s="22"/>
      <c r="AG510" s="22"/>
      <c r="AH510" s="22"/>
      <c r="AI510" s="22"/>
      <c r="AJ510"/>
      <c r="AK510"/>
      <c r="AL510"/>
      <c r="AM510"/>
      <c r="AN510"/>
      <c r="AO510"/>
      <c r="AP510"/>
      <c r="AQ510"/>
      <c r="AR510"/>
      <c r="AS510"/>
      <c r="AT510"/>
    </row>
    <row r="511" spans="1:46" s="8" customFormat="1" x14ac:dyDescent="0.35">
      <c r="A511"/>
      <c r="B511"/>
      <c r="C511"/>
      <c r="D511"/>
      <c r="E511" s="546"/>
      <c r="F511" s="546"/>
      <c r="G511"/>
      <c r="H511" s="547"/>
      <c r="I511" s="547"/>
      <c r="J511" s="547"/>
      <c r="K511" s="543"/>
      <c r="L511" s="543"/>
      <c r="M511"/>
      <c r="N511" s="543"/>
      <c r="O511"/>
      <c r="P511"/>
      <c r="Q511" s="546"/>
      <c r="R511" s="546"/>
      <c r="S511"/>
      <c r="T511"/>
      <c r="U511" s="546"/>
      <c r="X511" s="821"/>
      <c r="Y511"/>
      <c r="Z511"/>
      <c r="AA511" s="85"/>
      <c r="AB511" s="22"/>
      <c r="AC511" s="22"/>
      <c r="AD511" s="22"/>
      <c r="AE511" s="22"/>
      <c r="AF511" s="22"/>
      <c r="AG511" s="22"/>
      <c r="AH511" s="22"/>
      <c r="AI511" s="22"/>
      <c r="AJ511"/>
      <c r="AK511"/>
      <c r="AL511"/>
      <c r="AM511"/>
      <c r="AN511"/>
      <c r="AO511"/>
      <c r="AP511"/>
      <c r="AQ511"/>
      <c r="AR511"/>
      <c r="AS511"/>
      <c r="AT511"/>
    </row>
    <row r="512" spans="1:46" s="8" customFormat="1" x14ac:dyDescent="0.35">
      <c r="A512"/>
      <c r="B512"/>
      <c r="C512"/>
      <c r="D512"/>
      <c r="E512" s="546"/>
      <c r="F512" s="546"/>
      <c r="G512"/>
      <c r="H512" s="547"/>
      <c r="I512" s="547"/>
      <c r="J512" s="547"/>
      <c r="K512" s="543"/>
      <c r="L512" s="543"/>
      <c r="M512"/>
      <c r="N512" s="543"/>
      <c r="O512"/>
      <c r="P512"/>
      <c r="Q512" s="546"/>
      <c r="R512" s="546"/>
      <c r="S512"/>
      <c r="T512"/>
      <c r="U512" s="546"/>
      <c r="X512" s="821"/>
      <c r="Y512"/>
      <c r="Z512"/>
      <c r="AA512" s="85"/>
      <c r="AB512" s="22"/>
      <c r="AC512" s="22"/>
      <c r="AD512" s="22"/>
      <c r="AE512" s="22"/>
      <c r="AF512" s="22"/>
      <c r="AG512" s="22"/>
      <c r="AH512" s="22"/>
      <c r="AI512" s="22"/>
      <c r="AJ512"/>
      <c r="AK512"/>
      <c r="AL512"/>
      <c r="AM512"/>
      <c r="AN512"/>
      <c r="AO512"/>
      <c r="AP512"/>
      <c r="AQ512"/>
      <c r="AR512"/>
      <c r="AS512"/>
      <c r="AT512"/>
    </row>
    <row r="513" spans="1:46" s="8" customFormat="1" x14ac:dyDescent="0.35">
      <c r="A513"/>
      <c r="B513"/>
      <c r="C513"/>
      <c r="D513"/>
      <c r="E513" s="546"/>
      <c r="F513" s="546"/>
      <c r="G513"/>
      <c r="H513" s="547"/>
      <c r="I513" s="547"/>
      <c r="J513" s="547"/>
      <c r="K513" s="543"/>
      <c r="L513" s="543"/>
      <c r="M513"/>
      <c r="N513" s="543"/>
      <c r="O513"/>
      <c r="P513"/>
      <c r="Q513" s="546"/>
      <c r="R513" s="546"/>
      <c r="S513"/>
      <c r="T513"/>
      <c r="U513" s="546"/>
      <c r="X513" s="821"/>
      <c r="Y513"/>
      <c r="Z513"/>
      <c r="AA513" s="85"/>
      <c r="AB513" s="22"/>
      <c r="AC513" s="22"/>
      <c r="AD513" s="22"/>
      <c r="AE513" s="22"/>
      <c r="AF513" s="22"/>
      <c r="AG513" s="22"/>
      <c r="AH513" s="22"/>
      <c r="AI513" s="22"/>
      <c r="AJ513"/>
      <c r="AK513"/>
      <c r="AL513"/>
      <c r="AM513"/>
      <c r="AN513"/>
      <c r="AO513"/>
      <c r="AP513"/>
      <c r="AQ513"/>
      <c r="AR513"/>
      <c r="AS513"/>
      <c r="AT513"/>
    </row>
    <row r="514" spans="1:46" s="8" customFormat="1" x14ac:dyDescent="0.35">
      <c r="A514"/>
      <c r="B514"/>
      <c r="C514"/>
      <c r="D514"/>
      <c r="E514" s="546"/>
      <c r="F514" s="546"/>
      <c r="G514"/>
      <c r="H514" s="547"/>
      <c r="I514" s="547"/>
      <c r="J514" s="547"/>
      <c r="K514" s="543"/>
      <c r="L514" s="543"/>
      <c r="M514"/>
      <c r="N514" s="543"/>
      <c r="O514"/>
      <c r="P514"/>
      <c r="Q514" s="546"/>
      <c r="R514" s="546"/>
      <c r="S514"/>
      <c r="T514"/>
      <c r="U514" s="546"/>
      <c r="X514" s="821"/>
      <c r="Y514"/>
      <c r="Z514"/>
      <c r="AA514" s="85"/>
      <c r="AB514" s="22"/>
      <c r="AC514" s="22"/>
      <c r="AD514" s="22"/>
      <c r="AE514" s="22"/>
      <c r="AF514" s="22"/>
      <c r="AG514" s="22"/>
      <c r="AH514" s="22"/>
      <c r="AI514" s="22"/>
      <c r="AJ514"/>
      <c r="AK514"/>
      <c r="AL514"/>
      <c r="AM514"/>
      <c r="AN514"/>
      <c r="AO514"/>
      <c r="AP514"/>
      <c r="AQ514"/>
      <c r="AR514"/>
      <c r="AS514"/>
      <c r="AT514"/>
    </row>
    <row r="515" spans="1:46" s="8" customFormat="1" x14ac:dyDescent="0.35">
      <c r="A515"/>
      <c r="B515"/>
      <c r="C515"/>
      <c r="D515"/>
      <c r="E515" s="546"/>
      <c r="F515" s="546"/>
      <c r="G515"/>
      <c r="H515" s="547"/>
      <c r="I515" s="547"/>
      <c r="J515" s="547"/>
      <c r="K515" s="543"/>
      <c r="L515" s="543"/>
      <c r="M515"/>
      <c r="N515" s="543"/>
      <c r="O515"/>
      <c r="P515"/>
      <c r="Q515" s="546"/>
      <c r="R515" s="546"/>
      <c r="S515"/>
      <c r="T515"/>
      <c r="U515" s="546"/>
      <c r="X515" s="821"/>
      <c r="Y515"/>
      <c r="Z515"/>
      <c r="AA515" s="85"/>
      <c r="AB515" s="22"/>
      <c r="AC515" s="22"/>
      <c r="AD515" s="22"/>
      <c r="AE515" s="22"/>
      <c r="AF515" s="22"/>
      <c r="AG515" s="22"/>
      <c r="AH515" s="22"/>
      <c r="AI515" s="22"/>
      <c r="AJ515"/>
      <c r="AK515"/>
      <c r="AL515"/>
      <c r="AM515"/>
      <c r="AN515"/>
      <c r="AO515"/>
      <c r="AP515"/>
      <c r="AQ515"/>
      <c r="AR515"/>
      <c r="AS515"/>
      <c r="AT515"/>
    </row>
    <row r="516" spans="1:46" s="8" customFormat="1" x14ac:dyDescent="0.35">
      <c r="A516"/>
      <c r="B516"/>
      <c r="C516"/>
      <c r="D516"/>
      <c r="E516" s="546"/>
      <c r="F516" s="546"/>
      <c r="G516"/>
      <c r="H516" s="547"/>
      <c r="I516" s="547"/>
      <c r="J516" s="547"/>
      <c r="K516" s="543"/>
      <c r="L516" s="543"/>
      <c r="M516"/>
      <c r="N516" s="543"/>
      <c r="O516"/>
      <c r="P516"/>
      <c r="Q516" s="546"/>
      <c r="R516" s="546"/>
      <c r="S516"/>
      <c r="T516"/>
      <c r="U516" s="546"/>
      <c r="X516" s="821"/>
      <c r="Y516"/>
      <c r="Z516"/>
      <c r="AA516" s="85"/>
      <c r="AB516" s="22"/>
      <c r="AC516" s="22"/>
      <c r="AD516" s="22"/>
      <c r="AE516" s="22"/>
      <c r="AF516" s="22"/>
      <c r="AG516" s="22"/>
      <c r="AH516" s="22"/>
      <c r="AI516" s="22"/>
      <c r="AJ516"/>
      <c r="AK516"/>
      <c r="AL516"/>
      <c r="AM516"/>
      <c r="AN516"/>
      <c r="AO516"/>
      <c r="AP516"/>
      <c r="AQ516"/>
      <c r="AR516"/>
      <c r="AS516"/>
      <c r="AT516"/>
    </row>
    <row r="517" spans="1:46" s="8" customFormat="1" x14ac:dyDescent="0.35">
      <c r="A517"/>
      <c r="B517"/>
      <c r="C517"/>
      <c r="D517"/>
      <c r="E517" s="546"/>
      <c r="F517" s="546"/>
      <c r="G517"/>
      <c r="H517" s="547"/>
      <c r="I517" s="547"/>
      <c r="J517" s="547"/>
      <c r="K517" s="543"/>
      <c r="L517" s="543"/>
      <c r="M517"/>
      <c r="N517" s="543"/>
      <c r="O517"/>
      <c r="P517"/>
      <c r="Q517" s="546"/>
      <c r="R517" s="546"/>
      <c r="S517"/>
      <c r="T517"/>
      <c r="U517" s="546"/>
      <c r="X517" s="821"/>
      <c r="Y517"/>
      <c r="Z517"/>
      <c r="AA517" s="85"/>
      <c r="AB517" s="22"/>
      <c r="AC517" s="22"/>
      <c r="AD517" s="22"/>
      <c r="AE517" s="22"/>
      <c r="AF517" s="22"/>
      <c r="AG517" s="22"/>
      <c r="AH517" s="22"/>
      <c r="AI517" s="22"/>
      <c r="AJ517"/>
      <c r="AK517"/>
      <c r="AL517"/>
      <c r="AM517"/>
      <c r="AN517"/>
      <c r="AO517"/>
      <c r="AP517"/>
      <c r="AQ517"/>
      <c r="AR517"/>
      <c r="AS517"/>
      <c r="AT517"/>
    </row>
    <row r="518" spans="1:46" s="8" customFormat="1" x14ac:dyDescent="0.35">
      <c r="A518"/>
      <c r="B518"/>
      <c r="C518"/>
      <c r="D518"/>
      <c r="E518" s="546"/>
      <c r="F518" s="546"/>
      <c r="G518"/>
      <c r="H518" s="547"/>
      <c r="I518" s="547"/>
      <c r="J518" s="547"/>
      <c r="K518" s="543"/>
      <c r="L518" s="543"/>
      <c r="M518"/>
      <c r="N518" s="543"/>
      <c r="O518"/>
      <c r="P518"/>
      <c r="Q518" s="546"/>
      <c r="R518" s="546"/>
      <c r="S518"/>
      <c r="T518"/>
      <c r="U518" s="546"/>
      <c r="X518" s="821"/>
      <c r="Y518"/>
      <c r="Z518"/>
      <c r="AA518" s="85"/>
      <c r="AB518" s="22"/>
      <c r="AC518" s="22"/>
      <c r="AD518" s="22"/>
      <c r="AE518" s="22"/>
      <c r="AF518" s="22"/>
      <c r="AG518" s="22"/>
      <c r="AH518" s="22"/>
      <c r="AI518" s="22"/>
      <c r="AJ518"/>
      <c r="AK518"/>
      <c r="AL518"/>
      <c r="AM518"/>
      <c r="AN518"/>
      <c r="AO518"/>
      <c r="AP518"/>
      <c r="AQ518"/>
      <c r="AR518"/>
      <c r="AS518"/>
      <c r="AT518"/>
    </row>
    <row r="519" spans="1:46" s="8" customFormat="1" x14ac:dyDescent="0.35">
      <c r="A519"/>
      <c r="B519"/>
      <c r="C519"/>
      <c r="D519"/>
      <c r="E519" s="546"/>
      <c r="F519" s="546"/>
      <c r="G519"/>
      <c r="H519" s="547"/>
      <c r="I519" s="547"/>
      <c r="J519" s="547"/>
      <c r="K519" s="543"/>
      <c r="L519" s="543"/>
      <c r="M519"/>
      <c r="N519" s="543"/>
      <c r="O519"/>
      <c r="P519"/>
      <c r="Q519" s="546"/>
      <c r="R519" s="546"/>
      <c r="S519"/>
      <c r="T519"/>
      <c r="U519" s="546"/>
      <c r="X519" s="821"/>
      <c r="Y519"/>
      <c r="Z519"/>
      <c r="AA519" s="85"/>
      <c r="AB519" s="22"/>
      <c r="AC519" s="22"/>
      <c r="AD519" s="22"/>
      <c r="AE519" s="22"/>
      <c r="AF519" s="22"/>
      <c r="AG519" s="22"/>
      <c r="AH519" s="22"/>
      <c r="AI519" s="22"/>
      <c r="AJ519"/>
      <c r="AK519"/>
      <c r="AL519"/>
      <c r="AM519"/>
      <c r="AN519"/>
      <c r="AO519"/>
      <c r="AP519"/>
      <c r="AQ519"/>
      <c r="AR519"/>
      <c r="AS519"/>
      <c r="AT519"/>
    </row>
    <row r="520" spans="1:46" s="8" customFormat="1" x14ac:dyDescent="0.35">
      <c r="A520"/>
      <c r="B520"/>
      <c r="C520"/>
      <c r="D520"/>
      <c r="E520" s="546"/>
      <c r="F520" s="546"/>
      <c r="G520"/>
      <c r="H520" s="547"/>
      <c r="I520" s="547"/>
      <c r="J520" s="547"/>
      <c r="K520" s="543"/>
      <c r="L520" s="543"/>
      <c r="M520"/>
      <c r="N520" s="543"/>
      <c r="O520"/>
      <c r="P520"/>
      <c r="Q520" s="546"/>
      <c r="R520" s="546"/>
      <c r="S520"/>
      <c r="T520"/>
      <c r="U520" s="546"/>
      <c r="X520" s="821"/>
      <c r="Y520"/>
      <c r="Z520"/>
      <c r="AA520" s="85"/>
      <c r="AB520" s="22"/>
      <c r="AC520" s="22"/>
      <c r="AD520" s="22"/>
      <c r="AE520" s="22"/>
      <c r="AF520" s="22"/>
      <c r="AG520" s="22"/>
      <c r="AH520" s="22"/>
      <c r="AI520" s="22"/>
      <c r="AJ520"/>
      <c r="AK520"/>
      <c r="AL520"/>
      <c r="AM520"/>
      <c r="AN520"/>
      <c r="AO520"/>
      <c r="AP520"/>
      <c r="AQ520"/>
      <c r="AR520"/>
      <c r="AS520"/>
      <c r="AT520"/>
    </row>
    <row r="521" spans="1:46" s="8" customFormat="1" x14ac:dyDescent="0.35">
      <c r="A521"/>
      <c r="B521"/>
      <c r="C521"/>
      <c r="D521"/>
      <c r="E521" s="546"/>
      <c r="F521" s="546"/>
      <c r="G521"/>
      <c r="H521" s="547"/>
      <c r="I521" s="547"/>
      <c r="J521" s="547"/>
      <c r="K521" s="543"/>
      <c r="L521" s="543"/>
      <c r="M521"/>
      <c r="N521" s="543"/>
      <c r="O521"/>
      <c r="P521"/>
      <c r="Q521" s="546"/>
      <c r="R521" s="546"/>
      <c r="S521"/>
      <c r="T521"/>
      <c r="U521" s="546"/>
      <c r="X521" s="821"/>
      <c r="Y521"/>
      <c r="Z521"/>
      <c r="AA521" s="85"/>
      <c r="AB521" s="22"/>
      <c r="AC521" s="22"/>
      <c r="AD521" s="22"/>
      <c r="AE521" s="22"/>
      <c r="AF521" s="22"/>
      <c r="AG521" s="22"/>
      <c r="AH521" s="22"/>
      <c r="AI521" s="22"/>
      <c r="AJ521"/>
      <c r="AK521"/>
      <c r="AL521"/>
      <c r="AM521"/>
      <c r="AN521"/>
      <c r="AO521"/>
      <c r="AP521"/>
      <c r="AQ521"/>
      <c r="AR521"/>
      <c r="AS521"/>
      <c r="AT521"/>
    </row>
    <row r="522" spans="1:46" s="8" customFormat="1" x14ac:dyDescent="0.35">
      <c r="A522"/>
      <c r="B522"/>
      <c r="C522"/>
      <c r="D522"/>
      <c r="E522" s="546"/>
      <c r="F522" s="546"/>
      <c r="G522"/>
      <c r="H522" s="547"/>
      <c r="I522" s="547"/>
      <c r="J522" s="547"/>
      <c r="K522" s="543"/>
      <c r="L522" s="543"/>
      <c r="M522"/>
      <c r="N522" s="543"/>
      <c r="O522"/>
      <c r="P522"/>
      <c r="Q522" s="546"/>
      <c r="R522" s="546"/>
      <c r="S522"/>
      <c r="T522"/>
      <c r="U522" s="546"/>
      <c r="X522" s="821"/>
      <c r="Y522"/>
      <c r="Z522"/>
      <c r="AA522" s="85"/>
      <c r="AB522" s="22"/>
      <c r="AC522" s="22"/>
      <c r="AD522" s="22"/>
      <c r="AE522" s="22"/>
      <c r="AF522" s="22"/>
      <c r="AG522" s="22"/>
      <c r="AH522" s="22"/>
      <c r="AI522" s="22"/>
      <c r="AJ522"/>
      <c r="AK522"/>
      <c r="AL522"/>
      <c r="AM522"/>
      <c r="AN522"/>
      <c r="AO522"/>
      <c r="AP522"/>
      <c r="AQ522"/>
      <c r="AR522"/>
      <c r="AS522"/>
      <c r="AT522"/>
    </row>
    <row r="523" spans="1:46" s="8" customFormat="1" x14ac:dyDescent="0.35">
      <c r="A523"/>
      <c r="B523"/>
      <c r="C523"/>
      <c r="D523"/>
      <c r="E523" s="546"/>
      <c r="F523" s="546"/>
      <c r="G523"/>
      <c r="H523" s="547"/>
      <c r="I523" s="547"/>
      <c r="J523" s="547"/>
      <c r="K523" s="543"/>
      <c r="L523" s="543"/>
      <c r="M523"/>
      <c r="N523" s="543"/>
      <c r="O523"/>
      <c r="P523"/>
      <c r="Q523" s="546"/>
      <c r="R523" s="546"/>
      <c r="S523"/>
      <c r="T523"/>
      <c r="U523" s="546"/>
      <c r="X523" s="821"/>
      <c r="Y523"/>
      <c r="Z523"/>
      <c r="AA523" s="85"/>
      <c r="AB523" s="22"/>
      <c r="AC523" s="22"/>
      <c r="AD523" s="22"/>
      <c r="AE523" s="22"/>
      <c r="AF523" s="22"/>
      <c r="AG523" s="22"/>
      <c r="AH523" s="22"/>
      <c r="AI523" s="22"/>
      <c r="AJ523"/>
      <c r="AK523"/>
      <c r="AL523"/>
      <c r="AM523"/>
      <c r="AN523"/>
      <c r="AO523"/>
      <c r="AP523"/>
      <c r="AQ523"/>
      <c r="AR523"/>
      <c r="AS523"/>
      <c r="AT523"/>
    </row>
    <row r="524" spans="1:46" s="8" customFormat="1" x14ac:dyDescent="0.35">
      <c r="A524"/>
      <c r="B524"/>
      <c r="C524"/>
      <c r="D524"/>
      <c r="E524" s="546"/>
      <c r="F524" s="546"/>
      <c r="G524"/>
      <c r="H524" s="547"/>
      <c r="I524" s="547"/>
      <c r="J524" s="547"/>
      <c r="K524" s="543"/>
      <c r="L524" s="543"/>
      <c r="M524"/>
      <c r="N524" s="543"/>
      <c r="O524"/>
      <c r="P524"/>
      <c r="Q524" s="546"/>
      <c r="R524" s="546"/>
      <c r="S524"/>
      <c r="T524"/>
      <c r="U524" s="546"/>
      <c r="X524" s="821"/>
      <c r="Y524"/>
      <c r="Z524"/>
      <c r="AA524" s="85"/>
      <c r="AB524" s="22"/>
      <c r="AC524" s="22"/>
      <c r="AD524" s="22"/>
      <c r="AE524" s="22"/>
      <c r="AF524" s="22"/>
      <c r="AG524" s="22"/>
      <c r="AH524" s="22"/>
      <c r="AI524" s="22"/>
      <c r="AJ524"/>
      <c r="AK524"/>
      <c r="AL524"/>
      <c r="AM524"/>
      <c r="AN524"/>
      <c r="AO524"/>
      <c r="AP524"/>
      <c r="AQ524"/>
      <c r="AR524"/>
      <c r="AS524"/>
      <c r="AT524"/>
    </row>
    <row r="525" spans="1:46" s="8" customFormat="1" x14ac:dyDescent="0.35">
      <c r="A525"/>
      <c r="B525"/>
      <c r="C525"/>
      <c r="D525"/>
      <c r="E525" s="546"/>
      <c r="F525" s="546"/>
      <c r="G525"/>
      <c r="H525" s="547"/>
      <c r="I525" s="547"/>
      <c r="J525" s="547"/>
      <c r="K525" s="543"/>
      <c r="L525" s="543"/>
      <c r="M525"/>
      <c r="N525" s="543"/>
      <c r="O525"/>
      <c r="P525"/>
      <c r="Q525" s="546"/>
      <c r="R525" s="546"/>
      <c r="S525"/>
      <c r="T525"/>
      <c r="U525" s="546"/>
      <c r="X525" s="821"/>
      <c r="Y525"/>
      <c r="Z525"/>
      <c r="AA525" s="85"/>
      <c r="AB525" s="22"/>
      <c r="AC525" s="22"/>
      <c r="AD525" s="22"/>
      <c r="AE525" s="22"/>
      <c r="AF525" s="22"/>
      <c r="AG525" s="22"/>
      <c r="AH525" s="22"/>
      <c r="AI525" s="22"/>
      <c r="AJ525"/>
      <c r="AK525"/>
      <c r="AL525"/>
      <c r="AM525"/>
      <c r="AN525"/>
      <c r="AO525"/>
      <c r="AP525"/>
      <c r="AQ525"/>
      <c r="AR525"/>
      <c r="AS525"/>
      <c r="AT525"/>
    </row>
    <row r="526" spans="1:46" s="8" customFormat="1" x14ac:dyDescent="0.35">
      <c r="A526"/>
      <c r="B526"/>
      <c r="C526"/>
      <c r="D526"/>
      <c r="E526" s="546"/>
      <c r="F526" s="546"/>
      <c r="G526"/>
      <c r="H526" s="547"/>
      <c r="I526" s="547"/>
      <c r="J526" s="547"/>
      <c r="K526" s="543"/>
      <c r="L526" s="543"/>
      <c r="M526"/>
      <c r="N526" s="543"/>
      <c r="O526"/>
      <c r="P526"/>
      <c r="Q526" s="546"/>
      <c r="R526" s="546"/>
      <c r="S526"/>
      <c r="T526"/>
      <c r="U526" s="546"/>
      <c r="X526" s="821"/>
      <c r="Y526"/>
      <c r="Z526"/>
      <c r="AA526" s="85"/>
      <c r="AB526" s="22"/>
      <c r="AC526" s="22"/>
      <c r="AD526" s="22"/>
      <c r="AE526" s="22"/>
      <c r="AF526" s="22"/>
      <c r="AG526" s="22"/>
      <c r="AH526" s="22"/>
      <c r="AI526" s="22"/>
      <c r="AJ526"/>
      <c r="AK526"/>
      <c r="AL526"/>
      <c r="AM526"/>
      <c r="AN526"/>
      <c r="AO526"/>
      <c r="AP526"/>
      <c r="AQ526"/>
      <c r="AR526"/>
      <c r="AS526"/>
      <c r="AT526"/>
    </row>
    <row r="527" spans="1:46" s="8" customFormat="1" x14ac:dyDescent="0.35">
      <c r="A527"/>
      <c r="B527"/>
      <c r="C527"/>
      <c r="D527"/>
      <c r="E527" s="546"/>
      <c r="F527" s="546"/>
      <c r="G527"/>
      <c r="H527" s="547"/>
      <c r="I527" s="547"/>
      <c r="J527" s="547"/>
      <c r="K527" s="543"/>
      <c r="L527" s="543"/>
      <c r="M527"/>
      <c r="N527" s="543"/>
      <c r="O527"/>
      <c r="P527"/>
      <c r="Q527" s="546"/>
      <c r="R527" s="546"/>
      <c r="S527"/>
      <c r="T527"/>
      <c r="U527" s="546"/>
      <c r="X527" s="821"/>
      <c r="Y527"/>
      <c r="Z527"/>
      <c r="AA527" s="85"/>
      <c r="AB527" s="22"/>
      <c r="AC527" s="22"/>
      <c r="AD527" s="22"/>
      <c r="AE527" s="22"/>
      <c r="AF527" s="22"/>
      <c r="AG527" s="22"/>
      <c r="AH527" s="22"/>
      <c r="AI527" s="22"/>
      <c r="AJ527"/>
      <c r="AK527"/>
      <c r="AL527"/>
      <c r="AM527"/>
      <c r="AN527"/>
      <c r="AO527"/>
      <c r="AP527"/>
      <c r="AQ527"/>
      <c r="AR527"/>
      <c r="AS527"/>
      <c r="AT527"/>
    </row>
    <row r="528" spans="1:46" s="8" customFormat="1" x14ac:dyDescent="0.35">
      <c r="A528"/>
      <c r="B528"/>
      <c r="C528"/>
      <c r="D528"/>
      <c r="E528" s="546"/>
      <c r="F528" s="546"/>
      <c r="G528"/>
      <c r="H528" s="547"/>
      <c r="I528" s="547"/>
      <c r="J528" s="547"/>
      <c r="K528" s="543"/>
      <c r="L528" s="543"/>
      <c r="M528"/>
      <c r="N528" s="543"/>
      <c r="O528"/>
      <c r="P528"/>
      <c r="Q528" s="546"/>
      <c r="R528" s="546"/>
      <c r="S528"/>
      <c r="T528"/>
      <c r="U528" s="546"/>
      <c r="X528" s="821"/>
      <c r="Y528"/>
      <c r="Z528"/>
      <c r="AA528" s="85"/>
      <c r="AB528" s="22"/>
      <c r="AC528" s="22"/>
      <c r="AD528" s="22"/>
      <c r="AE528" s="22"/>
      <c r="AF528" s="22"/>
      <c r="AG528" s="22"/>
      <c r="AH528" s="22"/>
      <c r="AI528" s="22"/>
      <c r="AJ528"/>
      <c r="AK528"/>
      <c r="AL528"/>
      <c r="AM528"/>
      <c r="AN528"/>
      <c r="AO528"/>
      <c r="AP528"/>
      <c r="AQ528"/>
      <c r="AR528"/>
      <c r="AS528"/>
      <c r="AT528"/>
    </row>
    <row r="529" spans="1:46" s="8" customFormat="1" x14ac:dyDescent="0.35">
      <c r="A529"/>
      <c r="B529"/>
      <c r="C529"/>
      <c r="D529"/>
      <c r="E529" s="546"/>
      <c r="F529" s="546"/>
      <c r="G529"/>
      <c r="H529" s="547"/>
      <c r="I529" s="547"/>
      <c r="J529" s="547"/>
      <c r="K529" s="543"/>
      <c r="L529" s="543"/>
      <c r="M529"/>
      <c r="N529" s="543"/>
      <c r="O529"/>
      <c r="P529"/>
      <c r="Q529" s="546"/>
      <c r="R529" s="546"/>
      <c r="S529"/>
      <c r="T529"/>
      <c r="U529" s="546"/>
      <c r="X529" s="821"/>
      <c r="Y529"/>
      <c r="Z529"/>
      <c r="AA529" s="85"/>
      <c r="AB529" s="22"/>
      <c r="AC529" s="22"/>
      <c r="AD529" s="22"/>
      <c r="AE529" s="22"/>
      <c r="AF529" s="22"/>
      <c r="AG529" s="22"/>
      <c r="AH529" s="22"/>
      <c r="AI529" s="22"/>
      <c r="AJ529"/>
      <c r="AK529"/>
      <c r="AL529"/>
      <c r="AM529"/>
      <c r="AN529"/>
      <c r="AO529"/>
      <c r="AP529"/>
      <c r="AQ529"/>
      <c r="AR529"/>
      <c r="AS529"/>
      <c r="AT529"/>
    </row>
    <row r="530" spans="1:46" s="8" customFormat="1" x14ac:dyDescent="0.35">
      <c r="A530"/>
      <c r="B530"/>
      <c r="C530"/>
      <c r="D530"/>
      <c r="E530" s="546"/>
      <c r="F530" s="546"/>
      <c r="G530"/>
      <c r="H530" s="547"/>
      <c r="I530" s="547"/>
      <c r="J530" s="547"/>
      <c r="K530" s="543"/>
      <c r="L530" s="543"/>
      <c r="M530"/>
      <c r="N530" s="543"/>
      <c r="O530"/>
      <c r="P530"/>
      <c r="Q530" s="546"/>
      <c r="R530" s="546"/>
      <c r="S530"/>
      <c r="T530"/>
      <c r="U530" s="546"/>
      <c r="X530" s="821"/>
      <c r="Y530"/>
      <c r="Z530"/>
      <c r="AA530" s="85"/>
      <c r="AB530" s="22"/>
      <c r="AC530" s="22"/>
      <c r="AD530" s="22"/>
      <c r="AE530" s="22"/>
      <c r="AF530" s="22"/>
      <c r="AG530" s="22"/>
      <c r="AH530" s="22"/>
      <c r="AI530" s="22"/>
      <c r="AJ530"/>
      <c r="AK530"/>
      <c r="AL530"/>
      <c r="AM530"/>
      <c r="AN530"/>
      <c r="AO530"/>
      <c r="AP530"/>
      <c r="AQ530"/>
      <c r="AR530"/>
      <c r="AS530"/>
      <c r="AT530"/>
    </row>
    <row r="531" spans="1:46" s="8" customFormat="1" x14ac:dyDescent="0.35">
      <c r="A531"/>
      <c r="B531"/>
      <c r="C531"/>
      <c r="D531"/>
      <c r="E531" s="546"/>
      <c r="F531" s="546"/>
      <c r="G531"/>
      <c r="H531" s="547"/>
      <c r="I531" s="547"/>
      <c r="J531" s="547"/>
      <c r="K531" s="543"/>
      <c r="L531" s="543"/>
      <c r="M531"/>
      <c r="N531" s="543"/>
      <c r="O531"/>
      <c r="P531"/>
      <c r="Q531" s="546"/>
      <c r="R531" s="546"/>
      <c r="S531"/>
      <c r="T531"/>
      <c r="U531" s="546"/>
      <c r="X531" s="821"/>
      <c r="Y531"/>
      <c r="Z531"/>
      <c r="AA531" s="85"/>
      <c r="AB531" s="22"/>
      <c r="AC531" s="22"/>
      <c r="AD531" s="22"/>
      <c r="AE531" s="22"/>
      <c r="AF531" s="22"/>
      <c r="AG531" s="22"/>
      <c r="AH531" s="22"/>
      <c r="AI531" s="22"/>
      <c r="AJ531"/>
      <c r="AK531"/>
      <c r="AL531"/>
      <c r="AM531"/>
      <c r="AN531"/>
      <c r="AO531"/>
      <c r="AP531"/>
      <c r="AQ531"/>
      <c r="AR531"/>
      <c r="AS531"/>
      <c r="AT531"/>
    </row>
    <row r="532" spans="1:46" s="8" customFormat="1" x14ac:dyDescent="0.35">
      <c r="A532"/>
      <c r="B532"/>
      <c r="C532"/>
      <c r="D532"/>
      <c r="E532" s="546"/>
      <c r="F532" s="546"/>
      <c r="G532"/>
      <c r="H532" s="547"/>
      <c r="I532" s="547"/>
      <c r="J532" s="547"/>
      <c r="K532" s="543"/>
      <c r="L532" s="543"/>
      <c r="M532"/>
      <c r="N532" s="543"/>
      <c r="O532"/>
      <c r="P532"/>
      <c r="Q532" s="546"/>
      <c r="R532" s="546"/>
      <c r="S532"/>
      <c r="T532"/>
      <c r="U532" s="546"/>
      <c r="X532" s="821"/>
      <c r="Y532"/>
      <c r="Z532"/>
      <c r="AA532" s="85"/>
      <c r="AB532" s="22"/>
      <c r="AC532" s="22"/>
      <c r="AD532" s="22"/>
      <c r="AE532" s="22"/>
      <c r="AF532" s="22"/>
      <c r="AG532" s="22"/>
      <c r="AH532" s="22"/>
      <c r="AI532" s="22"/>
      <c r="AJ532"/>
      <c r="AK532"/>
      <c r="AL532"/>
      <c r="AM532"/>
      <c r="AN532"/>
      <c r="AO532"/>
      <c r="AP532"/>
      <c r="AQ532"/>
      <c r="AR532"/>
      <c r="AS532"/>
      <c r="AT532"/>
    </row>
    <row r="533" spans="1:46" s="8" customFormat="1" x14ac:dyDescent="0.35">
      <c r="A533"/>
      <c r="B533"/>
      <c r="C533"/>
      <c r="D533"/>
      <c r="E533" s="546"/>
      <c r="F533" s="546"/>
      <c r="G533"/>
      <c r="H533" s="547"/>
      <c r="I533" s="547"/>
      <c r="J533" s="547"/>
      <c r="K533" s="543"/>
      <c r="L533" s="543"/>
      <c r="M533"/>
      <c r="N533" s="543"/>
      <c r="O533"/>
      <c r="P533"/>
      <c r="Q533" s="546"/>
      <c r="R533" s="546"/>
      <c r="S533"/>
      <c r="T533"/>
      <c r="U533" s="546"/>
      <c r="X533" s="821"/>
      <c r="Y533"/>
      <c r="Z533"/>
      <c r="AA533" s="85"/>
      <c r="AB533" s="22"/>
      <c r="AC533" s="22"/>
      <c r="AD533" s="22"/>
      <c r="AE533" s="22"/>
      <c r="AF533" s="22"/>
      <c r="AG533" s="22"/>
      <c r="AH533" s="22"/>
      <c r="AI533" s="22"/>
      <c r="AJ533"/>
      <c r="AK533"/>
      <c r="AL533"/>
      <c r="AM533"/>
      <c r="AN533"/>
      <c r="AO533"/>
      <c r="AP533"/>
      <c r="AQ533"/>
      <c r="AR533"/>
      <c r="AS533"/>
      <c r="AT533"/>
    </row>
    <row r="534" spans="1:46" s="8" customFormat="1" x14ac:dyDescent="0.35">
      <c r="A534"/>
      <c r="B534"/>
      <c r="C534"/>
      <c r="D534"/>
      <c r="E534" s="546"/>
      <c r="F534" s="546"/>
      <c r="G534"/>
      <c r="H534" s="547"/>
      <c r="I534" s="547"/>
      <c r="J534" s="547"/>
      <c r="K534" s="543"/>
      <c r="L534" s="543"/>
      <c r="M534"/>
      <c r="N534" s="543"/>
      <c r="O534"/>
      <c r="P534"/>
      <c r="Q534" s="546"/>
      <c r="R534" s="546"/>
      <c r="S534"/>
      <c r="T534"/>
      <c r="U534" s="546"/>
      <c r="X534" s="821"/>
      <c r="Y534"/>
      <c r="Z534"/>
      <c r="AA534" s="85"/>
      <c r="AB534" s="22"/>
      <c r="AC534" s="22"/>
      <c r="AD534" s="22"/>
      <c r="AE534" s="22"/>
      <c r="AF534" s="22"/>
      <c r="AG534" s="22"/>
      <c r="AH534" s="22"/>
      <c r="AI534" s="22"/>
      <c r="AJ534"/>
      <c r="AK534"/>
      <c r="AL534"/>
      <c r="AM534"/>
      <c r="AN534"/>
      <c r="AO534"/>
      <c r="AP534"/>
      <c r="AQ534"/>
      <c r="AR534"/>
      <c r="AS534"/>
      <c r="AT534"/>
    </row>
    <row r="535" spans="1:46" s="8" customFormat="1" x14ac:dyDescent="0.35">
      <c r="A535"/>
      <c r="B535"/>
      <c r="C535"/>
      <c r="D535"/>
      <c r="E535" s="546"/>
      <c r="F535" s="546"/>
      <c r="G535"/>
      <c r="H535" s="547"/>
      <c r="I535" s="547"/>
      <c r="J535" s="547"/>
      <c r="K535" s="543"/>
      <c r="L535" s="543"/>
      <c r="M535"/>
      <c r="N535" s="543"/>
      <c r="O535"/>
      <c r="P535"/>
      <c r="Q535" s="546"/>
      <c r="R535" s="546"/>
      <c r="S535"/>
      <c r="T535"/>
      <c r="U535" s="546"/>
      <c r="X535" s="821"/>
      <c r="Y535"/>
      <c r="Z535"/>
      <c r="AA535" s="85"/>
      <c r="AB535" s="22"/>
      <c r="AC535" s="22"/>
      <c r="AD535" s="22"/>
      <c r="AE535" s="22"/>
      <c r="AF535" s="22"/>
      <c r="AG535" s="22"/>
      <c r="AH535" s="22"/>
      <c r="AI535" s="22"/>
      <c r="AJ535"/>
      <c r="AK535"/>
      <c r="AL535"/>
      <c r="AM535"/>
      <c r="AN535"/>
      <c r="AO535"/>
      <c r="AP535"/>
      <c r="AQ535"/>
      <c r="AR535"/>
      <c r="AS535"/>
      <c r="AT535"/>
    </row>
    <row r="536" spans="1:46" s="8" customFormat="1" x14ac:dyDescent="0.35">
      <c r="A536"/>
      <c r="B536"/>
      <c r="C536"/>
      <c r="D536"/>
      <c r="E536" s="546"/>
      <c r="F536" s="546"/>
      <c r="G536"/>
      <c r="H536" s="547"/>
      <c r="I536" s="547"/>
      <c r="J536" s="547"/>
      <c r="K536" s="543"/>
      <c r="L536" s="543"/>
      <c r="M536"/>
      <c r="N536" s="543"/>
      <c r="O536"/>
      <c r="P536"/>
      <c r="Q536" s="546"/>
      <c r="R536" s="546"/>
      <c r="S536"/>
      <c r="T536"/>
      <c r="U536" s="546"/>
      <c r="X536" s="821"/>
      <c r="Y536"/>
      <c r="Z536"/>
      <c r="AA536" s="85"/>
      <c r="AB536" s="22"/>
      <c r="AC536" s="22"/>
      <c r="AD536" s="22"/>
      <c r="AE536" s="22"/>
      <c r="AF536" s="22"/>
      <c r="AG536" s="22"/>
      <c r="AH536" s="22"/>
      <c r="AI536" s="22"/>
      <c r="AJ536"/>
      <c r="AK536"/>
      <c r="AL536"/>
      <c r="AM536"/>
      <c r="AN536"/>
      <c r="AO536"/>
      <c r="AP536"/>
      <c r="AQ536"/>
      <c r="AR536"/>
      <c r="AS536"/>
      <c r="AT536"/>
    </row>
    <row r="537" spans="1:46" s="8" customFormat="1" x14ac:dyDescent="0.35">
      <c r="A537"/>
      <c r="B537"/>
      <c r="C537"/>
      <c r="D537"/>
      <c r="E537" s="546"/>
      <c r="F537" s="546"/>
      <c r="G537"/>
      <c r="H537" s="547"/>
      <c r="I537" s="547"/>
      <c r="J537" s="547"/>
      <c r="K537" s="543"/>
      <c r="L537" s="543"/>
      <c r="M537"/>
      <c r="N537" s="543"/>
      <c r="O537"/>
      <c r="P537"/>
      <c r="Q537" s="546"/>
      <c r="R537" s="546"/>
      <c r="S537"/>
      <c r="T537"/>
      <c r="U537" s="546"/>
      <c r="X537" s="821"/>
      <c r="Y537"/>
      <c r="Z537"/>
      <c r="AA537" s="85"/>
      <c r="AB537" s="22"/>
      <c r="AC537" s="22"/>
      <c r="AD537" s="22"/>
      <c r="AE537" s="22"/>
      <c r="AF537" s="22"/>
      <c r="AG537" s="22"/>
      <c r="AH537" s="22"/>
      <c r="AI537" s="22"/>
      <c r="AJ537"/>
      <c r="AK537"/>
      <c r="AL537"/>
      <c r="AM537"/>
      <c r="AN537"/>
      <c r="AO537"/>
      <c r="AP537"/>
      <c r="AQ537"/>
      <c r="AR537"/>
      <c r="AS537"/>
      <c r="AT537"/>
    </row>
    <row r="538" spans="1:46" s="8" customFormat="1" x14ac:dyDescent="0.35">
      <c r="A538"/>
      <c r="B538"/>
      <c r="C538"/>
      <c r="D538"/>
      <c r="E538" s="546"/>
      <c r="F538" s="546"/>
      <c r="G538"/>
      <c r="H538" s="547"/>
      <c r="I538" s="547"/>
      <c r="J538" s="547"/>
      <c r="K538" s="543"/>
      <c r="L538" s="543"/>
      <c r="M538"/>
      <c r="N538" s="543"/>
      <c r="O538"/>
      <c r="P538"/>
      <c r="Q538" s="546"/>
      <c r="R538" s="546"/>
      <c r="S538"/>
      <c r="T538"/>
      <c r="U538" s="546"/>
      <c r="X538" s="821"/>
      <c r="Y538"/>
      <c r="Z538"/>
      <c r="AA538" s="85"/>
      <c r="AB538" s="22"/>
      <c r="AC538" s="22"/>
      <c r="AD538" s="22"/>
      <c r="AE538" s="22"/>
      <c r="AF538" s="22"/>
      <c r="AG538" s="22"/>
      <c r="AH538" s="22"/>
      <c r="AI538" s="22"/>
      <c r="AJ538"/>
      <c r="AK538"/>
      <c r="AL538"/>
      <c r="AM538"/>
      <c r="AN538"/>
      <c r="AO538"/>
      <c r="AP538"/>
      <c r="AQ538"/>
      <c r="AR538"/>
      <c r="AS538"/>
      <c r="AT538"/>
    </row>
    <row r="539" spans="1:46" s="8" customFormat="1" x14ac:dyDescent="0.35">
      <c r="A539"/>
      <c r="B539"/>
      <c r="C539"/>
      <c r="D539"/>
      <c r="E539" s="546"/>
      <c r="F539" s="546"/>
      <c r="G539"/>
      <c r="H539" s="547"/>
      <c r="I539" s="547"/>
      <c r="J539" s="547"/>
      <c r="K539" s="543"/>
      <c r="L539" s="543"/>
      <c r="M539"/>
      <c r="N539" s="543"/>
      <c r="O539"/>
      <c r="P539"/>
      <c r="Q539" s="546"/>
      <c r="R539" s="546"/>
      <c r="S539"/>
      <c r="T539"/>
      <c r="U539" s="546"/>
      <c r="X539" s="821"/>
      <c r="Y539"/>
      <c r="Z539"/>
      <c r="AA539" s="85"/>
      <c r="AB539" s="22"/>
      <c r="AC539" s="22"/>
      <c r="AD539" s="22"/>
      <c r="AE539" s="22"/>
      <c r="AF539" s="22"/>
      <c r="AG539" s="22"/>
      <c r="AH539" s="22"/>
      <c r="AI539" s="22"/>
      <c r="AJ539"/>
      <c r="AK539"/>
      <c r="AL539"/>
      <c r="AM539"/>
      <c r="AN539"/>
      <c r="AO539"/>
      <c r="AP539"/>
      <c r="AQ539"/>
      <c r="AR539"/>
      <c r="AS539"/>
      <c r="AT539"/>
    </row>
    <row r="540" spans="1:46" s="8" customFormat="1" x14ac:dyDescent="0.35">
      <c r="A540"/>
      <c r="B540"/>
      <c r="C540"/>
      <c r="D540"/>
      <c r="E540" s="546"/>
      <c r="F540" s="546"/>
      <c r="G540"/>
      <c r="H540" s="547"/>
      <c r="I540" s="547"/>
      <c r="J540" s="547"/>
      <c r="K540" s="543"/>
      <c r="L540" s="543"/>
      <c r="M540"/>
      <c r="N540" s="543"/>
      <c r="O540"/>
      <c r="P540"/>
      <c r="Q540" s="546"/>
      <c r="R540" s="546"/>
      <c r="S540"/>
      <c r="T540"/>
      <c r="U540" s="546"/>
      <c r="X540" s="821"/>
      <c r="Y540"/>
      <c r="Z540"/>
      <c r="AA540" s="85"/>
      <c r="AB540" s="22"/>
      <c r="AC540" s="22"/>
      <c r="AD540" s="22"/>
      <c r="AE540" s="22"/>
      <c r="AF540" s="22"/>
      <c r="AG540" s="22"/>
      <c r="AH540" s="22"/>
      <c r="AI540" s="22"/>
      <c r="AJ540"/>
      <c r="AK540"/>
      <c r="AL540"/>
      <c r="AM540"/>
      <c r="AN540"/>
      <c r="AO540"/>
      <c r="AP540"/>
      <c r="AQ540"/>
      <c r="AR540"/>
      <c r="AS540"/>
      <c r="AT540"/>
    </row>
    <row r="541" spans="1:46" s="8" customFormat="1" x14ac:dyDescent="0.35">
      <c r="A541"/>
      <c r="B541"/>
      <c r="C541"/>
      <c r="D541"/>
      <c r="E541" s="546"/>
      <c r="F541" s="546"/>
      <c r="G541"/>
      <c r="H541" s="547"/>
      <c r="I541" s="547"/>
      <c r="J541" s="547"/>
      <c r="K541" s="543"/>
      <c r="L541" s="543"/>
      <c r="M541"/>
      <c r="N541" s="543"/>
      <c r="O541"/>
      <c r="P541"/>
      <c r="Q541" s="546"/>
      <c r="R541" s="546"/>
      <c r="S541"/>
      <c r="T541"/>
      <c r="U541" s="546"/>
      <c r="X541" s="821"/>
      <c r="Y541"/>
      <c r="Z541"/>
      <c r="AA541" s="85"/>
      <c r="AB541" s="22"/>
      <c r="AC541" s="22"/>
      <c r="AD541" s="22"/>
      <c r="AE541" s="22"/>
      <c r="AF541" s="22"/>
      <c r="AG541" s="22"/>
      <c r="AH541" s="22"/>
      <c r="AI541" s="22"/>
      <c r="AJ541"/>
      <c r="AK541"/>
      <c r="AL541"/>
      <c r="AM541"/>
      <c r="AN541"/>
      <c r="AO541"/>
      <c r="AP541"/>
      <c r="AQ541"/>
      <c r="AR541"/>
      <c r="AS541"/>
      <c r="AT541"/>
    </row>
    <row r="542" spans="1:46" s="8" customFormat="1" x14ac:dyDescent="0.35">
      <c r="A542"/>
      <c r="B542"/>
      <c r="C542"/>
      <c r="D542"/>
      <c r="E542" s="546"/>
      <c r="F542" s="546"/>
      <c r="G542"/>
      <c r="H542" s="547"/>
      <c r="I542" s="547"/>
      <c r="J542" s="547"/>
      <c r="K542" s="543"/>
      <c r="L542" s="543"/>
      <c r="M542"/>
      <c r="N542" s="543"/>
      <c r="O542"/>
      <c r="P542"/>
      <c r="Q542" s="546"/>
      <c r="R542" s="546"/>
      <c r="S542"/>
      <c r="T542"/>
      <c r="U542" s="546"/>
      <c r="X542" s="821"/>
      <c r="Y542"/>
      <c r="Z542"/>
      <c r="AA542" s="85"/>
      <c r="AB542" s="22"/>
      <c r="AC542" s="22"/>
      <c r="AD542" s="22"/>
      <c r="AE542" s="22"/>
      <c r="AF542" s="22"/>
      <c r="AG542" s="22"/>
      <c r="AH542" s="22"/>
      <c r="AI542" s="22"/>
      <c r="AJ542"/>
      <c r="AK542"/>
      <c r="AL542"/>
      <c r="AM542"/>
      <c r="AN542"/>
      <c r="AO542"/>
      <c r="AP542"/>
      <c r="AQ542"/>
      <c r="AR542"/>
      <c r="AS542"/>
      <c r="AT542"/>
    </row>
    <row r="543" spans="1:46" s="8" customFormat="1" x14ac:dyDescent="0.35">
      <c r="A543"/>
      <c r="B543"/>
      <c r="C543"/>
      <c r="D543"/>
      <c r="E543" s="546"/>
      <c r="F543" s="546"/>
      <c r="G543"/>
      <c r="H543" s="547"/>
      <c r="I543" s="547"/>
      <c r="J543" s="547"/>
      <c r="K543" s="543"/>
      <c r="L543" s="543"/>
      <c r="M543"/>
      <c r="N543" s="543"/>
      <c r="O543"/>
      <c r="P543"/>
      <c r="Q543" s="546"/>
      <c r="R543" s="546"/>
      <c r="S543"/>
      <c r="T543"/>
      <c r="U543" s="546"/>
      <c r="X543" s="821"/>
      <c r="Y543"/>
      <c r="Z543"/>
      <c r="AA543" s="85"/>
      <c r="AB543" s="22"/>
      <c r="AC543" s="22"/>
      <c r="AD543" s="22"/>
      <c r="AE543" s="22"/>
      <c r="AF543" s="22"/>
      <c r="AG543" s="22"/>
      <c r="AH543" s="22"/>
      <c r="AI543" s="22"/>
      <c r="AJ543"/>
      <c r="AK543"/>
      <c r="AL543"/>
      <c r="AM543"/>
      <c r="AN543"/>
      <c r="AO543"/>
      <c r="AP543"/>
      <c r="AQ543"/>
      <c r="AR543"/>
      <c r="AS543"/>
      <c r="AT543"/>
    </row>
    <row r="544" spans="1:46" s="8" customFormat="1" x14ac:dyDescent="0.35">
      <c r="A544"/>
      <c r="B544"/>
      <c r="C544"/>
      <c r="D544"/>
      <c r="E544" s="546"/>
      <c r="F544" s="546"/>
      <c r="G544"/>
      <c r="H544" s="547"/>
      <c r="I544" s="547"/>
      <c r="J544" s="547"/>
      <c r="K544" s="543"/>
      <c r="L544" s="543"/>
      <c r="M544"/>
      <c r="N544" s="543"/>
      <c r="O544"/>
      <c r="P544"/>
      <c r="Q544" s="546"/>
      <c r="R544" s="546"/>
      <c r="S544"/>
      <c r="T544"/>
      <c r="U544" s="546"/>
      <c r="X544" s="821"/>
      <c r="Y544"/>
      <c r="Z544"/>
      <c r="AA544" s="85"/>
      <c r="AB544" s="22"/>
      <c r="AC544" s="22"/>
      <c r="AD544" s="22"/>
      <c r="AE544" s="22"/>
      <c r="AF544" s="22"/>
      <c r="AG544" s="22"/>
      <c r="AH544" s="22"/>
      <c r="AI544" s="22"/>
      <c r="AJ544"/>
      <c r="AK544"/>
      <c r="AL544"/>
      <c r="AM544"/>
      <c r="AN544"/>
      <c r="AO544"/>
      <c r="AP544"/>
      <c r="AQ544"/>
      <c r="AR544"/>
      <c r="AS544"/>
      <c r="AT544"/>
    </row>
    <row r="545" spans="1:46" s="8" customFormat="1" x14ac:dyDescent="0.35">
      <c r="A545"/>
      <c r="B545"/>
      <c r="C545"/>
      <c r="D545"/>
      <c r="E545" s="546"/>
      <c r="F545" s="546"/>
      <c r="G545"/>
      <c r="H545" s="547"/>
      <c r="I545" s="547"/>
      <c r="J545" s="547"/>
      <c r="K545" s="543"/>
      <c r="L545" s="543"/>
      <c r="M545"/>
      <c r="N545" s="543"/>
      <c r="O545"/>
      <c r="P545"/>
      <c r="Q545" s="546"/>
      <c r="R545" s="546"/>
      <c r="S545"/>
      <c r="T545"/>
      <c r="U545" s="546"/>
      <c r="X545" s="821"/>
      <c r="Y545"/>
      <c r="Z545"/>
      <c r="AA545" s="85"/>
      <c r="AB545" s="22"/>
      <c r="AC545" s="22"/>
      <c r="AD545" s="22"/>
      <c r="AE545" s="22"/>
      <c r="AF545" s="22"/>
      <c r="AG545" s="22"/>
      <c r="AH545" s="22"/>
      <c r="AI545" s="22"/>
      <c r="AJ545"/>
      <c r="AK545"/>
      <c r="AL545"/>
      <c r="AM545"/>
      <c r="AN545"/>
      <c r="AO545"/>
      <c r="AP545"/>
      <c r="AQ545"/>
      <c r="AR545"/>
      <c r="AS545"/>
      <c r="AT545"/>
    </row>
    <row r="546" spans="1:46" s="8" customFormat="1" x14ac:dyDescent="0.35">
      <c r="A546"/>
      <c r="B546"/>
      <c r="C546"/>
      <c r="D546"/>
      <c r="E546" s="546"/>
      <c r="F546" s="546"/>
      <c r="G546"/>
      <c r="H546" s="547"/>
      <c r="I546" s="547"/>
      <c r="J546" s="547"/>
      <c r="K546" s="543"/>
      <c r="L546" s="543"/>
      <c r="M546"/>
      <c r="N546" s="543"/>
      <c r="O546"/>
      <c r="P546"/>
      <c r="Q546" s="546"/>
      <c r="R546" s="546"/>
      <c r="S546"/>
      <c r="T546"/>
      <c r="U546" s="546"/>
      <c r="X546" s="821"/>
      <c r="Y546"/>
      <c r="Z546"/>
      <c r="AA546" s="85"/>
      <c r="AB546" s="22"/>
      <c r="AC546" s="22"/>
      <c r="AD546" s="22"/>
      <c r="AE546" s="22"/>
      <c r="AF546" s="22"/>
      <c r="AG546" s="22"/>
      <c r="AH546" s="22"/>
      <c r="AI546" s="22"/>
      <c r="AJ546"/>
      <c r="AK546"/>
      <c r="AL546"/>
      <c r="AM546"/>
      <c r="AN546"/>
      <c r="AO546"/>
      <c r="AP546"/>
      <c r="AQ546"/>
      <c r="AR546"/>
      <c r="AS546"/>
      <c r="AT546"/>
    </row>
    <row r="547" spans="1:46" s="8" customFormat="1" x14ac:dyDescent="0.35">
      <c r="A547"/>
      <c r="B547"/>
      <c r="C547"/>
      <c r="D547"/>
      <c r="E547" s="546"/>
      <c r="F547" s="546"/>
      <c r="G547"/>
      <c r="H547" s="547"/>
      <c r="I547" s="547"/>
      <c r="J547" s="547"/>
      <c r="K547" s="543"/>
      <c r="L547" s="543"/>
      <c r="M547"/>
      <c r="N547" s="543"/>
      <c r="O547"/>
      <c r="P547"/>
      <c r="Q547" s="546"/>
      <c r="R547" s="546"/>
      <c r="S547"/>
      <c r="T547"/>
      <c r="U547" s="546"/>
      <c r="X547" s="821"/>
      <c r="Y547"/>
      <c r="Z547"/>
      <c r="AA547" s="85"/>
      <c r="AB547" s="22"/>
      <c r="AC547" s="22"/>
      <c r="AD547" s="22"/>
      <c r="AE547" s="22"/>
      <c r="AF547" s="22"/>
      <c r="AG547" s="22"/>
      <c r="AH547" s="22"/>
      <c r="AI547" s="22"/>
      <c r="AJ547"/>
      <c r="AK547"/>
      <c r="AL547"/>
      <c r="AM547"/>
      <c r="AN547"/>
      <c r="AO547"/>
      <c r="AP547"/>
      <c r="AQ547"/>
      <c r="AR547"/>
      <c r="AS547"/>
      <c r="AT547"/>
    </row>
    <row r="548" spans="1:46" s="8" customFormat="1" x14ac:dyDescent="0.35">
      <c r="A548"/>
      <c r="B548"/>
      <c r="C548"/>
      <c r="D548"/>
      <c r="E548" s="546"/>
      <c r="F548" s="546"/>
      <c r="G548"/>
      <c r="H548" s="547"/>
      <c r="I548" s="547"/>
      <c r="J548" s="547"/>
      <c r="K548" s="543"/>
      <c r="L548" s="543"/>
      <c r="M548"/>
      <c r="N548" s="543"/>
      <c r="O548"/>
      <c r="P548"/>
      <c r="Q548" s="546"/>
      <c r="R548" s="546"/>
      <c r="S548"/>
      <c r="T548"/>
      <c r="U548" s="546"/>
      <c r="X548" s="821"/>
      <c r="Y548"/>
      <c r="Z548"/>
      <c r="AA548" s="85"/>
      <c r="AB548" s="22"/>
      <c r="AC548" s="22"/>
      <c r="AD548" s="22"/>
      <c r="AE548" s="22"/>
      <c r="AF548" s="22"/>
      <c r="AG548" s="22"/>
      <c r="AH548" s="22"/>
      <c r="AI548" s="22"/>
      <c r="AJ548"/>
      <c r="AK548"/>
      <c r="AL548"/>
      <c r="AM548"/>
      <c r="AN548"/>
      <c r="AO548"/>
      <c r="AP548"/>
      <c r="AQ548"/>
      <c r="AR548"/>
      <c r="AS548"/>
      <c r="AT548"/>
    </row>
    <row r="549" spans="1:46" s="8" customFormat="1" x14ac:dyDescent="0.35">
      <c r="A549"/>
      <c r="B549"/>
      <c r="C549"/>
      <c r="D549"/>
      <c r="E549" s="546"/>
      <c r="F549" s="546"/>
      <c r="G549"/>
      <c r="H549" s="547"/>
      <c r="I549" s="547"/>
      <c r="J549" s="547"/>
      <c r="K549" s="543"/>
      <c r="L549" s="543"/>
      <c r="M549"/>
      <c r="N549" s="543"/>
      <c r="O549"/>
      <c r="P549"/>
      <c r="Q549" s="546"/>
      <c r="R549" s="546"/>
      <c r="S549"/>
      <c r="T549"/>
      <c r="U549" s="546"/>
      <c r="X549" s="821"/>
      <c r="Y549"/>
      <c r="Z549"/>
      <c r="AA549" s="85"/>
      <c r="AB549" s="22"/>
      <c r="AC549" s="22"/>
      <c r="AD549" s="22"/>
      <c r="AE549" s="22"/>
      <c r="AF549" s="22"/>
      <c r="AG549" s="22"/>
      <c r="AH549" s="22"/>
      <c r="AI549" s="22"/>
      <c r="AJ549"/>
      <c r="AK549"/>
      <c r="AL549"/>
      <c r="AM549"/>
      <c r="AN549"/>
      <c r="AO549"/>
      <c r="AP549"/>
      <c r="AQ549"/>
      <c r="AR549"/>
      <c r="AS549"/>
      <c r="AT549"/>
    </row>
    <row r="550" spans="1:46" s="8" customFormat="1" x14ac:dyDescent="0.35">
      <c r="A550"/>
      <c r="B550"/>
      <c r="C550"/>
      <c r="D550"/>
      <c r="E550" s="546"/>
      <c r="F550" s="546"/>
      <c r="G550"/>
      <c r="H550" s="547"/>
      <c r="I550" s="547"/>
      <c r="J550" s="547"/>
      <c r="K550" s="543"/>
      <c r="L550" s="543"/>
      <c r="M550"/>
      <c r="N550" s="543"/>
      <c r="O550"/>
      <c r="P550"/>
      <c r="Q550" s="546"/>
      <c r="R550" s="546"/>
      <c r="S550"/>
      <c r="T550"/>
      <c r="U550" s="546"/>
      <c r="X550" s="821"/>
      <c r="Y550"/>
      <c r="Z550"/>
      <c r="AA550" s="85"/>
      <c r="AB550" s="22"/>
      <c r="AC550" s="22"/>
      <c r="AD550" s="22"/>
      <c r="AE550" s="22"/>
      <c r="AF550" s="22"/>
      <c r="AG550" s="22"/>
      <c r="AH550" s="22"/>
      <c r="AI550" s="22"/>
      <c r="AJ550"/>
      <c r="AK550"/>
      <c r="AL550"/>
      <c r="AM550"/>
      <c r="AN550"/>
      <c r="AO550"/>
      <c r="AP550"/>
      <c r="AQ550"/>
      <c r="AR550"/>
      <c r="AS550"/>
      <c r="AT550"/>
    </row>
    <row r="551" spans="1:46" s="8" customFormat="1" x14ac:dyDescent="0.35">
      <c r="A551"/>
      <c r="B551"/>
      <c r="C551"/>
      <c r="D551"/>
      <c r="E551" s="546"/>
      <c r="F551" s="546"/>
      <c r="G551"/>
      <c r="H551" s="547"/>
      <c r="I551" s="547"/>
      <c r="J551" s="547"/>
      <c r="K551" s="543"/>
      <c r="L551" s="543"/>
      <c r="M551"/>
      <c r="N551" s="543"/>
      <c r="O551"/>
      <c r="P551"/>
      <c r="Q551" s="546"/>
      <c r="R551" s="546"/>
      <c r="S551"/>
      <c r="T551"/>
      <c r="U551" s="546"/>
      <c r="X551" s="821"/>
      <c r="Y551"/>
      <c r="Z551"/>
      <c r="AA551" s="85"/>
      <c r="AB551" s="22"/>
      <c r="AC551" s="22"/>
      <c r="AD551" s="22"/>
      <c r="AE551" s="22"/>
      <c r="AF551" s="22"/>
      <c r="AG551" s="22"/>
      <c r="AH551" s="22"/>
      <c r="AI551" s="22"/>
      <c r="AJ551"/>
      <c r="AK551"/>
      <c r="AL551"/>
      <c r="AM551"/>
      <c r="AN551"/>
      <c r="AO551"/>
      <c r="AP551"/>
      <c r="AQ551"/>
      <c r="AR551"/>
      <c r="AS551"/>
      <c r="AT551"/>
    </row>
    <row r="552" spans="1:46" s="8" customFormat="1" x14ac:dyDescent="0.35">
      <c r="A552"/>
      <c r="B552"/>
      <c r="C552"/>
      <c r="D552"/>
      <c r="E552" s="546"/>
      <c r="F552" s="546"/>
      <c r="G552"/>
      <c r="H552" s="547"/>
      <c r="I552" s="547"/>
      <c r="J552" s="547"/>
      <c r="K552" s="543"/>
      <c r="L552" s="543"/>
      <c r="M552"/>
      <c r="N552" s="543"/>
      <c r="O552"/>
      <c r="P552"/>
      <c r="Q552" s="546"/>
      <c r="R552" s="546"/>
      <c r="S552"/>
      <c r="T552"/>
      <c r="U552" s="546"/>
      <c r="X552" s="821"/>
      <c r="Y552"/>
      <c r="Z552"/>
      <c r="AA552" s="85"/>
      <c r="AB552" s="22"/>
      <c r="AC552" s="22"/>
      <c r="AD552" s="22"/>
      <c r="AE552" s="22"/>
      <c r="AF552" s="22"/>
      <c r="AG552" s="22"/>
      <c r="AH552" s="22"/>
      <c r="AI552" s="22"/>
      <c r="AJ552"/>
      <c r="AK552"/>
      <c r="AL552"/>
      <c r="AM552"/>
      <c r="AN552"/>
      <c r="AO552"/>
      <c r="AP552"/>
      <c r="AQ552"/>
      <c r="AR552"/>
      <c r="AS552"/>
      <c r="AT552"/>
    </row>
    <row r="553" spans="1:46" s="8" customFormat="1" x14ac:dyDescent="0.35">
      <c r="A553"/>
      <c r="B553"/>
      <c r="C553"/>
      <c r="D553"/>
      <c r="E553" s="546"/>
      <c r="F553" s="546"/>
      <c r="G553"/>
      <c r="H553" s="547"/>
      <c r="I553" s="547"/>
      <c r="J553" s="547"/>
      <c r="K553" s="543"/>
      <c r="L553" s="543"/>
      <c r="M553"/>
      <c r="N553" s="543"/>
      <c r="O553"/>
      <c r="P553"/>
      <c r="Q553" s="546"/>
      <c r="R553" s="546"/>
      <c r="S553"/>
      <c r="T553"/>
      <c r="U553" s="546"/>
      <c r="X553" s="821"/>
      <c r="Y553"/>
      <c r="Z553"/>
      <c r="AA553" s="85"/>
      <c r="AB553" s="22"/>
      <c r="AC553" s="22"/>
      <c r="AD553" s="22"/>
      <c r="AE553" s="22"/>
      <c r="AF553" s="22"/>
      <c r="AG553" s="22"/>
      <c r="AH553" s="22"/>
      <c r="AI553" s="22"/>
      <c r="AJ553"/>
      <c r="AK553"/>
      <c r="AL553"/>
      <c r="AM553"/>
      <c r="AN553"/>
      <c r="AO553"/>
      <c r="AP553"/>
      <c r="AQ553"/>
      <c r="AR553"/>
      <c r="AS553"/>
      <c r="AT553"/>
    </row>
    <row r="554" spans="1:46" s="8" customFormat="1" x14ac:dyDescent="0.35">
      <c r="A554"/>
      <c r="B554"/>
      <c r="C554"/>
      <c r="D554"/>
      <c r="E554" s="546"/>
      <c r="F554" s="546"/>
      <c r="G554"/>
      <c r="H554" s="547"/>
      <c r="I554" s="547"/>
      <c r="J554" s="547"/>
      <c r="K554" s="543"/>
      <c r="L554" s="543"/>
      <c r="M554"/>
      <c r="N554" s="543"/>
      <c r="O554"/>
      <c r="P554"/>
      <c r="Q554" s="546"/>
      <c r="R554" s="546"/>
      <c r="S554"/>
      <c r="T554"/>
      <c r="U554" s="546"/>
      <c r="X554" s="821"/>
      <c r="Y554"/>
      <c r="Z554"/>
      <c r="AA554" s="85"/>
      <c r="AB554" s="22"/>
      <c r="AC554" s="22"/>
      <c r="AD554" s="22"/>
      <c r="AE554" s="22"/>
      <c r="AF554" s="22"/>
      <c r="AG554" s="22"/>
      <c r="AH554" s="22"/>
      <c r="AI554" s="22"/>
      <c r="AJ554"/>
      <c r="AK554"/>
      <c r="AL554"/>
      <c r="AM554"/>
      <c r="AN554"/>
      <c r="AO554"/>
      <c r="AP554"/>
      <c r="AQ554"/>
      <c r="AR554"/>
      <c r="AS554"/>
      <c r="AT554"/>
    </row>
    <row r="555" spans="1:46" s="8" customFormat="1" x14ac:dyDescent="0.35">
      <c r="A555"/>
      <c r="B555"/>
      <c r="C555"/>
      <c r="D555"/>
      <c r="E555" s="546"/>
      <c r="F555" s="546"/>
      <c r="G555"/>
      <c r="H555" s="547"/>
      <c r="I555" s="547"/>
      <c r="J555" s="547"/>
      <c r="K555" s="543"/>
      <c r="L555" s="543"/>
      <c r="M555"/>
      <c r="N555" s="543"/>
      <c r="O555"/>
      <c r="P555"/>
      <c r="Q555" s="546"/>
      <c r="R555" s="546"/>
      <c r="S555"/>
      <c r="T555"/>
      <c r="U555" s="546"/>
      <c r="X555" s="821"/>
      <c r="Y555"/>
      <c r="Z555"/>
      <c r="AA555" s="85"/>
      <c r="AB555" s="22"/>
      <c r="AC555" s="22"/>
      <c r="AD555" s="22"/>
      <c r="AE555" s="22"/>
      <c r="AF555" s="22"/>
      <c r="AG555" s="22"/>
      <c r="AH555" s="22"/>
      <c r="AI555" s="22"/>
      <c r="AJ555"/>
      <c r="AK555"/>
      <c r="AL555"/>
      <c r="AM555"/>
      <c r="AN555"/>
      <c r="AO555"/>
      <c r="AP555"/>
      <c r="AQ555"/>
      <c r="AR555"/>
      <c r="AS555"/>
      <c r="AT555"/>
    </row>
    <row r="556" spans="1:46" s="8" customFormat="1" x14ac:dyDescent="0.35">
      <c r="A556"/>
      <c r="B556"/>
      <c r="C556"/>
      <c r="D556"/>
      <c r="E556" s="546"/>
      <c r="F556" s="546"/>
      <c r="G556"/>
      <c r="H556" s="547"/>
      <c r="I556" s="547"/>
      <c r="J556" s="547"/>
      <c r="K556" s="543"/>
      <c r="L556" s="543"/>
      <c r="M556"/>
      <c r="N556" s="543"/>
      <c r="O556"/>
      <c r="P556"/>
      <c r="Q556" s="546"/>
      <c r="R556" s="546"/>
      <c r="S556"/>
      <c r="T556"/>
      <c r="U556" s="546"/>
      <c r="X556" s="821"/>
      <c r="Y556"/>
      <c r="Z556"/>
      <c r="AA556" s="85"/>
      <c r="AB556" s="22"/>
      <c r="AC556" s="22"/>
      <c r="AD556" s="22"/>
      <c r="AE556" s="22"/>
      <c r="AF556" s="22"/>
      <c r="AG556" s="22"/>
      <c r="AH556" s="22"/>
      <c r="AI556" s="22"/>
      <c r="AJ556"/>
      <c r="AK556"/>
      <c r="AL556"/>
      <c r="AM556"/>
      <c r="AN556"/>
      <c r="AO556"/>
      <c r="AP556"/>
      <c r="AQ556"/>
      <c r="AR556"/>
      <c r="AS556"/>
      <c r="AT556"/>
    </row>
    <row r="557" spans="1:46" s="8" customFormat="1" x14ac:dyDescent="0.35">
      <c r="A557"/>
      <c r="B557"/>
      <c r="C557"/>
      <c r="D557"/>
      <c r="E557" s="546"/>
      <c r="F557" s="546"/>
      <c r="G557"/>
      <c r="H557" s="547"/>
      <c r="I557" s="547"/>
      <c r="J557" s="547"/>
      <c r="K557" s="543"/>
      <c r="L557" s="543"/>
      <c r="M557"/>
      <c r="N557" s="543"/>
      <c r="O557"/>
      <c r="P557"/>
      <c r="Q557" s="546"/>
      <c r="R557" s="546"/>
      <c r="S557"/>
      <c r="T557"/>
      <c r="U557" s="546"/>
      <c r="X557" s="821"/>
      <c r="Y557"/>
      <c r="Z557"/>
      <c r="AA557" s="85"/>
      <c r="AB557" s="22"/>
      <c r="AC557" s="22"/>
      <c r="AD557" s="22"/>
      <c r="AE557" s="22"/>
      <c r="AF557" s="22"/>
      <c r="AG557" s="22"/>
      <c r="AH557" s="22"/>
      <c r="AI557" s="22"/>
      <c r="AJ557"/>
      <c r="AK557"/>
      <c r="AL557"/>
      <c r="AM557"/>
      <c r="AN557"/>
      <c r="AO557"/>
      <c r="AP557"/>
      <c r="AQ557"/>
      <c r="AR557"/>
      <c r="AS557"/>
      <c r="AT557"/>
    </row>
    <row r="558" spans="1:46" s="8" customFormat="1" x14ac:dyDescent="0.35">
      <c r="A558"/>
      <c r="B558"/>
      <c r="C558"/>
      <c r="D558"/>
      <c r="E558" s="546"/>
      <c r="F558" s="546"/>
      <c r="G558"/>
      <c r="H558" s="547"/>
      <c r="I558" s="547"/>
      <c r="J558" s="547"/>
      <c r="K558" s="543"/>
      <c r="L558" s="543"/>
      <c r="M558"/>
      <c r="N558" s="543"/>
      <c r="O558"/>
      <c r="P558"/>
      <c r="Q558" s="546"/>
      <c r="R558" s="546"/>
      <c r="S558"/>
      <c r="T558"/>
      <c r="U558" s="546"/>
      <c r="X558" s="821"/>
      <c r="Y558"/>
      <c r="Z558"/>
      <c r="AA558" s="85"/>
      <c r="AB558" s="22"/>
      <c r="AC558" s="22"/>
      <c r="AD558" s="22"/>
      <c r="AE558" s="22"/>
      <c r="AF558" s="22"/>
      <c r="AG558" s="22"/>
      <c r="AH558" s="22"/>
      <c r="AI558" s="22"/>
      <c r="AJ558"/>
      <c r="AK558"/>
      <c r="AL558"/>
      <c r="AM558"/>
      <c r="AN558"/>
      <c r="AO558"/>
      <c r="AP558"/>
      <c r="AQ558"/>
      <c r="AR558"/>
      <c r="AS558"/>
      <c r="AT558"/>
    </row>
    <row r="559" spans="1:46" s="8" customFormat="1" x14ac:dyDescent="0.35">
      <c r="A559"/>
      <c r="B559"/>
      <c r="C559"/>
      <c r="D559"/>
      <c r="E559" s="546"/>
      <c r="F559" s="546"/>
      <c r="G559"/>
      <c r="H559" s="547"/>
      <c r="I559" s="547"/>
      <c r="J559" s="547"/>
      <c r="K559" s="543"/>
      <c r="L559" s="543"/>
      <c r="M559"/>
      <c r="N559" s="543"/>
      <c r="O559"/>
      <c r="P559"/>
      <c r="Q559" s="546"/>
      <c r="R559" s="546"/>
      <c r="S559"/>
      <c r="T559"/>
      <c r="U559" s="546"/>
      <c r="X559" s="821"/>
      <c r="Y559"/>
      <c r="Z559"/>
      <c r="AA559" s="85"/>
      <c r="AB559" s="22"/>
      <c r="AC559" s="22"/>
      <c r="AD559" s="22"/>
      <c r="AE559" s="22"/>
      <c r="AF559" s="22"/>
      <c r="AG559" s="22"/>
      <c r="AH559" s="22"/>
      <c r="AI559" s="22"/>
      <c r="AJ559"/>
      <c r="AK559"/>
      <c r="AL559"/>
      <c r="AM559"/>
      <c r="AN559"/>
      <c r="AO559"/>
      <c r="AP559"/>
      <c r="AQ559"/>
      <c r="AR559"/>
      <c r="AS559"/>
      <c r="AT559"/>
    </row>
    <row r="560" spans="1:46" s="8" customFormat="1" x14ac:dyDescent="0.35">
      <c r="A560"/>
      <c r="B560"/>
      <c r="C560"/>
      <c r="D560"/>
      <c r="E560" s="546"/>
      <c r="F560" s="546"/>
      <c r="G560"/>
      <c r="H560" s="547"/>
      <c r="I560" s="547"/>
      <c r="J560" s="547"/>
      <c r="K560" s="543"/>
      <c r="L560" s="543"/>
      <c r="M560"/>
      <c r="N560" s="543"/>
      <c r="O560"/>
      <c r="P560"/>
      <c r="Q560" s="546"/>
      <c r="R560" s="546"/>
      <c r="S560"/>
      <c r="T560"/>
      <c r="U560" s="546"/>
      <c r="X560" s="821"/>
      <c r="Y560"/>
      <c r="Z560"/>
      <c r="AA560" s="85"/>
      <c r="AB560" s="22"/>
      <c r="AC560" s="22"/>
      <c r="AD560" s="22"/>
      <c r="AE560" s="22"/>
      <c r="AF560" s="22"/>
      <c r="AG560" s="22"/>
      <c r="AH560" s="22"/>
      <c r="AI560" s="22"/>
      <c r="AJ560"/>
      <c r="AK560"/>
      <c r="AL560"/>
      <c r="AM560"/>
      <c r="AN560"/>
      <c r="AO560"/>
      <c r="AP560"/>
      <c r="AQ560"/>
      <c r="AR560"/>
      <c r="AS560"/>
      <c r="AT560"/>
    </row>
    <row r="561" spans="1:46" s="8" customFormat="1" x14ac:dyDescent="0.35">
      <c r="A561"/>
      <c r="B561"/>
      <c r="C561"/>
      <c r="D561"/>
      <c r="E561" s="546"/>
      <c r="F561" s="546"/>
      <c r="G561"/>
      <c r="H561" s="547"/>
      <c r="I561" s="547"/>
      <c r="J561" s="547"/>
      <c r="K561" s="543"/>
      <c r="L561" s="543"/>
      <c r="M561"/>
      <c r="N561" s="543"/>
      <c r="O561"/>
      <c r="P561"/>
      <c r="Q561" s="546"/>
      <c r="R561" s="546"/>
      <c r="S561"/>
      <c r="T561"/>
      <c r="U561" s="546"/>
      <c r="X561" s="821"/>
      <c r="Y561"/>
      <c r="Z561"/>
      <c r="AA561" s="85"/>
      <c r="AB561" s="22"/>
      <c r="AC561" s="22"/>
      <c r="AD561" s="22"/>
      <c r="AE561" s="22"/>
      <c r="AF561" s="22"/>
      <c r="AG561" s="22"/>
      <c r="AH561" s="22"/>
      <c r="AI561" s="22"/>
      <c r="AJ561"/>
      <c r="AK561"/>
      <c r="AL561"/>
      <c r="AM561"/>
      <c r="AN561"/>
      <c r="AO561"/>
      <c r="AP561"/>
      <c r="AQ561"/>
      <c r="AR561"/>
      <c r="AS561"/>
      <c r="AT561"/>
    </row>
    <row r="562" spans="1:46" s="8" customFormat="1" x14ac:dyDescent="0.35">
      <c r="A562"/>
      <c r="B562"/>
      <c r="C562"/>
      <c r="D562"/>
      <c r="E562" s="546"/>
      <c r="F562" s="546"/>
      <c r="G562"/>
      <c r="H562" s="547"/>
      <c r="I562" s="547"/>
      <c r="J562" s="547"/>
      <c r="K562" s="543"/>
      <c r="L562" s="543"/>
      <c r="M562"/>
      <c r="N562" s="543"/>
      <c r="O562"/>
      <c r="P562"/>
      <c r="Q562" s="546"/>
      <c r="R562" s="546"/>
      <c r="S562"/>
      <c r="T562"/>
      <c r="U562" s="546"/>
      <c r="X562" s="821"/>
      <c r="Y562"/>
      <c r="Z562"/>
      <c r="AA562" s="85"/>
      <c r="AB562" s="22"/>
      <c r="AC562" s="22"/>
      <c r="AD562" s="22"/>
      <c r="AE562" s="22"/>
      <c r="AF562" s="22"/>
      <c r="AG562" s="22"/>
      <c r="AH562" s="22"/>
      <c r="AI562" s="22"/>
      <c r="AJ562"/>
      <c r="AK562"/>
      <c r="AL562"/>
      <c r="AM562"/>
      <c r="AN562"/>
      <c r="AO562"/>
      <c r="AP562"/>
      <c r="AQ562"/>
      <c r="AR562"/>
      <c r="AS562"/>
      <c r="AT562"/>
    </row>
    <row r="563" spans="1:46" s="8" customFormat="1" x14ac:dyDescent="0.35">
      <c r="A563"/>
      <c r="B563"/>
      <c r="C563"/>
      <c r="D563"/>
      <c r="E563" s="546"/>
      <c r="F563" s="546"/>
      <c r="G563"/>
      <c r="H563" s="547"/>
      <c r="I563" s="547"/>
      <c r="J563" s="547"/>
      <c r="K563" s="543"/>
      <c r="L563" s="543"/>
      <c r="M563"/>
      <c r="N563" s="543"/>
      <c r="O563"/>
      <c r="P563"/>
      <c r="Q563" s="546"/>
      <c r="R563" s="546"/>
      <c r="S563"/>
      <c r="T563"/>
      <c r="U563" s="546"/>
      <c r="X563" s="821"/>
      <c r="Y563"/>
      <c r="Z563"/>
      <c r="AA563" s="85"/>
      <c r="AB563" s="22"/>
      <c r="AC563" s="22"/>
      <c r="AD563" s="22"/>
      <c r="AE563" s="22"/>
      <c r="AF563" s="22"/>
      <c r="AG563" s="22"/>
      <c r="AH563" s="22"/>
      <c r="AI563" s="22"/>
      <c r="AJ563"/>
      <c r="AK563"/>
      <c r="AL563"/>
      <c r="AM563"/>
      <c r="AN563"/>
      <c r="AO563"/>
      <c r="AP563"/>
      <c r="AQ563"/>
      <c r="AR563"/>
      <c r="AS563"/>
      <c r="AT563"/>
    </row>
    <row r="564" spans="1:46" s="8" customFormat="1" x14ac:dyDescent="0.35">
      <c r="A564"/>
      <c r="B564"/>
      <c r="C564"/>
      <c r="D564"/>
      <c r="E564" s="546"/>
      <c r="F564" s="546"/>
      <c r="G564"/>
      <c r="H564" s="547"/>
      <c r="I564" s="547"/>
      <c r="J564" s="547"/>
      <c r="K564" s="543"/>
      <c r="L564" s="543"/>
      <c r="M564"/>
      <c r="N564" s="543"/>
      <c r="O564"/>
      <c r="P564"/>
      <c r="Q564" s="546"/>
      <c r="R564" s="546"/>
      <c r="S564"/>
      <c r="T564"/>
      <c r="U564" s="546"/>
      <c r="X564" s="821"/>
      <c r="Y564"/>
      <c r="Z564"/>
      <c r="AA564" s="85"/>
      <c r="AB564" s="22"/>
      <c r="AC564" s="22"/>
      <c r="AD564" s="22"/>
      <c r="AE564" s="22"/>
      <c r="AF564" s="22"/>
      <c r="AG564" s="22"/>
      <c r="AH564" s="22"/>
      <c r="AI564" s="22"/>
      <c r="AJ564"/>
      <c r="AK564"/>
      <c r="AL564"/>
      <c r="AM564"/>
      <c r="AN564"/>
      <c r="AO564"/>
      <c r="AP564"/>
      <c r="AQ564"/>
      <c r="AR564"/>
      <c r="AS564"/>
      <c r="AT564"/>
    </row>
    <row r="565" spans="1:46" s="8" customFormat="1" x14ac:dyDescent="0.35">
      <c r="A565"/>
      <c r="B565"/>
      <c r="C565"/>
      <c r="D565"/>
      <c r="E565" s="546"/>
      <c r="F565" s="546"/>
      <c r="G565"/>
      <c r="H565" s="547"/>
      <c r="I565" s="547"/>
      <c r="J565" s="547"/>
      <c r="K565" s="543"/>
      <c r="L565" s="543"/>
      <c r="M565"/>
      <c r="N565" s="543"/>
      <c r="O565"/>
      <c r="P565"/>
      <c r="Q565" s="546"/>
      <c r="R565" s="546"/>
      <c r="S565"/>
      <c r="T565"/>
      <c r="U565" s="546"/>
      <c r="X565" s="821"/>
      <c r="Y565"/>
      <c r="Z565"/>
      <c r="AA565" s="85"/>
      <c r="AB565" s="22"/>
      <c r="AC565" s="22"/>
      <c r="AD565" s="22"/>
      <c r="AE565" s="22"/>
      <c r="AF565" s="22"/>
      <c r="AG565" s="22"/>
      <c r="AH565" s="22"/>
      <c r="AI565" s="22"/>
      <c r="AJ565"/>
      <c r="AK565"/>
      <c r="AL565"/>
      <c r="AM565"/>
      <c r="AN565"/>
      <c r="AO565"/>
      <c r="AP565"/>
      <c r="AQ565"/>
      <c r="AR565"/>
      <c r="AS565"/>
      <c r="AT565"/>
    </row>
    <row r="566" spans="1:46" s="8" customFormat="1" x14ac:dyDescent="0.35">
      <c r="A566"/>
      <c r="B566"/>
      <c r="C566"/>
      <c r="D566"/>
      <c r="E566" s="546"/>
      <c r="F566" s="546"/>
      <c r="G566"/>
      <c r="H566" s="547"/>
      <c r="I566" s="547"/>
      <c r="J566" s="547"/>
      <c r="K566" s="543"/>
      <c r="L566" s="543"/>
      <c r="M566"/>
      <c r="N566" s="543"/>
      <c r="O566"/>
      <c r="P566"/>
      <c r="Q566" s="546"/>
      <c r="R566" s="546"/>
      <c r="S566"/>
      <c r="T566"/>
      <c r="U566" s="546"/>
      <c r="X566" s="821"/>
      <c r="Y566"/>
      <c r="Z566"/>
      <c r="AA566" s="85"/>
      <c r="AB566" s="22"/>
      <c r="AC566" s="22"/>
      <c r="AD566" s="22"/>
      <c r="AE566" s="22"/>
      <c r="AF566" s="22"/>
      <c r="AG566" s="22"/>
      <c r="AH566" s="22"/>
      <c r="AI566" s="22"/>
      <c r="AJ566"/>
      <c r="AK566"/>
      <c r="AL566"/>
      <c r="AM566"/>
      <c r="AN566"/>
      <c r="AO566"/>
      <c r="AP566"/>
      <c r="AQ566"/>
      <c r="AR566"/>
      <c r="AS566"/>
      <c r="AT566"/>
    </row>
    <row r="567" spans="1:46" s="8" customFormat="1" x14ac:dyDescent="0.35">
      <c r="A567"/>
      <c r="B567"/>
      <c r="C567"/>
      <c r="D567"/>
      <c r="E567" s="546"/>
      <c r="F567" s="546"/>
      <c r="G567"/>
      <c r="H567" s="547"/>
      <c r="I567" s="547"/>
      <c r="J567" s="547"/>
      <c r="K567" s="543"/>
      <c r="L567" s="543"/>
      <c r="M567"/>
      <c r="N567" s="543"/>
      <c r="O567"/>
      <c r="P567"/>
      <c r="Q567" s="546"/>
      <c r="R567" s="546"/>
      <c r="S567"/>
      <c r="T567"/>
      <c r="U567" s="546"/>
      <c r="X567" s="821"/>
      <c r="Y567"/>
      <c r="Z567"/>
      <c r="AA567" s="85"/>
      <c r="AB567" s="22"/>
      <c r="AC567" s="22"/>
      <c r="AD567" s="22"/>
      <c r="AE567" s="22"/>
      <c r="AF567" s="22"/>
      <c r="AG567" s="22"/>
      <c r="AH567" s="22"/>
      <c r="AI567" s="22"/>
      <c r="AJ567"/>
      <c r="AK567"/>
      <c r="AL567"/>
      <c r="AM567"/>
      <c r="AN567"/>
      <c r="AO567"/>
      <c r="AP567"/>
      <c r="AQ567"/>
      <c r="AR567"/>
      <c r="AS567"/>
      <c r="AT567"/>
    </row>
    <row r="568" spans="1:46" s="8" customFormat="1" x14ac:dyDescent="0.35">
      <c r="A568"/>
      <c r="B568"/>
      <c r="C568"/>
      <c r="D568"/>
      <c r="E568" s="546"/>
      <c r="F568" s="546"/>
      <c r="G568"/>
      <c r="H568" s="547"/>
      <c r="I568" s="547"/>
      <c r="J568" s="547"/>
      <c r="K568" s="543"/>
      <c r="L568" s="543"/>
      <c r="M568"/>
      <c r="N568" s="543"/>
      <c r="O568"/>
      <c r="P568"/>
      <c r="Q568" s="546"/>
      <c r="R568" s="546"/>
      <c r="S568"/>
      <c r="T568"/>
      <c r="U568" s="546"/>
      <c r="X568" s="821"/>
      <c r="Y568"/>
      <c r="Z568"/>
      <c r="AA568" s="85"/>
      <c r="AB568" s="22"/>
      <c r="AC568" s="22"/>
      <c r="AD568" s="22"/>
      <c r="AE568" s="22"/>
      <c r="AF568" s="22"/>
      <c r="AG568" s="22"/>
      <c r="AH568" s="22"/>
      <c r="AI568" s="22"/>
      <c r="AJ568"/>
      <c r="AK568"/>
      <c r="AL568"/>
      <c r="AM568"/>
      <c r="AN568"/>
      <c r="AO568"/>
      <c r="AP568"/>
      <c r="AQ568"/>
      <c r="AR568"/>
      <c r="AS568"/>
      <c r="AT568"/>
    </row>
    <row r="569" spans="1:46" s="8" customFormat="1" x14ac:dyDescent="0.35">
      <c r="A569"/>
      <c r="B569"/>
      <c r="C569"/>
      <c r="D569"/>
      <c r="E569" s="546"/>
      <c r="F569" s="546"/>
      <c r="G569"/>
      <c r="H569" s="547"/>
      <c r="I569" s="547"/>
      <c r="J569" s="547"/>
      <c r="K569" s="543"/>
      <c r="L569" s="543"/>
      <c r="M569"/>
      <c r="N569" s="543"/>
      <c r="O569"/>
      <c r="P569"/>
      <c r="Q569" s="546"/>
      <c r="R569" s="546"/>
      <c r="S569"/>
      <c r="T569"/>
      <c r="U569" s="546"/>
      <c r="X569" s="821"/>
      <c r="Y569"/>
      <c r="Z569"/>
      <c r="AA569" s="85"/>
      <c r="AB569" s="22"/>
      <c r="AC569" s="22"/>
      <c r="AD569" s="22"/>
      <c r="AE569" s="22"/>
      <c r="AF569" s="22"/>
      <c r="AG569" s="22"/>
      <c r="AH569" s="22"/>
      <c r="AI569" s="22"/>
      <c r="AJ569"/>
      <c r="AK569"/>
      <c r="AL569"/>
      <c r="AM569"/>
      <c r="AN569"/>
      <c r="AO569"/>
      <c r="AP569"/>
      <c r="AQ569"/>
      <c r="AR569"/>
      <c r="AS569"/>
      <c r="AT569"/>
    </row>
    <row r="570" spans="1:46" s="8" customFormat="1" x14ac:dyDescent="0.35">
      <c r="A570"/>
      <c r="B570"/>
      <c r="C570"/>
      <c r="D570"/>
      <c r="E570" s="546"/>
      <c r="F570" s="546"/>
      <c r="G570"/>
      <c r="H570" s="547"/>
      <c r="I570" s="547"/>
      <c r="J570" s="547"/>
      <c r="K570" s="543"/>
      <c r="L570" s="543"/>
      <c r="M570"/>
      <c r="N570" s="543"/>
      <c r="O570"/>
      <c r="P570"/>
      <c r="Q570" s="546"/>
      <c r="R570" s="546"/>
      <c r="S570"/>
      <c r="T570"/>
      <c r="U570" s="546"/>
      <c r="X570" s="821"/>
      <c r="Y570"/>
      <c r="Z570"/>
      <c r="AA570" s="85"/>
      <c r="AB570" s="22"/>
      <c r="AC570" s="22"/>
      <c r="AD570" s="22"/>
      <c r="AE570" s="22"/>
      <c r="AF570" s="22"/>
      <c r="AG570" s="22"/>
      <c r="AH570" s="22"/>
      <c r="AI570" s="22"/>
      <c r="AJ570"/>
      <c r="AK570"/>
      <c r="AL570"/>
      <c r="AM570"/>
      <c r="AN570"/>
      <c r="AO570"/>
      <c r="AP570"/>
      <c r="AQ570"/>
      <c r="AR570"/>
      <c r="AS570"/>
      <c r="AT570"/>
    </row>
    <row r="571" spans="1:46" s="8" customFormat="1" x14ac:dyDescent="0.35">
      <c r="A571"/>
      <c r="B571"/>
      <c r="C571"/>
      <c r="D571"/>
      <c r="E571" s="546"/>
      <c r="F571" s="546"/>
      <c r="G571"/>
      <c r="H571" s="547"/>
      <c r="I571" s="547"/>
      <c r="J571" s="547"/>
      <c r="K571" s="543"/>
      <c r="L571" s="543"/>
      <c r="M571"/>
      <c r="N571" s="543"/>
      <c r="O571"/>
      <c r="P571"/>
      <c r="Q571" s="546"/>
      <c r="R571" s="546"/>
      <c r="S571"/>
      <c r="T571"/>
      <c r="U571" s="546"/>
      <c r="X571" s="821"/>
      <c r="Y571"/>
      <c r="Z571"/>
      <c r="AA571" s="85"/>
      <c r="AB571" s="22"/>
      <c r="AC571" s="22"/>
      <c r="AD571" s="22"/>
      <c r="AE571" s="22"/>
      <c r="AF571" s="22"/>
      <c r="AG571" s="22"/>
      <c r="AH571" s="22"/>
      <c r="AI571" s="22"/>
      <c r="AJ571"/>
      <c r="AK571"/>
      <c r="AL571"/>
      <c r="AM571"/>
      <c r="AN571"/>
      <c r="AO571"/>
      <c r="AP571"/>
      <c r="AQ571"/>
      <c r="AR571"/>
      <c r="AS571"/>
      <c r="AT571"/>
    </row>
    <row r="572" spans="1:46" s="8" customFormat="1" x14ac:dyDescent="0.35">
      <c r="A572"/>
      <c r="B572"/>
      <c r="C572"/>
      <c r="D572"/>
      <c r="E572" s="546"/>
      <c r="F572" s="546"/>
      <c r="G572"/>
      <c r="H572" s="547"/>
      <c r="I572" s="547"/>
      <c r="J572" s="547"/>
      <c r="K572" s="543"/>
      <c r="L572" s="543"/>
      <c r="M572"/>
      <c r="N572" s="543"/>
      <c r="O572"/>
      <c r="P572"/>
      <c r="Q572" s="546"/>
      <c r="R572" s="546"/>
      <c r="S572"/>
      <c r="T572"/>
      <c r="U572" s="546"/>
      <c r="X572" s="821"/>
      <c r="Y572"/>
      <c r="Z572"/>
      <c r="AA572" s="85"/>
      <c r="AB572" s="22"/>
      <c r="AC572" s="22"/>
      <c r="AD572" s="22"/>
      <c r="AE572" s="22"/>
      <c r="AF572" s="22"/>
      <c r="AG572" s="22"/>
      <c r="AH572" s="22"/>
      <c r="AI572" s="22"/>
      <c r="AJ572"/>
      <c r="AK572"/>
      <c r="AL572"/>
      <c r="AM572"/>
      <c r="AN572"/>
      <c r="AO572"/>
      <c r="AP572"/>
      <c r="AQ572"/>
      <c r="AR572"/>
      <c r="AS572"/>
      <c r="AT572"/>
    </row>
    <row r="573" spans="1:46" s="8" customFormat="1" x14ac:dyDescent="0.35">
      <c r="A573"/>
      <c r="B573"/>
      <c r="C573"/>
      <c r="D573"/>
      <c r="E573" s="546"/>
      <c r="F573" s="546"/>
      <c r="G573"/>
      <c r="H573" s="547"/>
      <c r="I573" s="547"/>
      <c r="J573" s="547"/>
      <c r="K573" s="543"/>
      <c r="L573" s="543"/>
      <c r="M573"/>
      <c r="N573" s="543"/>
      <c r="O573"/>
      <c r="P573"/>
      <c r="Q573" s="546"/>
      <c r="R573" s="546"/>
      <c r="S573"/>
      <c r="T573"/>
      <c r="U573" s="546"/>
      <c r="X573" s="821"/>
      <c r="Y573"/>
      <c r="Z573"/>
      <c r="AA573" s="85"/>
      <c r="AB573" s="22"/>
      <c r="AC573" s="22"/>
      <c r="AD573" s="22"/>
      <c r="AE573" s="22"/>
      <c r="AF573" s="22"/>
      <c r="AG573" s="22"/>
      <c r="AH573" s="22"/>
      <c r="AI573" s="22"/>
      <c r="AJ573"/>
      <c r="AK573"/>
      <c r="AL573"/>
      <c r="AM573"/>
      <c r="AN573"/>
      <c r="AO573"/>
      <c r="AP573"/>
      <c r="AQ573"/>
      <c r="AR573"/>
      <c r="AS573"/>
      <c r="AT573"/>
    </row>
    <row r="574" spans="1:46" s="8" customFormat="1" x14ac:dyDescent="0.35">
      <c r="A574"/>
      <c r="B574"/>
      <c r="C574"/>
      <c r="D574"/>
      <c r="E574" s="546"/>
      <c r="F574" s="546"/>
      <c r="G574"/>
      <c r="H574" s="547"/>
      <c r="I574" s="547"/>
      <c r="J574" s="547"/>
      <c r="K574" s="543"/>
      <c r="L574" s="543"/>
      <c r="M574"/>
      <c r="N574" s="543"/>
      <c r="O574"/>
      <c r="P574"/>
      <c r="Q574" s="546"/>
      <c r="R574" s="546"/>
      <c r="S574"/>
      <c r="T574"/>
      <c r="U574" s="546"/>
      <c r="X574" s="821"/>
      <c r="Y574"/>
      <c r="Z574"/>
      <c r="AA574" s="85"/>
      <c r="AB574" s="22"/>
      <c r="AC574" s="22"/>
      <c r="AD574" s="22"/>
      <c r="AE574" s="22"/>
      <c r="AF574" s="22"/>
      <c r="AG574" s="22"/>
      <c r="AH574" s="22"/>
      <c r="AI574" s="22"/>
      <c r="AJ574"/>
      <c r="AK574"/>
      <c r="AL574"/>
      <c r="AM574"/>
      <c r="AN574"/>
      <c r="AO574"/>
      <c r="AP574"/>
      <c r="AQ574"/>
      <c r="AR574"/>
      <c r="AS574"/>
      <c r="AT574"/>
    </row>
    <row r="575" spans="1:46" s="8" customFormat="1" x14ac:dyDescent="0.35">
      <c r="A575"/>
      <c r="B575"/>
      <c r="C575"/>
      <c r="D575"/>
      <c r="E575" s="546"/>
      <c r="F575" s="546"/>
      <c r="G575"/>
      <c r="H575" s="547"/>
      <c r="I575" s="547"/>
      <c r="J575" s="547"/>
      <c r="K575" s="543"/>
      <c r="L575" s="543"/>
      <c r="M575"/>
      <c r="N575" s="543"/>
      <c r="O575"/>
      <c r="P575"/>
      <c r="Q575" s="546"/>
      <c r="R575" s="546"/>
      <c r="S575"/>
      <c r="T575"/>
      <c r="U575" s="546"/>
      <c r="X575" s="821"/>
      <c r="Y575"/>
      <c r="Z575"/>
      <c r="AA575" s="85"/>
      <c r="AB575" s="22"/>
      <c r="AC575" s="22"/>
      <c r="AD575" s="22"/>
      <c r="AE575" s="22"/>
      <c r="AF575" s="22"/>
      <c r="AG575" s="22"/>
      <c r="AH575" s="22"/>
      <c r="AI575" s="22"/>
      <c r="AJ575"/>
      <c r="AK575"/>
      <c r="AL575"/>
      <c r="AM575"/>
      <c r="AN575"/>
      <c r="AO575"/>
      <c r="AP575"/>
      <c r="AQ575"/>
      <c r="AR575"/>
      <c r="AS575"/>
      <c r="AT575"/>
    </row>
    <row r="576" spans="1:46" s="8" customFormat="1" x14ac:dyDescent="0.35">
      <c r="A576"/>
      <c r="B576"/>
      <c r="C576"/>
      <c r="D576"/>
      <c r="E576" s="546"/>
      <c r="F576" s="546"/>
      <c r="G576"/>
      <c r="H576" s="547"/>
      <c r="I576" s="547"/>
      <c r="J576" s="547"/>
      <c r="K576" s="543"/>
      <c r="L576" s="543"/>
      <c r="M576"/>
      <c r="N576" s="543"/>
      <c r="O576"/>
      <c r="P576"/>
      <c r="Q576" s="546"/>
      <c r="R576" s="546"/>
      <c r="S576"/>
      <c r="T576"/>
      <c r="U576" s="546"/>
      <c r="X576" s="821"/>
      <c r="Y576"/>
      <c r="Z576"/>
      <c r="AA576" s="85"/>
      <c r="AB576" s="22"/>
      <c r="AC576" s="22"/>
      <c r="AD576" s="22"/>
      <c r="AE576" s="22"/>
      <c r="AF576" s="22"/>
      <c r="AG576" s="22"/>
      <c r="AH576" s="22"/>
      <c r="AI576" s="22"/>
      <c r="AJ576"/>
      <c r="AK576"/>
      <c r="AL576"/>
      <c r="AM576"/>
      <c r="AN576"/>
      <c r="AO576"/>
      <c r="AP576"/>
      <c r="AQ576"/>
      <c r="AR576"/>
      <c r="AS576"/>
      <c r="AT576"/>
    </row>
    <row r="577" spans="1:46" s="8" customFormat="1" x14ac:dyDescent="0.35">
      <c r="A577"/>
      <c r="B577"/>
      <c r="C577"/>
      <c r="D577"/>
      <c r="E577" s="546"/>
      <c r="F577" s="546"/>
      <c r="G577"/>
      <c r="H577" s="547"/>
      <c r="I577" s="547"/>
      <c r="J577" s="547"/>
      <c r="K577" s="543"/>
      <c r="L577" s="543"/>
      <c r="M577"/>
      <c r="N577" s="543"/>
      <c r="O577"/>
      <c r="P577"/>
      <c r="Q577" s="546"/>
      <c r="R577" s="546"/>
      <c r="S577"/>
      <c r="T577"/>
      <c r="U577" s="546"/>
      <c r="X577" s="821"/>
      <c r="Y577"/>
      <c r="Z577"/>
      <c r="AA577" s="85"/>
      <c r="AB577" s="22"/>
      <c r="AC577" s="22"/>
      <c r="AD577" s="22"/>
      <c r="AE577" s="22"/>
      <c r="AF577" s="22"/>
      <c r="AG577" s="22"/>
      <c r="AH577" s="22"/>
      <c r="AI577" s="22"/>
      <c r="AJ577"/>
      <c r="AK577"/>
      <c r="AL577"/>
      <c r="AM577"/>
      <c r="AN577"/>
      <c r="AO577"/>
      <c r="AP577"/>
      <c r="AQ577"/>
      <c r="AR577"/>
      <c r="AS577"/>
      <c r="AT577"/>
    </row>
    <row r="578" spans="1:46" s="8" customFormat="1" x14ac:dyDescent="0.35">
      <c r="A578"/>
      <c r="B578"/>
      <c r="C578"/>
      <c r="D578"/>
      <c r="E578" s="546"/>
      <c r="F578" s="546"/>
      <c r="G578"/>
      <c r="H578" s="547"/>
      <c r="I578" s="547"/>
      <c r="J578" s="547"/>
      <c r="K578" s="543"/>
      <c r="L578" s="543"/>
      <c r="M578"/>
      <c r="N578" s="543"/>
      <c r="O578"/>
      <c r="P578"/>
      <c r="Q578" s="546"/>
      <c r="R578" s="546"/>
      <c r="S578"/>
      <c r="T578"/>
      <c r="U578" s="546"/>
      <c r="X578" s="821"/>
      <c r="Y578"/>
      <c r="Z578"/>
      <c r="AA578" s="85"/>
      <c r="AB578" s="22"/>
      <c r="AC578" s="22"/>
      <c r="AD578" s="22"/>
      <c r="AE578" s="22"/>
      <c r="AF578" s="22"/>
      <c r="AG578" s="22"/>
      <c r="AH578" s="22"/>
      <c r="AI578" s="22"/>
      <c r="AJ578"/>
      <c r="AK578"/>
      <c r="AL578"/>
      <c r="AM578"/>
      <c r="AN578"/>
      <c r="AO578"/>
      <c r="AP578"/>
      <c r="AQ578"/>
      <c r="AR578"/>
      <c r="AS578"/>
      <c r="AT578"/>
    </row>
    <row r="579" spans="1:46" s="8" customFormat="1" x14ac:dyDescent="0.35">
      <c r="A579"/>
      <c r="B579"/>
      <c r="C579"/>
      <c r="D579"/>
      <c r="E579" s="546"/>
      <c r="F579" s="546"/>
      <c r="G579"/>
      <c r="H579" s="547"/>
      <c r="I579" s="547"/>
      <c r="J579" s="547"/>
      <c r="K579" s="543"/>
      <c r="L579" s="543"/>
      <c r="M579"/>
      <c r="N579" s="543"/>
      <c r="O579"/>
      <c r="P579"/>
      <c r="Q579" s="546"/>
      <c r="R579" s="546"/>
      <c r="S579"/>
      <c r="T579"/>
      <c r="U579" s="546"/>
      <c r="X579" s="821"/>
      <c r="Y579"/>
      <c r="Z579"/>
      <c r="AA579" s="85"/>
      <c r="AB579" s="22"/>
      <c r="AC579" s="22"/>
      <c r="AD579" s="22"/>
      <c r="AE579" s="22"/>
      <c r="AF579" s="22"/>
      <c r="AG579" s="22"/>
      <c r="AH579" s="22"/>
      <c r="AI579" s="22"/>
      <c r="AJ579"/>
      <c r="AK579"/>
      <c r="AL579"/>
      <c r="AM579"/>
      <c r="AN579"/>
      <c r="AO579"/>
      <c r="AP579"/>
      <c r="AQ579"/>
      <c r="AR579"/>
      <c r="AS579"/>
      <c r="AT579"/>
    </row>
    <row r="580" spans="1:46" s="8" customFormat="1" x14ac:dyDescent="0.35">
      <c r="A580"/>
      <c r="B580"/>
      <c r="C580"/>
      <c r="D580"/>
      <c r="E580" s="546"/>
      <c r="F580" s="546"/>
      <c r="G580"/>
      <c r="H580" s="547"/>
      <c r="I580" s="547"/>
      <c r="J580" s="547"/>
      <c r="K580" s="543"/>
      <c r="L580" s="543"/>
      <c r="M580"/>
      <c r="N580" s="543"/>
      <c r="O580"/>
      <c r="P580"/>
      <c r="Q580" s="546"/>
      <c r="R580" s="546"/>
      <c r="S580"/>
      <c r="T580"/>
      <c r="U580" s="546"/>
      <c r="X580" s="821"/>
      <c r="Y580"/>
      <c r="Z580"/>
      <c r="AA580" s="85"/>
      <c r="AB580" s="22"/>
      <c r="AC580" s="22"/>
      <c r="AD580" s="22"/>
      <c r="AE580" s="22"/>
      <c r="AF580" s="22"/>
      <c r="AG580" s="22"/>
      <c r="AH580" s="22"/>
      <c r="AI580" s="22"/>
      <c r="AJ580"/>
      <c r="AK580"/>
      <c r="AL580"/>
      <c r="AM580"/>
      <c r="AN580"/>
      <c r="AO580"/>
      <c r="AP580"/>
      <c r="AQ580"/>
      <c r="AR580"/>
      <c r="AS580"/>
      <c r="AT580"/>
    </row>
    <row r="581" spans="1:46" s="8" customFormat="1" x14ac:dyDescent="0.35">
      <c r="A581"/>
      <c r="B581"/>
      <c r="C581"/>
      <c r="D581"/>
      <c r="E581" s="546"/>
      <c r="F581" s="546"/>
      <c r="G581"/>
      <c r="H581" s="547"/>
      <c r="I581" s="547"/>
      <c r="J581" s="547"/>
      <c r="K581" s="543"/>
      <c r="L581" s="543"/>
      <c r="M581"/>
      <c r="N581" s="543"/>
      <c r="O581"/>
      <c r="P581"/>
      <c r="Q581" s="546"/>
      <c r="R581" s="546"/>
      <c r="S581"/>
      <c r="T581"/>
      <c r="U581" s="546"/>
      <c r="X581" s="821"/>
      <c r="Y581"/>
      <c r="Z581"/>
      <c r="AA581" s="85"/>
      <c r="AB581" s="22"/>
      <c r="AC581" s="22"/>
      <c r="AD581" s="22"/>
      <c r="AE581" s="22"/>
      <c r="AF581" s="22"/>
      <c r="AG581" s="22"/>
      <c r="AH581" s="22"/>
      <c r="AI581" s="22"/>
      <c r="AJ581"/>
      <c r="AK581"/>
      <c r="AL581"/>
      <c r="AM581"/>
      <c r="AN581"/>
      <c r="AO581"/>
      <c r="AP581"/>
      <c r="AQ581"/>
      <c r="AR581"/>
      <c r="AS581"/>
      <c r="AT581"/>
    </row>
    <row r="582" spans="1:46" s="8" customFormat="1" x14ac:dyDescent="0.35">
      <c r="A582"/>
      <c r="B582"/>
      <c r="C582"/>
      <c r="D582"/>
      <c r="E582" s="546"/>
      <c r="F582" s="546"/>
      <c r="G582"/>
      <c r="H582" s="547"/>
      <c r="I582" s="547"/>
      <c r="J582" s="547"/>
      <c r="K582" s="543"/>
      <c r="L582" s="543"/>
      <c r="M582"/>
      <c r="N582" s="543"/>
      <c r="O582"/>
      <c r="P582"/>
      <c r="Q582" s="546"/>
      <c r="R582" s="546"/>
      <c r="S582"/>
      <c r="T582"/>
      <c r="U582" s="546"/>
      <c r="X582" s="821"/>
      <c r="Y582"/>
      <c r="Z582"/>
      <c r="AA582" s="85"/>
      <c r="AB582" s="22"/>
      <c r="AC582" s="22"/>
      <c r="AD582" s="22"/>
      <c r="AE582" s="22"/>
      <c r="AF582" s="22"/>
      <c r="AG582" s="22"/>
      <c r="AH582" s="22"/>
      <c r="AI582" s="22"/>
      <c r="AJ582"/>
      <c r="AK582"/>
      <c r="AL582"/>
      <c r="AM582"/>
      <c r="AN582"/>
      <c r="AO582"/>
      <c r="AP582"/>
      <c r="AQ582"/>
      <c r="AR582"/>
      <c r="AS582"/>
      <c r="AT582"/>
    </row>
    <row r="583" spans="1:46" s="8" customFormat="1" x14ac:dyDescent="0.35">
      <c r="A583"/>
      <c r="B583"/>
      <c r="C583"/>
      <c r="D583"/>
      <c r="E583" s="546"/>
      <c r="F583" s="546"/>
      <c r="G583"/>
      <c r="H583" s="547"/>
      <c r="I583" s="547"/>
      <c r="J583" s="547"/>
      <c r="K583" s="543"/>
      <c r="L583" s="543"/>
      <c r="M583"/>
      <c r="N583" s="543"/>
      <c r="O583"/>
      <c r="P583"/>
      <c r="Q583" s="546"/>
      <c r="R583" s="546"/>
      <c r="S583"/>
      <c r="T583"/>
      <c r="U583" s="546"/>
      <c r="X583" s="821"/>
      <c r="Y583"/>
      <c r="Z583"/>
      <c r="AA583" s="85"/>
      <c r="AB583" s="22"/>
      <c r="AC583" s="22"/>
      <c r="AD583" s="22"/>
      <c r="AE583" s="22"/>
      <c r="AF583" s="22"/>
      <c r="AG583" s="22"/>
      <c r="AH583" s="22"/>
      <c r="AI583" s="22"/>
      <c r="AJ583"/>
      <c r="AK583"/>
      <c r="AL583"/>
      <c r="AM583"/>
      <c r="AN583"/>
      <c r="AO583"/>
      <c r="AP583"/>
      <c r="AQ583"/>
      <c r="AR583"/>
      <c r="AS583"/>
      <c r="AT583"/>
    </row>
    <row r="584" spans="1:46" s="8" customFormat="1" x14ac:dyDescent="0.35">
      <c r="A584"/>
      <c r="B584"/>
      <c r="C584"/>
      <c r="D584"/>
      <c r="E584" s="546"/>
      <c r="F584" s="546"/>
      <c r="G584"/>
      <c r="H584" s="547"/>
      <c r="I584" s="547"/>
      <c r="J584" s="547"/>
      <c r="K584" s="543"/>
      <c r="L584" s="543"/>
      <c r="M584"/>
      <c r="N584" s="543"/>
      <c r="O584"/>
      <c r="P584"/>
      <c r="Q584" s="546"/>
      <c r="R584" s="546"/>
      <c r="S584"/>
      <c r="T584"/>
      <c r="U584" s="546"/>
      <c r="X584" s="821"/>
      <c r="Y584"/>
      <c r="Z584"/>
      <c r="AA584" s="85"/>
      <c r="AB584" s="22"/>
      <c r="AC584" s="22"/>
      <c r="AD584" s="22"/>
      <c r="AE584" s="22"/>
      <c r="AF584" s="22"/>
      <c r="AG584" s="22"/>
      <c r="AH584" s="22"/>
      <c r="AI584" s="22"/>
      <c r="AJ584"/>
      <c r="AK584"/>
      <c r="AL584"/>
      <c r="AM584"/>
      <c r="AN584"/>
      <c r="AO584"/>
      <c r="AP584"/>
      <c r="AQ584"/>
      <c r="AR584"/>
      <c r="AS584"/>
      <c r="AT584"/>
    </row>
    <row r="585" spans="1:46" s="8" customFormat="1" x14ac:dyDescent="0.35">
      <c r="A585"/>
      <c r="B585"/>
      <c r="C585"/>
      <c r="D585"/>
      <c r="E585" s="546"/>
      <c r="F585" s="546"/>
      <c r="G585"/>
      <c r="H585" s="547"/>
      <c r="I585" s="547"/>
      <c r="J585" s="547"/>
      <c r="K585" s="543"/>
      <c r="L585" s="543"/>
      <c r="M585"/>
      <c r="N585" s="543"/>
      <c r="O585"/>
      <c r="P585"/>
      <c r="Q585" s="546"/>
      <c r="R585" s="546"/>
      <c r="S585"/>
      <c r="T585"/>
      <c r="U585" s="546"/>
      <c r="X585" s="821"/>
      <c r="Y585"/>
      <c r="Z585"/>
      <c r="AA585" s="85"/>
      <c r="AB585" s="22"/>
      <c r="AC585" s="22"/>
      <c r="AD585" s="22"/>
      <c r="AE585" s="22"/>
      <c r="AF585" s="22"/>
      <c r="AG585" s="22"/>
      <c r="AH585" s="22"/>
      <c r="AI585" s="22"/>
      <c r="AJ585"/>
      <c r="AK585"/>
      <c r="AL585"/>
      <c r="AM585"/>
      <c r="AN585"/>
      <c r="AO585"/>
      <c r="AP585"/>
      <c r="AQ585"/>
      <c r="AR585"/>
      <c r="AS585"/>
      <c r="AT585"/>
    </row>
    <row r="586" spans="1:46" s="8" customFormat="1" x14ac:dyDescent="0.35">
      <c r="A586"/>
      <c r="B586"/>
      <c r="C586"/>
      <c r="D586"/>
      <c r="E586" s="546"/>
      <c r="F586" s="546"/>
      <c r="G586"/>
      <c r="H586" s="547"/>
      <c r="I586" s="547"/>
      <c r="J586" s="547"/>
      <c r="K586" s="543"/>
      <c r="L586" s="543"/>
      <c r="M586"/>
      <c r="N586" s="543"/>
      <c r="O586"/>
      <c r="P586"/>
      <c r="Q586" s="546"/>
      <c r="R586" s="546"/>
      <c r="S586"/>
      <c r="T586"/>
      <c r="U586" s="546"/>
      <c r="X586" s="821"/>
      <c r="Y586"/>
      <c r="Z586"/>
      <c r="AA586" s="85"/>
      <c r="AB586" s="22"/>
      <c r="AC586" s="22"/>
      <c r="AD586" s="22"/>
      <c r="AE586" s="22"/>
      <c r="AF586" s="22"/>
      <c r="AG586" s="22"/>
      <c r="AH586" s="22"/>
      <c r="AI586" s="22"/>
      <c r="AJ586"/>
      <c r="AK586"/>
      <c r="AL586"/>
      <c r="AM586"/>
      <c r="AN586"/>
      <c r="AO586"/>
      <c r="AP586"/>
      <c r="AQ586"/>
      <c r="AR586"/>
      <c r="AS586"/>
      <c r="AT586"/>
    </row>
    <row r="587" spans="1:46" s="8" customFormat="1" x14ac:dyDescent="0.35">
      <c r="A587"/>
      <c r="B587"/>
      <c r="C587"/>
      <c r="D587"/>
      <c r="E587" s="546"/>
      <c r="F587" s="546"/>
      <c r="G587"/>
      <c r="H587" s="547"/>
      <c r="I587" s="547"/>
      <c r="J587" s="547"/>
      <c r="K587" s="543"/>
      <c r="L587" s="543"/>
      <c r="M587"/>
      <c r="N587" s="543"/>
      <c r="O587"/>
      <c r="P587"/>
      <c r="Q587" s="546"/>
      <c r="R587" s="546"/>
      <c r="S587"/>
      <c r="T587"/>
      <c r="U587" s="546"/>
      <c r="X587" s="821"/>
      <c r="Y587"/>
      <c r="Z587"/>
      <c r="AA587" s="85"/>
      <c r="AB587" s="22"/>
      <c r="AC587" s="22"/>
      <c r="AD587" s="22"/>
      <c r="AE587" s="22"/>
      <c r="AF587" s="22"/>
      <c r="AG587" s="22"/>
      <c r="AH587" s="22"/>
      <c r="AI587" s="22"/>
      <c r="AJ587"/>
      <c r="AK587"/>
      <c r="AL587"/>
      <c r="AM587"/>
      <c r="AN587"/>
      <c r="AO587"/>
      <c r="AP587"/>
      <c r="AQ587"/>
      <c r="AR587"/>
      <c r="AS587"/>
      <c r="AT587"/>
    </row>
    <row r="588" spans="1:46" s="8" customFormat="1" x14ac:dyDescent="0.35">
      <c r="A588"/>
      <c r="B588"/>
      <c r="C588"/>
      <c r="D588"/>
      <c r="E588" s="546"/>
      <c r="F588" s="546"/>
      <c r="G588"/>
      <c r="H588" s="547"/>
      <c r="I588" s="547"/>
      <c r="J588" s="547"/>
      <c r="K588" s="543"/>
      <c r="L588" s="543"/>
      <c r="M588"/>
      <c r="N588" s="543"/>
      <c r="O588"/>
      <c r="P588"/>
      <c r="Q588" s="546"/>
      <c r="R588" s="546"/>
      <c r="S588"/>
      <c r="T588"/>
      <c r="U588" s="546"/>
      <c r="X588" s="821"/>
      <c r="Y588"/>
      <c r="Z588"/>
      <c r="AA588" s="85"/>
      <c r="AB588" s="22"/>
      <c r="AC588" s="22"/>
      <c r="AD588" s="22"/>
      <c r="AE588" s="22"/>
      <c r="AF588" s="22"/>
      <c r="AG588" s="22"/>
      <c r="AH588" s="22"/>
      <c r="AI588" s="22"/>
      <c r="AJ588"/>
      <c r="AK588"/>
      <c r="AL588"/>
      <c r="AM588"/>
      <c r="AN588"/>
      <c r="AO588"/>
      <c r="AP588"/>
      <c r="AQ588"/>
      <c r="AR588"/>
      <c r="AS588"/>
      <c r="AT588"/>
    </row>
    <row r="589" spans="1:46" s="8" customFormat="1" x14ac:dyDescent="0.35">
      <c r="A589"/>
      <c r="B589"/>
      <c r="C589"/>
      <c r="D589"/>
      <c r="E589" s="546"/>
      <c r="F589" s="546"/>
      <c r="G589"/>
      <c r="H589" s="547"/>
      <c r="I589" s="547"/>
      <c r="J589" s="547"/>
      <c r="K589" s="543"/>
      <c r="L589" s="543"/>
      <c r="M589"/>
      <c r="N589" s="543"/>
      <c r="O589"/>
      <c r="P589"/>
      <c r="Q589" s="546"/>
      <c r="R589" s="546"/>
      <c r="S589"/>
      <c r="T589"/>
      <c r="U589" s="546"/>
      <c r="X589" s="821"/>
      <c r="Y589"/>
      <c r="Z589"/>
      <c r="AA589" s="85"/>
      <c r="AB589" s="22"/>
      <c r="AC589" s="22"/>
      <c r="AD589" s="22"/>
      <c r="AE589" s="22"/>
      <c r="AF589" s="22"/>
      <c r="AG589" s="22"/>
      <c r="AH589" s="22"/>
      <c r="AI589" s="22"/>
      <c r="AJ589"/>
      <c r="AK589"/>
      <c r="AL589"/>
      <c r="AM589"/>
      <c r="AN589"/>
      <c r="AO589"/>
      <c r="AP589"/>
      <c r="AQ589"/>
      <c r="AR589"/>
      <c r="AS589"/>
      <c r="AT589"/>
    </row>
    <row r="590" spans="1:46" s="8" customFormat="1" x14ac:dyDescent="0.35">
      <c r="A590"/>
      <c r="B590"/>
      <c r="C590"/>
      <c r="D590"/>
      <c r="E590" s="546"/>
      <c r="F590" s="546"/>
      <c r="G590"/>
      <c r="H590" s="547"/>
      <c r="I590" s="547"/>
      <c r="J590" s="547"/>
      <c r="K590" s="543"/>
      <c r="L590" s="543"/>
      <c r="M590"/>
      <c r="N590" s="543"/>
      <c r="O590"/>
      <c r="P590"/>
      <c r="Q590" s="546"/>
      <c r="R590" s="546"/>
      <c r="S590"/>
      <c r="T590"/>
      <c r="U590" s="546"/>
      <c r="X590" s="821"/>
      <c r="Y590"/>
      <c r="Z590"/>
      <c r="AA590" s="85"/>
      <c r="AB590" s="22"/>
      <c r="AC590" s="22"/>
      <c r="AD590" s="22"/>
      <c r="AE590" s="22"/>
      <c r="AF590" s="22"/>
      <c r="AG590" s="22"/>
      <c r="AH590" s="22"/>
      <c r="AI590" s="22"/>
      <c r="AJ590"/>
      <c r="AK590"/>
      <c r="AL590"/>
      <c r="AM590"/>
      <c r="AN590"/>
      <c r="AO590"/>
      <c r="AP590"/>
      <c r="AQ590"/>
      <c r="AR590"/>
      <c r="AS590"/>
      <c r="AT590"/>
    </row>
    <row r="591" spans="1:46" s="8" customFormat="1" x14ac:dyDescent="0.35">
      <c r="A591"/>
      <c r="B591"/>
      <c r="C591"/>
      <c r="D591"/>
      <c r="E591" s="546"/>
      <c r="F591" s="546"/>
      <c r="G591"/>
      <c r="H591" s="547"/>
      <c r="I591" s="547"/>
      <c r="J591" s="547"/>
      <c r="K591" s="543"/>
      <c r="L591" s="543"/>
      <c r="M591"/>
      <c r="N591" s="543"/>
      <c r="O591"/>
      <c r="P591"/>
      <c r="Q591" s="546"/>
      <c r="R591" s="546"/>
      <c r="S591"/>
      <c r="T591"/>
      <c r="U591" s="546"/>
      <c r="X591" s="821"/>
      <c r="Y591"/>
      <c r="Z591"/>
      <c r="AA591" s="85"/>
      <c r="AB591" s="22"/>
      <c r="AC591" s="22"/>
      <c r="AD591" s="22"/>
      <c r="AE591" s="22"/>
      <c r="AF591" s="22"/>
      <c r="AG591" s="22"/>
      <c r="AH591" s="22"/>
      <c r="AI591" s="22"/>
      <c r="AJ591"/>
      <c r="AK591"/>
      <c r="AL591"/>
      <c r="AM591"/>
      <c r="AN591"/>
      <c r="AO591"/>
      <c r="AP591"/>
      <c r="AQ591"/>
      <c r="AR591"/>
      <c r="AS591"/>
      <c r="AT591"/>
    </row>
    <row r="592" spans="1:46" s="8" customFormat="1" x14ac:dyDescent="0.35">
      <c r="A592"/>
      <c r="B592"/>
      <c r="C592"/>
      <c r="D592"/>
      <c r="E592" s="546"/>
      <c r="F592" s="546"/>
      <c r="G592"/>
      <c r="H592" s="547"/>
      <c r="I592" s="547"/>
      <c r="J592" s="547"/>
      <c r="K592" s="543"/>
      <c r="L592" s="543"/>
      <c r="M592"/>
      <c r="N592" s="543"/>
      <c r="O592"/>
      <c r="P592"/>
      <c r="Q592" s="546"/>
      <c r="R592" s="546"/>
      <c r="S592"/>
      <c r="T592"/>
      <c r="U592" s="546"/>
      <c r="X592" s="821"/>
      <c r="Y592"/>
      <c r="Z592"/>
      <c r="AA592" s="85"/>
      <c r="AB592" s="22"/>
      <c r="AC592" s="22"/>
      <c r="AD592" s="22"/>
      <c r="AE592" s="22"/>
      <c r="AF592" s="22"/>
      <c r="AG592" s="22"/>
      <c r="AH592" s="22"/>
      <c r="AI592" s="22"/>
      <c r="AJ592"/>
      <c r="AK592"/>
      <c r="AL592"/>
      <c r="AM592"/>
      <c r="AN592"/>
      <c r="AO592"/>
      <c r="AP592"/>
      <c r="AQ592"/>
      <c r="AR592"/>
      <c r="AS592"/>
      <c r="AT592"/>
    </row>
    <row r="593" spans="1:46" s="8" customFormat="1" x14ac:dyDescent="0.35">
      <c r="A593"/>
      <c r="B593"/>
      <c r="C593"/>
      <c r="D593"/>
      <c r="E593" s="546"/>
      <c r="F593" s="546"/>
      <c r="G593"/>
      <c r="H593" s="547"/>
      <c r="I593" s="547"/>
      <c r="J593" s="547"/>
      <c r="K593" s="543"/>
      <c r="L593" s="543"/>
      <c r="M593"/>
      <c r="N593" s="543"/>
      <c r="O593"/>
      <c r="P593"/>
      <c r="Q593" s="546"/>
      <c r="R593" s="546"/>
      <c r="S593"/>
      <c r="T593"/>
      <c r="U593" s="546"/>
      <c r="X593" s="821"/>
      <c r="Y593"/>
      <c r="Z593"/>
      <c r="AA593" s="85"/>
      <c r="AB593" s="22"/>
      <c r="AC593" s="22"/>
      <c r="AD593" s="22"/>
      <c r="AE593" s="22"/>
      <c r="AF593" s="22"/>
      <c r="AG593" s="22"/>
      <c r="AH593" s="22"/>
      <c r="AI593" s="22"/>
      <c r="AJ593"/>
      <c r="AK593"/>
      <c r="AL593"/>
      <c r="AM593"/>
      <c r="AN593"/>
      <c r="AO593"/>
      <c r="AP593"/>
      <c r="AQ593"/>
      <c r="AR593"/>
      <c r="AS593"/>
      <c r="AT593"/>
    </row>
    <row r="594" spans="1:46" s="8" customFormat="1" x14ac:dyDescent="0.35">
      <c r="A594"/>
      <c r="B594"/>
      <c r="C594"/>
      <c r="D594"/>
      <c r="E594" s="546"/>
      <c r="F594" s="546"/>
      <c r="G594"/>
      <c r="H594" s="547"/>
      <c r="I594" s="547"/>
      <c r="J594" s="547"/>
      <c r="K594" s="543"/>
      <c r="L594" s="543"/>
      <c r="M594"/>
      <c r="N594" s="543"/>
      <c r="O594"/>
      <c r="P594"/>
      <c r="Q594" s="546"/>
      <c r="R594" s="546"/>
      <c r="S594"/>
      <c r="T594"/>
      <c r="U594" s="546"/>
      <c r="X594" s="821"/>
      <c r="Y594"/>
      <c r="Z594"/>
      <c r="AA594" s="85"/>
      <c r="AB594" s="22"/>
      <c r="AC594" s="22"/>
      <c r="AD594" s="22"/>
      <c r="AE594" s="22"/>
      <c r="AF594" s="22"/>
      <c r="AG594" s="22"/>
      <c r="AH594" s="22"/>
      <c r="AI594" s="22"/>
      <c r="AJ594"/>
      <c r="AK594"/>
      <c r="AL594"/>
      <c r="AM594"/>
      <c r="AN594"/>
      <c r="AO594"/>
      <c r="AP594"/>
      <c r="AQ594"/>
      <c r="AR594"/>
      <c r="AS594"/>
      <c r="AT594"/>
    </row>
    <row r="595" spans="1:46" s="8" customFormat="1" x14ac:dyDescent="0.35">
      <c r="A595"/>
      <c r="B595"/>
      <c r="C595"/>
      <c r="D595"/>
      <c r="E595" s="546"/>
      <c r="F595" s="546"/>
      <c r="G595"/>
      <c r="H595" s="547"/>
      <c r="I595" s="547"/>
      <c r="J595" s="547"/>
      <c r="K595" s="543"/>
      <c r="L595" s="543"/>
      <c r="M595"/>
      <c r="N595" s="543"/>
      <c r="O595"/>
      <c r="P595"/>
      <c r="Q595" s="546"/>
      <c r="R595" s="546"/>
      <c r="S595"/>
      <c r="T595"/>
      <c r="U595" s="546"/>
      <c r="X595" s="821"/>
      <c r="Y595"/>
      <c r="Z595"/>
      <c r="AA595" s="85"/>
      <c r="AB595" s="22"/>
      <c r="AC595" s="22"/>
      <c r="AD595" s="22"/>
      <c r="AE595" s="22"/>
      <c r="AF595" s="22"/>
      <c r="AG595" s="22"/>
      <c r="AH595" s="22"/>
      <c r="AI595" s="22"/>
      <c r="AJ595"/>
      <c r="AK595"/>
      <c r="AL595"/>
      <c r="AM595"/>
      <c r="AN595"/>
      <c r="AO595"/>
      <c r="AP595"/>
      <c r="AQ595"/>
      <c r="AR595"/>
      <c r="AS595"/>
      <c r="AT595"/>
    </row>
    <row r="596" spans="1:46" s="8" customFormat="1" x14ac:dyDescent="0.35">
      <c r="A596"/>
      <c r="B596"/>
      <c r="C596"/>
      <c r="D596"/>
      <c r="E596" s="546"/>
      <c r="F596" s="546"/>
      <c r="G596"/>
      <c r="H596" s="547"/>
      <c r="I596" s="547"/>
      <c r="J596" s="547"/>
      <c r="K596" s="543"/>
      <c r="L596" s="543"/>
      <c r="M596"/>
      <c r="N596" s="543"/>
      <c r="O596"/>
      <c r="P596"/>
      <c r="Q596" s="546"/>
      <c r="R596" s="546"/>
      <c r="S596"/>
      <c r="T596"/>
      <c r="U596" s="546"/>
      <c r="X596" s="821"/>
      <c r="Y596"/>
      <c r="Z596"/>
      <c r="AA596" s="85"/>
      <c r="AB596" s="22"/>
      <c r="AC596" s="22"/>
      <c r="AD596" s="22"/>
      <c r="AE596" s="22"/>
      <c r="AF596" s="22"/>
      <c r="AG596" s="22"/>
      <c r="AH596" s="22"/>
      <c r="AI596" s="22"/>
      <c r="AJ596"/>
      <c r="AK596"/>
      <c r="AL596"/>
      <c r="AM596"/>
      <c r="AN596"/>
      <c r="AO596"/>
      <c r="AP596"/>
      <c r="AQ596"/>
      <c r="AR596"/>
      <c r="AS596"/>
      <c r="AT596"/>
    </row>
    <row r="597" spans="1:46" s="8" customFormat="1" x14ac:dyDescent="0.35">
      <c r="A597"/>
      <c r="B597"/>
      <c r="C597"/>
      <c r="D597"/>
      <c r="E597" s="546"/>
      <c r="F597" s="546"/>
      <c r="G597"/>
      <c r="H597" s="547"/>
      <c r="I597" s="547"/>
      <c r="J597" s="547"/>
      <c r="K597" s="543"/>
      <c r="L597" s="543"/>
      <c r="M597"/>
      <c r="N597" s="543"/>
      <c r="O597"/>
      <c r="P597"/>
      <c r="Q597" s="546"/>
      <c r="R597" s="546"/>
      <c r="S597"/>
      <c r="T597"/>
      <c r="U597" s="546"/>
      <c r="X597" s="821"/>
      <c r="Y597"/>
      <c r="Z597"/>
      <c r="AA597" s="85"/>
      <c r="AB597" s="22"/>
      <c r="AC597" s="22"/>
      <c r="AD597" s="22"/>
      <c r="AE597" s="22"/>
      <c r="AF597" s="22"/>
      <c r="AG597" s="22"/>
      <c r="AH597" s="22"/>
      <c r="AI597" s="22"/>
      <c r="AJ597"/>
      <c r="AK597"/>
      <c r="AL597"/>
      <c r="AM597"/>
      <c r="AN597"/>
      <c r="AO597"/>
      <c r="AP597"/>
      <c r="AQ597"/>
      <c r="AR597"/>
      <c r="AS597"/>
      <c r="AT597"/>
    </row>
    <row r="598" spans="1:46" s="8" customFormat="1" x14ac:dyDescent="0.35">
      <c r="A598"/>
      <c r="B598"/>
      <c r="C598"/>
      <c r="D598"/>
      <c r="E598" s="546"/>
      <c r="F598" s="546"/>
      <c r="G598"/>
      <c r="H598" s="547"/>
      <c r="I598" s="547"/>
      <c r="J598" s="547"/>
      <c r="K598" s="543"/>
      <c r="L598" s="543"/>
      <c r="M598"/>
      <c r="N598" s="543"/>
      <c r="O598"/>
      <c r="P598"/>
      <c r="Q598" s="546"/>
      <c r="R598" s="546"/>
      <c r="S598"/>
      <c r="T598"/>
      <c r="U598" s="546"/>
      <c r="X598" s="821"/>
      <c r="Y598"/>
      <c r="Z598"/>
      <c r="AA598" s="85"/>
      <c r="AB598" s="22"/>
      <c r="AC598" s="22"/>
      <c r="AD598" s="22"/>
      <c r="AE598" s="22"/>
      <c r="AF598" s="22"/>
      <c r="AG598" s="22"/>
      <c r="AH598" s="22"/>
      <c r="AI598" s="22"/>
      <c r="AJ598"/>
      <c r="AK598"/>
      <c r="AL598"/>
      <c r="AM598"/>
      <c r="AN598"/>
      <c r="AO598"/>
      <c r="AP598"/>
      <c r="AQ598"/>
      <c r="AR598"/>
      <c r="AS598"/>
      <c r="AT598"/>
    </row>
    <row r="599" spans="1:46" s="8" customFormat="1" x14ac:dyDescent="0.35">
      <c r="A599"/>
      <c r="B599"/>
      <c r="C599"/>
      <c r="D599"/>
      <c r="E599" s="546"/>
      <c r="F599" s="546"/>
      <c r="G599"/>
      <c r="H599" s="547"/>
      <c r="I599" s="547"/>
      <c r="J599" s="547"/>
      <c r="K599" s="543"/>
      <c r="L599" s="543"/>
      <c r="M599"/>
      <c r="N599" s="543"/>
      <c r="O599"/>
      <c r="P599"/>
      <c r="Q599" s="546"/>
      <c r="R599" s="546"/>
      <c r="S599"/>
      <c r="T599"/>
      <c r="U599" s="546"/>
      <c r="X599" s="821"/>
      <c r="Y599"/>
      <c r="Z599"/>
      <c r="AA599" s="85"/>
      <c r="AB599" s="22"/>
      <c r="AC599" s="22"/>
      <c r="AD599" s="22"/>
      <c r="AE599" s="22"/>
      <c r="AF599" s="22"/>
      <c r="AG599" s="22"/>
      <c r="AH599" s="22"/>
      <c r="AI599" s="22"/>
      <c r="AJ599"/>
      <c r="AK599"/>
      <c r="AL599"/>
      <c r="AM599"/>
      <c r="AN599"/>
      <c r="AO599"/>
      <c r="AP599"/>
      <c r="AQ599"/>
      <c r="AR599"/>
      <c r="AS599"/>
      <c r="AT599"/>
    </row>
    <row r="600" spans="1:46" s="8" customFormat="1" x14ac:dyDescent="0.35">
      <c r="A600"/>
      <c r="B600"/>
      <c r="C600"/>
      <c r="D600"/>
      <c r="E600" s="546"/>
      <c r="F600" s="546"/>
      <c r="G600"/>
      <c r="H600" s="547"/>
      <c r="I600" s="547"/>
      <c r="J600" s="547"/>
      <c r="K600" s="543"/>
      <c r="L600" s="543"/>
      <c r="M600"/>
      <c r="N600" s="543"/>
      <c r="O600"/>
      <c r="P600"/>
      <c r="Q600" s="546"/>
      <c r="R600" s="546"/>
      <c r="S600"/>
      <c r="T600"/>
      <c r="U600" s="546"/>
      <c r="X600" s="821"/>
      <c r="Y600"/>
      <c r="Z600"/>
      <c r="AA600" s="85"/>
      <c r="AB600" s="22"/>
      <c r="AC600" s="22"/>
      <c r="AD600" s="22"/>
      <c r="AE600" s="22"/>
      <c r="AF600" s="22"/>
      <c r="AG600" s="22"/>
      <c r="AH600" s="22"/>
      <c r="AI600" s="22"/>
      <c r="AJ600"/>
      <c r="AK600"/>
      <c r="AL600"/>
      <c r="AM600"/>
      <c r="AN600"/>
      <c r="AO600"/>
      <c r="AP600"/>
      <c r="AQ600"/>
      <c r="AR600"/>
      <c r="AS600"/>
      <c r="AT600"/>
    </row>
    <row r="601" spans="1:46" s="8" customFormat="1" x14ac:dyDescent="0.35">
      <c r="A601"/>
      <c r="B601"/>
      <c r="C601"/>
      <c r="D601"/>
      <c r="E601" s="546"/>
      <c r="F601" s="546"/>
      <c r="G601"/>
      <c r="H601" s="547"/>
      <c r="I601" s="547"/>
      <c r="J601" s="547"/>
      <c r="K601" s="543"/>
      <c r="L601" s="543"/>
      <c r="M601"/>
      <c r="N601" s="543"/>
      <c r="O601"/>
      <c r="P601"/>
      <c r="Q601" s="546"/>
      <c r="R601" s="546"/>
      <c r="S601"/>
      <c r="T601"/>
      <c r="U601" s="546"/>
      <c r="X601" s="821"/>
      <c r="Y601"/>
      <c r="Z601"/>
      <c r="AA601" s="85"/>
      <c r="AB601" s="22"/>
      <c r="AC601" s="22"/>
      <c r="AD601" s="22"/>
      <c r="AE601" s="22"/>
      <c r="AF601" s="22"/>
      <c r="AG601" s="22"/>
      <c r="AH601" s="22"/>
      <c r="AI601" s="22"/>
      <c r="AJ601"/>
      <c r="AK601"/>
      <c r="AL601"/>
      <c r="AM601"/>
      <c r="AN601"/>
      <c r="AO601"/>
      <c r="AP601"/>
      <c r="AQ601"/>
      <c r="AR601"/>
      <c r="AS601"/>
      <c r="AT601"/>
    </row>
    <row r="602" spans="1:46" s="8" customFormat="1" x14ac:dyDescent="0.35">
      <c r="A602"/>
      <c r="B602"/>
      <c r="C602"/>
      <c r="D602"/>
      <c r="E602" s="546"/>
      <c r="F602" s="546"/>
      <c r="G602"/>
      <c r="H602" s="547"/>
      <c r="I602" s="547"/>
      <c r="J602" s="547"/>
      <c r="K602" s="543"/>
      <c r="L602" s="543"/>
      <c r="M602"/>
      <c r="N602" s="543"/>
      <c r="O602"/>
      <c r="P602"/>
      <c r="Q602" s="546"/>
      <c r="R602" s="546"/>
      <c r="S602"/>
      <c r="T602"/>
      <c r="U602" s="546"/>
      <c r="X602" s="821"/>
      <c r="Y602"/>
      <c r="Z602"/>
      <c r="AA602" s="85"/>
      <c r="AB602" s="22"/>
      <c r="AC602" s="22"/>
      <c r="AD602" s="22"/>
      <c r="AE602" s="22"/>
      <c r="AF602" s="22"/>
      <c r="AG602" s="22"/>
      <c r="AH602" s="22"/>
      <c r="AI602" s="22"/>
      <c r="AJ602"/>
      <c r="AK602"/>
      <c r="AL602"/>
      <c r="AM602"/>
      <c r="AN602"/>
      <c r="AO602"/>
      <c r="AP602"/>
      <c r="AQ602"/>
      <c r="AR602"/>
      <c r="AS602"/>
      <c r="AT602"/>
    </row>
    <row r="603" spans="1:46" s="8" customFormat="1" x14ac:dyDescent="0.35">
      <c r="A603"/>
      <c r="B603"/>
      <c r="C603"/>
      <c r="D603"/>
      <c r="E603" s="546"/>
      <c r="F603" s="546"/>
      <c r="G603"/>
      <c r="H603" s="547"/>
      <c r="I603" s="547"/>
      <c r="J603" s="547"/>
      <c r="K603" s="543"/>
      <c r="L603" s="543"/>
      <c r="M603"/>
      <c r="N603" s="543"/>
      <c r="O603"/>
      <c r="P603"/>
      <c r="Q603" s="546"/>
      <c r="R603" s="546"/>
      <c r="S603"/>
      <c r="T603"/>
      <c r="U603" s="546"/>
      <c r="X603" s="821"/>
      <c r="Y603"/>
      <c r="Z603"/>
      <c r="AA603" s="85"/>
      <c r="AB603" s="22"/>
      <c r="AC603" s="22"/>
      <c r="AD603" s="22"/>
      <c r="AE603" s="22"/>
      <c r="AF603" s="22"/>
      <c r="AG603" s="22"/>
      <c r="AH603" s="22"/>
      <c r="AI603" s="22"/>
      <c r="AJ603"/>
      <c r="AK603"/>
      <c r="AL603"/>
      <c r="AM603"/>
      <c r="AN603"/>
      <c r="AO603"/>
      <c r="AP603"/>
      <c r="AQ603"/>
      <c r="AR603"/>
      <c r="AS603"/>
      <c r="AT603"/>
    </row>
    <row r="604" spans="1:46" s="8" customFormat="1" x14ac:dyDescent="0.35">
      <c r="A604"/>
      <c r="B604"/>
      <c r="C604"/>
      <c r="D604"/>
      <c r="E604" s="546"/>
      <c r="F604" s="546"/>
      <c r="G604"/>
      <c r="H604" s="547"/>
      <c r="I604" s="547"/>
      <c r="J604" s="547"/>
      <c r="K604" s="543"/>
      <c r="L604" s="543"/>
      <c r="M604"/>
      <c r="N604" s="543"/>
      <c r="O604"/>
      <c r="P604"/>
      <c r="Q604" s="546"/>
      <c r="R604" s="546"/>
      <c r="S604"/>
      <c r="T604"/>
      <c r="U604" s="546"/>
      <c r="X604" s="821"/>
      <c r="Y604"/>
      <c r="Z604"/>
      <c r="AA604" s="85"/>
      <c r="AB604" s="22"/>
      <c r="AC604" s="22"/>
      <c r="AD604" s="22"/>
      <c r="AE604" s="22"/>
      <c r="AF604" s="22"/>
      <c r="AG604" s="22"/>
      <c r="AH604" s="22"/>
      <c r="AI604" s="22"/>
      <c r="AJ604"/>
      <c r="AK604"/>
      <c r="AL604"/>
      <c r="AM604"/>
      <c r="AN604"/>
      <c r="AO604"/>
      <c r="AP604"/>
      <c r="AQ604"/>
      <c r="AR604"/>
      <c r="AS604"/>
      <c r="AT604"/>
    </row>
    <row r="605" spans="1:46" s="8" customFormat="1" x14ac:dyDescent="0.35">
      <c r="A605"/>
      <c r="B605"/>
      <c r="C605"/>
      <c r="D605"/>
      <c r="E605" s="546"/>
      <c r="F605" s="546"/>
      <c r="G605"/>
      <c r="H605" s="547"/>
      <c r="I605" s="547"/>
      <c r="J605" s="547"/>
      <c r="K605" s="543"/>
      <c r="L605" s="543"/>
      <c r="M605"/>
      <c r="N605" s="543"/>
      <c r="O605"/>
      <c r="P605"/>
      <c r="Q605" s="546"/>
      <c r="R605" s="546"/>
      <c r="S605"/>
      <c r="T605"/>
      <c r="U605" s="546"/>
      <c r="X605" s="821"/>
      <c r="Y605"/>
      <c r="Z605"/>
      <c r="AA605" s="85"/>
      <c r="AB605" s="22"/>
      <c r="AC605" s="22"/>
      <c r="AD605" s="22"/>
      <c r="AE605" s="22"/>
      <c r="AF605" s="22"/>
      <c r="AG605" s="22"/>
      <c r="AH605" s="22"/>
      <c r="AI605" s="22"/>
      <c r="AJ605"/>
      <c r="AK605"/>
      <c r="AL605"/>
      <c r="AM605"/>
      <c r="AN605"/>
      <c r="AO605"/>
      <c r="AP605"/>
      <c r="AQ605"/>
      <c r="AR605"/>
      <c r="AS605"/>
      <c r="AT605"/>
    </row>
    <row r="606" spans="1:46" s="8" customFormat="1" x14ac:dyDescent="0.35">
      <c r="A606"/>
      <c r="B606"/>
      <c r="C606"/>
      <c r="D606"/>
      <c r="E606" s="546"/>
      <c r="F606" s="546"/>
      <c r="G606"/>
      <c r="H606" s="547"/>
      <c r="I606" s="547"/>
      <c r="J606" s="547"/>
      <c r="K606" s="543"/>
      <c r="L606" s="543"/>
      <c r="M606"/>
      <c r="N606" s="543"/>
      <c r="O606"/>
      <c r="P606"/>
      <c r="Q606" s="546"/>
      <c r="R606" s="546"/>
      <c r="S606"/>
      <c r="T606"/>
      <c r="U606" s="546"/>
      <c r="X606" s="821"/>
      <c r="Y606"/>
      <c r="Z606"/>
      <c r="AA606" s="85"/>
      <c r="AB606" s="22"/>
      <c r="AC606" s="22"/>
      <c r="AD606" s="22"/>
      <c r="AE606" s="22"/>
      <c r="AF606" s="22"/>
      <c r="AG606" s="22"/>
      <c r="AH606" s="22"/>
      <c r="AI606" s="22"/>
      <c r="AJ606"/>
      <c r="AK606"/>
      <c r="AL606"/>
      <c r="AM606"/>
      <c r="AN606"/>
      <c r="AO606"/>
      <c r="AP606"/>
      <c r="AQ606"/>
      <c r="AR606"/>
      <c r="AS606"/>
      <c r="AT606"/>
    </row>
    <row r="607" spans="1:46" s="8" customFormat="1" x14ac:dyDescent="0.35">
      <c r="A607"/>
      <c r="B607"/>
      <c r="C607"/>
      <c r="D607"/>
      <c r="E607" s="546"/>
      <c r="F607" s="546"/>
      <c r="G607"/>
      <c r="H607" s="547"/>
      <c r="I607" s="547"/>
      <c r="J607" s="547"/>
      <c r="K607" s="543"/>
      <c r="L607" s="543"/>
      <c r="M607"/>
      <c r="N607" s="543"/>
      <c r="O607"/>
      <c r="P607"/>
      <c r="Q607" s="546"/>
      <c r="R607" s="546"/>
      <c r="S607"/>
      <c r="T607"/>
      <c r="U607" s="546"/>
      <c r="X607" s="821"/>
      <c r="Y607"/>
      <c r="Z607"/>
      <c r="AA607" s="85"/>
      <c r="AB607" s="22"/>
      <c r="AC607" s="22"/>
      <c r="AD607" s="22"/>
      <c r="AE607" s="22"/>
      <c r="AF607" s="22"/>
      <c r="AG607" s="22"/>
      <c r="AH607" s="22"/>
      <c r="AI607" s="22"/>
      <c r="AJ607"/>
      <c r="AK607"/>
      <c r="AL607"/>
      <c r="AM607"/>
      <c r="AN607"/>
      <c r="AO607"/>
      <c r="AP607"/>
      <c r="AQ607"/>
      <c r="AR607"/>
      <c r="AS607"/>
      <c r="AT607"/>
    </row>
    <row r="608" spans="1:46" s="8" customFormat="1" x14ac:dyDescent="0.35">
      <c r="A608"/>
      <c r="B608"/>
      <c r="C608"/>
      <c r="D608"/>
      <c r="E608" s="546"/>
      <c r="F608" s="546"/>
      <c r="G608"/>
      <c r="H608" s="547"/>
      <c r="I608" s="547"/>
      <c r="J608" s="547"/>
      <c r="K608" s="543"/>
      <c r="L608" s="543"/>
      <c r="M608"/>
      <c r="N608" s="543"/>
      <c r="O608"/>
      <c r="P608"/>
      <c r="Q608" s="546"/>
      <c r="R608" s="546"/>
      <c r="S608"/>
      <c r="T608"/>
      <c r="U608" s="546"/>
      <c r="X608" s="821"/>
      <c r="Y608"/>
      <c r="Z608"/>
      <c r="AA608" s="85"/>
      <c r="AB608" s="22"/>
      <c r="AC608" s="22"/>
      <c r="AD608" s="22"/>
      <c r="AE608" s="22"/>
      <c r="AF608" s="22"/>
      <c r="AG608" s="22"/>
      <c r="AH608" s="22"/>
      <c r="AI608" s="22"/>
      <c r="AJ608"/>
      <c r="AK608"/>
      <c r="AL608"/>
      <c r="AM608"/>
      <c r="AN608"/>
      <c r="AO608"/>
      <c r="AP608"/>
      <c r="AQ608"/>
      <c r="AR608"/>
      <c r="AS608"/>
      <c r="AT608"/>
    </row>
    <row r="609" spans="1:46" s="8" customFormat="1" x14ac:dyDescent="0.35">
      <c r="A609"/>
      <c r="B609"/>
      <c r="C609"/>
      <c r="D609"/>
      <c r="E609" s="546"/>
      <c r="F609" s="546"/>
      <c r="G609"/>
      <c r="H609" s="547"/>
      <c r="I609" s="547"/>
      <c r="J609" s="547"/>
      <c r="K609" s="543"/>
      <c r="L609" s="543"/>
      <c r="M609"/>
      <c r="N609" s="543"/>
      <c r="O609"/>
      <c r="P609"/>
      <c r="Q609" s="546"/>
      <c r="R609" s="546"/>
      <c r="S609"/>
      <c r="T609"/>
      <c r="U609" s="546"/>
      <c r="X609" s="821"/>
      <c r="Y609"/>
      <c r="Z609"/>
      <c r="AA609" s="85"/>
      <c r="AB609" s="22"/>
      <c r="AC609" s="22"/>
      <c r="AD609" s="22"/>
      <c r="AE609" s="22"/>
      <c r="AF609" s="22"/>
      <c r="AG609" s="22"/>
      <c r="AH609" s="22"/>
      <c r="AI609" s="22"/>
      <c r="AJ609"/>
      <c r="AK609"/>
      <c r="AL609"/>
      <c r="AM609"/>
      <c r="AN609"/>
      <c r="AO609"/>
      <c r="AP609"/>
      <c r="AQ609"/>
      <c r="AR609"/>
      <c r="AS609"/>
      <c r="AT609"/>
    </row>
    <row r="610" spans="1:46" s="8" customFormat="1" x14ac:dyDescent="0.35">
      <c r="A610"/>
      <c r="B610"/>
      <c r="C610"/>
      <c r="D610"/>
      <c r="E610" s="546"/>
      <c r="F610" s="546"/>
      <c r="G610"/>
      <c r="H610" s="547"/>
      <c r="I610" s="547"/>
      <c r="J610" s="547"/>
      <c r="K610" s="543"/>
      <c r="L610" s="543"/>
      <c r="M610"/>
      <c r="N610" s="543"/>
      <c r="O610"/>
      <c r="P610"/>
      <c r="Q610" s="546"/>
      <c r="R610" s="546"/>
      <c r="S610"/>
      <c r="T610"/>
      <c r="U610" s="546"/>
      <c r="X610" s="821"/>
      <c r="Y610"/>
      <c r="Z610"/>
      <c r="AA610" s="85"/>
      <c r="AB610" s="22"/>
      <c r="AC610" s="22"/>
      <c r="AD610" s="22"/>
      <c r="AE610" s="22"/>
      <c r="AF610" s="22"/>
      <c r="AG610" s="22"/>
      <c r="AH610" s="22"/>
      <c r="AI610" s="22"/>
      <c r="AJ610"/>
      <c r="AK610"/>
      <c r="AL610"/>
      <c r="AM610"/>
      <c r="AN610"/>
      <c r="AO610"/>
      <c r="AP610"/>
      <c r="AQ610"/>
      <c r="AR610"/>
      <c r="AS610"/>
      <c r="AT610"/>
    </row>
    <row r="611" spans="1:46" s="8" customFormat="1" x14ac:dyDescent="0.35">
      <c r="A611"/>
      <c r="B611"/>
      <c r="C611"/>
      <c r="D611"/>
      <c r="E611" s="546"/>
      <c r="F611" s="546"/>
      <c r="G611"/>
      <c r="H611" s="547"/>
      <c r="I611" s="547"/>
      <c r="J611" s="547"/>
      <c r="K611" s="543"/>
      <c r="L611" s="543"/>
      <c r="M611"/>
      <c r="N611" s="543"/>
      <c r="O611"/>
      <c r="P611"/>
      <c r="Q611" s="546"/>
      <c r="R611" s="546"/>
      <c r="S611"/>
      <c r="T611"/>
      <c r="U611" s="546"/>
      <c r="X611" s="821"/>
      <c r="Y611"/>
      <c r="Z611"/>
      <c r="AA611" s="85"/>
      <c r="AB611" s="22"/>
      <c r="AC611" s="22"/>
      <c r="AD611" s="22"/>
      <c r="AE611" s="22"/>
      <c r="AF611" s="22"/>
      <c r="AG611" s="22"/>
      <c r="AH611" s="22"/>
      <c r="AI611" s="22"/>
      <c r="AJ611"/>
      <c r="AK611"/>
      <c r="AL611"/>
      <c r="AM611"/>
      <c r="AN611"/>
      <c r="AO611"/>
      <c r="AP611"/>
      <c r="AQ611"/>
      <c r="AR611"/>
      <c r="AS611"/>
      <c r="AT611"/>
    </row>
    <row r="612" spans="1:46" s="8" customFormat="1" x14ac:dyDescent="0.35">
      <c r="A612"/>
      <c r="B612"/>
      <c r="C612"/>
      <c r="D612"/>
      <c r="E612" s="546"/>
      <c r="F612" s="546"/>
      <c r="G612"/>
      <c r="H612" s="547"/>
      <c r="I612" s="547"/>
      <c r="J612" s="547"/>
      <c r="K612" s="543"/>
      <c r="L612" s="543"/>
      <c r="M612"/>
      <c r="N612" s="543"/>
      <c r="O612"/>
      <c r="P612"/>
      <c r="Q612" s="546"/>
      <c r="R612" s="546"/>
      <c r="S612"/>
      <c r="T612"/>
      <c r="U612" s="546"/>
      <c r="X612" s="821"/>
      <c r="Y612"/>
      <c r="Z612"/>
      <c r="AA612" s="85"/>
      <c r="AB612" s="22"/>
      <c r="AC612" s="22"/>
      <c r="AD612" s="22"/>
      <c r="AE612" s="22"/>
      <c r="AF612" s="22"/>
      <c r="AG612" s="22"/>
      <c r="AH612" s="22"/>
      <c r="AI612" s="22"/>
      <c r="AJ612"/>
      <c r="AK612"/>
      <c r="AL612"/>
      <c r="AM612"/>
      <c r="AN612"/>
      <c r="AO612"/>
      <c r="AP612"/>
      <c r="AQ612"/>
      <c r="AR612"/>
      <c r="AS612"/>
      <c r="AT612"/>
    </row>
    <row r="613" spans="1:46" s="8" customFormat="1" x14ac:dyDescent="0.35">
      <c r="A613"/>
      <c r="B613"/>
      <c r="C613"/>
      <c r="D613"/>
      <c r="E613" s="546"/>
      <c r="F613" s="546"/>
      <c r="G613"/>
      <c r="H613" s="547"/>
      <c r="I613" s="547"/>
      <c r="J613" s="547"/>
      <c r="K613" s="543"/>
      <c r="L613" s="543"/>
      <c r="M613"/>
      <c r="N613" s="543"/>
      <c r="O613"/>
      <c r="P613"/>
      <c r="Q613" s="546"/>
      <c r="R613" s="546"/>
      <c r="S613"/>
      <c r="T613"/>
      <c r="U613" s="546"/>
      <c r="X613" s="821"/>
      <c r="Y613"/>
      <c r="Z613"/>
      <c r="AA613" s="85"/>
      <c r="AB613" s="22"/>
      <c r="AC613" s="22"/>
      <c r="AD613" s="22"/>
      <c r="AE613" s="22"/>
      <c r="AF613" s="22"/>
      <c r="AG613" s="22"/>
      <c r="AH613" s="22"/>
      <c r="AI613" s="22"/>
      <c r="AJ613"/>
      <c r="AK613"/>
      <c r="AL613"/>
      <c r="AM613"/>
      <c r="AN613"/>
      <c r="AO613"/>
      <c r="AP613"/>
      <c r="AQ613"/>
      <c r="AR613"/>
      <c r="AS613"/>
      <c r="AT613"/>
    </row>
    <row r="614" spans="1:46" s="8" customFormat="1" x14ac:dyDescent="0.35">
      <c r="A614"/>
      <c r="B614"/>
      <c r="C614"/>
      <c r="D614"/>
      <c r="E614" s="546"/>
      <c r="F614" s="546"/>
      <c r="G614"/>
      <c r="H614" s="547"/>
      <c r="I614" s="547"/>
      <c r="J614" s="547"/>
      <c r="K614" s="543"/>
      <c r="L614" s="543"/>
      <c r="M614"/>
      <c r="N614" s="543"/>
      <c r="O614"/>
      <c r="P614"/>
      <c r="Q614" s="546"/>
      <c r="R614" s="546"/>
      <c r="S614"/>
      <c r="T614"/>
      <c r="U614" s="546"/>
      <c r="X614" s="821"/>
      <c r="Y614"/>
      <c r="Z614"/>
      <c r="AA614" s="85"/>
      <c r="AB614" s="22"/>
      <c r="AC614" s="22"/>
      <c r="AD614" s="22"/>
      <c r="AE614" s="22"/>
      <c r="AF614" s="22"/>
      <c r="AG614" s="22"/>
      <c r="AH614" s="22"/>
      <c r="AI614" s="22"/>
      <c r="AJ614"/>
      <c r="AK614"/>
      <c r="AL614"/>
      <c r="AM614"/>
      <c r="AN614"/>
      <c r="AO614"/>
      <c r="AP614"/>
      <c r="AQ614"/>
      <c r="AR614"/>
      <c r="AS614"/>
      <c r="AT614"/>
    </row>
    <row r="615" spans="1:46" s="8" customFormat="1" x14ac:dyDescent="0.35">
      <c r="A615"/>
      <c r="B615"/>
      <c r="C615"/>
      <c r="D615"/>
      <c r="E615" s="546"/>
      <c r="F615" s="546"/>
      <c r="G615"/>
      <c r="H615" s="547"/>
      <c r="I615" s="547"/>
      <c r="J615" s="547"/>
      <c r="K615" s="543"/>
      <c r="L615" s="543"/>
      <c r="M615"/>
      <c r="N615" s="543"/>
      <c r="O615"/>
      <c r="P615"/>
      <c r="Q615" s="546"/>
      <c r="R615" s="546"/>
      <c r="S615"/>
      <c r="T615"/>
      <c r="U615" s="546"/>
      <c r="X615" s="821"/>
      <c r="Y615"/>
      <c r="Z615"/>
      <c r="AA615" s="85"/>
      <c r="AB615" s="22"/>
      <c r="AC615" s="22"/>
      <c r="AD615" s="22"/>
      <c r="AE615" s="22"/>
      <c r="AF615" s="22"/>
      <c r="AG615" s="22"/>
      <c r="AH615" s="22"/>
      <c r="AI615" s="22"/>
      <c r="AJ615"/>
      <c r="AK615"/>
      <c r="AL615"/>
      <c r="AM615"/>
      <c r="AN615"/>
      <c r="AO615"/>
      <c r="AP615"/>
      <c r="AQ615"/>
      <c r="AR615"/>
      <c r="AS615"/>
      <c r="AT615"/>
    </row>
    <row r="616" spans="1:46" s="8" customFormat="1" x14ac:dyDescent="0.35">
      <c r="A616"/>
      <c r="B616"/>
      <c r="C616"/>
      <c r="D616"/>
      <c r="E616" s="546"/>
      <c r="F616" s="546"/>
      <c r="G616"/>
      <c r="H616" s="547"/>
      <c r="I616" s="547"/>
      <c r="J616" s="547"/>
      <c r="K616" s="543"/>
      <c r="L616" s="543"/>
      <c r="M616"/>
      <c r="N616" s="543"/>
      <c r="O616"/>
      <c r="P616"/>
      <c r="Q616" s="546"/>
      <c r="R616" s="546"/>
      <c r="S616"/>
      <c r="T616"/>
      <c r="U616" s="546"/>
      <c r="X616" s="821"/>
      <c r="Y616"/>
      <c r="Z616"/>
      <c r="AA616" s="85"/>
      <c r="AB616" s="22"/>
      <c r="AC616" s="22"/>
      <c r="AD616" s="22"/>
      <c r="AE616" s="22"/>
      <c r="AF616" s="22"/>
      <c r="AG616" s="22"/>
      <c r="AH616" s="22"/>
      <c r="AI616" s="22"/>
      <c r="AJ616"/>
      <c r="AK616"/>
      <c r="AL616"/>
      <c r="AM616"/>
      <c r="AN616"/>
      <c r="AO616"/>
      <c r="AP616"/>
      <c r="AQ616"/>
      <c r="AR616"/>
      <c r="AS616"/>
      <c r="AT616"/>
    </row>
    <row r="617" spans="1:46" s="8" customFormat="1" x14ac:dyDescent="0.35">
      <c r="A617"/>
      <c r="B617"/>
      <c r="C617"/>
      <c r="D617"/>
      <c r="E617" s="546"/>
      <c r="F617" s="546"/>
      <c r="G617"/>
      <c r="H617" s="547"/>
      <c r="I617" s="547"/>
      <c r="J617" s="547"/>
      <c r="K617" s="543"/>
      <c r="L617" s="543"/>
      <c r="M617"/>
      <c r="N617" s="543"/>
      <c r="O617"/>
      <c r="P617"/>
      <c r="Q617" s="546"/>
      <c r="R617" s="546"/>
      <c r="S617"/>
      <c r="T617"/>
      <c r="U617" s="546"/>
      <c r="X617" s="821"/>
      <c r="Y617"/>
      <c r="Z617"/>
      <c r="AA617" s="85"/>
      <c r="AB617" s="22"/>
      <c r="AC617" s="22"/>
      <c r="AD617" s="22"/>
      <c r="AE617" s="22"/>
      <c r="AF617" s="22"/>
      <c r="AG617" s="22"/>
      <c r="AH617" s="22"/>
      <c r="AI617" s="22"/>
      <c r="AJ617"/>
      <c r="AK617"/>
      <c r="AL617"/>
      <c r="AM617"/>
      <c r="AN617"/>
      <c r="AO617"/>
      <c r="AP617"/>
      <c r="AQ617"/>
      <c r="AR617"/>
      <c r="AS617"/>
      <c r="AT617"/>
    </row>
    <row r="618" spans="1:46" s="8" customFormat="1" x14ac:dyDescent="0.35">
      <c r="A618"/>
      <c r="B618"/>
      <c r="C618"/>
      <c r="D618"/>
      <c r="E618" s="546"/>
      <c r="F618" s="546"/>
      <c r="G618"/>
      <c r="H618" s="547"/>
      <c r="I618" s="547"/>
      <c r="J618" s="547"/>
      <c r="K618" s="543"/>
      <c r="L618" s="543"/>
      <c r="M618"/>
      <c r="N618" s="543"/>
      <c r="O618"/>
      <c r="P618"/>
      <c r="Q618" s="546"/>
      <c r="R618" s="546"/>
      <c r="S618"/>
      <c r="T618"/>
      <c r="U618" s="546"/>
      <c r="X618" s="821"/>
      <c r="Y618"/>
      <c r="Z618"/>
      <c r="AA618" s="85"/>
      <c r="AB618" s="22"/>
      <c r="AC618" s="22"/>
      <c r="AD618" s="22"/>
      <c r="AE618" s="22"/>
      <c r="AF618" s="22"/>
      <c r="AG618" s="22"/>
      <c r="AH618" s="22"/>
      <c r="AI618" s="22"/>
      <c r="AJ618"/>
      <c r="AK618"/>
      <c r="AL618"/>
      <c r="AM618"/>
      <c r="AN618"/>
      <c r="AO618"/>
      <c r="AP618"/>
      <c r="AQ618"/>
      <c r="AR618"/>
      <c r="AS618"/>
      <c r="AT618"/>
    </row>
    <row r="619" spans="1:46" s="8" customFormat="1" x14ac:dyDescent="0.35">
      <c r="A619"/>
      <c r="B619"/>
      <c r="C619"/>
      <c r="D619"/>
      <c r="E619" s="546"/>
      <c r="F619" s="546"/>
      <c r="G619"/>
      <c r="H619" s="547"/>
      <c r="I619" s="547"/>
      <c r="J619" s="547"/>
      <c r="K619" s="543"/>
      <c r="L619" s="543"/>
      <c r="M619"/>
      <c r="N619" s="543"/>
      <c r="O619"/>
      <c r="P619"/>
      <c r="Q619" s="546"/>
      <c r="R619" s="546"/>
      <c r="S619"/>
      <c r="T619"/>
      <c r="U619" s="546"/>
      <c r="X619" s="821"/>
      <c r="Y619"/>
      <c r="Z619"/>
      <c r="AA619" s="85"/>
      <c r="AB619" s="22"/>
      <c r="AC619" s="22"/>
      <c r="AD619" s="22"/>
      <c r="AE619" s="22"/>
      <c r="AF619" s="22"/>
      <c r="AG619" s="22"/>
      <c r="AH619" s="22"/>
      <c r="AI619" s="22"/>
      <c r="AJ619"/>
      <c r="AK619"/>
      <c r="AL619"/>
      <c r="AM619"/>
      <c r="AN619"/>
      <c r="AO619"/>
      <c r="AP619"/>
      <c r="AQ619"/>
      <c r="AR619"/>
      <c r="AS619"/>
      <c r="AT619"/>
    </row>
    <row r="620" spans="1:46" s="8" customFormat="1" x14ac:dyDescent="0.35">
      <c r="A620"/>
      <c r="B620"/>
      <c r="C620"/>
      <c r="D620"/>
      <c r="E620" s="546"/>
      <c r="F620" s="546"/>
      <c r="G620"/>
      <c r="H620" s="547"/>
      <c r="I620" s="547"/>
      <c r="J620" s="547"/>
      <c r="K620" s="543"/>
      <c r="L620" s="543"/>
      <c r="M620"/>
      <c r="N620" s="543"/>
      <c r="O620"/>
      <c r="P620"/>
      <c r="Q620" s="546"/>
      <c r="R620" s="546"/>
      <c r="S620"/>
      <c r="T620"/>
      <c r="U620" s="546"/>
      <c r="X620" s="821"/>
      <c r="Y620"/>
      <c r="Z620"/>
      <c r="AA620" s="85"/>
      <c r="AB620" s="22"/>
      <c r="AC620" s="22"/>
      <c r="AD620" s="22"/>
      <c r="AE620" s="22"/>
      <c r="AF620" s="22"/>
      <c r="AG620" s="22"/>
      <c r="AH620" s="22"/>
      <c r="AI620" s="22"/>
      <c r="AJ620"/>
      <c r="AK620"/>
      <c r="AL620"/>
      <c r="AM620"/>
      <c r="AN620"/>
      <c r="AO620"/>
      <c r="AP620"/>
      <c r="AQ620"/>
      <c r="AR620"/>
      <c r="AS620"/>
      <c r="AT620"/>
    </row>
    <row r="621" spans="1:46" s="8" customFormat="1" x14ac:dyDescent="0.35">
      <c r="A621"/>
      <c r="B621"/>
      <c r="C621"/>
      <c r="D621"/>
      <c r="E621" s="546"/>
      <c r="F621" s="546"/>
      <c r="G621"/>
      <c r="H621" s="547"/>
      <c r="I621" s="547"/>
      <c r="J621" s="547"/>
      <c r="K621" s="543"/>
      <c r="L621" s="543"/>
      <c r="M621"/>
      <c r="N621" s="543"/>
      <c r="O621"/>
      <c r="P621"/>
      <c r="Q621" s="546"/>
      <c r="R621" s="546"/>
      <c r="S621"/>
      <c r="T621"/>
      <c r="U621" s="546"/>
      <c r="X621" s="821"/>
      <c r="Y621"/>
      <c r="Z621"/>
      <c r="AA621" s="85"/>
      <c r="AB621" s="22"/>
      <c r="AC621" s="22"/>
      <c r="AD621" s="22"/>
      <c r="AE621" s="22"/>
      <c r="AF621" s="22"/>
      <c r="AG621" s="22"/>
      <c r="AH621" s="22"/>
      <c r="AI621" s="22"/>
      <c r="AJ621"/>
      <c r="AK621"/>
      <c r="AL621"/>
      <c r="AM621"/>
      <c r="AN621"/>
      <c r="AO621"/>
      <c r="AP621"/>
      <c r="AQ621"/>
      <c r="AR621"/>
      <c r="AS621"/>
      <c r="AT621"/>
    </row>
    <row r="622" spans="1:46" s="8" customFormat="1" x14ac:dyDescent="0.35">
      <c r="A622"/>
      <c r="B622"/>
      <c r="C622"/>
      <c r="D622"/>
      <c r="E622" s="546"/>
      <c r="F622" s="546"/>
      <c r="G622"/>
      <c r="H622" s="547"/>
      <c r="I622" s="547"/>
      <c r="J622" s="547"/>
      <c r="K622" s="543"/>
      <c r="L622" s="543"/>
      <c r="M622"/>
      <c r="N622" s="543"/>
      <c r="O622"/>
      <c r="P622"/>
      <c r="Q622" s="546"/>
      <c r="R622" s="546"/>
      <c r="S622"/>
      <c r="T622"/>
      <c r="U622" s="546"/>
      <c r="X622" s="821"/>
      <c r="Y622"/>
      <c r="Z622"/>
      <c r="AA622" s="85"/>
      <c r="AB622" s="22"/>
      <c r="AC622" s="22"/>
      <c r="AD622" s="22"/>
      <c r="AE622" s="22"/>
      <c r="AF622" s="22"/>
      <c r="AG622" s="22"/>
      <c r="AH622" s="22"/>
      <c r="AI622" s="22"/>
      <c r="AJ622"/>
      <c r="AK622"/>
      <c r="AL622"/>
      <c r="AM622"/>
      <c r="AN622"/>
      <c r="AO622"/>
      <c r="AP622"/>
      <c r="AQ622"/>
      <c r="AR622"/>
      <c r="AS622"/>
      <c r="AT622"/>
    </row>
    <row r="623" spans="1:46" s="8" customFormat="1" x14ac:dyDescent="0.35">
      <c r="A623"/>
      <c r="B623"/>
      <c r="C623"/>
      <c r="D623"/>
      <c r="E623" s="546"/>
      <c r="F623" s="546"/>
      <c r="G623"/>
      <c r="H623" s="547"/>
      <c r="I623" s="547"/>
      <c r="J623" s="547"/>
      <c r="K623" s="543"/>
      <c r="L623" s="543"/>
      <c r="M623"/>
      <c r="N623" s="543"/>
      <c r="O623"/>
      <c r="P623"/>
      <c r="Q623" s="546"/>
      <c r="R623" s="546"/>
      <c r="S623"/>
      <c r="T623"/>
      <c r="U623" s="546"/>
      <c r="X623" s="821"/>
      <c r="Y623"/>
      <c r="Z623"/>
      <c r="AA623" s="85"/>
      <c r="AB623" s="22"/>
      <c r="AC623" s="22"/>
      <c r="AD623" s="22"/>
      <c r="AE623" s="22"/>
      <c r="AF623" s="22"/>
      <c r="AG623" s="22"/>
      <c r="AH623" s="22"/>
      <c r="AI623" s="22"/>
      <c r="AJ623"/>
      <c r="AK623"/>
      <c r="AL623"/>
      <c r="AM623"/>
      <c r="AN623"/>
      <c r="AO623"/>
      <c r="AP623"/>
      <c r="AQ623"/>
      <c r="AR623"/>
      <c r="AS623"/>
      <c r="AT623"/>
    </row>
    <row r="624" spans="1:46" s="8" customFormat="1" x14ac:dyDescent="0.35">
      <c r="A624"/>
      <c r="B624"/>
      <c r="C624"/>
      <c r="D624"/>
      <c r="E624" s="546"/>
      <c r="F624" s="546"/>
      <c r="G624"/>
      <c r="H624" s="547"/>
      <c r="I624" s="547"/>
      <c r="J624" s="547"/>
      <c r="K624" s="543"/>
      <c r="L624" s="543"/>
      <c r="M624"/>
      <c r="N624" s="543"/>
      <c r="O624"/>
      <c r="P624"/>
      <c r="Q624" s="546"/>
      <c r="R624" s="546"/>
      <c r="S624"/>
      <c r="T624"/>
      <c r="U624" s="546"/>
      <c r="X624" s="821"/>
      <c r="Y624"/>
      <c r="Z624"/>
      <c r="AA624" s="85"/>
      <c r="AB624" s="22"/>
      <c r="AC624" s="22"/>
      <c r="AD624" s="22"/>
      <c r="AE624" s="22"/>
      <c r="AF624" s="22"/>
      <c r="AG624" s="22"/>
      <c r="AH624" s="22"/>
      <c r="AI624" s="22"/>
      <c r="AJ624"/>
      <c r="AK624"/>
      <c r="AL624"/>
      <c r="AM624"/>
      <c r="AN624"/>
      <c r="AO624"/>
      <c r="AP624"/>
      <c r="AQ624"/>
      <c r="AR624"/>
      <c r="AS624"/>
      <c r="AT624"/>
    </row>
    <row r="625" spans="1:46" s="8" customFormat="1" x14ac:dyDescent="0.35">
      <c r="A625"/>
      <c r="B625"/>
      <c r="C625"/>
      <c r="D625"/>
      <c r="E625" s="546"/>
      <c r="F625" s="546"/>
      <c r="G625"/>
      <c r="H625" s="547"/>
      <c r="I625" s="547"/>
      <c r="J625" s="547"/>
      <c r="K625" s="543"/>
      <c r="L625" s="543"/>
      <c r="M625"/>
      <c r="N625" s="543"/>
      <c r="O625"/>
      <c r="P625"/>
      <c r="Q625" s="546"/>
      <c r="R625" s="546"/>
      <c r="S625"/>
      <c r="T625"/>
      <c r="U625" s="546"/>
      <c r="X625" s="821"/>
      <c r="Y625"/>
      <c r="Z625"/>
      <c r="AA625" s="85"/>
      <c r="AB625" s="22"/>
      <c r="AC625" s="22"/>
      <c r="AD625" s="22"/>
      <c r="AE625" s="22"/>
      <c r="AF625" s="22"/>
      <c r="AG625" s="22"/>
      <c r="AH625" s="22"/>
      <c r="AI625" s="22"/>
      <c r="AJ625"/>
      <c r="AK625"/>
      <c r="AL625"/>
      <c r="AM625"/>
      <c r="AN625"/>
      <c r="AO625"/>
      <c r="AP625"/>
      <c r="AQ625"/>
      <c r="AR625"/>
      <c r="AS625"/>
      <c r="AT625"/>
    </row>
    <row r="626" spans="1:46" s="8" customFormat="1" x14ac:dyDescent="0.35">
      <c r="A626"/>
      <c r="B626"/>
      <c r="C626"/>
      <c r="D626"/>
      <c r="E626" s="546"/>
      <c r="F626" s="546"/>
      <c r="G626"/>
      <c r="H626" s="547"/>
      <c r="I626" s="547"/>
      <c r="J626" s="547"/>
      <c r="K626" s="543"/>
      <c r="L626" s="543"/>
      <c r="M626"/>
      <c r="N626" s="543"/>
      <c r="O626"/>
      <c r="P626"/>
      <c r="Q626" s="546"/>
      <c r="R626" s="546"/>
      <c r="S626"/>
      <c r="T626"/>
      <c r="U626" s="546"/>
      <c r="X626" s="821"/>
      <c r="Y626"/>
      <c r="Z626"/>
      <c r="AA626" s="85"/>
      <c r="AB626" s="22"/>
      <c r="AC626" s="22"/>
      <c r="AD626" s="22"/>
      <c r="AE626" s="22"/>
      <c r="AF626" s="22"/>
      <c r="AG626" s="22"/>
      <c r="AH626" s="22"/>
      <c r="AI626" s="22"/>
      <c r="AJ626"/>
      <c r="AK626"/>
      <c r="AL626"/>
      <c r="AM626"/>
      <c r="AN626"/>
      <c r="AO626"/>
      <c r="AP626"/>
      <c r="AQ626"/>
      <c r="AR626"/>
      <c r="AS626"/>
      <c r="AT626"/>
    </row>
    <row r="627" spans="1:46" s="8" customFormat="1" x14ac:dyDescent="0.35">
      <c r="A627"/>
      <c r="B627"/>
      <c r="C627"/>
      <c r="D627"/>
      <c r="E627" s="546"/>
      <c r="F627" s="546"/>
      <c r="G627"/>
      <c r="H627" s="547"/>
      <c r="I627" s="547"/>
      <c r="J627" s="547"/>
      <c r="K627" s="543"/>
      <c r="L627" s="543"/>
      <c r="M627"/>
      <c r="N627" s="543"/>
      <c r="O627"/>
      <c r="P627"/>
      <c r="Q627" s="546"/>
      <c r="R627" s="546"/>
      <c r="S627"/>
      <c r="T627"/>
      <c r="U627" s="546"/>
      <c r="X627" s="821"/>
      <c r="Y627"/>
      <c r="Z627"/>
      <c r="AA627" s="85"/>
      <c r="AB627" s="22"/>
      <c r="AC627" s="22"/>
      <c r="AD627" s="22"/>
      <c r="AE627" s="22"/>
      <c r="AF627" s="22"/>
      <c r="AG627" s="22"/>
      <c r="AH627" s="22"/>
      <c r="AI627" s="22"/>
      <c r="AJ627"/>
      <c r="AK627"/>
      <c r="AL627"/>
      <c r="AM627"/>
      <c r="AN627"/>
      <c r="AO627"/>
      <c r="AP627"/>
      <c r="AQ627"/>
      <c r="AR627"/>
      <c r="AS627"/>
      <c r="AT627"/>
    </row>
    <row r="628" spans="1:46" s="8" customFormat="1" x14ac:dyDescent="0.35">
      <c r="A628"/>
      <c r="B628"/>
      <c r="C628"/>
      <c r="D628"/>
      <c r="E628" s="546"/>
      <c r="F628" s="546"/>
      <c r="G628"/>
      <c r="H628" s="547"/>
      <c r="I628" s="547"/>
      <c r="J628" s="547"/>
      <c r="K628" s="543"/>
      <c r="L628" s="543"/>
      <c r="M628"/>
      <c r="N628" s="543"/>
      <c r="O628"/>
      <c r="P628"/>
      <c r="Q628" s="546"/>
      <c r="R628" s="546"/>
      <c r="S628"/>
      <c r="T628"/>
      <c r="U628" s="546"/>
      <c r="X628" s="821"/>
      <c r="Y628"/>
      <c r="Z628"/>
      <c r="AA628" s="85"/>
      <c r="AB628" s="22"/>
      <c r="AC628" s="22"/>
      <c r="AD628" s="22"/>
      <c r="AE628" s="22"/>
      <c r="AF628" s="22"/>
      <c r="AG628" s="22"/>
      <c r="AH628" s="22"/>
      <c r="AI628" s="22"/>
      <c r="AJ628"/>
      <c r="AK628"/>
      <c r="AL628"/>
      <c r="AM628"/>
      <c r="AN628"/>
      <c r="AO628"/>
      <c r="AP628"/>
      <c r="AQ628"/>
      <c r="AR628"/>
      <c r="AS628"/>
      <c r="AT628"/>
    </row>
    <row r="629" spans="1:46" s="8" customFormat="1" x14ac:dyDescent="0.35">
      <c r="A629"/>
      <c r="B629"/>
      <c r="C629"/>
      <c r="D629"/>
      <c r="E629" s="546"/>
      <c r="F629" s="546"/>
      <c r="G629"/>
      <c r="H629" s="547"/>
      <c r="I629" s="547"/>
      <c r="J629" s="547"/>
      <c r="K629" s="543"/>
      <c r="L629" s="543"/>
      <c r="M629"/>
      <c r="N629" s="543"/>
      <c r="O629"/>
      <c r="P629"/>
      <c r="Q629" s="546"/>
      <c r="R629" s="546"/>
      <c r="S629"/>
      <c r="T629"/>
      <c r="U629" s="546"/>
      <c r="X629" s="821"/>
      <c r="Y629"/>
      <c r="Z629"/>
      <c r="AA629" s="85"/>
      <c r="AB629" s="22"/>
      <c r="AC629" s="22"/>
      <c r="AD629" s="22"/>
      <c r="AE629" s="22"/>
      <c r="AF629" s="22"/>
      <c r="AG629" s="22"/>
      <c r="AH629" s="22"/>
      <c r="AI629" s="22"/>
      <c r="AJ629"/>
      <c r="AK629"/>
      <c r="AL629"/>
      <c r="AM629"/>
      <c r="AN629"/>
      <c r="AO629"/>
      <c r="AP629"/>
      <c r="AQ629"/>
      <c r="AR629"/>
      <c r="AS629"/>
      <c r="AT629"/>
    </row>
    <row r="630" spans="1:46" s="8" customFormat="1" x14ac:dyDescent="0.35">
      <c r="A630"/>
      <c r="B630"/>
      <c r="C630"/>
      <c r="D630"/>
      <c r="E630" s="546"/>
      <c r="F630" s="546"/>
      <c r="G630"/>
      <c r="H630" s="547"/>
      <c r="I630" s="547"/>
      <c r="J630" s="547"/>
      <c r="K630" s="543"/>
      <c r="L630" s="543"/>
      <c r="M630"/>
      <c r="N630" s="543"/>
      <c r="O630"/>
      <c r="P630"/>
      <c r="Q630" s="546"/>
      <c r="R630" s="546"/>
      <c r="S630"/>
      <c r="T630"/>
      <c r="U630" s="546"/>
      <c r="X630" s="821"/>
      <c r="Y630"/>
      <c r="Z630"/>
      <c r="AA630" s="85"/>
      <c r="AB630" s="22"/>
      <c r="AC630" s="22"/>
      <c r="AD630" s="22"/>
      <c r="AE630" s="22"/>
      <c r="AF630" s="22"/>
      <c r="AG630" s="22"/>
      <c r="AH630" s="22"/>
      <c r="AI630" s="22"/>
      <c r="AJ630"/>
      <c r="AK630"/>
      <c r="AL630"/>
      <c r="AM630"/>
      <c r="AN630"/>
      <c r="AO630"/>
      <c r="AP630"/>
      <c r="AQ630"/>
      <c r="AR630"/>
      <c r="AS630"/>
      <c r="AT630"/>
    </row>
    <row r="631" spans="1:46" s="8" customFormat="1" x14ac:dyDescent="0.35">
      <c r="A631"/>
      <c r="B631"/>
      <c r="C631"/>
      <c r="D631"/>
      <c r="E631" s="546"/>
      <c r="F631" s="546"/>
      <c r="G631"/>
      <c r="H631" s="547"/>
      <c r="I631" s="547"/>
      <c r="J631" s="547"/>
      <c r="K631" s="543"/>
      <c r="L631" s="543"/>
      <c r="M631"/>
      <c r="N631" s="543"/>
      <c r="O631"/>
      <c r="P631"/>
      <c r="Q631" s="546"/>
      <c r="R631" s="546"/>
      <c r="S631"/>
      <c r="T631"/>
      <c r="U631" s="546"/>
      <c r="X631" s="821"/>
      <c r="Y631"/>
      <c r="Z631"/>
      <c r="AA631" s="85"/>
      <c r="AB631" s="22"/>
      <c r="AC631" s="22"/>
      <c r="AD631" s="22"/>
      <c r="AE631" s="22"/>
      <c r="AF631" s="22"/>
      <c r="AG631" s="22"/>
      <c r="AH631" s="22"/>
      <c r="AI631" s="22"/>
      <c r="AJ631"/>
      <c r="AK631"/>
      <c r="AL631"/>
      <c r="AM631"/>
      <c r="AN631"/>
      <c r="AO631"/>
      <c r="AP631"/>
      <c r="AQ631"/>
      <c r="AR631"/>
      <c r="AS631"/>
      <c r="AT631"/>
    </row>
    <row r="632" spans="1:46" s="8" customFormat="1" x14ac:dyDescent="0.35">
      <c r="A632"/>
      <c r="B632"/>
      <c r="C632"/>
      <c r="D632"/>
      <c r="E632" s="546"/>
      <c r="F632" s="546"/>
      <c r="G632"/>
      <c r="H632" s="547"/>
      <c r="I632" s="547"/>
      <c r="J632" s="547"/>
      <c r="K632" s="543"/>
      <c r="L632" s="543"/>
      <c r="M632"/>
      <c r="N632" s="543"/>
      <c r="O632"/>
      <c r="P632"/>
      <c r="Q632" s="546"/>
      <c r="R632" s="546"/>
      <c r="S632"/>
      <c r="T632"/>
      <c r="U632" s="546"/>
      <c r="X632" s="821"/>
      <c r="Y632"/>
      <c r="Z632"/>
      <c r="AA632" s="85"/>
      <c r="AB632" s="22"/>
      <c r="AC632" s="22"/>
      <c r="AD632" s="22"/>
      <c r="AE632" s="22"/>
      <c r="AF632" s="22"/>
      <c r="AG632" s="22"/>
      <c r="AH632" s="22"/>
      <c r="AI632" s="22"/>
      <c r="AJ632"/>
      <c r="AK632"/>
      <c r="AL632"/>
      <c r="AM632"/>
      <c r="AN632"/>
      <c r="AO632"/>
      <c r="AP632"/>
      <c r="AQ632"/>
      <c r="AR632"/>
      <c r="AS632"/>
      <c r="AT632"/>
    </row>
    <row r="633" spans="1:46" s="8" customFormat="1" x14ac:dyDescent="0.35">
      <c r="A633"/>
      <c r="B633"/>
      <c r="C633"/>
      <c r="D633"/>
      <c r="E633" s="546"/>
      <c r="F633" s="546"/>
      <c r="G633"/>
      <c r="H633" s="547"/>
      <c r="I633" s="547"/>
      <c r="J633" s="547"/>
      <c r="K633" s="543"/>
      <c r="L633" s="543"/>
      <c r="M633"/>
      <c r="N633" s="543"/>
      <c r="O633"/>
      <c r="P633"/>
      <c r="Q633" s="546"/>
      <c r="R633" s="546"/>
      <c r="S633"/>
      <c r="T633"/>
      <c r="U633" s="546"/>
      <c r="X633" s="821"/>
      <c r="Y633"/>
      <c r="Z633"/>
      <c r="AA633" s="85"/>
      <c r="AB633" s="22"/>
      <c r="AC633" s="22"/>
      <c r="AD633" s="22"/>
      <c r="AE633" s="22"/>
      <c r="AF633" s="22"/>
      <c r="AG633" s="22"/>
      <c r="AH633" s="22"/>
      <c r="AI633" s="22"/>
      <c r="AJ633"/>
      <c r="AK633"/>
      <c r="AL633"/>
      <c r="AM633"/>
      <c r="AN633"/>
      <c r="AO633"/>
      <c r="AP633"/>
      <c r="AQ633"/>
      <c r="AR633"/>
      <c r="AS633"/>
      <c r="AT633"/>
    </row>
    <row r="634" spans="1:46" s="8" customFormat="1" x14ac:dyDescent="0.35">
      <c r="A634"/>
      <c r="B634"/>
      <c r="C634"/>
      <c r="D634"/>
      <c r="E634" s="546"/>
      <c r="F634" s="546"/>
      <c r="G634"/>
      <c r="H634" s="547"/>
      <c r="I634" s="547"/>
      <c r="J634" s="547"/>
      <c r="K634" s="543"/>
      <c r="L634" s="543"/>
      <c r="M634"/>
      <c r="N634" s="543"/>
      <c r="O634"/>
      <c r="P634"/>
      <c r="Q634" s="546"/>
      <c r="R634" s="546"/>
      <c r="S634"/>
      <c r="T634"/>
      <c r="U634" s="546"/>
      <c r="X634" s="821"/>
      <c r="Y634"/>
      <c r="Z634"/>
      <c r="AA634" s="85"/>
      <c r="AB634" s="22"/>
      <c r="AC634" s="22"/>
      <c r="AD634" s="22"/>
      <c r="AE634" s="22"/>
      <c r="AF634" s="22"/>
      <c r="AG634" s="22"/>
      <c r="AH634" s="22"/>
      <c r="AI634" s="22"/>
      <c r="AJ634"/>
      <c r="AK634"/>
      <c r="AL634"/>
      <c r="AM634"/>
      <c r="AN634"/>
      <c r="AO634"/>
      <c r="AP634"/>
      <c r="AQ634"/>
      <c r="AR634"/>
      <c r="AS634"/>
      <c r="AT634"/>
    </row>
    <row r="635" spans="1:46" s="8" customFormat="1" x14ac:dyDescent="0.35">
      <c r="A635"/>
      <c r="B635"/>
      <c r="C635"/>
      <c r="D635"/>
      <c r="E635" s="546"/>
      <c r="F635" s="546"/>
      <c r="G635"/>
      <c r="H635" s="547"/>
      <c r="I635" s="547"/>
      <c r="J635" s="547"/>
      <c r="K635" s="543"/>
      <c r="L635" s="543"/>
      <c r="M635"/>
      <c r="N635" s="543"/>
      <c r="O635"/>
      <c r="P635"/>
      <c r="Q635" s="546"/>
      <c r="R635" s="546"/>
      <c r="S635"/>
      <c r="T635"/>
      <c r="U635" s="546"/>
      <c r="X635" s="821"/>
      <c r="Y635"/>
      <c r="Z635"/>
      <c r="AA635" s="85"/>
      <c r="AB635" s="22"/>
      <c r="AC635" s="22"/>
      <c r="AD635" s="22"/>
      <c r="AE635" s="22"/>
      <c r="AF635" s="22"/>
      <c r="AG635" s="22"/>
      <c r="AH635" s="22"/>
      <c r="AI635" s="22"/>
      <c r="AJ635"/>
      <c r="AK635"/>
      <c r="AL635"/>
      <c r="AM635"/>
      <c r="AN635"/>
      <c r="AO635"/>
      <c r="AP635"/>
      <c r="AQ635"/>
      <c r="AR635"/>
      <c r="AS635"/>
      <c r="AT635"/>
    </row>
    <row r="636" spans="1:46" s="8" customFormat="1" x14ac:dyDescent="0.35">
      <c r="A636"/>
      <c r="B636"/>
      <c r="C636"/>
      <c r="D636"/>
      <c r="E636" s="546"/>
      <c r="F636" s="546"/>
      <c r="G636"/>
      <c r="H636" s="547"/>
      <c r="I636" s="547"/>
      <c r="J636" s="547"/>
      <c r="K636" s="543"/>
      <c r="L636" s="543"/>
      <c r="M636"/>
      <c r="N636" s="543"/>
      <c r="O636"/>
      <c r="P636"/>
      <c r="Q636" s="546"/>
      <c r="R636" s="546"/>
      <c r="S636"/>
      <c r="T636"/>
      <c r="U636" s="546"/>
      <c r="X636" s="821"/>
      <c r="Y636"/>
      <c r="Z636"/>
      <c r="AA636" s="85"/>
      <c r="AB636" s="22"/>
      <c r="AC636" s="22"/>
      <c r="AD636" s="22"/>
      <c r="AE636" s="22"/>
      <c r="AF636" s="22"/>
      <c r="AG636" s="22"/>
      <c r="AH636" s="22"/>
      <c r="AI636" s="22"/>
      <c r="AJ636"/>
      <c r="AK636"/>
      <c r="AL636"/>
      <c r="AM636"/>
      <c r="AN636"/>
      <c r="AO636"/>
      <c r="AP636"/>
      <c r="AQ636"/>
      <c r="AR636"/>
      <c r="AS636"/>
      <c r="AT636"/>
    </row>
    <row r="637" spans="1:46" s="8" customFormat="1" x14ac:dyDescent="0.35">
      <c r="A637"/>
      <c r="B637"/>
      <c r="C637"/>
      <c r="D637"/>
      <c r="E637" s="546"/>
      <c r="F637" s="546"/>
      <c r="G637"/>
      <c r="H637" s="547"/>
      <c r="I637" s="547"/>
      <c r="J637" s="547"/>
      <c r="K637" s="543"/>
      <c r="L637" s="543"/>
      <c r="M637"/>
      <c r="N637" s="543"/>
      <c r="O637"/>
      <c r="P637"/>
      <c r="Q637" s="546"/>
      <c r="R637" s="546"/>
      <c r="S637"/>
      <c r="T637"/>
      <c r="U637" s="546"/>
      <c r="X637" s="821"/>
      <c r="Y637"/>
      <c r="Z637"/>
      <c r="AA637" s="85"/>
      <c r="AB637" s="22"/>
      <c r="AC637" s="22"/>
      <c r="AD637" s="22"/>
      <c r="AE637" s="22"/>
      <c r="AF637" s="22"/>
      <c r="AG637" s="22"/>
      <c r="AH637" s="22"/>
      <c r="AI637" s="22"/>
      <c r="AJ637"/>
      <c r="AK637"/>
      <c r="AL637"/>
      <c r="AM637"/>
      <c r="AN637"/>
      <c r="AO637"/>
      <c r="AP637"/>
      <c r="AQ637"/>
      <c r="AR637"/>
      <c r="AS637"/>
      <c r="AT637"/>
    </row>
    <row r="638" spans="1:46" s="8" customFormat="1" x14ac:dyDescent="0.35">
      <c r="A638"/>
      <c r="B638"/>
      <c r="C638"/>
      <c r="D638"/>
      <c r="E638" s="546"/>
      <c r="F638" s="546"/>
      <c r="G638"/>
      <c r="H638" s="547"/>
      <c r="I638" s="547"/>
      <c r="J638" s="547"/>
      <c r="K638" s="543"/>
      <c r="L638" s="543"/>
      <c r="M638"/>
      <c r="N638" s="543"/>
      <c r="O638"/>
      <c r="P638"/>
      <c r="Q638" s="546"/>
      <c r="R638" s="546"/>
      <c r="S638"/>
      <c r="T638"/>
      <c r="U638" s="546"/>
      <c r="X638" s="821"/>
      <c r="Y638"/>
      <c r="Z638"/>
      <c r="AA638" s="85"/>
      <c r="AB638" s="22"/>
      <c r="AC638" s="22"/>
      <c r="AD638" s="22"/>
      <c r="AE638" s="22"/>
      <c r="AF638" s="22"/>
      <c r="AG638" s="22"/>
      <c r="AH638" s="22"/>
      <c r="AI638" s="22"/>
      <c r="AJ638"/>
      <c r="AK638"/>
      <c r="AL638"/>
      <c r="AM638"/>
      <c r="AN638"/>
      <c r="AO638"/>
      <c r="AP638"/>
      <c r="AQ638"/>
      <c r="AR638"/>
      <c r="AS638"/>
      <c r="AT638"/>
    </row>
    <row r="639" spans="1:46" s="8" customFormat="1" x14ac:dyDescent="0.35">
      <c r="A639"/>
      <c r="B639"/>
      <c r="C639"/>
      <c r="D639"/>
      <c r="E639" s="546"/>
      <c r="F639" s="546"/>
      <c r="G639"/>
      <c r="H639" s="547"/>
      <c r="I639" s="547"/>
      <c r="J639" s="547"/>
      <c r="K639" s="543"/>
      <c r="L639" s="543"/>
      <c r="M639"/>
      <c r="N639" s="543"/>
      <c r="O639"/>
      <c r="P639"/>
      <c r="Q639" s="546"/>
      <c r="R639" s="546"/>
      <c r="S639"/>
      <c r="T639"/>
      <c r="U639" s="546"/>
      <c r="X639" s="821"/>
      <c r="Y639"/>
      <c r="Z639"/>
      <c r="AA639" s="85"/>
      <c r="AB639" s="22"/>
      <c r="AC639" s="22"/>
      <c r="AD639" s="22"/>
      <c r="AE639" s="22"/>
      <c r="AF639" s="22"/>
      <c r="AG639" s="22"/>
      <c r="AH639" s="22"/>
      <c r="AI639" s="22"/>
      <c r="AJ639"/>
      <c r="AK639"/>
      <c r="AL639"/>
      <c r="AM639"/>
      <c r="AN639"/>
      <c r="AO639"/>
      <c r="AP639"/>
      <c r="AQ639"/>
      <c r="AR639"/>
      <c r="AS639"/>
      <c r="AT639"/>
    </row>
    <row r="640" spans="1:46" s="8" customFormat="1" x14ac:dyDescent="0.35">
      <c r="A640"/>
      <c r="B640"/>
      <c r="C640"/>
      <c r="D640"/>
      <c r="E640" s="546"/>
      <c r="F640" s="546"/>
      <c r="G640"/>
      <c r="H640" s="547"/>
      <c r="I640" s="547"/>
      <c r="J640" s="547"/>
      <c r="K640" s="543"/>
      <c r="L640" s="543"/>
      <c r="M640"/>
      <c r="N640" s="543"/>
      <c r="O640"/>
      <c r="P640"/>
      <c r="Q640" s="546"/>
      <c r="R640" s="546"/>
      <c r="S640"/>
      <c r="T640"/>
      <c r="U640" s="546"/>
      <c r="X640" s="821"/>
      <c r="Y640"/>
      <c r="Z640"/>
      <c r="AA640" s="85"/>
      <c r="AB640" s="22"/>
      <c r="AC640" s="22"/>
      <c r="AD640" s="22"/>
      <c r="AE640" s="22"/>
      <c r="AF640" s="22"/>
      <c r="AG640" s="22"/>
      <c r="AH640" s="22"/>
      <c r="AI640" s="22"/>
      <c r="AJ640"/>
      <c r="AK640"/>
      <c r="AL640"/>
      <c r="AM640"/>
      <c r="AN640"/>
      <c r="AO640"/>
      <c r="AP640"/>
      <c r="AQ640"/>
      <c r="AR640"/>
      <c r="AS640"/>
      <c r="AT640"/>
    </row>
    <row r="641" spans="1:46" s="8" customFormat="1" x14ac:dyDescent="0.35">
      <c r="A641"/>
      <c r="B641"/>
      <c r="C641"/>
      <c r="D641"/>
      <c r="E641" s="546"/>
      <c r="F641" s="546"/>
      <c r="G641"/>
      <c r="H641" s="547"/>
      <c r="I641" s="547"/>
      <c r="J641" s="547"/>
      <c r="K641" s="543"/>
      <c r="L641" s="543"/>
      <c r="M641"/>
      <c r="N641" s="543"/>
      <c r="O641"/>
      <c r="P641"/>
      <c r="Q641" s="546"/>
      <c r="R641" s="546"/>
      <c r="S641"/>
      <c r="T641"/>
      <c r="U641" s="546"/>
      <c r="X641" s="821"/>
      <c r="Y641"/>
      <c r="Z641"/>
      <c r="AA641" s="85"/>
      <c r="AB641" s="22"/>
      <c r="AC641" s="22"/>
      <c r="AD641" s="22"/>
      <c r="AE641" s="22"/>
      <c r="AF641" s="22"/>
      <c r="AG641" s="22"/>
      <c r="AH641" s="22"/>
      <c r="AI641" s="22"/>
      <c r="AJ641"/>
      <c r="AK641"/>
      <c r="AL641"/>
      <c r="AM641"/>
      <c r="AN641"/>
      <c r="AO641"/>
      <c r="AP641"/>
      <c r="AQ641"/>
      <c r="AR641"/>
      <c r="AS641"/>
      <c r="AT641"/>
    </row>
    <row r="642" spans="1:46" s="8" customFormat="1" x14ac:dyDescent="0.35">
      <c r="A642"/>
      <c r="B642"/>
      <c r="C642"/>
      <c r="D642"/>
      <c r="E642" s="546"/>
      <c r="F642" s="546"/>
      <c r="G642"/>
      <c r="H642" s="547"/>
      <c r="I642" s="547"/>
      <c r="J642" s="547"/>
      <c r="K642" s="543"/>
      <c r="L642" s="543"/>
      <c r="M642"/>
      <c r="N642" s="543"/>
      <c r="O642"/>
      <c r="P642"/>
      <c r="Q642" s="546"/>
      <c r="R642" s="546"/>
      <c r="S642"/>
      <c r="T642"/>
      <c r="U642" s="546"/>
      <c r="X642" s="821"/>
      <c r="Y642"/>
      <c r="Z642"/>
      <c r="AA642" s="85"/>
      <c r="AB642" s="22"/>
      <c r="AC642" s="22"/>
      <c r="AD642" s="22"/>
      <c r="AE642" s="22"/>
      <c r="AF642" s="22"/>
      <c r="AG642" s="22"/>
      <c r="AH642" s="22"/>
      <c r="AI642" s="22"/>
      <c r="AJ642"/>
      <c r="AK642"/>
      <c r="AL642"/>
      <c r="AM642"/>
      <c r="AN642"/>
      <c r="AO642"/>
      <c r="AP642"/>
      <c r="AQ642"/>
      <c r="AR642"/>
      <c r="AS642"/>
      <c r="AT642"/>
    </row>
    <row r="643" spans="1:46" s="8" customFormat="1" x14ac:dyDescent="0.35">
      <c r="A643"/>
      <c r="B643"/>
      <c r="C643"/>
      <c r="D643"/>
      <c r="E643" s="546"/>
      <c r="F643" s="546"/>
      <c r="G643"/>
      <c r="H643" s="547"/>
      <c r="I643" s="547"/>
      <c r="J643" s="547"/>
      <c r="K643" s="543"/>
      <c r="L643" s="543"/>
      <c r="M643"/>
      <c r="N643" s="543"/>
      <c r="O643"/>
      <c r="P643"/>
      <c r="Q643" s="546"/>
      <c r="R643" s="546"/>
      <c r="S643"/>
      <c r="T643"/>
      <c r="U643" s="546"/>
      <c r="X643" s="821"/>
      <c r="Y643"/>
      <c r="Z643"/>
      <c r="AA643" s="85"/>
      <c r="AB643" s="22"/>
      <c r="AC643" s="22"/>
      <c r="AD643" s="22"/>
      <c r="AE643" s="22"/>
      <c r="AF643" s="22"/>
      <c r="AG643" s="22"/>
      <c r="AH643" s="22"/>
      <c r="AI643" s="22"/>
      <c r="AJ643"/>
      <c r="AK643"/>
      <c r="AL643"/>
      <c r="AM643"/>
      <c r="AN643"/>
      <c r="AO643"/>
      <c r="AP643"/>
      <c r="AQ643"/>
      <c r="AR643"/>
      <c r="AS643"/>
      <c r="AT643"/>
    </row>
    <row r="644" spans="1:46" s="8" customFormat="1" x14ac:dyDescent="0.35">
      <c r="A644"/>
      <c r="B644"/>
      <c r="C644"/>
      <c r="D644"/>
      <c r="E644" s="546"/>
      <c r="F644" s="546"/>
      <c r="G644"/>
      <c r="H644" s="547"/>
      <c r="I644" s="547"/>
      <c r="J644" s="547"/>
      <c r="K644" s="543"/>
      <c r="L644" s="543"/>
      <c r="M644"/>
      <c r="N644" s="543"/>
      <c r="O644"/>
      <c r="P644"/>
      <c r="Q644" s="546"/>
      <c r="R644" s="546"/>
      <c r="S644"/>
      <c r="T644"/>
      <c r="U644" s="546"/>
      <c r="X644" s="821"/>
      <c r="Y644"/>
      <c r="Z644"/>
      <c r="AA644" s="85"/>
      <c r="AB644" s="22"/>
      <c r="AC644" s="22"/>
      <c r="AD644" s="22"/>
      <c r="AE644" s="22"/>
      <c r="AF644" s="22"/>
      <c r="AG644" s="22"/>
      <c r="AH644" s="22"/>
      <c r="AI644" s="22"/>
      <c r="AJ644"/>
      <c r="AK644"/>
      <c r="AL644"/>
      <c r="AM644"/>
      <c r="AN644"/>
      <c r="AO644"/>
      <c r="AP644"/>
      <c r="AQ644"/>
      <c r="AR644"/>
      <c r="AS644"/>
      <c r="AT644"/>
    </row>
    <row r="645" spans="1:46" s="8" customFormat="1" x14ac:dyDescent="0.35">
      <c r="A645"/>
      <c r="B645"/>
      <c r="C645"/>
      <c r="D645"/>
      <c r="E645" s="546"/>
      <c r="F645" s="546"/>
      <c r="G645"/>
      <c r="H645" s="547"/>
      <c r="I645" s="547"/>
      <c r="J645" s="547"/>
      <c r="K645" s="543"/>
      <c r="L645" s="543"/>
      <c r="M645"/>
      <c r="N645" s="543"/>
      <c r="O645"/>
      <c r="P645"/>
      <c r="Q645" s="546"/>
      <c r="R645" s="546"/>
      <c r="S645"/>
      <c r="T645"/>
      <c r="U645" s="546"/>
      <c r="X645" s="821"/>
      <c r="Y645"/>
      <c r="Z645"/>
      <c r="AA645" s="85"/>
      <c r="AB645" s="22"/>
      <c r="AC645" s="22"/>
      <c r="AD645" s="22"/>
      <c r="AE645" s="22"/>
      <c r="AF645" s="22"/>
      <c r="AG645" s="22"/>
      <c r="AH645" s="22"/>
      <c r="AI645" s="22"/>
      <c r="AJ645"/>
      <c r="AK645"/>
      <c r="AL645"/>
      <c r="AM645"/>
      <c r="AN645"/>
      <c r="AO645"/>
      <c r="AP645"/>
      <c r="AQ645"/>
      <c r="AR645"/>
      <c r="AS645"/>
      <c r="AT645"/>
    </row>
    <row r="646" spans="1:46" s="8" customFormat="1" x14ac:dyDescent="0.35">
      <c r="A646"/>
      <c r="B646"/>
      <c r="C646"/>
      <c r="D646"/>
      <c r="E646" s="546"/>
      <c r="F646" s="546"/>
      <c r="G646"/>
      <c r="H646" s="547"/>
      <c r="I646" s="547"/>
      <c r="J646" s="547"/>
      <c r="K646" s="543"/>
      <c r="L646" s="543"/>
      <c r="M646"/>
      <c r="N646" s="543"/>
      <c r="O646"/>
      <c r="P646"/>
      <c r="Q646" s="546"/>
      <c r="R646" s="546"/>
      <c r="S646"/>
      <c r="T646"/>
      <c r="U646" s="546"/>
      <c r="X646" s="821"/>
      <c r="Y646"/>
      <c r="Z646"/>
      <c r="AA646" s="85"/>
      <c r="AB646" s="22"/>
      <c r="AC646" s="22"/>
      <c r="AD646" s="22"/>
      <c r="AE646" s="22"/>
      <c r="AF646" s="22"/>
      <c r="AG646" s="22"/>
      <c r="AH646" s="22"/>
      <c r="AI646" s="22"/>
      <c r="AJ646"/>
      <c r="AK646"/>
      <c r="AL646"/>
      <c r="AM646"/>
      <c r="AN646"/>
      <c r="AO646"/>
      <c r="AP646"/>
      <c r="AQ646"/>
      <c r="AR646"/>
      <c r="AS646"/>
      <c r="AT646"/>
    </row>
    <row r="647" spans="1:46" s="8" customFormat="1" x14ac:dyDescent="0.35">
      <c r="A647"/>
      <c r="B647"/>
      <c r="C647"/>
      <c r="D647"/>
      <c r="E647" s="546"/>
      <c r="F647" s="546"/>
      <c r="G647"/>
      <c r="H647" s="547"/>
      <c r="I647" s="547"/>
      <c r="J647" s="547"/>
      <c r="K647" s="543"/>
      <c r="L647" s="543"/>
      <c r="M647"/>
      <c r="N647" s="543"/>
      <c r="O647"/>
      <c r="P647"/>
      <c r="Q647" s="546"/>
      <c r="R647" s="546"/>
      <c r="S647"/>
      <c r="T647"/>
      <c r="U647" s="546"/>
      <c r="X647" s="821"/>
      <c r="Y647"/>
      <c r="Z647"/>
      <c r="AA647" s="85"/>
      <c r="AB647" s="22"/>
      <c r="AC647" s="22"/>
      <c r="AD647" s="22"/>
      <c r="AE647" s="22"/>
      <c r="AF647" s="22"/>
      <c r="AG647" s="22"/>
      <c r="AH647" s="22"/>
      <c r="AI647" s="22"/>
      <c r="AJ647"/>
      <c r="AK647"/>
      <c r="AL647"/>
      <c r="AM647"/>
      <c r="AN647"/>
      <c r="AO647"/>
      <c r="AP647"/>
      <c r="AQ647"/>
      <c r="AR647"/>
      <c r="AS647"/>
      <c r="AT647"/>
    </row>
    <row r="648" spans="1:46" s="8" customFormat="1" x14ac:dyDescent="0.35">
      <c r="A648"/>
      <c r="B648"/>
      <c r="C648"/>
      <c r="D648"/>
      <c r="E648" s="546"/>
      <c r="F648" s="546"/>
      <c r="G648"/>
      <c r="H648" s="547"/>
      <c r="I648" s="547"/>
      <c r="J648" s="547"/>
      <c r="K648" s="543"/>
      <c r="L648" s="543"/>
      <c r="M648"/>
      <c r="N648" s="543"/>
      <c r="O648"/>
      <c r="P648"/>
      <c r="Q648" s="546"/>
      <c r="R648" s="546"/>
      <c r="S648"/>
      <c r="T648"/>
      <c r="U648" s="546"/>
      <c r="X648" s="821"/>
      <c r="Y648"/>
      <c r="Z648"/>
      <c r="AA648" s="85"/>
      <c r="AB648" s="22"/>
      <c r="AC648" s="22"/>
      <c r="AD648" s="22"/>
      <c r="AE648" s="22"/>
      <c r="AF648" s="22"/>
      <c r="AG648" s="22"/>
      <c r="AH648" s="22"/>
      <c r="AI648" s="22"/>
      <c r="AJ648"/>
      <c r="AK648"/>
      <c r="AL648"/>
      <c r="AM648"/>
      <c r="AN648"/>
      <c r="AO648"/>
      <c r="AP648"/>
      <c r="AQ648"/>
      <c r="AR648"/>
      <c r="AS648"/>
      <c r="AT648"/>
    </row>
    <row r="649" spans="1:46" s="8" customFormat="1" x14ac:dyDescent="0.35">
      <c r="A649"/>
      <c r="B649"/>
      <c r="C649"/>
      <c r="D649"/>
      <c r="E649" s="546"/>
      <c r="F649" s="546"/>
      <c r="G649"/>
      <c r="H649" s="547"/>
      <c r="I649" s="547"/>
      <c r="J649" s="547"/>
      <c r="K649" s="543"/>
      <c r="L649" s="543"/>
      <c r="M649"/>
      <c r="N649" s="543"/>
      <c r="O649"/>
      <c r="P649"/>
      <c r="Q649" s="546"/>
      <c r="R649" s="546"/>
      <c r="S649"/>
      <c r="T649"/>
      <c r="U649" s="546"/>
      <c r="X649" s="821"/>
      <c r="Y649"/>
      <c r="Z649"/>
      <c r="AA649" s="85"/>
      <c r="AB649" s="22"/>
      <c r="AC649" s="22"/>
      <c r="AD649" s="22"/>
      <c r="AE649" s="22"/>
      <c r="AF649" s="22"/>
      <c r="AG649" s="22"/>
      <c r="AH649" s="22"/>
      <c r="AI649" s="22"/>
      <c r="AJ649"/>
      <c r="AK649"/>
      <c r="AL649"/>
      <c r="AM649"/>
      <c r="AN649"/>
      <c r="AO649"/>
      <c r="AP649"/>
      <c r="AQ649"/>
      <c r="AR649"/>
      <c r="AS649"/>
      <c r="AT649"/>
    </row>
    <row r="650" spans="1:46" s="8" customFormat="1" x14ac:dyDescent="0.35">
      <c r="A650"/>
      <c r="B650"/>
      <c r="C650"/>
      <c r="D650"/>
      <c r="E650" s="546"/>
      <c r="F650" s="546"/>
      <c r="G650"/>
      <c r="H650" s="547"/>
      <c r="I650" s="547"/>
      <c r="J650" s="547"/>
      <c r="K650" s="543"/>
      <c r="L650" s="543"/>
      <c r="M650"/>
      <c r="N650" s="543"/>
      <c r="O650"/>
      <c r="P650"/>
      <c r="Q650" s="546"/>
      <c r="R650" s="546"/>
      <c r="S650"/>
      <c r="T650"/>
      <c r="U650" s="546"/>
      <c r="X650" s="821"/>
      <c r="Y650"/>
      <c r="Z650"/>
      <c r="AA650" s="85"/>
      <c r="AB650" s="22"/>
      <c r="AC650" s="22"/>
      <c r="AD650" s="22"/>
      <c r="AE650" s="22"/>
      <c r="AF650" s="22"/>
      <c r="AG650" s="22"/>
      <c r="AH650" s="22"/>
      <c r="AI650" s="22"/>
      <c r="AJ650"/>
      <c r="AK650"/>
      <c r="AL650"/>
      <c r="AM650"/>
      <c r="AN650"/>
      <c r="AO650"/>
      <c r="AP650"/>
      <c r="AQ650"/>
      <c r="AR650"/>
      <c r="AS650"/>
      <c r="AT650"/>
    </row>
    <row r="651" spans="1:46" s="8" customFormat="1" x14ac:dyDescent="0.35">
      <c r="A651"/>
      <c r="B651"/>
      <c r="C651"/>
      <c r="D651"/>
      <c r="E651" s="546"/>
      <c r="F651" s="546"/>
      <c r="G651"/>
      <c r="H651" s="547"/>
      <c r="I651" s="547"/>
      <c r="J651" s="547"/>
      <c r="K651" s="543"/>
      <c r="L651" s="543"/>
      <c r="M651"/>
      <c r="N651" s="543"/>
      <c r="O651"/>
      <c r="P651"/>
      <c r="Q651" s="546"/>
      <c r="R651" s="546"/>
      <c r="S651"/>
      <c r="T651"/>
      <c r="U651" s="546"/>
      <c r="X651" s="821"/>
      <c r="Y651"/>
      <c r="Z651"/>
      <c r="AA651" s="85"/>
      <c r="AB651" s="22"/>
      <c r="AC651" s="22"/>
      <c r="AD651" s="22"/>
      <c r="AE651" s="22"/>
      <c r="AF651" s="22"/>
      <c r="AG651" s="22"/>
      <c r="AH651" s="22"/>
      <c r="AI651" s="22"/>
      <c r="AJ651"/>
      <c r="AK651"/>
      <c r="AL651"/>
      <c r="AM651"/>
      <c r="AN651"/>
      <c r="AO651"/>
      <c r="AP651"/>
      <c r="AQ651"/>
      <c r="AR651"/>
      <c r="AS651"/>
      <c r="AT651"/>
    </row>
    <row r="652" spans="1:46" s="8" customFormat="1" x14ac:dyDescent="0.35">
      <c r="A652"/>
      <c r="B652"/>
      <c r="C652"/>
      <c r="D652"/>
      <c r="E652" s="546"/>
      <c r="F652" s="546"/>
      <c r="G652"/>
      <c r="H652" s="547"/>
      <c r="I652" s="547"/>
      <c r="J652" s="547"/>
      <c r="K652" s="543"/>
      <c r="L652" s="543"/>
      <c r="M652"/>
      <c r="N652" s="543"/>
      <c r="O652"/>
      <c r="P652"/>
      <c r="Q652" s="546"/>
      <c r="R652" s="546"/>
      <c r="S652"/>
      <c r="T652"/>
      <c r="U652" s="546"/>
      <c r="X652" s="821"/>
      <c r="Y652"/>
      <c r="Z652"/>
      <c r="AA652" s="85"/>
      <c r="AB652" s="22"/>
      <c r="AC652" s="22"/>
      <c r="AD652" s="22"/>
      <c r="AE652" s="22"/>
      <c r="AF652" s="22"/>
      <c r="AG652" s="22"/>
      <c r="AH652" s="22"/>
      <c r="AI652" s="22"/>
      <c r="AJ652"/>
      <c r="AK652"/>
      <c r="AL652"/>
      <c r="AM652"/>
      <c r="AN652"/>
      <c r="AO652"/>
      <c r="AP652"/>
      <c r="AQ652"/>
      <c r="AR652"/>
      <c r="AS652"/>
      <c r="AT652"/>
    </row>
    <row r="653" spans="1:46" s="8" customFormat="1" x14ac:dyDescent="0.35">
      <c r="A653"/>
      <c r="B653"/>
      <c r="C653"/>
      <c r="D653"/>
      <c r="E653" s="546"/>
      <c r="F653" s="546"/>
      <c r="G653"/>
      <c r="H653" s="547"/>
      <c r="I653" s="547"/>
      <c r="J653" s="547"/>
      <c r="K653" s="543"/>
      <c r="L653" s="543"/>
      <c r="M653"/>
      <c r="N653" s="543"/>
      <c r="O653"/>
      <c r="P653"/>
      <c r="Q653" s="546"/>
      <c r="R653" s="546"/>
      <c r="S653"/>
      <c r="T653"/>
      <c r="U653" s="546"/>
      <c r="X653" s="821"/>
      <c r="Y653"/>
      <c r="Z653"/>
      <c r="AA653" s="85"/>
      <c r="AB653" s="22"/>
      <c r="AC653" s="22"/>
      <c r="AD653" s="22"/>
      <c r="AE653" s="22"/>
      <c r="AF653" s="22"/>
      <c r="AG653" s="22"/>
      <c r="AH653" s="22"/>
      <c r="AI653" s="22"/>
      <c r="AJ653"/>
      <c r="AK653"/>
      <c r="AL653"/>
      <c r="AM653"/>
      <c r="AN653"/>
      <c r="AO653"/>
      <c r="AP653"/>
      <c r="AQ653"/>
      <c r="AR653"/>
      <c r="AS653"/>
      <c r="AT653"/>
    </row>
    <row r="654" spans="1:46" s="8" customFormat="1" x14ac:dyDescent="0.35">
      <c r="A654"/>
      <c r="B654"/>
      <c r="C654"/>
      <c r="D654"/>
      <c r="E654" s="546"/>
      <c r="F654" s="546"/>
      <c r="G654"/>
      <c r="H654" s="547"/>
      <c r="I654" s="547"/>
      <c r="J654" s="547"/>
      <c r="K654" s="543"/>
      <c r="L654" s="543"/>
      <c r="M654"/>
      <c r="N654" s="543"/>
      <c r="O654"/>
      <c r="P654"/>
      <c r="Q654" s="546"/>
      <c r="R654" s="546"/>
      <c r="S654"/>
      <c r="T654"/>
      <c r="U654" s="546"/>
      <c r="X654" s="821"/>
      <c r="Y654"/>
      <c r="Z654"/>
      <c r="AA654" s="85"/>
      <c r="AB654" s="22"/>
      <c r="AC654" s="22"/>
      <c r="AD654" s="22"/>
      <c r="AE654" s="22"/>
      <c r="AF654" s="22"/>
      <c r="AG654" s="22"/>
      <c r="AH654" s="22"/>
      <c r="AI654" s="22"/>
      <c r="AJ654"/>
      <c r="AK654"/>
      <c r="AL654"/>
      <c r="AM654"/>
      <c r="AN654"/>
      <c r="AO654"/>
      <c r="AP654"/>
      <c r="AQ654"/>
      <c r="AR654"/>
      <c r="AS654"/>
      <c r="AT654"/>
    </row>
    <row r="655" spans="1:46" s="8" customFormat="1" x14ac:dyDescent="0.35">
      <c r="A655"/>
      <c r="B655"/>
      <c r="C655"/>
      <c r="D655"/>
      <c r="E655" s="546"/>
      <c r="F655" s="546"/>
      <c r="G655"/>
      <c r="H655" s="547"/>
      <c r="I655" s="547"/>
      <c r="J655" s="547"/>
      <c r="K655" s="543"/>
      <c r="L655" s="543"/>
      <c r="M655"/>
      <c r="N655" s="543"/>
      <c r="O655"/>
      <c r="P655"/>
      <c r="Q655" s="546"/>
      <c r="R655" s="546"/>
      <c r="S655"/>
      <c r="T655"/>
      <c r="U655" s="546"/>
      <c r="X655" s="821"/>
      <c r="Y655"/>
      <c r="Z655"/>
      <c r="AA655" s="85"/>
      <c r="AB655" s="22"/>
      <c r="AC655" s="22"/>
      <c r="AD655" s="22"/>
      <c r="AE655" s="22"/>
      <c r="AF655" s="22"/>
      <c r="AG655" s="22"/>
      <c r="AH655" s="22"/>
      <c r="AI655" s="22"/>
      <c r="AJ655"/>
      <c r="AK655"/>
      <c r="AL655"/>
      <c r="AM655"/>
      <c r="AN655"/>
      <c r="AO655"/>
      <c r="AP655"/>
      <c r="AQ655"/>
      <c r="AR655"/>
      <c r="AS655"/>
      <c r="AT655"/>
    </row>
    <row r="656" spans="1:46" s="8" customFormat="1" x14ac:dyDescent="0.35">
      <c r="A656"/>
      <c r="B656"/>
      <c r="C656"/>
      <c r="D656"/>
      <c r="E656" s="80"/>
      <c r="F656" s="80"/>
      <c r="G656"/>
      <c r="H656"/>
      <c r="I656"/>
      <c r="J656"/>
      <c r="K656" s="79"/>
      <c r="L656" s="746"/>
      <c r="M656"/>
      <c r="N656"/>
      <c r="O656"/>
      <c r="P656"/>
      <c r="Q656" s="546"/>
      <c r="R656" s="546"/>
      <c r="S656"/>
      <c r="T656"/>
      <c r="U656" s="546"/>
      <c r="X656" s="821"/>
      <c r="Y656"/>
      <c r="Z656"/>
      <c r="AA656" s="85"/>
      <c r="AB656" s="22"/>
      <c r="AC656" s="22"/>
      <c r="AD656" s="22"/>
      <c r="AE656" s="22"/>
      <c r="AF656" s="22"/>
      <c r="AG656" s="22"/>
      <c r="AH656" s="22"/>
      <c r="AI656" s="22"/>
      <c r="AJ656"/>
      <c r="AK656"/>
      <c r="AL656"/>
      <c r="AM656"/>
      <c r="AN656"/>
      <c r="AO656"/>
      <c r="AP656"/>
      <c r="AQ656"/>
      <c r="AR656"/>
      <c r="AS656"/>
      <c r="AT656"/>
    </row>
    <row r="657" spans="1:46" s="8" customFormat="1" x14ac:dyDescent="0.35">
      <c r="A657"/>
      <c r="B657"/>
      <c r="C657"/>
      <c r="D657"/>
      <c r="E657" s="80"/>
      <c r="F657" s="80"/>
      <c r="G657"/>
      <c r="H657"/>
      <c r="I657"/>
      <c r="J657"/>
      <c r="K657" s="79"/>
      <c r="L657" s="746"/>
      <c r="M657"/>
      <c r="N657"/>
      <c r="O657"/>
      <c r="P657"/>
      <c r="Q657" s="546"/>
      <c r="R657" s="546"/>
      <c r="S657"/>
      <c r="T657"/>
      <c r="U657" s="546"/>
      <c r="X657" s="821"/>
      <c r="Y657"/>
      <c r="Z657"/>
      <c r="AA657" s="85"/>
      <c r="AB657" s="22"/>
      <c r="AC657" s="22"/>
      <c r="AD657" s="22"/>
      <c r="AE657" s="22"/>
      <c r="AF657" s="22"/>
      <c r="AG657" s="22"/>
      <c r="AH657" s="22"/>
      <c r="AI657" s="22"/>
      <c r="AJ657"/>
      <c r="AK657"/>
      <c r="AL657"/>
      <c r="AM657"/>
      <c r="AN657"/>
      <c r="AO657"/>
      <c r="AP657"/>
      <c r="AQ657"/>
      <c r="AR657"/>
      <c r="AS657"/>
      <c r="AT657"/>
    </row>
    <row r="658" spans="1:46" s="8" customFormat="1" x14ac:dyDescent="0.35">
      <c r="A658"/>
      <c r="B658"/>
      <c r="C658"/>
      <c r="D658"/>
      <c r="E658" s="80"/>
      <c r="F658" s="80"/>
      <c r="G658"/>
      <c r="H658"/>
      <c r="I658"/>
      <c r="J658"/>
      <c r="K658" s="79"/>
      <c r="L658" s="746"/>
      <c r="M658"/>
      <c r="N658"/>
      <c r="O658"/>
      <c r="P658"/>
      <c r="Q658" s="546"/>
      <c r="R658" s="546"/>
      <c r="S658"/>
      <c r="T658"/>
      <c r="U658" s="546"/>
      <c r="X658" s="821"/>
      <c r="Y658"/>
      <c r="Z658"/>
      <c r="AA658" s="85"/>
      <c r="AB658" s="22"/>
      <c r="AC658" s="22"/>
      <c r="AD658" s="22"/>
      <c r="AE658" s="22"/>
      <c r="AF658" s="22"/>
      <c r="AG658" s="22"/>
      <c r="AH658" s="22"/>
      <c r="AI658" s="22"/>
      <c r="AJ658"/>
      <c r="AK658"/>
      <c r="AL658"/>
      <c r="AM658"/>
      <c r="AN658"/>
      <c r="AO658"/>
      <c r="AP658"/>
      <c r="AQ658"/>
      <c r="AR658"/>
      <c r="AS658"/>
      <c r="AT658"/>
    </row>
    <row r="659" spans="1:46" s="8" customFormat="1" x14ac:dyDescent="0.35">
      <c r="A659"/>
      <c r="B659"/>
      <c r="C659"/>
      <c r="D659"/>
      <c r="E659" s="80"/>
      <c r="F659" s="80"/>
      <c r="G659"/>
      <c r="H659"/>
      <c r="I659"/>
      <c r="J659"/>
      <c r="K659" s="79"/>
      <c r="L659" s="746"/>
      <c r="M659"/>
      <c r="N659"/>
      <c r="O659"/>
      <c r="P659"/>
      <c r="Q659" s="546"/>
      <c r="R659" s="546"/>
      <c r="S659"/>
      <c r="T659"/>
      <c r="U659" s="546"/>
      <c r="X659" s="821"/>
      <c r="Y659"/>
      <c r="Z659"/>
      <c r="AA659" s="85"/>
      <c r="AB659" s="22"/>
      <c r="AC659" s="22"/>
      <c r="AD659" s="22"/>
      <c r="AE659" s="22"/>
      <c r="AF659" s="22"/>
      <c r="AG659" s="22"/>
      <c r="AH659" s="22"/>
      <c r="AI659" s="22"/>
      <c r="AJ659"/>
      <c r="AK659"/>
      <c r="AL659"/>
      <c r="AM659"/>
      <c r="AN659"/>
      <c r="AO659"/>
      <c r="AP659"/>
      <c r="AQ659"/>
      <c r="AR659"/>
      <c r="AS659"/>
      <c r="AT659"/>
    </row>
    <row r="660" spans="1:46" s="8" customFormat="1" x14ac:dyDescent="0.35">
      <c r="A660"/>
      <c r="B660"/>
      <c r="C660"/>
      <c r="D660"/>
      <c r="E660" s="80"/>
      <c r="F660" s="80"/>
      <c r="G660"/>
      <c r="H660"/>
      <c r="I660"/>
      <c r="J660"/>
      <c r="K660" s="79"/>
      <c r="L660" s="746"/>
      <c r="M660"/>
      <c r="N660"/>
      <c r="O660"/>
      <c r="P660"/>
      <c r="Q660" s="546"/>
      <c r="R660" s="546"/>
      <c r="S660"/>
      <c r="T660"/>
      <c r="U660" s="546"/>
      <c r="X660" s="821"/>
      <c r="Y660"/>
      <c r="Z660"/>
      <c r="AA660" s="85"/>
      <c r="AB660" s="22"/>
      <c r="AC660" s="22"/>
      <c r="AD660" s="22"/>
      <c r="AE660" s="22"/>
      <c r="AF660" s="22"/>
      <c r="AG660" s="22"/>
      <c r="AH660" s="22"/>
      <c r="AI660" s="22"/>
      <c r="AJ660"/>
      <c r="AK660"/>
      <c r="AL660"/>
      <c r="AM660"/>
      <c r="AN660"/>
      <c r="AO660"/>
      <c r="AP660"/>
      <c r="AQ660"/>
      <c r="AR660"/>
      <c r="AS660"/>
      <c r="AT660"/>
    </row>
    <row r="661" spans="1:46" s="8" customFormat="1" x14ac:dyDescent="0.35">
      <c r="A661"/>
      <c r="B661"/>
      <c r="C661"/>
      <c r="D661"/>
      <c r="E661" s="80"/>
      <c r="F661" s="80"/>
      <c r="G661"/>
      <c r="H661"/>
      <c r="I661"/>
      <c r="J661"/>
      <c r="K661" s="79"/>
      <c r="L661" s="746"/>
      <c r="M661"/>
      <c r="N661"/>
      <c r="O661"/>
      <c r="P661"/>
      <c r="Q661" s="546"/>
      <c r="R661" s="546"/>
      <c r="S661"/>
      <c r="T661"/>
      <c r="U661" s="546"/>
      <c r="X661" s="821"/>
      <c r="Y661"/>
      <c r="Z661"/>
      <c r="AA661" s="85"/>
      <c r="AB661" s="22"/>
      <c r="AC661" s="22"/>
      <c r="AD661" s="22"/>
      <c r="AE661" s="22"/>
      <c r="AF661" s="22"/>
      <c r="AG661" s="22"/>
      <c r="AH661" s="22"/>
      <c r="AI661" s="22"/>
      <c r="AJ661"/>
      <c r="AK661"/>
      <c r="AL661"/>
      <c r="AM661"/>
      <c r="AN661"/>
      <c r="AO661"/>
      <c r="AP661"/>
      <c r="AQ661"/>
      <c r="AR661"/>
      <c r="AS661"/>
      <c r="AT661"/>
    </row>
    <row r="662" spans="1:46" s="8" customFormat="1" x14ac:dyDescent="0.35">
      <c r="A662"/>
      <c r="B662"/>
      <c r="C662"/>
      <c r="D662"/>
      <c r="E662" s="80"/>
      <c r="F662" s="80"/>
      <c r="G662"/>
      <c r="H662"/>
      <c r="I662"/>
      <c r="J662"/>
      <c r="K662" s="79"/>
      <c r="L662" s="746"/>
      <c r="M662"/>
      <c r="N662"/>
      <c r="O662"/>
      <c r="P662"/>
      <c r="Q662" s="546"/>
      <c r="R662" s="546"/>
      <c r="S662"/>
      <c r="T662"/>
      <c r="U662" s="546"/>
      <c r="X662" s="821"/>
      <c r="Y662"/>
      <c r="Z662"/>
      <c r="AA662" s="85"/>
      <c r="AB662" s="22"/>
      <c r="AC662" s="22"/>
      <c r="AD662" s="22"/>
      <c r="AE662" s="22"/>
      <c r="AF662" s="22"/>
      <c r="AG662" s="22"/>
      <c r="AH662" s="22"/>
      <c r="AI662" s="22"/>
      <c r="AJ662"/>
      <c r="AK662"/>
      <c r="AL662"/>
      <c r="AM662"/>
      <c r="AN662"/>
      <c r="AO662"/>
      <c r="AP662"/>
      <c r="AQ662"/>
      <c r="AR662"/>
      <c r="AS662"/>
      <c r="AT662"/>
    </row>
    <row r="663" spans="1:46" s="8" customFormat="1" x14ac:dyDescent="0.35">
      <c r="A663"/>
      <c r="B663"/>
      <c r="C663"/>
      <c r="D663"/>
      <c r="E663" s="80"/>
      <c r="F663" s="80"/>
      <c r="G663"/>
      <c r="H663"/>
      <c r="I663"/>
      <c r="J663"/>
      <c r="K663" s="79"/>
      <c r="L663" s="746"/>
      <c r="M663"/>
      <c r="N663"/>
      <c r="O663"/>
      <c r="P663"/>
      <c r="Q663" s="546"/>
      <c r="R663" s="546"/>
      <c r="S663"/>
      <c r="T663"/>
      <c r="U663" s="546"/>
      <c r="X663" s="821"/>
      <c r="Y663"/>
      <c r="Z663"/>
      <c r="AA663" s="85"/>
      <c r="AB663" s="22"/>
      <c r="AC663" s="22"/>
      <c r="AD663" s="22"/>
      <c r="AE663" s="22"/>
      <c r="AF663" s="22"/>
      <c r="AG663" s="22"/>
      <c r="AH663" s="22"/>
      <c r="AI663" s="22"/>
      <c r="AJ663"/>
      <c r="AK663"/>
      <c r="AL663"/>
      <c r="AM663"/>
      <c r="AN663"/>
      <c r="AO663"/>
      <c r="AP663"/>
      <c r="AQ663"/>
      <c r="AR663"/>
      <c r="AS663"/>
      <c r="AT663"/>
    </row>
    <row r="664" spans="1:46" s="8" customFormat="1" x14ac:dyDescent="0.35">
      <c r="A664"/>
      <c r="B664"/>
      <c r="C664"/>
      <c r="D664"/>
      <c r="E664" s="80"/>
      <c r="F664" s="80"/>
      <c r="G664"/>
      <c r="H664"/>
      <c r="I664"/>
      <c r="J664"/>
      <c r="K664" s="79"/>
      <c r="L664" s="746"/>
      <c r="M664"/>
      <c r="N664"/>
      <c r="O664"/>
      <c r="P664"/>
      <c r="Q664" s="546"/>
      <c r="R664" s="546"/>
      <c r="S664"/>
      <c r="T664"/>
      <c r="U664" s="546"/>
      <c r="X664" s="821"/>
      <c r="Y664"/>
      <c r="Z664"/>
      <c r="AA664" s="85"/>
      <c r="AB664" s="22"/>
      <c r="AC664" s="22"/>
      <c r="AD664" s="22"/>
      <c r="AE664" s="22"/>
      <c r="AF664" s="22"/>
      <c r="AG664" s="22"/>
      <c r="AH664" s="22"/>
      <c r="AI664" s="22"/>
      <c r="AJ664"/>
      <c r="AK664"/>
      <c r="AL664"/>
      <c r="AM664"/>
      <c r="AN664"/>
      <c r="AO664"/>
      <c r="AP664"/>
      <c r="AQ664"/>
      <c r="AR664"/>
      <c r="AS664"/>
      <c r="AT664"/>
    </row>
    <row r="665" spans="1:46" s="8" customFormat="1" x14ac:dyDescent="0.35">
      <c r="A665"/>
      <c r="B665"/>
      <c r="C665"/>
      <c r="D665"/>
      <c r="E665" s="80"/>
      <c r="F665" s="80"/>
      <c r="G665"/>
      <c r="H665"/>
      <c r="I665"/>
      <c r="J665"/>
      <c r="K665" s="79"/>
      <c r="L665" s="746"/>
      <c r="M665"/>
      <c r="N665"/>
      <c r="O665"/>
      <c r="P665"/>
      <c r="Q665" s="546"/>
      <c r="R665" s="546"/>
      <c r="S665"/>
      <c r="T665"/>
      <c r="U665" s="546"/>
      <c r="X665" s="821"/>
      <c r="Y665"/>
      <c r="Z665"/>
      <c r="AA665" s="85"/>
      <c r="AB665" s="22"/>
      <c r="AC665" s="22"/>
      <c r="AD665" s="22"/>
      <c r="AE665" s="22"/>
      <c r="AF665" s="22"/>
      <c r="AG665" s="22"/>
      <c r="AH665" s="22"/>
      <c r="AI665" s="22"/>
      <c r="AJ665"/>
      <c r="AK665"/>
      <c r="AL665"/>
      <c r="AM665"/>
      <c r="AN665"/>
      <c r="AO665"/>
      <c r="AP665"/>
      <c r="AQ665"/>
      <c r="AR665"/>
      <c r="AS665"/>
      <c r="AT665"/>
    </row>
    <row r="666" spans="1:46" s="8" customFormat="1" x14ac:dyDescent="0.35">
      <c r="A666"/>
      <c r="B666"/>
      <c r="C666"/>
      <c r="D666"/>
      <c r="E666" s="80"/>
      <c r="F666" s="80"/>
      <c r="G666"/>
      <c r="H666"/>
      <c r="I666"/>
      <c r="J666"/>
      <c r="K666" s="79"/>
      <c r="L666" s="746"/>
      <c r="M666"/>
      <c r="N666"/>
      <c r="O666"/>
      <c r="P666"/>
      <c r="Q666" s="546"/>
      <c r="R666" s="546"/>
      <c r="S666"/>
      <c r="T666"/>
      <c r="U666" s="546"/>
      <c r="X666" s="821"/>
      <c r="Y666"/>
      <c r="Z666"/>
      <c r="AA666" s="85"/>
      <c r="AB666" s="22"/>
      <c r="AC666" s="22"/>
      <c r="AD666" s="22"/>
      <c r="AE666" s="22"/>
      <c r="AF666" s="22"/>
      <c r="AG666" s="22"/>
      <c r="AH666" s="22"/>
      <c r="AI666" s="22"/>
      <c r="AJ666"/>
      <c r="AK666"/>
      <c r="AL666"/>
      <c r="AM666"/>
      <c r="AN666"/>
      <c r="AO666"/>
      <c r="AP666"/>
      <c r="AQ666"/>
      <c r="AR666"/>
      <c r="AS666"/>
      <c r="AT666"/>
    </row>
    <row r="667" spans="1:46" s="8" customFormat="1" x14ac:dyDescent="0.35">
      <c r="A667"/>
      <c r="B667"/>
      <c r="C667"/>
      <c r="D667"/>
      <c r="E667" s="80"/>
      <c r="F667" s="80"/>
      <c r="G667"/>
      <c r="H667"/>
      <c r="I667"/>
      <c r="J667"/>
      <c r="K667" s="79"/>
      <c r="L667" s="746"/>
      <c r="M667"/>
      <c r="N667"/>
      <c r="O667"/>
      <c r="P667"/>
      <c r="Q667" s="546"/>
      <c r="R667" s="546"/>
      <c r="S667"/>
      <c r="T667"/>
      <c r="U667" s="546"/>
      <c r="X667" s="821"/>
      <c r="Y667"/>
      <c r="Z667"/>
      <c r="AA667" s="85"/>
      <c r="AB667" s="22"/>
      <c r="AC667" s="22"/>
      <c r="AD667" s="22"/>
      <c r="AE667" s="22"/>
      <c r="AF667" s="22"/>
      <c r="AG667" s="22"/>
      <c r="AH667" s="22"/>
      <c r="AI667" s="22"/>
      <c r="AJ667"/>
      <c r="AK667"/>
      <c r="AL667"/>
      <c r="AM667"/>
      <c r="AN667"/>
      <c r="AO667"/>
      <c r="AP667"/>
      <c r="AQ667"/>
      <c r="AR667"/>
      <c r="AS667"/>
      <c r="AT667"/>
    </row>
    <row r="668" spans="1:46" s="8" customFormat="1" x14ac:dyDescent="0.35">
      <c r="A668"/>
      <c r="B668"/>
      <c r="C668"/>
      <c r="D668"/>
      <c r="E668" s="80"/>
      <c r="F668" s="80"/>
      <c r="G668"/>
      <c r="H668"/>
      <c r="I668"/>
      <c r="J668"/>
      <c r="K668" s="79"/>
      <c r="L668" s="746"/>
      <c r="M668"/>
      <c r="N668"/>
      <c r="O668"/>
      <c r="P668"/>
      <c r="Q668" s="546"/>
      <c r="R668" s="546"/>
      <c r="S668"/>
      <c r="T668"/>
      <c r="U668" s="546"/>
      <c r="X668" s="821"/>
      <c r="Y668"/>
      <c r="Z668"/>
      <c r="AA668" s="85"/>
      <c r="AB668" s="22"/>
      <c r="AC668" s="22"/>
      <c r="AD668" s="22"/>
      <c r="AE668" s="22"/>
      <c r="AF668" s="22"/>
      <c r="AG668" s="22"/>
      <c r="AH668" s="22"/>
      <c r="AI668" s="22"/>
      <c r="AJ668"/>
      <c r="AK668"/>
      <c r="AL668"/>
      <c r="AM668"/>
      <c r="AN668"/>
      <c r="AO668"/>
      <c r="AP668"/>
      <c r="AQ668"/>
      <c r="AR668"/>
      <c r="AS668"/>
      <c r="AT668"/>
    </row>
    <row r="669" spans="1:46" s="8" customFormat="1" x14ac:dyDescent="0.35">
      <c r="A669"/>
      <c r="B669"/>
      <c r="C669"/>
      <c r="D669"/>
      <c r="E669" s="80"/>
      <c r="F669" s="80"/>
      <c r="G669"/>
      <c r="H669"/>
      <c r="I669"/>
      <c r="J669"/>
      <c r="K669" s="79"/>
      <c r="L669" s="746"/>
      <c r="M669"/>
      <c r="N669"/>
      <c r="O669"/>
      <c r="P669"/>
      <c r="Q669" s="546"/>
      <c r="R669" s="546"/>
      <c r="S669"/>
      <c r="T669"/>
      <c r="U669" s="546"/>
      <c r="X669" s="821"/>
      <c r="Y669"/>
      <c r="Z669"/>
      <c r="AA669" s="85"/>
      <c r="AB669" s="22"/>
      <c r="AC669" s="22"/>
      <c r="AD669" s="22"/>
      <c r="AE669" s="22"/>
      <c r="AF669" s="22"/>
      <c r="AG669" s="22"/>
      <c r="AH669" s="22"/>
      <c r="AI669" s="22"/>
      <c r="AJ669"/>
      <c r="AK669"/>
      <c r="AL669"/>
      <c r="AM669"/>
      <c r="AN669"/>
      <c r="AO669"/>
      <c r="AP669"/>
      <c r="AQ669"/>
      <c r="AR669"/>
      <c r="AS669"/>
      <c r="AT669"/>
    </row>
    <row r="670" spans="1:46" s="8" customFormat="1" x14ac:dyDescent="0.35">
      <c r="A670"/>
      <c r="B670"/>
      <c r="C670"/>
      <c r="D670"/>
      <c r="E670" s="80"/>
      <c r="F670" s="80"/>
      <c r="G670"/>
      <c r="H670"/>
      <c r="I670"/>
      <c r="J670"/>
      <c r="K670" s="79"/>
      <c r="L670" s="746"/>
      <c r="M670"/>
      <c r="N670"/>
      <c r="O670"/>
      <c r="P670"/>
      <c r="Q670" s="546"/>
      <c r="R670" s="546"/>
      <c r="S670"/>
      <c r="T670"/>
      <c r="U670" s="546"/>
      <c r="X670" s="821"/>
      <c r="Y670"/>
      <c r="Z670"/>
      <c r="AA670" s="85"/>
      <c r="AB670" s="22"/>
      <c r="AC670" s="22"/>
      <c r="AD670" s="22"/>
      <c r="AE670" s="22"/>
      <c r="AF670" s="22"/>
      <c r="AG670" s="22"/>
      <c r="AH670" s="22"/>
      <c r="AI670" s="22"/>
      <c r="AJ670"/>
      <c r="AK670"/>
      <c r="AL670"/>
      <c r="AM670"/>
      <c r="AN670"/>
      <c r="AO670"/>
      <c r="AP670"/>
      <c r="AQ670"/>
      <c r="AR670"/>
      <c r="AS670"/>
      <c r="AT670"/>
    </row>
    <row r="671" spans="1:46" s="8" customFormat="1" x14ac:dyDescent="0.35">
      <c r="A671"/>
      <c r="B671"/>
      <c r="C671"/>
      <c r="D671"/>
      <c r="E671" s="80"/>
      <c r="F671" s="80"/>
      <c r="G671"/>
      <c r="H671"/>
      <c r="I671"/>
      <c r="J671"/>
      <c r="K671" s="79"/>
      <c r="L671" s="746"/>
      <c r="M671"/>
      <c r="N671"/>
      <c r="O671"/>
      <c r="P671"/>
      <c r="Q671" s="546"/>
      <c r="R671" s="546"/>
      <c r="S671"/>
      <c r="T671"/>
      <c r="U671" s="546"/>
      <c r="X671" s="821"/>
      <c r="Y671"/>
      <c r="Z671"/>
      <c r="AA671" s="85"/>
      <c r="AB671" s="22"/>
      <c r="AC671" s="22"/>
      <c r="AD671" s="22"/>
      <c r="AE671" s="22"/>
      <c r="AF671" s="22"/>
      <c r="AG671" s="22"/>
      <c r="AH671" s="22"/>
      <c r="AI671" s="22"/>
      <c r="AJ671"/>
      <c r="AK671"/>
      <c r="AL671"/>
      <c r="AM671"/>
      <c r="AN671"/>
      <c r="AO671"/>
      <c r="AP671"/>
      <c r="AQ671"/>
      <c r="AR671"/>
      <c r="AS671"/>
      <c r="AT671"/>
    </row>
    <row r="672" spans="1:46" s="8" customFormat="1" x14ac:dyDescent="0.35">
      <c r="A672"/>
      <c r="B672"/>
      <c r="C672"/>
      <c r="D672"/>
      <c r="E672" s="80"/>
      <c r="F672" s="80"/>
      <c r="G672"/>
      <c r="H672"/>
      <c r="I672"/>
      <c r="J672"/>
      <c r="K672" s="79"/>
      <c r="L672" s="746"/>
      <c r="M672"/>
      <c r="N672"/>
      <c r="O672"/>
      <c r="P672"/>
      <c r="Q672" s="546"/>
      <c r="R672" s="546"/>
      <c r="S672"/>
      <c r="T672"/>
      <c r="U672" s="546"/>
      <c r="X672" s="821"/>
      <c r="Y672"/>
      <c r="Z672"/>
      <c r="AA672" s="85"/>
      <c r="AB672" s="22"/>
      <c r="AC672" s="22"/>
      <c r="AD672" s="22"/>
      <c r="AE672" s="22"/>
      <c r="AF672" s="22"/>
      <c r="AG672" s="22"/>
      <c r="AH672" s="22"/>
      <c r="AI672" s="22"/>
      <c r="AJ672"/>
      <c r="AK672"/>
      <c r="AL672"/>
      <c r="AM672"/>
      <c r="AN672"/>
      <c r="AO672"/>
      <c r="AP672"/>
      <c r="AQ672"/>
      <c r="AR672"/>
      <c r="AS672"/>
      <c r="AT672"/>
    </row>
    <row r="673" spans="1:46" s="8" customFormat="1" x14ac:dyDescent="0.35">
      <c r="A673"/>
      <c r="B673"/>
      <c r="C673"/>
      <c r="D673"/>
      <c r="E673" s="80"/>
      <c r="F673" s="80"/>
      <c r="G673"/>
      <c r="H673"/>
      <c r="I673"/>
      <c r="J673"/>
      <c r="K673" s="79"/>
      <c r="L673" s="746"/>
      <c r="M673"/>
      <c r="N673"/>
      <c r="O673"/>
      <c r="P673"/>
      <c r="Q673" s="546"/>
      <c r="R673" s="546"/>
      <c r="S673"/>
      <c r="T673"/>
      <c r="U673" s="546"/>
      <c r="X673" s="821"/>
      <c r="Y673"/>
      <c r="Z673"/>
      <c r="AA673" s="85"/>
      <c r="AB673" s="22"/>
      <c r="AC673" s="22"/>
      <c r="AD673" s="22"/>
      <c r="AE673" s="22"/>
      <c r="AF673" s="22"/>
      <c r="AG673" s="22"/>
      <c r="AH673" s="22"/>
      <c r="AI673" s="22"/>
      <c r="AJ673"/>
      <c r="AK673"/>
      <c r="AL673"/>
      <c r="AM673"/>
      <c r="AN673"/>
      <c r="AO673"/>
      <c r="AP673"/>
      <c r="AQ673"/>
      <c r="AR673"/>
      <c r="AS673"/>
      <c r="AT673"/>
    </row>
    <row r="674" spans="1:46" s="8" customFormat="1" x14ac:dyDescent="0.35">
      <c r="A674"/>
      <c r="B674"/>
      <c r="C674"/>
      <c r="D674"/>
      <c r="E674" s="80"/>
      <c r="F674" s="80"/>
      <c r="G674"/>
      <c r="H674"/>
      <c r="I674"/>
      <c r="J674"/>
      <c r="K674" s="79"/>
      <c r="L674" s="746"/>
      <c r="M674"/>
      <c r="N674"/>
      <c r="O674"/>
      <c r="P674"/>
      <c r="Q674" s="546"/>
      <c r="R674" s="546"/>
      <c r="S674"/>
      <c r="T674"/>
      <c r="U674" s="546"/>
      <c r="X674" s="821"/>
      <c r="Y674"/>
      <c r="Z674"/>
      <c r="AA674" s="85"/>
      <c r="AB674" s="22"/>
      <c r="AC674" s="22"/>
      <c r="AD674" s="22"/>
      <c r="AE674" s="22"/>
      <c r="AF674" s="22"/>
      <c r="AG674" s="22"/>
      <c r="AH674" s="22"/>
      <c r="AI674" s="22"/>
      <c r="AJ674"/>
      <c r="AK674"/>
      <c r="AL674"/>
      <c r="AM674"/>
      <c r="AN674"/>
      <c r="AO674"/>
      <c r="AP674"/>
      <c r="AQ674"/>
      <c r="AR674"/>
      <c r="AS674"/>
      <c r="AT674"/>
    </row>
    <row r="675" spans="1:46" s="8" customFormat="1" x14ac:dyDescent="0.35">
      <c r="A675"/>
      <c r="B675"/>
      <c r="C675"/>
      <c r="D675"/>
      <c r="E675" s="80"/>
      <c r="F675" s="80"/>
      <c r="G675"/>
      <c r="H675"/>
      <c r="I675"/>
      <c r="J675"/>
      <c r="K675" s="79"/>
      <c r="L675" s="746"/>
      <c r="M675"/>
      <c r="N675"/>
      <c r="O675"/>
      <c r="P675"/>
      <c r="Q675" s="546"/>
      <c r="R675" s="546"/>
      <c r="S675"/>
      <c r="T675"/>
      <c r="U675" s="546"/>
      <c r="X675" s="821"/>
      <c r="Y675"/>
      <c r="Z675"/>
      <c r="AA675" s="85"/>
      <c r="AB675" s="22"/>
      <c r="AC675" s="22"/>
      <c r="AD675" s="22"/>
      <c r="AE675" s="22"/>
      <c r="AF675" s="22"/>
      <c r="AG675" s="22"/>
      <c r="AH675" s="22"/>
      <c r="AI675" s="22"/>
      <c r="AJ675"/>
      <c r="AK675"/>
      <c r="AL675"/>
      <c r="AM675"/>
      <c r="AN675"/>
      <c r="AO675"/>
      <c r="AP675"/>
      <c r="AQ675"/>
      <c r="AR675"/>
      <c r="AS675"/>
      <c r="AT675"/>
    </row>
    <row r="676" spans="1:46" s="8" customFormat="1" x14ac:dyDescent="0.35">
      <c r="A676"/>
      <c r="B676"/>
      <c r="C676"/>
      <c r="D676"/>
      <c r="E676" s="80"/>
      <c r="F676" s="80"/>
      <c r="G676"/>
      <c r="H676"/>
      <c r="I676"/>
      <c r="J676"/>
      <c r="K676" s="79"/>
      <c r="L676" s="746"/>
      <c r="M676"/>
      <c r="N676"/>
      <c r="O676"/>
      <c r="P676"/>
      <c r="Q676" s="546"/>
      <c r="R676" s="546"/>
      <c r="S676"/>
      <c r="T676"/>
      <c r="U676" s="546"/>
      <c r="X676" s="821"/>
      <c r="Y676"/>
      <c r="Z676"/>
      <c r="AA676" s="85"/>
      <c r="AB676" s="22"/>
      <c r="AC676" s="22"/>
      <c r="AD676" s="22"/>
      <c r="AE676" s="22"/>
      <c r="AF676" s="22"/>
      <c r="AG676" s="22"/>
      <c r="AH676" s="22"/>
      <c r="AI676" s="22"/>
      <c r="AJ676"/>
      <c r="AK676"/>
      <c r="AL676"/>
      <c r="AM676"/>
      <c r="AN676"/>
      <c r="AO676"/>
      <c r="AP676"/>
      <c r="AQ676"/>
      <c r="AR676"/>
      <c r="AS676"/>
      <c r="AT676"/>
    </row>
    <row r="677" spans="1:46" s="8" customFormat="1" x14ac:dyDescent="0.35">
      <c r="A677"/>
      <c r="B677"/>
      <c r="C677"/>
      <c r="D677"/>
      <c r="E677" s="80"/>
      <c r="F677" s="80"/>
      <c r="G677"/>
      <c r="H677"/>
      <c r="I677"/>
      <c r="J677"/>
      <c r="K677" s="79"/>
      <c r="L677" s="746"/>
      <c r="M677"/>
      <c r="N677"/>
      <c r="O677"/>
      <c r="P677"/>
      <c r="Q677" s="546"/>
      <c r="R677" s="546"/>
      <c r="S677"/>
      <c r="T677"/>
      <c r="U677" s="546"/>
      <c r="X677" s="821"/>
      <c r="Y677"/>
      <c r="Z677"/>
      <c r="AA677" s="85"/>
      <c r="AB677" s="22"/>
      <c r="AC677" s="22"/>
      <c r="AD677" s="22"/>
      <c r="AE677" s="22"/>
      <c r="AF677" s="22"/>
      <c r="AG677" s="22"/>
      <c r="AH677" s="22"/>
      <c r="AI677" s="22"/>
      <c r="AJ677"/>
      <c r="AK677"/>
      <c r="AL677"/>
      <c r="AM677"/>
      <c r="AN677"/>
      <c r="AO677"/>
      <c r="AP677"/>
      <c r="AQ677"/>
      <c r="AR677"/>
      <c r="AS677"/>
      <c r="AT677"/>
    </row>
    <row r="678" spans="1:46" s="8" customFormat="1" x14ac:dyDescent="0.35">
      <c r="A678"/>
      <c r="B678"/>
      <c r="C678"/>
      <c r="D678"/>
      <c r="E678" s="80"/>
      <c r="F678" s="80"/>
      <c r="G678"/>
      <c r="H678"/>
      <c r="I678"/>
      <c r="J678"/>
      <c r="K678" s="79"/>
      <c r="L678" s="746"/>
      <c r="M678"/>
      <c r="N678"/>
      <c r="O678"/>
      <c r="P678"/>
      <c r="Q678" s="546"/>
      <c r="R678" s="546"/>
      <c r="S678"/>
      <c r="T678"/>
      <c r="U678" s="546"/>
      <c r="X678" s="821"/>
      <c r="Y678"/>
      <c r="Z678"/>
      <c r="AA678" s="85"/>
      <c r="AB678" s="22"/>
      <c r="AC678" s="22"/>
      <c r="AD678" s="22"/>
      <c r="AE678" s="22"/>
      <c r="AF678" s="22"/>
      <c r="AG678" s="22"/>
      <c r="AH678" s="22"/>
      <c r="AI678" s="22"/>
      <c r="AJ678"/>
      <c r="AK678"/>
      <c r="AL678"/>
      <c r="AM678"/>
      <c r="AN678"/>
      <c r="AO678"/>
      <c r="AP678"/>
      <c r="AQ678"/>
      <c r="AR678"/>
      <c r="AS678"/>
      <c r="AT678"/>
    </row>
    <row r="679" spans="1:46" s="8" customFormat="1" x14ac:dyDescent="0.35">
      <c r="A679"/>
      <c r="B679"/>
      <c r="C679"/>
      <c r="D679"/>
      <c r="E679" s="80"/>
      <c r="F679" s="80"/>
      <c r="G679"/>
      <c r="H679"/>
      <c r="I679"/>
      <c r="J679"/>
      <c r="K679" s="79"/>
      <c r="L679" s="746"/>
      <c r="M679"/>
      <c r="N679"/>
      <c r="O679"/>
      <c r="P679"/>
      <c r="Q679" s="546"/>
      <c r="R679" s="546"/>
      <c r="S679"/>
      <c r="T679"/>
      <c r="U679" s="546"/>
      <c r="X679" s="821"/>
      <c r="Y679"/>
      <c r="Z679"/>
      <c r="AA679" s="85"/>
      <c r="AB679" s="22"/>
      <c r="AC679" s="22"/>
      <c r="AD679" s="22"/>
      <c r="AE679" s="22"/>
      <c r="AF679" s="22"/>
      <c r="AG679" s="22"/>
      <c r="AH679" s="22"/>
      <c r="AI679" s="22"/>
      <c r="AJ679"/>
      <c r="AK679"/>
      <c r="AL679"/>
      <c r="AM679"/>
      <c r="AN679"/>
      <c r="AO679"/>
      <c r="AP679"/>
      <c r="AQ679"/>
      <c r="AR679"/>
      <c r="AS679"/>
      <c r="AT679"/>
    </row>
    <row r="680" spans="1:46" s="8" customFormat="1" x14ac:dyDescent="0.35">
      <c r="A680"/>
      <c r="B680"/>
      <c r="C680"/>
      <c r="D680"/>
      <c r="E680" s="80"/>
      <c r="F680" s="80"/>
      <c r="G680"/>
      <c r="H680"/>
      <c r="I680"/>
      <c r="J680"/>
      <c r="K680" s="79"/>
      <c r="L680" s="746"/>
      <c r="M680"/>
      <c r="N680"/>
      <c r="O680"/>
      <c r="P680"/>
      <c r="Q680" s="546"/>
      <c r="R680" s="546"/>
      <c r="S680"/>
      <c r="T680"/>
      <c r="U680" s="546"/>
      <c r="X680" s="821"/>
      <c r="Y680"/>
      <c r="Z680"/>
      <c r="AA680" s="85"/>
      <c r="AB680" s="22"/>
      <c r="AC680" s="22"/>
      <c r="AD680" s="22"/>
      <c r="AE680" s="22"/>
      <c r="AF680" s="22"/>
      <c r="AG680" s="22"/>
      <c r="AH680" s="22"/>
      <c r="AI680" s="22"/>
      <c r="AJ680"/>
      <c r="AK680"/>
      <c r="AL680"/>
      <c r="AM680"/>
      <c r="AN680"/>
      <c r="AO680"/>
      <c r="AP680"/>
      <c r="AQ680"/>
      <c r="AR680"/>
      <c r="AS680"/>
      <c r="AT680"/>
    </row>
    <row r="681" spans="1:46" s="8" customFormat="1" x14ac:dyDescent="0.35">
      <c r="A681"/>
      <c r="B681"/>
      <c r="C681"/>
      <c r="D681"/>
      <c r="E681" s="80"/>
      <c r="F681" s="80"/>
      <c r="G681"/>
      <c r="H681"/>
      <c r="I681"/>
      <c r="J681"/>
      <c r="K681" s="79"/>
      <c r="L681" s="746"/>
      <c r="M681"/>
      <c r="N681"/>
      <c r="O681"/>
      <c r="P681"/>
      <c r="Q681" s="546"/>
      <c r="R681" s="546"/>
      <c r="S681"/>
      <c r="T681"/>
      <c r="U681" s="546"/>
      <c r="X681" s="821"/>
      <c r="Y681"/>
      <c r="Z681"/>
      <c r="AA681" s="85"/>
      <c r="AB681" s="22"/>
      <c r="AC681" s="22"/>
      <c r="AD681" s="22"/>
      <c r="AE681" s="22"/>
      <c r="AF681" s="22"/>
      <c r="AG681" s="22"/>
      <c r="AH681" s="22"/>
      <c r="AI681" s="22"/>
      <c r="AJ681"/>
      <c r="AK681"/>
      <c r="AL681"/>
      <c r="AM681"/>
      <c r="AN681"/>
      <c r="AO681"/>
      <c r="AP681"/>
      <c r="AQ681"/>
      <c r="AR681"/>
      <c r="AS681"/>
      <c r="AT681"/>
    </row>
    <row r="682" spans="1:46" s="8" customFormat="1" x14ac:dyDescent="0.35">
      <c r="A682"/>
      <c r="B682"/>
      <c r="C682"/>
      <c r="D682"/>
      <c r="E682" s="80"/>
      <c r="F682" s="80"/>
      <c r="G682"/>
      <c r="H682"/>
      <c r="I682"/>
      <c r="J682"/>
      <c r="K682" s="79"/>
      <c r="L682" s="746"/>
      <c r="M682"/>
      <c r="N682"/>
      <c r="O682"/>
      <c r="P682"/>
      <c r="Q682" s="546"/>
      <c r="R682" s="546"/>
      <c r="S682"/>
      <c r="T682"/>
      <c r="U682" s="546"/>
      <c r="X682" s="821"/>
      <c r="Y682"/>
      <c r="Z682"/>
      <c r="AA682" s="85"/>
      <c r="AB682" s="22"/>
      <c r="AC682" s="22"/>
      <c r="AD682" s="22"/>
      <c r="AE682" s="22"/>
      <c r="AF682" s="22"/>
      <c r="AG682" s="22"/>
      <c r="AH682" s="22"/>
      <c r="AI682" s="22"/>
      <c r="AJ682"/>
      <c r="AK682"/>
      <c r="AL682"/>
      <c r="AM682"/>
      <c r="AN682"/>
      <c r="AO682"/>
      <c r="AP682"/>
      <c r="AQ682"/>
      <c r="AR682"/>
      <c r="AS682"/>
      <c r="AT682"/>
    </row>
    <row r="683" spans="1:46" s="8" customFormat="1" x14ac:dyDescent="0.35">
      <c r="A683"/>
      <c r="B683"/>
      <c r="C683"/>
      <c r="D683"/>
      <c r="E683" s="80"/>
      <c r="F683" s="80"/>
      <c r="G683"/>
      <c r="H683"/>
      <c r="I683"/>
      <c r="J683"/>
      <c r="K683" s="79"/>
      <c r="L683" s="746"/>
      <c r="M683"/>
      <c r="N683"/>
      <c r="O683"/>
      <c r="P683"/>
      <c r="Q683" s="546"/>
      <c r="R683" s="546"/>
      <c r="S683"/>
      <c r="T683"/>
      <c r="U683" s="546"/>
      <c r="X683" s="821"/>
      <c r="Y683"/>
      <c r="Z683"/>
      <c r="AA683" s="85"/>
      <c r="AB683" s="22"/>
      <c r="AC683" s="22"/>
      <c r="AD683" s="22"/>
      <c r="AE683" s="22"/>
      <c r="AF683" s="22"/>
      <c r="AG683" s="22"/>
      <c r="AH683" s="22"/>
      <c r="AI683" s="22"/>
      <c r="AJ683"/>
      <c r="AK683"/>
      <c r="AL683"/>
      <c r="AM683"/>
      <c r="AN683"/>
      <c r="AO683"/>
      <c r="AP683"/>
      <c r="AQ683"/>
      <c r="AR683"/>
      <c r="AS683"/>
      <c r="AT683"/>
    </row>
    <row r="684" spans="1:46" s="8" customFormat="1" x14ac:dyDescent="0.35">
      <c r="A684"/>
      <c r="B684"/>
      <c r="C684"/>
      <c r="D684"/>
      <c r="E684" s="80"/>
      <c r="F684" s="80"/>
      <c r="G684"/>
      <c r="H684"/>
      <c r="I684"/>
      <c r="J684"/>
      <c r="K684" s="79"/>
      <c r="L684" s="746"/>
      <c r="M684"/>
      <c r="N684"/>
      <c r="O684"/>
      <c r="P684"/>
      <c r="Q684" s="546"/>
      <c r="R684" s="546"/>
      <c r="S684"/>
      <c r="T684"/>
      <c r="U684" s="546"/>
      <c r="X684" s="821"/>
      <c r="Y684"/>
      <c r="Z684"/>
      <c r="AA684" s="85"/>
      <c r="AB684" s="22"/>
      <c r="AC684" s="22"/>
      <c r="AD684" s="22"/>
      <c r="AE684" s="22"/>
      <c r="AF684" s="22"/>
      <c r="AG684" s="22"/>
      <c r="AH684" s="22"/>
      <c r="AI684" s="22"/>
      <c r="AJ684"/>
      <c r="AK684"/>
      <c r="AL684"/>
      <c r="AM684"/>
      <c r="AN684"/>
      <c r="AO684"/>
      <c r="AP684"/>
      <c r="AQ684"/>
      <c r="AR684"/>
      <c r="AS684"/>
      <c r="AT684"/>
    </row>
    <row r="685" spans="1:46" s="8" customFormat="1" x14ac:dyDescent="0.35">
      <c r="A685"/>
      <c r="B685"/>
      <c r="C685"/>
      <c r="D685"/>
      <c r="E685" s="80"/>
      <c r="F685" s="80"/>
      <c r="G685"/>
      <c r="H685"/>
      <c r="I685"/>
      <c r="J685"/>
      <c r="K685" s="79"/>
      <c r="L685" s="746"/>
      <c r="M685"/>
      <c r="N685"/>
      <c r="O685"/>
      <c r="P685"/>
      <c r="Q685" s="546"/>
      <c r="R685" s="546"/>
      <c r="S685"/>
      <c r="T685"/>
      <c r="U685" s="546"/>
      <c r="X685" s="821"/>
      <c r="Y685"/>
      <c r="Z685"/>
      <c r="AA685" s="85"/>
      <c r="AB685" s="22"/>
      <c r="AC685" s="22"/>
      <c r="AD685" s="22"/>
      <c r="AE685" s="22"/>
      <c r="AF685" s="22"/>
      <c r="AG685" s="22"/>
      <c r="AH685" s="22"/>
      <c r="AI685" s="22"/>
      <c r="AJ685"/>
      <c r="AK685"/>
      <c r="AL685"/>
      <c r="AM685"/>
      <c r="AN685"/>
      <c r="AO685"/>
      <c r="AP685"/>
      <c r="AQ685"/>
      <c r="AR685"/>
      <c r="AS685"/>
      <c r="AT685"/>
    </row>
    <row r="686" spans="1:46" s="8" customFormat="1" x14ac:dyDescent="0.35">
      <c r="A686"/>
      <c r="B686"/>
      <c r="C686"/>
      <c r="D686"/>
      <c r="E686" s="80"/>
      <c r="F686" s="80"/>
      <c r="G686"/>
      <c r="H686"/>
      <c r="I686"/>
      <c r="J686"/>
      <c r="K686" s="79"/>
      <c r="L686" s="746"/>
      <c r="M686"/>
      <c r="N686"/>
      <c r="O686"/>
      <c r="P686"/>
      <c r="Q686" s="546"/>
      <c r="R686" s="546"/>
      <c r="S686"/>
      <c r="T686"/>
      <c r="U686" s="546"/>
      <c r="X686" s="821"/>
      <c r="Y686"/>
      <c r="Z686"/>
      <c r="AA686" s="85"/>
      <c r="AB686" s="22"/>
      <c r="AC686" s="22"/>
      <c r="AD686" s="22"/>
      <c r="AE686" s="22"/>
      <c r="AF686" s="22"/>
      <c r="AG686" s="22"/>
      <c r="AH686" s="22"/>
      <c r="AI686" s="22"/>
      <c r="AJ686"/>
      <c r="AK686"/>
      <c r="AL686"/>
      <c r="AM686"/>
      <c r="AN686"/>
      <c r="AO686"/>
      <c r="AP686"/>
      <c r="AQ686"/>
      <c r="AR686"/>
      <c r="AS686"/>
      <c r="AT686"/>
    </row>
    <row r="687" spans="1:46" s="8" customFormat="1" x14ac:dyDescent="0.35">
      <c r="A687"/>
      <c r="B687"/>
      <c r="C687"/>
      <c r="D687"/>
      <c r="E687" s="80"/>
      <c r="F687" s="80"/>
      <c r="G687"/>
      <c r="H687"/>
      <c r="I687"/>
      <c r="J687"/>
      <c r="K687" s="79"/>
      <c r="L687" s="746"/>
      <c r="M687"/>
      <c r="N687"/>
      <c r="O687"/>
      <c r="P687"/>
      <c r="Q687" s="546"/>
      <c r="R687" s="546"/>
      <c r="S687"/>
      <c r="T687"/>
      <c r="U687" s="546"/>
      <c r="X687" s="821"/>
      <c r="Y687"/>
      <c r="Z687"/>
      <c r="AA687" s="85"/>
      <c r="AB687" s="22"/>
      <c r="AC687" s="22"/>
      <c r="AD687" s="22"/>
      <c r="AE687" s="22"/>
      <c r="AF687" s="22"/>
      <c r="AG687" s="22"/>
      <c r="AH687" s="22"/>
      <c r="AI687" s="22"/>
      <c r="AJ687"/>
      <c r="AK687"/>
      <c r="AL687"/>
      <c r="AM687"/>
      <c r="AN687"/>
      <c r="AO687"/>
      <c r="AP687"/>
      <c r="AQ687"/>
      <c r="AR687"/>
      <c r="AS687"/>
      <c r="AT687"/>
    </row>
    <row r="688" spans="1:46" s="8" customFormat="1" x14ac:dyDescent="0.35">
      <c r="A688"/>
      <c r="B688"/>
      <c r="C688"/>
      <c r="D688"/>
      <c r="E688" s="80"/>
      <c r="F688" s="80"/>
      <c r="G688"/>
      <c r="H688"/>
      <c r="I688"/>
      <c r="J688"/>
      <c r="K688" s="79"/>
      <c r="L688" s="746"/>
      <c r="M688"/>
      <c r="N688"/>
      <c r="O688"/>
      <c r="P688"/>
      <c r="Q688" s="546"/>
      <c r="R688" s="546"/>
      <c r="S688"/>
      <c r="T688"/>
      <c r="U688" s="546"/>
      <c r="X688" s="821"/>
      <c r="Y688"/>
      <c r="Z688"/>
      <c r="AA688" s="85"/>
      <c r="AB688" s="22"/>
      <c r="AC688" s="22"/>
      <c r="AD688" s="22"/>
      <c r="AE688" s="22"/>
      <c r="AF688" s="22"/>
      <c r="AG688" s="22"/>
      <c r="AH688" s="22"/>
      <c r="AI688" s="22"/>
      <c r="AJ688"/>
      <c r="AK688"/>
      <c r="AL688"/>
      <c r="AM688"/>
      <c r="AN688"/>
      <c r="AO688"/>
      <c r="AP688"/>
      <c r="AQ688"/>
      <c r="AR688"/>
      <c r="AS688"/>
      <c r="AT688"/>
    </row>
    <row r="689" spans="1:46" s="8" customFormat="1" x14ac:dyDescent="0.35">
      <c r="A689"/>
      <c r="B689"/>
      <c r="C689"/>
      <c r="D689"/>
      <c r="E689" s="80"/>
      <c r="F689" s="80"/>
      <c r="G689"/>
      <c r="H689"/>
      <c r="I689"/>
      <c r="J689"/>
      <c r="K689" s="79"/>
      <c r="L689" s="746"/>
      <c r="M689"/>
      <c r="N689"/>
      <c r="O689"/>
      <c r="P689"/>
      <c r="Q689" s="546"/>
      <c r="R689" s="546"/>
      <c r="S689"/>
      <c r="T689"/>
      <c r="U689" s="546"/>
      <c r="X689" s="821"/>
      <c r="Y689"/>
      <c r="Z689"/>
      <c r="AA689" s="85"/>
      <c r="AB689" s="22"/>
      <c r="AC689" s="22"/>
      <c r="AD689" s="22"/>
      <c r="AE689" s="22"/>
      <c r="AF689" s="22"/>
      <c r="AG689" s="22"/>
      <c r="AH689" s="22"/>
      <c r="AI689" s="22"/>
      <c r="AJ689"/>
      <c r="AK689"/>
      <c r="AL689"/>
      <c r="AM689"/>
      <c r="AN689"/>
      <c r="AO689"/>
      <c r="AP689"/>
      <c r="AQ689"/>
      <c r="AR689"/>
      <c r="AS689"/>
      <c r="AT689"/>
    </row>
    <row r="690" spans="1:46" s="8" customFormat="1" x14ac:dyDescent="0.35">
      <c r="A690"/>
      <c r="B690"/>
      <c r="C690"/>
      <c r="D690"/>
      <c r="E690" s="80"/>
      <c r="F690" s="80"/>
      <c r="G690"/>
      <c r="H690"/>
      <c r="I690"/>
      <c r="J690"/>
      <c r="K690" s="79"/>
      <c r="L690" s="746"/>
      <c r="M690"/>
      <c r="N690"/>
      <c r="O690"/>
      <c r="P690"/>
      <c r="Q690" s="546"/>
      <c r="R690" s="546"/>
      <c r="S690"/>
      <c r="T690"/>
      <c r="U690" s="546"/>
      <c r="X690" s="821"/>
      <c r="Y690"/>
      <c r="Z690"/>
      <c r="AA690" s="85"/>
      <c r="AB690" s="22"/>
      <c r="AC690" s="22"/>
      <c r="AD690" s="22"/>
      <c r="AE690" s="22"/>
      <c r="AF690" s="22"/>
      <c r="AG690" s="22"/>
      <c r="AH690" s="22"/>
      <c r="AI690" s="22"/>
      <c r="AJ690"/>
      <c r="AK690"/>
      <c r="AL690"/>
      <c r="AM690"/>
      <c r="AN690"/>
      <c r="AO690"/>
      <c r="AP690"/>
      <c r="AQ690"/>
      <c r="AR690"/>
      <c r="AS690"/>
      <c r="AT690"/>
    </row>
    <row r="691" spans="1:46" s="8" customFormat="1" x14ac:dyDescent="0.35">
      <c r="A691"/>
      <c r="B691"/>
      <c r="C691"/>
      <c r="D691"/>
      <c r="E691" s="80"/>
      <c r="F691" s="80"/>
      <c r="G691"/>
      <c r="H691"/>
      <c r="I691"/>
      <c r="J691"/>
      <c r="K691" s="79"/>
      <c r="L691" s="746"/>
      <c r="M691"/>
      <c r="N691"/>
      <c r="O691"/>
      <c r="P691"/>
      <c r="Q691" s="546"/>
      <c r="R691" s="546"/>
      <c r="S691"/>
      <c r="T691"/>
      <c r="U691" s="546"/>
      <c r="X691" s="821"/>
      <c r="Y691"/>
      <c r="Z691"/>
      <c r="AA691" s="85"/>
      <c r="AB691" s="22"/>
      <c r="AC691" s="22"/>
      <c r="AD691" s="22"/>
      <c r="AE691" s="22"/>
      <c r="AF691" s="22"/>
      <c r="AG691" s="22"/>
      <c r="AH691" s="22"/>
      <c r="AI691" s="22"/>
      <c r="AJ691"/>
      <c r="AK691"/>
      <c r="AL691"/>
      <c r="AM691"/>
      <c r="AN691"/>
      <c r="AO691"/>
      <c r="AP691"/>
      <c r="AQ691"/>
      <c r="AR691"/>
      <c r="AS691"/>
      <c r="AT691"/>
    </row>
    <row r="692" spans="1:46" s="8" customFormat="1" x14ac:dyDescent="0.35">
      <c r="A692"/>
      <c r="B692"/>
      <c r="C692"/>
      <c r="D692"/>
      <c r="E692" s="80"/>
      <c r="F692" s="80"/>
      <c r="G692"/>
      <c r="H692"/>
      <c r="I692"/>
      <c r="J692"/>
      <c r="K692" s="79"/>
      <c r="L692" s="746"/>
      <c r="M692"/>
      <c r="N692"/>
      <c r="O692"/>
      <c r="P692"/>
      <c r="Q692" s="546"/>
      <c r="R692" s="546"/>
      <c r="S692"/>
      <c r="T692"/>
      <c r="U692" s="546"/>
      <c r="X692" s="821"/>
      <c r="Y692"/>
      <c r="Z692"/>
      <c r="AA692" s="85"/>
      <c r="AB692" s="22"/>
      <c r="AC692" s="22"/>
      <c r="AD692" s="22"/>
      <c r="AE692" s="22"/>
      <c r="AF692" s="22"/>
      <c r="AG692" s="22"/>
      <c r="AH692" s="22"/>
      <c r="AI692" s="22"/>
      <c r="AJ692"/>
      <c r="AK692"/>
      <c r="AL692"/>
      <c r="AM692"/>
      <c r="AN692"/>
      <c r="AO692"/>
      <c r="AP692"/>
      <c r="AQ692"/>
      <c r="AR692"/>
      <c r="AS692"/>
      <c r="AT692"/>
    </row>
    <row r="693" spans="1:46" s="8" customFormat="1" x14ac:dyDescent="0.35">
      <c r="A693"/>
      <c r="B693"/>
      <c r="C693"/>
      <c r="D693"/>
      <c r="E693" s="80"/>
      <c r="F693" s="80"/>
      <c r="G693"/>
      <c r="H693"/>
      <c r="I693"/>
      <c r="J693"/>
      <c r="K693" s="79"/>
      <c r="L693" s="746"/>
      <c r="M693"/>
      <c r="N693"/>
      <c r="O693"/>
      <c r="P693"/>
      <c r="Q693" s="546"/>
      <c r="R693" s="546"/>
      <c r="S693"/>
      <c r="T693"/>
      <c r="U693" s="546"/>
      <c r="X693" s="821"/>
      <c r="Y693"/>
      <c r="Z693"/>
      <c r="AA693" s="85"/>
      <c r="AB693" s="22"/>
      <c r="AC693" s="22"/>
      <c r="AD693" s="22"/>
      <c r="AE693" s="22"/>
      <c r="AF693" s="22"/>
      <c r="AG693" s="22"/>
      <c r="AH693" s="22"/>
      <c r="AI693" s="22"/>
      <c r="AJ693"/>
      <c r="AK693"/>
      <c r="AL693"/>
      <c r="AM693"/>
      <c r="AN693"/>
      <c r="AO693"/>
      <c r="AP693"/>
      <c r="AQ693"/>
      <c r="AR693"/>
      <c r="AS693"/>
      <c r="AT693"/>
    </row>
    <row r="694" spans="1:46" s="8" customFormat="1" x14ac:dyDescent="0.35">
      <c r="A694"/>
      <c r="B694"/>
      <c r="C694"/>
      <c r="D694"/>
      <c r="E694" s="80"/>
      <c r="F694" s="80"/>
      <c r="G694"/>
      <c r="H694"/>
      <c r="I694"/>
      <c r="J694"/>
      <c r="K694" s="79"/>
      <c r="L694" s="746"/>
      <c r="M694"/>
      <c r="N694"/>
      <c r="O694"/>
      <c r="P694"/>
      <c r="Q694" s="546"/>
      <c r="R694" s="546"/>
      <c r="S694"/>
      <c r="T694"/>
      <c r="U694" s="546"/>
      <c r="X694" s="821"/>
      <c r="Y694"/>
      <c r="Z694"/>
      <c r="AA694" s="85"/>
      <c r="AB694" s="22"/>
      <c r="AC694" s="22"/>
      <c r="AD694" s="22"/>
      <c r="AE694" s="22"/>
      <c r="AF694" s="22"/>
      <c r="AG694" s="22"/>
      <c r="AH694" s="22"/>
      <c r="AI694" s="22"/>
      <c r="AJ694"/>
      <c r="AK694"/>
      <c r="AL694"/>
      <c r="AM694"/>
      <c r="AN694"/>
      <c r="AO694"/>
      <c r="AP694"/>
      <c r="AQ694"/>
      <c r="AR694"/>
      <c r="AS694"/>
      <c r="AT694"/>
    </row>
    <row r="695" spans="1:46" s="8" customFormat="1" x14ac:dyDescent="0.35">
      <c r="A695"/>
      <c r="B695"/>
      <c r="C695"/>
      <c r="D695"/>
      <c r="E695" s="80"/>
      <c r="F695" s="80"/>
      <c r="G695"/>
      <c r="H695"/>
      <c r="I695"/>
      <c r="J695"/>
      <c r="K695" s="79"/>
      <c r="L695" s="746"/>
      <c r="M695"/>
      <c r="N695"/>
      <c r="O695"/>
      <c r="P695"/>
      <c r="Q695" s="546"/>
      <c r="R695" s="546"/>
      <c r="S695"/>
      <c r="T695"/>
      <c r="U695" s="546"/>
      <c r="X695" s="821"/>
      <c r="Y695"/>
      <c r="Z695"/>
      <c r="AA695" s="85"/>
      <c r="AB695" s="22"/>
      <c r="AC695" s="22"/>
      <c r="AD695" s="22"/>
      <c r="AE695" s="22"/>
      <c r="AF695" s="22"/>
      <c r="AG695" s="22"/>
      <c r="AH695" s="22"/>
      <c r="AI695" s="22"/>
      <c r="AJ695"/>
      <c r="AK695"/>
      <c r="AL695"/>
      <c r="AM695"/>
      <c r="AN695"/>
      <c r="AO695"/>
      <c r="AP695"/>
      <c r="AQ695"/>
      <c r="AR695"/>
      <c r="AS695"/>
      <c r="AT695"/>
    </row>
    <row r="696" spans="1:46" s="8" customFormat="1" x14ac:dyDescent="0.35">
      <c r="A696"/>
      <c r="B696"/>
      <c r="C696"/>
      <c r="D696"/>
      <c r="E696" s="80"/>
      <c r="F696" s="80"/>
      <c r="G696"/>
      <c r="H696"/>
      <c r="I696"/>
      <c r="J696"/>
      <c r="K696" s="79"/>
      <c r="L696" s="746"/>
      <c r="M696"/>
      <c r="N696"/>
      <c r="O696"/>
      <c r="P696"/>
      <c r="Q696" s="546"/>
      <c r="R696" s="546"/>
      <c r="S696"/>
      <c r="T696"/>
      <c r="U696" s="546"/>
      <c r="X696" s="821"/>
      <c r="Y696"/>
      <c r="Z696"/>
      <c r="AA696" s="85"/>
      <c r="AB696" s="22"/>
      <c r="AC696" s="22"/>
      <c r="AD696" s="22"/>
      <c r="AE696" s="22"/>
      <c r="AF696" s="22"/>
      <c r="AG696" s="22"/>
      <c r="AH696" s="22"/>
      <c r="AI696" s="22"/>
      <c r="AJ696"/>
      <c r="AK696"/>
      <c r="AL696"/>
      <c r="AM696"/>
      <c r="AN696"/>
      <c r="AO696"/>
      <c r="AP696"/>
      <c r="AQ696"/>
      <c r="AR696"/>
      <c r="AS696"/>
      <c r="AT696"/>
    </row>
    <row r="697" spans="1:46" s="8" customFormat="1" x14ac:dyDescent="0.35">
      <c r="A697"/>
      <c r="B697"/>
      <c r="C697"/>
      <c r="D697"/>
      <c r="E697" s="80"/>
      <c r="F697" s="80"/>
      <c r="G697"/>
      <c r="H697"/>
      <c r="I697"/>
      <c r="J697"/>
      <c r="K697" s="79"/>
      <c r="L697" s="746"/>
      <c r="M697"/>
      <c r="N697"/>
      <c r="O697"/>
      <c r="P697"/>
      <c r="Q697" s="546"/>
      <c r="R697" s="546"/>
      <c r="S697"/>
      <c r="T697"/>
      <c r="U697" s="546"/>
      <c r="X697" s="821"/>
      <c r="Y697"/>
      <c r="Z697"/>
      <c r="AA697" s="85"/>
      <c r="AB697" s="22"/>
      <c r="AC697" s="22"/>
      <c r="AD697" s="22"/>
      <c r="AE697" s="22"/>
      <c r="AF697" s="22"/>
      <c r="AG697" s="22"/>
      <c r="AH697" s="22"/>
      <c r="AI697" s="22"/>
      <c r="AJ697"/>
      <c r="AK697"/>
      <c r="AL697"/>
      <c r="AM697"/>
      <c r="AN697"/>
      <c r="AO697"/>
      <c r="AP697"/>
      <c r="AQ697"/>
      <c r="AR697"/>
      <c r="AS697"/>
      <c r="AT697"/>
    </row>
    <row r="698" spans="1:46" s="8" customFormat="1" x14ac:dyDescent="0.35">
      <c r="A698"/>
      <c r="B698"/>
      <c r="C698"/>
      <c r="D698"/>
      <c r="E698" s="80"/>
      <c r="F698" s="80"/>
      <c r="G698"/>
      <c r="H698"/>
      <c r="I698"/>
      <c r="J698"/>
      <c r="K698" s="79"/>
      <c r="L698" s="746"/>
      <c r="M698"/>
      <c r="N698"/>
      <c r="O698"/>
      <c r="P698"/>
      <c r="Q698" s="546"/>
      <c r="R698" s="546"/>
      <c r="S698"/>
      <c r="T698"/>
      <c r="U698" s="546"/>
      <c r="X698" s="821"/>
      <c r="Y698"/>
      <c r="Z698"/>
      <c r="AA698" s="85"/>
      <c r="AB698" s="22"/>
      <c r="AC698" s="22"/>
      <c r="AD698" s="22"/>
      <c r="AE698" s="22"/>
      <c r="AF698" s="22"/>
      <c r="AG698" s="22"/>
      <c r="AH698" s="22"/>
      <c r="AI698" s="22"/>
      <c r="AJ698"/>
      <c r="AK698"/>
      <c r="AL698"/>
      <c r="AM698"/>
      <c r="AN698"/>
      <c r="AO698"/>
      <c r="AP698"/>
      <c r="AQ698"/>
      <c r="AR698"/>
      <c r="AS698"/>
      <c r="AT698"/>
    </row>
    <row r="699" spans="1:46" s="8" customFormat="1" x14ac:dyDescent="0.35">
      <c r="A699"/>
      <c r="B699"/>
      <c r="C699"/>
      <c r="D699"/>
      <c r="E699" s="80"/>
      <c r="F699" s="80"/>
      <c r="G699"/>
      <c r="H699"/>
      <c r="I699"/>
      <c r="J699"/>
      <c r="K699" s="79"/>
      <c r="L699" s="746"/>
      <c r="M699"/>
      <c r="N699"/>
      <c r="O699"/>
      <c r="P699"/>
      <c r="Q699" s="546"/>
      <c r="R699" s="546"/>
      <c r="S699"/>
      <c r="T699"/>
      <c r="U699" s="546"/>
      <c r="X699" s="821"/>
      <c r="Y699"/>
      <c r="Z699"/>
      <c r="AA699" s="85"/>
      <c r="AB699" s="22"/>
      <c r="AC699" s="22"/>
      <c r="AD699" s="22"/>
      <c r="AE699" s="22"/>
      <c r="AF699" s="22"/>
      <c r="AG699" s="22"/>
      <c r="AH699" s="22"/>
      <c r="AI699" s="22"/>
      <c r="AJ699"/>
      <c r="AK699"/>
      <c r="AL699"/>
      <c r="AM699"/>
      <c r="AN699"/>
      <c r="AO699"/>
      <c r="AP699"/>
      <c r="AQ699"/>
      <c r="AR699"/>
      <c r="AS699"/>
      <c r="AT699"/>
    </row>
    <row r="700" spans="1:46" s="8" customFormat="1" x14ac:dyDescent="0.35">
      <c r="A700"/>
      <c r="B700"/>
      <c r="C700"/>
      <c r="D700"/>
      <c r="E700" s="80"/>
      <c r="F700" s="80"/>
      <c r="G700"/>
      <c r="H700"/>
      <c r="I700"/>
      <c r="J700"/>
      <c r="K700" s="79"/>
      <c r="L700" s="746"/>
      <c r="M700"/>
      <c r="N700"/>
      <c r="O700"/>
      <c r="P700"/>
      <c r="Q700" s="546"/>
      <c r="R700" s="546"/>
      <c r="S700"/>
      <c r="T700"/>
      <c r="U700" s="546"/>
      <c r="X700" s="821"/>
      <c r="Y700"/>
      <c r="Z700"/>
      <c r="AA700" s="85"/>
      <c r="AB700" s="22"/>
      <c r="AC700" s="22"/>
      <c r="AD700" s="22"/>
      <c r="AE700" s="22"/>
      <c r="AF700" s="22"/>
      <c r="AG700" s="22"/>
      <c r="AH700" s="22"/>
      <c r="AI700" s="22"/>
      <c r="AJ700"/>
      <c r="AK700"/>
      <c r="AL700"/>
      <c r="AM700"/>
      <c r="AN700"/>
      <c r="AO700"/>
      <c r="AP700"/>
      <c r="AQ700"/>
      <c r="AR700"/>
      <c r="AS700"/>
      <c r="AT700"/>
    </row>
    <row r="701" spans="1:46" s="8" customFormat="1" x14ac:dyDescent="0.35">
      <c r="A701"/>
      <c r="B701"/>
      <c r="C701"/>
      <c r="D701"/>
      <c r="E701" s="80"/>
      <c r="F701" s="80"/>
      <c r="G701"/>
      <c r="H701"/>
      <c r="I701"/>
      <c r="J701"/>
      <c r="K701" s="79"/>
      <c r="L701" s="746"/>
      <c r="M701"/>
      <c r="N701"/>
      <c r="O701"/>
      <c r="P701"/>
      <c r="Q701" s="546"/>
      <c r="R701" s="546"/>
      <c r="S701"/>
      <c r="T701"/>
      <c r="U701" s="546"/>
      <c r="X701" s="821"/>
      <c r="Y701"/>
      <c r="Z701"/>
      <c r="AA701" s="85"/>
      <c r="AB701" s="22"/>
      <c r="AC701" s="22"/>
      <c r="AD701" s="22"/>
      <c r="AE701" s="22"/>
      <c r="AF701" s="22"/>
      <c r="AG701" s="22"/>
      <c r="AH701" s="22"/>
      <c r="AI701" s="22"/>
      <c r="AJ701"/>
      <c r="AK701"/>
      <c r="AL701"/>
      <c r="AM701"/>
      <c r="AN701"/>
      <c r="AO701"/>
      <c r="AP701"/>
      <c r="AQ701"/>
      <c r="AR701"/>
      <c r="AS701"/>
      <c r="AT701"/>
    </row>
    <row r="702" spans="1:46" s="8" customFormat="1" x14ac:dyDescent="0.35">
      <c r="A702"/>
      <c r="B702"/>
      <c r="C702"/>
      <c r="D702"/>
      <c r="E702" s="80"/>
      <c r="F702" s="80"/>
      <c r="G702"/>
      <c r="H702"/>
      <c r="I702"/>
      <c r="J702"/>
      <c r="K702" s="79"/>
      <c r="L702" s="746"/>
      <c r="M702"/>
      <c r="N702"/>
      <c r="O702"/>
      <c r="P702"/>
      <c r="Q702" s="546"/>
      <c r="R702" s="546"/>
      <c r="S702"/>
      <c r="T702"/>
      <c r="U702" s="546"/>
      <c r="X702" s="821"/>
      <c r="Y702"/>
      <c r="Z702"/>
      <c r="AA702" s="85"/>
      <c r="AB702" s="22"/>
      <c r="AC702" s="22"/>
      <c r="AD702" s="22"/>
      <c r="AE702" s="22"/>
      <c r="AF702" s="22"/>
      <c r="AG702" s="22"/>
      <c r="AH702" s="22"/>
      <c r="AI702" s="22"/>
      <c r="AJ702"/>
      <c r="AK702"/>
      <c r="AL702"/>
      <c r="AM702"/>
      <c r="AN702"/>
      <c r="AO702"/>
      <c r="AP702"/>
      <c r="AQ702"/>
      <c r="AR702"/>
      <c r="AS702"/>
      <c r="AT702"/>
    </row>
    <row r="703" spans="1:46" s="8" customFormat="1" x14ac:dyDescent="0.35">
      <c r="A703"/>
      <c r="B703"/>
      <c r="C703"/>
      <c r="D703"/>
      <c r="E703" s="80"/>
      <c r="F703" s="80"/>
      <c r="G703"/>
      <c r="H703"/>
      <c r="I703"/>
      <c r="J703"/>
      <c r="K703" s="79"/>
      <c r="L703" s="746"/>
      <c r="M703"/>
      <c r="N703"/>
      <c r="O703"/>
      <c r="P703"/>
      <c r="Q703" s="546"/>
      <c r="R703" s="546"/>
      <c r="S703"/>
      <c r="T703"/>
      <c r="U703" s="546"/>
      <c r="X703" s="821"/>
      <c r="Y703"/>
      <c r="Z703"/>
      <c r="AA703" s="85"/>
      <c r="AB703" s="22"/>
      <c r="AC703" s="22"/>
      <c r="AD703" s="22"/>
      <c r="AE703" s="22"/>
      <c r="AF703" s="22"/>
      <c r="AG703" s="22"/>
      <c r="AH703" s="22"/>
      <c r="AI703" s="22"/>
      <c r="AJ703"/>
      <c r="AK703"/>
      <c r="AL703"/>
      <c r="AM703"/>
      <c r="AN703"/>
      <c r="AO703"/>
      <c r="AP703"/>
      <c r="AQ703"/>
      <c r="AR703"/>
      <c r="AS703"/>
      <c r="AT703"/>
    </row>
    <row r="704" spans="1:46" s="8" customFormat="1" x14ac:dyDescent="0.35">
      <c r="A704"/>
      <c r="B704"/>
      <c r="C704"/>
      <c r="D704"/>
      <c r="E704" s="80"/>
      <c r="F704" s="80"/>
      <c r="G704"/>
      <c r="H704"/>
      <c r="I704"/>
      <c r="J704"/>
      <c r="K704" s="79"/>
      <c r="L704" s="746"/>
      <c r="M704"/>
      <c r="N704"/>
      <c r="O704"/>
      <c r="P704"/>
      <c r="Q704" s="546"/>
      <c r="R704" s="546"/>
      <c r="S704"/>
      <c r="T704"/>
      <c r="U704" s="546"/>
      <c r="X704" s="821"/>
      <c r="Y704"/>
      <c r="Z704"/>
      <c r="AA704" s="85"/>
      <c r="AB704" s="22"/>
      <c r="AC704" s="22"/>
      <c r="AD704" s="22"/>
      <c r="AE704" s="22"/>
      <c r="AF704" s="22"/>
      <c r="AG704" s="22"/>
      <c r="AH704" s="22"/>
      <c r="AI704" s="22"/>
      <c r="AJ704"/>
      <c r="AK704"/>
      <c r="AL704"/>
      <c r="AM704"/>
      <c r="AN704"/>
      <c r="AO704"/>
      <c r="AP704"/>
      <c r="AQ704"/>
      <c r="AR704"/>
      <c r="AS704"/>
      <c r="AT704"/>
    </row>
    <row r="705" spans="1:46" s="8" customFormat="1" x14ac:dyDescent="0.35">
      <c r="A705"/>
      <c r="B705"/>
      <c r="C705"/>
      <c r="D705"/>
      <c r="E705" s="80"/>
      <c r="F705" s="80"/>
      <c r="G705"/>
      <c r="H705"/>
      <c r="I705"/>
      <c r="J705"/>
      <c r="K705" s="79"/>
      <c r="L705" s="746"/>
      <c r="M705"/>
      <c r="N705"/>
      <c r="O705"/>
      <c r="P705"/>
      <c r="Q705" s="546"/>
      <c r="R705" s="546"/>
      <c r="S705"/>
      <c r="T705"/>
      <c r="U705" s="546"/>
      <c r="X705" s="821"/>
      <c r="Y705"/>
      <c r="Z705"/>
      <c r="AA705" s="85"/>
      <c r="AB705" s="22"/>
      <c r="AC705" s="22"/>
      <c r="AD705" s="22"/>
      <c r="AE705" s="22"/>
      <c r="AF705" s="22"/>
      <c r="AG705" s="22"/>
      <c r="AH705" s="22"/>
      <c r="AI705" s="22"/>
      <c r="AJ705"/>
      <c r="AK705"/>
      <c r="AL705"/>
      <c r="AM705"/>
      <c r="AN705"/>
      <c r="AO705"/>
      <c r="AP705"/>
      <c r="AQ705"/>
      <c r="AR705"/>
      <c r="AS705"/>
      <c r="AT705"/>
    </row>
    <row r="706" spans="1:46" s="8" customFormat="1" x14ac:dyDescent="0.35">
      <c r="A706"/>
      <c r="B706"/>
      <c r="C706"/>
      <c r="D706"/>
      <c r="E706" s="80"/>
      <c r="F706" s="80"/>
      <c r="G706"/>
      <c r="H706"/>
      <c r="I706"/>
      <c r="J706"/>
      <c r="K706" s="79"/>
      <c r="L706" s="746"/>
      <c r="M706"/>
      <c r="N706"/>
      <c r="O706"/>
      <c r="P706"/>
      <c r="Q706" s="546"/>
      <c r="R706" s="546"/>
      <c r="S706"/>
      <c r="T706"/>
      <c r="U706" s="546"/>
      <c r="X706" s="821"/>
      <c r="Y706"/>
      <c r="Z706"/>
      <c r="AA706" s="85"/>
      <c r="AB706" s="22"/>
      <c r="AC706" s="22"/>
      <c r="AD706" s="22"/>
      <c r="AE706" s="22"/>
      <c r="AF706" s="22"/>
      <c r="AG706" s="22"/>
      <c r="AH706" s="22"/>
      <c r="AI706" s="22"/>
      <c r="AJ706"/>
      <c r="AK706"/>
      <c r="AL706"/>
      <c r="AM706"/>
      <c r="AN706"/>
      <c r="AO706"/>
      <c r="AP706"/>
      <c r="AQ706"/>
      <c r="AR706"/>
      <c r="AS706"/>
      <c r="AT706"/>
    </row>
    <row r="707" spans="1:46" s="8" customFormat="1" x14ac:dyDescent="0.35">
      <c r="A707"/>
      <c r="B707"/>
      <c r="C707"/>
      <c r="D707"/>
      <c r="E707" s="80"/>
      <c r="F707" s="80"/>
      <c r="G707"/>
      <c r="H707"/>
      <c r="I707"/>
      <c r="J707"/>
      <c r="K707" s="79"/>
      <c r="L707" s="746"/>
      <c r="M707"/>
      <c r="N707"/>
      <c r="O707"/>
      <c r="P707"/>
      <c r="Q707" s="546"/>
      <c r="R707" s="546"/>
      <c r="S707"/>
      <c r="T707"/>
      <c r="U707" s="546"/>
      <c r="X707" s="821"/>
      <c r="Y707"/>
      <c r="Z707"/>
      <c r="AA707" s="85"/>
      <c r="AB707" s="22"/>
      <c r="AC707" s="22"/>
      <c r="AD707" s="22"/>
      <c r="AE707" s="22"/>
      <c r="AF707" s="22"/>
      <c r="AG707" s="22"/>
      <c r="AH707" s="22"/>
      <c r="AI707" s="22"/>
      <c r="AJ707"/>
      <c r="AK707"/>
      <c r="AL707"/>
      <c r="AM707"/>
      <c r="AN707"/>
      <c r="AO707"/>
      <c r="AP707"/>
      <c r="AQ707"/>
      <c r="AR707"/>
      <c r="AS707"/>
      <c r="AT707"/>
    </row>
    <row r="708" spans="1:46" s="8" customFormat="1" x14ac:dyDescent="0.35">
      <c r="A708"/>
      <c r="B708"/>
      <c r="C708"/>
      <c r="D708"/>
      <c r="E708" s="80"/>
      <c r="F708" s="80"/>
      <c r="G708"/>
      <c r="H708"/>
      <c r="I708"/>
      <c r="J708"/>
      <c r="K708" s="79"/>
      <c r="L708" s="746"/>
      <c r="M708"/>
      <c r="N708"/>
      <c r="O708"/>
      <c r="P708"/>
      <c r="Q708" s="546"/>
      <c r="R708" s="546"/>
      <c r="S708"/>
      <c r="T708"/>
      <c r="U708" s="546"/>
      <c r="X708" s="821"/>
      <c r="Y708"/>
      <c r="Z708"/>
      <c r="AA708" s="85"/>
      <c r="AB708" s="22"/>
      <c r="AC708" s="22"/>
      <c r="AD708" s="22"/>
      <c r="AE708" s="22"/>
      <c r="AF708" s="22"/>
      <c r="AG708" s="22"/>
      <c r="AH708" s="22"/>
      <c r="AI708" s="22"/>
      <c r="AJ708"/>
      <c r="AK708"/>
      <c r="AL708"/>
      <c r="AM708"/>
      <c r="AN708"/>
      <c r="AO708"/>
      <c r="AP708"/>
      <c r="AQ708"/>
      <c r="AR708"/>
      <c r="AS708"/>
      <c r="AT708"/>
    </row>
    <row r="709" spans="1:46" s="8" customFormat="1" x14ac:dyDescent="0.35">
      <c r="A709"/>
      <c r="B709"/>
      <c r="C709"/>
      <c r="D709"/>
      <c r="E709" s="80"/>
      <c r="F709" s="80"/>
      <c r="G709"/>
      <c r="H709"/>
      <c r="I709"/>
      <c r="J709"/>
      <c r="K709" s="79"/>
      <c r="L709" s="746"/>
      <c r="M709"/>
      <c r="N709"/>
      <c r="O709"/>
      <c r="P709"/>
      <c r="Q709" s="546"/>
      <c r="R709" s="546"/>
      <c r="S709"/>
      <c r="T709"/>
      <c r="U709" s="546"/>
      <c r="X709" s="821"/>
      <c r="Y709"/>
      <c r="Z709"/>
      <c r="AA709" s="85"/>
      <c r="AB709" s="22"/>
      <c r="AC709" s="22"/>
      <c r="AD709" s="22"/>
      <c r="AE709" s="22"/>
      <c r="AF709" s="22"/>
      <c r="AG709" s="22"/>
      <c r="AH709" s="22"/>
      <c r="AI709" s="22"/>
      <c r="AJ709"/>
      <c r="AK709"/>
      <c r="AL709"/>
      <c r="AM709"/>
      <c r="AN709"/>
      <c r="AO709"/>
      <c r="AP709"/>
      <c r="AQ709"/>
      <c r="AR709"/>
      <c r="AS709"/>
      <c r="AT709"/>
    </row>
    <row r="710" spans="1:46" s="8" customFormat="1" x14ac:dyDescent="0.35">
      <c r="A710"/>
      <c r="B710"/>
      <c r="C710"/>
      <c r="D710"/>
      <c r="E710" s="80"/>
      <c r="F710" s="80"/>
      <c r="G710"/>
      <c r="H710"/>
      <c r="I710"/>
      <c r="J710"/>
      <c r="K710" s="79"/>
      <c r="L710" s="746"/>
      <c r="M710"/>
      <c r="N710"/>
      <c r="O710"/>
      <c r="P710"/>
      <c r="Q710" s="546"/>
      <c r="R710" s="546"/>
      <c r="S710"/>
      <c r="T710"/>
      <c r="U710" s="546"/>
      <c r="X710" s="821"/>
      <c r="Y710"/>
      <c r="Z710"/>
      <c r="AA710" s="85"/>
      <c r="AB710" s="22"/>
      <c r="AC710" s="22"/>
      <c r="AD710" s="22"/>
      <c r="AE710" s="22"/>
      <c r="AF710" s="22"/>
      <c r="AG710" s="22"/>
      <c r="AH710" s="22"/>
      <c r="AI710" s="22"/>
      <c r="AJ710"/>
      <c r="AK710"/>
      <c r="AL710"/>
      <c r="AM710"/>
      <c r="AN710"/>
      <c r="AO710"/>
      <c r="AP710"/>
      <c r="AQ710"/>
      <c r="AR710"/>
      <c r="AS710"/>
      <c r="AT710"/>
    </row>
    <row r="711" spans="1:46" s="8" customFormat="1" x14ac:dyDescent="0.35">
      <c r="A711"/>
      <c r="B711"/>
      <c r="C711"/>
      <c r="D711"/>
      <c r="E711" s="80"/>
      <c r="F711" s="80"/>
      <c r="G711"/>
      <c r="H711"/>
      <c r="I711"/>
      <c r="J711"/>
      <c r="K711" s="79"/>
      <c r="L711" s="746"/>
      <c r="M711"/>
      <c r="N711"/>
      <c r="O711"/>
      <c r="P711"/>
      <c r="Q711" s="546"/>
      <c r="R711" s="546"/>
      <c r="S711"/>
      <c r="T711"/>
      <c r="U711" s="546"/>
      <c r="X711" s="821"/>
      <c r="Y711"/>
      <c r="Z711"/>
      <c r="AA711" s="85"/>
      <c r="AB711" s="22"/>
      <c r="AC711" s="22"/>
      <c r="AD711" s="22"/>
      <c r="AE711" s="22"/>
      <c r="AF711" s="22"/>
      <c r="AG711" s="22"/>
      <c r="AH711" s="22"/>
      <c r="AI711" s="22"/>
      <c r="AJ711"/>
      <c r="AK711"/>
      <c r="AL711"/>
      <c r="AM711"/>
      <c r="AN711"/>
      <c r="AO711"/>
      <c r="AP711"/>
      <c r="AQ711"/>
      <c r="AR711"/>
      <c r="AS711"/>
      <c r="AT711"/>
    </row>
    <row r="712" spans="1:46" s="8" customFormat="1" x14ac:dyDescent="0.35">
      <c r="A712"/>
      <c r="B712"/>
      <c r="C712"/>
      <c r="D712"/>
      <c r="E712" s="80"/>
      <c r="F712" s="80"/>
      <c r="G712"/>
      <c r="H712"/>
      <c r="I712"/>
      <c r="J712"/>
      <c r="K712" s="79"/>
      <c r="L712" s="746"/>
      <c r="M712"/>
      <c r="N712"/>
      <c r="O712"/>
      <c r="P712"/>
      <c r="Q712" s="546"/>
      <c r="R712" s="546"/>
      <c r="S712"/>
      <c r="T712"/>
      <c r="U712" s="546"/>
      <c r="X712" s="821"/>
      <c r="Y712"/>
      <c r="Z712"/>
      <c r="AA712" s="85"/>
      <c r="AB712" s="22"/>
      <c r="AC712" s="22"/>
      <c r="AD712" s="22"/>
      <c r="AE712" s="22"/>
      <c r="AF712" s="22"/>
      <c r="AG712" s="22"/>
      <c r="AH712" s="22"/>
      <c r="AI712" s="22"/>
      <c r="AJ712"/>
      <c r="AK712"/>
      <c r="AL712"/>
      <c r="AM712"/>
      <c r="AN712"/>
      <c r="AO712"/>
      <c r="AP712"/>
      <c r="AQ712"/>
      <c r="AR712"/>
      <c r="AS712"/>
      <c r="AT712"/>
    </row>
    <row r="713" spans="1:46" s="8" customFormat="1" x14ac:dyDescent="0.35">
      <c r="A713"/>
      <c r="B713"/>
      <c r="C713"/>
      <c r="D713"/>
      <c r="E713" s="80"/>
      <c r="F713" s="80"/>
      <c r="G713"/>
      <c r="H713"/>
      <c r="I713"/>
      <c r="J713"/>
      <c r="K713" s="79"/>
      <c r="L713" s="746"/>
      <c r="M713"/>
      <c r="N713"/>
      <c r="O713"/>
      <c r="P713"/>
      <c r="Q713" s="546"/>
      <c r="R713" s="546"/>
      <c r="S713"/>
      <c r="T713"/>
      <c r="U713" s="546"/>
      <c r="X713" s="821"/>
      <c r="Y713"/>
      <c r="Z713"/>
      <c r="AA713" s="85"/>
      <c r="AB713" s="22"/>
      <c r="AC713" s="22"/>
      <c r="AD713" s="22"/>
      <c r="AE713" s="22"/>
      <c r="AF713" s="22"/>
      <c r="AG713" s="22"/>
      <c r="AH713" s="22"/>
      <c r="AI713" s="22"/>
      <c r="AJ713"/>
      <c r="AK713"/>
      <c r="AL713"/>
      <c r="AM713"/>
      <c r="AN713"/>
      <c r="AO713"/>
      <c r="AP713"/>
      <c r="AQ713"/>
      <c r="AR713"/>
      <c r="AS713"/>
      <c r="AT713"/>
    </row>
    <row r="714" spans="1:46" s="8" customFormat="1" x14ac:dyDescent="0.35">
      <c r="A714"/>
      <c r="B714"/>
      <c r="C714"/>
      <c r="D714"/>
      <c r="E714" s="80"/>
      <c r="F714" s="80"/>
      <c r="G714"/>
      <c r="H714"/>
      <c r="I714"/>
      <c r="J714"/>
      <c r="K714" s="79"/>
      <c r="L714" s="746"/>
      <c r="M714"/>
      <c r="N714"/>
      <c r="O714"/>
      <c r="P714"/>
      <c r="Q714" s="546"/>
      <c r="R714" s="546"/>
      <c r="S714"/>
      <c r="T714"/>
      <c r="U714" s="546"/>
      <c r="X714" s="821"/>
      <c r="Y714"/>
      <c r="Z714"/>
      <c r="AA714" s="85"/>
      <c r="AB714" s="22"/>
      <c r="AC714" s="22"/>
      <c r="AD714" s="22"/>
      <c r="AE714" s="22"/>
      <c r="AF714" s="22"/>
      <c r="AG714" s="22"/>
      <c r="AH714" s="22"/>
      <c r="AI714" s="22"/>
      <c r="AJ714"/>
      <c r="AK714"/>
      <c r="AL714"/>
      <c r="AM714"/>
      <c r="AN714"/>
      <c r="AO714"/>
      <c r="AP714"/>
      <c r="AQ714"/>
      <c r="AR714"/>
      <c r="AS714"/>
      <c r="AT714"/>
    </row>
    <row r="715" spans="1:46" s="8" customFormat="1" x14ac:dyDescent="0.35">
      <c r="A715"/>
      <c r="B715"/>
      <c r="C715"/>
      <c r="D715"/>
      <c r="E715" s="80"/>
      <c r="F715" s="80"/>
      <c r="G715"/>
      <c r="H715"/>
      <c r="I715"/>
      <c r="J715"/>
      <c r="K715" s="79"/>
      <c r="L715" s="746"/>
      <c r="M715"/>
      <c r="N715"/>
      <c r="O715"/>
      <c r="P715"/>
      <c r="Q715" s="546"/>
      <c r="R715" s="546"/>
      <c r="S715"/>
      <c r="T715"/>
      <c r="U715" s="546"/>
      <c r="X715" s="821"/>
      <c r="Y715"/>
      <c r="Z715"/>
      <c r="AA715" s="85"/>
      <c r="AB715" s="22"/>
      <c r="AC715" s="22"/>
      <c r="AD715" s="22"/>
      <c r="AE715" s="22"/>
      <c r="AF715" s="22"/>
      <c r="AG715" s="22"/>
      <c r="AH715" s="22"/>
      <c r="AI715" s="22"/>
      <c r="AJ715"/>
      <c r="AK715"/>
      <c r="AL715"/>
      <c r="AM715"/>
      <c r="AN715"/>
      <c r="AO715"/>
      <c r="AP715"/>
      <c r="AQ715"/>
      <c r="AR715"/>
      <c r="AS715"/>
      <c r="AT715"/>
    </row>
    <row r="716" spans="1:46" s="8" customFormat="1" x14ac:dyDescent="0.35">
      <c r="A716"/>
      <c r="B716"/>
      <c r="C716"/>
      <c r="D716"/>
      <c r="E716" s="80"/>
      <c r="F716" s="80"/>
      <c r="G716"/>
      <c r="H716"/>
      <c r="I716"/>
      <c r="J716"/>
      <c r="K716" s="79"/>
      <c r="L716" s="746"/>
      <c r="M716"/>
      <c r="N716"/>
      <c r="O716"/>
      <c r="P716"/>
      <c r="Q716" s="546"/>
      <c r="R716" s="546"/>
      <c r="S716"/>
      <c r="T716"/>
      <c r="U716" s="546"/>
      <c r="X716" s="821"/>
      <c r="Y716"/>
      <c r="Z716"/>
      <c r="AA716" s="85"/>
      <c r="AB716" s="22"/>
      <c r="AC716" s="22"/>
      <c r="AD716" s="22"/>
      <c r="AE716" s="22"/>
      <c r="AF716" s="22"/>
      <c r="AG716" s="22"/>
      <c r="AH716" s="22"/>
      <c r="AI716" s="22"/>
      <c r="AJ716"/>
      <c r="AK716"/>
      <c r="AL716"/>
      <c r="AM716"/>
      <c r="AN716"/>
      <c r="AO716"/>
      <c r="AP716"/>
      <c r="AQ716"/>
      <c r="AR716"/>
      <c r="AS716"/>
      <c r="AT716"/>
    </row>
    <row r="717" spans="1:46" s="8" customFormat="1" x14ac:dyDescent="0.35">
      <c r="A717"/>
      <c r="B717"/>
      <c r="C717"/>
      <c r="D717"/>
      <c r="E717" s="80"/>
      <c r="F717" s="80"/>
      <c r="G717"/>
      <c r="H717"/>
      <c r="I717"/>
      <c r="J717"/>
      <c r="K717" s="79"/>
      <c r="L717" s="746"/>
      <c r="M717"/>
      <c r="N717"/>
      <c r="O717"/>
      <c r="P717"/>
      <c r="Q717" s="546"/>
      <c r="R717" s="546"/>
      <c r="S717"/>
      <c r="T717"/>
      <c r="U717" s="546"/>
      <c r="X717" s="821"/>
      <c r="Y717"/>
      <c r="Z717"/>
      <c r="AA717" s="85"/>
      <c r="AB717" s="22"/>
      <c r="AC717" s="22"/>
      <c r="AD717" s="22"/>
      <c r="AE717" s="22"/>
      <c r="AF717" s="22"/>
      <c r="AG717" s="22"/>
      <c r="AH717" s="22"/>
      <c r="AI717" s="22"/>
      <c r="AJ717"/>
      <c r="AK717"/>
      <c r="AL717"/>
      <c r="AM717"/>
      <c r="AN717"/>
      <c r="AO717"/>
      <c r="AP717"/>
      <c r="AQ717"/>
      <c r="AR717"/>
      <c r="AS717"/>
      <c r="AT717"/>
    </row>
    <row r="718" spans="1:46" s="8" customFormat="1" x14ac:dyDescent="0.35">
      <c r="A718"/>
      <c r="B718"/>
      <c r="C718"/>
      <c r="D718"/>
      <c r="E718" s="80"/>
      <c r="F718" s="80"/>
      <c r="G718"/>
      <c r="H718"/>
      <c r="I718"/>
      <c r="J718"/>
      <c r="K718" s="79"/>
      <c r="L718" s="746"/>
      <c r="M718"/>
      <c r="N718"/>
      <c r="O718"/>
      <c r="P718"/>
      <c r="Q718" s="546"/>
      <c r="R718" s="546"/>
      <c r="S718"/>
      <c r="T718"/>
      <c r="U718" s="546"/>
      <c r="X718" s="821"/>
      <c r="Y718"/>
      <c r="Z718"/>
      <c r="AA718" s="85"/>
      <c r="AB718" s="22"/>
      <c r="AC718" s="22"/>
      <c r="AD718" s="22"/>
      <c r="AE718" s="22"/>
      <c r="AF718" s="22"/>
      <c r="AG718" s="22"/>
      <c r="AH718" s="22"/>
      <c r="AI718" s="22"/>
      <c r="AJ718"/>
      <c r="AK718"/>
      <c r="AL718"/>
      <c r="AM718"/>
      <c r="AN718"/>
      <c r="AO718"/>
      <c r="AP718"/>
      <c r="AQ718"/>
      <c r="AR718"/>
      <c r="AS718"/>
      <c r="AT718"/>
    </row>
    <row r="719" spans="1:46" s="8" customFormat="1" x14ac:dyDescent="0.35">
      <c r="A719"/>
      <c r="B719"/>
      <c r="C719"/>
      <c r="D719"/>
      <c r="E719" s="80"/>
      <c r="F719" s="80"/>
      <c r="G719"/>
      <c r="H719"/>
      <c r="I719"/>
      <c r="J719"/>
      <c r="K719" s="79"/>
      <c r="L719" s="746"/>
      <c r="M719"/>
      <c r="N719"/>
      <c r="O719"/>
      <c r="P719"/>
      <c r="Q719" s="546"/>
      <c r="R719" s="546"/>
      <c r="S719"/>
      <c r="T719"/>
      <c r="U719" s="546"/>
      <c r="X719" s="821"/>
      <c r="Y719"/>
      <c r="Z719"/>
      <c r="AA719" s="85"/>
      <c r="AB719" s="22"/>
      <c r="AC719" s="22"/>
      <c r="AD719" s="22"/>
      <c r="AE719" s="22"/>
      <c r="AF719" s="22"/>
      <c r="AG719" s="22"/>
      <c r="AH719" s="22"/>
      <c r="AI719" s="22"/>
      <c r="AJ719"/>
      <c r="AK719"/>
      <c r="AL719"/>
      <c r="AM719"/>
      <c r="AN719"/>
      <c r="AO719"/>
      <c r="AP719"/>
      <c r="AQ719"/>
      <c r="AR719"/>
      <c r="AS719"/>
      <c r="AT719"/>
    </row>
    <row r="720" spans="1:46" s="8" customFormat="1" x14ac:dyDescent="0.35">
      <c r="A720"/>
      <c r="B720"/>
      <c r="C720"/>
      <c r="D720"/>
      <c r="E720" s="80"/>
      <c r="F720" s="80"/>
      <c r="G720"/>
      <c r="H720"/>
      <c r="I720"/>
      <c r="J720"/>
      <c r="K720" s="79"/>
      <c r="L720" s="746"/>
      <c r="M720"/>
      <c r="N720"/>
      <c r="O720"/>
      <c r="P720"/>
      <c r="Q720" s="546"/>
      <c r="R720" s="546"/>
      <c r="S720"/>
      <c r="T720"/>
      <c r="U720" s="546"/>
      <c r="X720" s="821"/>
      <c r="Y720"/>
      <c r="Z720"/>
      <c r="AA720" s="85"/>
      <c r="AB720" s="22"/>
      <c r="AC720" s="22"/>
      <c r="AD720" s="22"/>
      <c r="AE720" s="22"/>
      <c r="AF720" s="22"/>
      <c r="AG720" s="22"/>
      <c r="AH720" s="22"/>
      <c r="AI720" s="22"/>
      <c r="AJ720"/>
      <c r="AK720"/>
      <c r="AL720"/>
      <c r="AM720"/>
      <c r="AN720"/>
      <c r="AO720"/>
      <c r="AP720"/>
      <c r="AQ720"/>
      <c r="AR720"/>
      <c r="AS720"/>
      <c r="AT720"/>
    </row>
    <row r="721" spans="1:46" s="8" customFormat="1" x14ac:dyDescent="0.35">
      <c r="A721"/>
      <c r="B721"/>
      <c r="C721"/>
      <c r="D721"/>
      <c r="E721" s="80"/>
      <c r="F721" s="80"/>
      <c r="G721"/>
      <c r="H721"/>
      <c r="I721"/>
      <c r="J721"/>
      <c r="K721" s="79"/>
      <c r="L721" s="746"/>
      <c r="M721"/>
      <c r="N721"/>
      <c r="O721"/>
      <c r="P721"/>
      <c r="Q721" s="546"/>
      <c r="R721" s="546"/>
      <c r="S721"/>
      <c r="T721"/>
      <c r="U721" s="546"/>
      <c r="X721" s="821"/>
      <c r="Y721"/>
      <c r="Z721"/>
      <c r="AA721" s="85"/>
      <c r="AB721" s="22"/>
      <c r="AC721" s="22"/>
      <c r="AD721" s="22"/>
      <c r="AE721" s="22"/>
      <c r="AF721" s="22"/>
      <c r="AG721" s="22"/>
      <c r="AH721" s="22"/>
      <c r="AI721" s="22"/>
      <c r="AJ721"/>
      <c r="AK721"/>
      <c r="AL721"/>
      <c r="AM721"/>
      <c r="AN721"/>
      <c r="AO721"/>
      <c r="AP721"/>
      <c r="AQ721"/>
      <c r="AR721"/>
      <c r="AS721"/>
      <c r="AT721"/>
    </row>
    <row r="722" spans="1:46" s="8" customFormat="1" x14ac:dyDescent="0.35">
      <c r="A722"/>
      <c r="B722"/>
      <c r="C722"/>
      <c r="D722"/>
      <c r="E722" s="80"/>
      <c r="F722" s="80"/>
      <c r="G722"/>
      <c r="H722"/>
      <c r="I722"/>
      <c r="J722"/>
      <c r="K722" s="79"/>
      <c r="L722" s="746"/>
      <c r="M722"/>
      <c r="N722"/>
      <c r="O722"/>
      <c r="P722"/>
      <c r="Q722" s="546"/>
      <c r="R722" s="546"/>
      <c r="S722"/>
      <c r="T722"/>
      <c r="U722" s="546"/>
      <c r="X722" s="821"/>
      <c r="Y722"/>
      <c r="Z722"/>
      <c r="AA722" s="85"/>
      <c r="AB722" s="22"/>
      <c r="AC722" s="22"/>
      <c r="AD722" s="22"/>
      <c r="AE722" s="22"/>
      <c r="AF722" s="22"/>
      <c r="AG722" s="22"/>
      <c r="AH722" s="22"/>
      <c r="AI722" s="22"/>
      <c r="AJ722"/>
      <c r="AK722"/>
      <c r="AL722"/>
      <c r="AM722"/>
      <c r="AN722"/>
      <c r="AO722"/>
      <c r="AP722"/>
      <c r="AQ722"/>
      <c r="AR722"/>
      <c r="AS722"/>
      <c r="AT722"/>
    </row>
    <row r="723" spans="1:46" s="8" customFormat="1" x14ac:dyDescent="0.35">
      <c r="A723"/>
      <c r="B723"/>
      <c r="C723"/>
      <c r="D723"/>
      <c r="E723" s="80"/>
      <c r="F723" s="80"/>
      <c r="G723"/>
      <c r="H723"/>
      <c r="I723"/>
      <c r="J723"/>
      <c r="K723" s="79"/>
      <c r="L723" s="746"/>
      <c r="M723"/>
      <c r="N723"/>
      <c r="O723"/>
      <c r="P723"/>
      <c r="Q723" s="546"/>
      <c r="R723" s="546"/>
      <c r="S723"/>
      <c r="T723"/>
      <c r="U723" s="546"/>
      <c r="X723" s="821"/>
      <c r="Y723"/>
      <c r="Z723"/>
      <c r="AA723" s="85"/>
      <c r="AB723" s="22"/>
      <c r="AC723" s="22"/>
      <c r="AD723" s="22"/>
      <c r="AE723" s="22"/>
      <c r="AF723" s="22"/>
      <c r="AG723" s="22"/>
      <c r="AH723" s="22"/>
      <c r="AI723" s="22"/>
      <c r="AJ723"/>
      <c r="AK723"/>
      <c r="AL723"/>
      <c r="AM723"/>
      <c r="AN723"/>
      <c r="AO723"/>
      <c r="AP723"/>
      <c r="AQ723"/>
      <c r="AR723"/>
      <c r="AS723"/>
      <c r="AT723"/>
    </row>
    <row r="724" spans="1:46" s="8" customFormat="1" x14ac:dyDescent="0.35">
      <c r="A724"/>
      <c r="B724"/>
      <c r="C724"/>
      <c r="D724"/>
      <c r="E724" s="80"/>
      <c r="F724" s="80"/>
      <c r="G724"/>
      <c r="H724"/>
      <c r="I724"/>
      <c r="J724"/>
      <c r="K724" s="79"/>
      <c r="L724" s="746"/>
      <c r="M724"/>
      <c r="N724"/>
      <c r="O724"/>
      <c r="P724"/>
      <c r="Q724" s="546"/>
      <c r="R724" s="546"/>
      <c r="S724"/>
      <c r="T724"/>
      <c r="U724" s="546"/>
      <c r="X724" s="821"/>
      <c r="Y724"/>
      <c r="Z724"/>
      <c r="AA724" s="85"/>
      <c r="AB724" s="22"/>
      <c r="AC724" s="22"/>
      <c r="AD724" s="22"/>
      <c r="AE724" s="22"/>
      <c r="AF724" s="22"/>
      <c r="AG724" s="22"/>
      <c r="AH724" s="22"/>
      <c r="AI724" s="22"/>
      <c r="AJ724"/>
      <c r="AK724"/>
      <c r="AL724"/>
      <c r="AM724"/>
      <c r="AN724"/>
      <c r="AO724"/>
      <c r="AP724"/>
      <c r="AQ724"/>
      <c r="AR724"/>
      <c r="AS724"/>
      <c r="AT724"/>
    </row>
    <row r="725" spans="1:46" s="8" customFormat="1" x14ac:dyDescent="0.35">
      <c r="A725"/>
      <c r="B725"/>
      <c r="C725"/>
      <c r="D725"/>
      <c r="E725" s="80"/>
      <c r="F725" s="80"/>
      <c r="G725"/>
      <c r="H725"/>
      <c r="I725"/>
      <c r="J725"/>
      <c r="K725" s="79"/>
      <c r="L725" s="746"/>
      <c r="M725"/>
      <c r="N725"/>
      <c r="O725"/>
      <c r="P725"/>
      <c r="Q725" s="546"/>
      <c r="R725" s="546"/>
      <c r="S725"/>
      <c r="T725"/>
      <c r="U725" s="546"/>
      <c r="X725" s="821"/>
      <c r="Y725"/>
      <c r="Z725"/>
      <c r="AA725" s="85"/>
      <c r="AB725" s="22"/>
      <c r="AC725" s="22"/>
      <c r="AD725" s="22"/>
      <c r="AE725" s="22"/>
      <c r="AF725" s="22"/>
      <c r="AG725" s="22"/>
      <c r="AH725" s="22"/>
      <c r="AI725" s="22"/>
      <c r="AJ725"/>
      <c r="AK725"/>
      <c r="AL725"/>
      <c r="AM725"/>
      <c r="AN725"/>
      <c r="AO725"/>
      <c r="AP725"/>
      <c r="AQ725"/>
      <c r="AR725"/>
      <c r="AS725"/>
      <c r="AT725"/>
    </row>
    <row r="726" spans="1:46" s="8" customFormat="1" x14ac:dyDescent="0.35">
      <c r="A726"/>
      <c r="B726"/>
      <c r="C726"/>
      <c r="D726"/>
      <c r="E726" s="80"/>
      <c r="F726" s="80"/>
      <c r="G726"/>
      <c r="H726"/>
      <c r="I726"/>
      <c r="J726"/>
      <c r="K726" s="79"/>
      <c r="L726" s="746"/>
      <c r="M726"/>
      <c r="N726"/>
      <c r="O726"/>
      <c r="P726"/>
      <c r="Q726" s="546"/>
      <c r="R726" s="546"/>
      <c r="S726"/>
      <c r="T726"/>
      <c r="U726" s="546"/>
      <c r="X726" s="821"/>
      <c r="Y726"/>
      <c r="Z726"/>
      <c r="AA726" s="85"/>
      <c r="AB726" s="22"/>
      <c r="AC726" s="22"/>
      <c r="AD726" s="22"/>
      <c r="AE726" s="22"/>
      <c r="AF726" s="22"/>
      <c r="AG726" s="22"/>
      <c r="AH726" s="22"/>
      <c r="AI726" s="22"/>
      <c r="AJ726"/>
      <c r="AK726"/>
      <c r="AL726"/>
      <c r="AM726"/>
      <c r="AN726"/>
      <c r="AO726"/>
      <c r="AP726"/>
      <c r="AQ726"/>
      <c r="AR726"/>
      <c r="AS726"/>
      <c r="AT726"/>
    </row>
    <row r="727" spans="1:46" s="8" customFormat="1" x14ac:dyDescent="0.35">
      <c r="A727"/>
      <c r="B727"/>
      <c r="C727"/>
      <c r="D727"/>
      <c r="E727" s="80"/>
      <c r="F727" s="80"/>
      <c r="G727"/>
      <c r="H727"/>
      <c r="I727"/>
      <c r="J727"/>
      <c r="K727" s="79"/>
      <c r="L727" s="746"/>
      <c r="M727"/>
      <c r="N727"/>
      <c r="O727"/>
      <c r="P727"/>
      <c r="Q727" s="546"/>
      <c r="R727" s="546"/>
      <c r="S727"/>
      <c r="T727"/>
      <c r="U727" s="546"/>
      <c r="X727" s="821"/>
      <c r="Y727"/>
      <c r="Z727"/>
      <c r="AA727" s="85"/>
      <c r="AB727" s="22"/>
      <c r="AC727" s="22"/>
      <c r="AD727" s="22"/>
      <c r="AE727" s="22"/>
      <c r="AF727" s="22"/>
      <c r="AG727" s="22"/>
      <c r="AH727" s="22"/>
      <c r="AI727" s="22"/>
      <c r="AJ727"/>
      <c r="AK727"/>
      <c r="AL727"/>
      <c r="AM727"/>
      <c r="AN727"/>
      <c r="AO727"/>
      <c r="AP727"/>
      <c r="AQ727"/>
      <c r="AR727"/>
      <c r="AS727"/>
      <c r="AT727"/>
    </row>
    <row r="728" spans="1:46" s="8" customFormat="1" x14ac:dyDescent="0.35">
      <c r="A728"/>
      <c r="B728"/>
      <c r="C728"/>
      <c r="D728"/>
      <c r="E728" s="80"/>
      <c r="F728" s="80"/>
      <c r="G728"/>
      <c r="H728"/>
      <c r="I728"/>
      <c r="J728"/>
      <c r="K728" s="79"/>
      <c r="L728" s="746"/>
      <c r="M728"/>
      <c r="N728"/>
      <c r="O728"/>
      <c r="P728"/>
      <c r="Q728" s="546"/>
      <c r="R728" s="546"/>
      <c r="S728"/>
      <c r="T728"/>
      <c r="U728" s="546"/>
      <c r="X728" s="821"/>
      <c r="Y728"/>
      <c r="Z728"/>
      <c r="AA728" s="85"/>
      <c r="AB728" s="22"/>
      <c r="AC728" s="22"/>
      <c r="AD728" s="22"/>
      <c r="AE728" s="22"/>
      <c r="AF728" s="22"/>
      <c r="AG728" s="22"/>
      <c r="AH728" s="22"/>
      <c r="AI728" s="22"/>
      <c r="AJ728"/>
      <c r="AK728"/>
      <c r="AL728"/>
      <c r="AM728"/>
      <c r="AN728"/>
      <c r="AO728"/>
      <c r="AP728"/>
      <c r="AQ728"/>
      <c r="AR728"/>
      <c r="AS728"/>
      <c r="AT728"/>
    </row>
    <row r="729" spans="1:46" s="8" customFormat="1" x14ac:dyDescent="0.35">
      <c r="A729"/>
      <c r="B729"/>
      <c r="C729"/>
      <c r="D729"/>
      <c r="E729" s="80"/>
      <c r="F729" s="80"/>
      <c r="G729"/>
      <c r="H729"/>
      <c r="I729"/>
      <c r="J729"/>
      <c r="K729" s="79"/>
      <c r="L729" s="746"/>
      <c r="M729"/>
      <c r="N729"/>
      <c r="O729"/>
      <c r="P729"/>
      <c r="Q729" s="546"/>
      <c r="R729" s="546"/>
      <c r="S729"/>
      <c r="T729"/>
      <c r="U729" s="546"/>
      <c r="X729" s="821"/>
      <c r="Y729"/>
      <c r="Z729"/>
      <c r="AA729" s="85"/>
      <c r="AB729" s="22"/>
      <c r="AC729" s="22"/>
      <c r="AD729" s="22"/>
      <c r="AE729" s="22"/>
      <c r="AF729" s="22"/>
      <c r="AG729" s="22"/>
      <c r="AH729" s="22"/>
      <c r="AI729" s="22"/>
      <c r="AJ729"/>
      <c r="AK729"/>
      <c r="AL729"/>
      <c r="AM729"/>
      <c r="AN729"/>
      <c r="AO729"/>
      <c r="AP729"/>
      <c r="AQ729"/>
      <c r="AR729"/>
      <c r="AS729"/>
      <c r="AT729"/>
    </row>
    <row r="730" spans="1:46" s="8" customFormat="1" x14ac:dyDescent="0.35">
      <c r="A730"/>
      <c r="B730"/>
      <c r="C730"/>
      <c r="D730"/>
      <c r="E730" s="80"/>
      <c r="F730" s="80"/>
      <c r="G730"/>
      <c r="H730"/>
      <c r="I730"/>
      <c r="J730"/>
      <c r="K730" s="79"/>
      <c r="L730" s="746"/>
      <c r="M730"/>
      <c r="N730"/>
      <c r="O730"/>
      <c r="P730"/>
      <c r="Q730" s="546"/>
      <c r="R730" s="546"/>
      <c r="S730"/>
      <c r="T730"/>
      <c r="U730" s="546"/>
      <c r="X730" s="821"/>
      <c r="Y730"/>
      <c r="Z730"/>
      <c r="AA730" s="85"/>
      <c r="AB730" s="22"/>
      <c r="AC730" s="22"/>
      <c r="AD730" s="22"/>
      <c r="AE730" s="22"/>
      <c r="AF730" s="22"/>
      <c r="AG730" s="22"/>
      <c r="AH730" s="22"/>
      <c r="AI730" s="22"/>
      <c r="AJ730"/>
      <c r="AK730"/>
      <c r="AL730"/>
      <c r="AM730"/>
      <c r="AN730"/>
      <c r="AO730"/>
      <c r="AP730"/>
      <c r="AQ730"/>
      <c r="AR730"/>
      <c r="AS730"/>
      <c r="AT730"/>
    </row>
    <row r="731" spans="1:46" s="8" customFormat="1" x14ac:dyDescent="0.35">
      <c r="A731"/>
      <c r="B731"/>
      <c r="C731"/>
      <c r="D731"/>
      <c r="E731" s="80"/>
      <c r="F731" s="80"/>
      <c r="G731"/>
      <c r="H731"/>
      <c r="I731"/>
      <c r="J731"/>
      <c r="K731" s="79"/>
      <c r="L731" s="746"/>
      <c r="M731"/>
      <c r="N731"/>
      <c r="O731"/>
      <c r="P731"/>
      <c r="Q731" s="546"/>
      <c r="R731" s="546"/>
      <c r="S731"/>
      <c r="T731"/>
      <c r="U731" s="546"/>
      <c r="X731" s="821"/>
      <c r="Y731"/>
      <c r="Z731"/>
      <c r="AA731" s="85"/>
      <c r="AB731" s="22"/>
      <c r="AC731" s="22"/>
      <c r="AD731" s="22"/>
      <c r="AE731" s="22"/>
      <c r="AF731" s="22"/>
      <c r="AG731" s="22"/>
      <c r="AH731" s="22"/>
      <c r="AI731" s="22"/>
      <c r="AJ731"/>
      <c r="AK731"/>
      <c r="AL731"/>
      <c r="AM731"/>
      <c r="AN731"/>
      <c r="AO731"/>
      <c r="AP731"/>
      <c r="AQ731"/>
      <c r="AR731"/>
      <c r="AS731"/>
      <c r="AT731"/>
    </row>
    <row r="732" spans="1:46" s="8" customFormat="1" x14ac:dyDescent="0.35">
      <c r="A732"/>
      <c r="B732"/>
      <c r="C732"/>
      <c r="D732"/>
      <c r="E732" s="80"/>
      <c r="F732" s="80"/>
      <c r="G732"/>
      <c r="H732"/>
      <c r="I732"/>
      <c r="J732"/>
      <c r="K732" s="79"/>
      <c r="L732" s="746"/>
      <c r="M732"/>
      <c r="N732"/>
      <c r="O732"/>
      <c r="P732"/>
      <c r="Q732" s="546"/>
      <c r="R732" s="546"/>
      <c r="S732"/>
      <c r="T732"/>
      <c r="U732" s="546"/>
      <c r="X732" s="821"/>
      <c r="Y732"/>
      <c r="Z732"/>
      <c r="AA732" s="85"/>
      <c r="AB732" s="22"/>
      <c r="AC732" s="22"/>
      <c r="AD732" s="22"/>
      <c r="AE732" s="22"/>
      <c r="AF732" s="22"/>
      <c r="AG732" s="22"/>
      <c r="AH732" s="22"/>
      <c r="AI732" s="22"/>
      <c r="AJ732"/>
      <c r="AK732"/>
      <c r="AL732"/>
      <c r="AM732"/>
      <c r="AN732"/>
      <c r="AO732"/>
      <c r="AP732"/>
      <c r="AQ732"/>
      <c r="AR732"/>
      <c r="AS732"/>
      <c r="AT732"/>
    </row>
    <row r="733" spans="1:46" s="8" customFormat="1" x14ac:dyDescent="0.35">
      <c r="A733"/>
      <c r="B733"/>
      <c r="C733"/>
      <c r="D733"/>
      <c r="E733" s="80"/>
      <c r="F733" s="80"/>
      <c r="G733"/>
      <c r="H733"/>
      <c r="I733"/>
      <c r="J733"/>
      <c r="K733" s="79"/>
      <c r="L733" s="746"/>
      <c r="M733"/>
      <c r="N733"/>
      <c r="O733"/>
      <c r="P733"/>
      <c r="Q733" s="546"/>
      <c r="R733" s="546"/>
      <c r="S733"/>
      <c r="T733"/>
      <c r="U733" s="546"/>
      <c r="X733" s="821"/>
      <c r="Y733"/>
      <c r="Z733"/>
      <c r="AA733" s="85"/>
      <c r="AB733" s="22"/>
      <c r="AC733" s="22"/>
      <c r="AD733" s="22"/>
      <c r="AE733" s="22"/>
      <c r="AF733" s="22"/>
      <c r="AG733" s="22"/>
      <c r="AH733" s="22"/>
      <c r="AI733" s="22"/>
      <c r="AJ733"/>
      <c r="AK733"/>
      <c r="AL733"/>
      <c r="AM733"/>
      <c r="AN733"/>
      <c r="AO733"/>
      <c r="AP733"/>
      <c r="AQ733"/>
      <c r="AR733"/>
      <c r="AS733"/>
      <c r="AT733"/>
    </row>
    <row r="734" spans="1:46" s="8" customFormat="1" x14ac:dyDescent="0.35">
      <c r="A734"/>
      <c r="B734"/>
      <c r="C734"/>
      <c r="D734"/>
      <c r="E734" s="80"/>
      <c r="F734" s="80"/>
      <c r="G734"/>
      <c r="H734"/>
      <c r="I734"/>
      <c r="J734"/>
      <c r="K734" s="79"/>
      <c r="L734" s="746"/>
      <c r="M734"/>
      <c r="N734"/>
      <c r="O734"/>
      <c r="P734"/>
      <c r="Q734" s="546"/>
      <c r="R734" s="546"/>
      <c r="S734"/>
      <c r="T734"/>
      <c r="U734" s="546"/>
      <c r="X734" s="821"/>
      <c r="Y734"/>
      <c r="Z734"/>
      <c r="AA734" s="85"/>
      <c r="AB734" s="22"/>
      <c r="AC734" s="22"/>
      <c r="AD734" s="22"/>
      <c r="AE734" s="22"/>
      <c r="AF734" s="22"/>
      <c r="AG734" s="22"/>
      <c r="AH734" s="22"/>
      <c r="AI734" s="22"/>
      <c r="AJ734"/>
      <c r="AK734"/>
      <c r="AL734"/>
      <c r="AM734"/>
      <c r="AN734"/>
      <c r="AO734"/>
      <c r="AP734"/>
      <c r="AQ734"/>
      <c r="AR734"/>
      <c r="AS734"/>
      <c r="AT734"/>
    </row>
    <row r="735" spans="1:46" s="8" customFormat="1" x14ac:dyDescent="0.35">
      <c r="A735"/>
      <c r="B735"/>
      <c r="C735"/>
      <c r="D735"/>
      <c r="E735" s="80"/>
      <c r="F735" s="80"/>
      <c r="G735"/>
      <c r="H735"/>
      <c r="I735"/>
      <c r="J735"/>
      <c r="K735" s="79"/>
      <c r="L735" s="746"/>
      <c r="M735"/>
      <c r="N735"/>
      <c r="O735"/>
      <c r="P735"/>
      <c r="Q735" s="546"/>
      <c r="R735" s="546"/>
      <c r="S735"/>
      <c r="T735"/>
      <c r="U735" s="546"/>
      <c r="X735" s="821"/>
      <c r="Y735"/>
      <c r="Z735"/>
      <c r="AA735" s="85"/>
      <c r="AB735" s="22"/>
      <c r="AC735" s="22"/>
      <c r="AD735" s="22"/>
      <c r="AE735" s="22"/>
      <c r="AF735" s="22"/>
      <c r="AG735" s="22"/>
      <c r="AH735" s="22"/>
      <c r="AI735" s="22"/>
      <c r="AJ735"/>
      <c r="AK735"/>
      <c r="AL735"/>
      <c r="AM735"/>
      <c r="AN735"/>
      <c r="AO735"/>
      <c r="AP735"/>
      <c r="AQ735"/>
      <c r="AR735"/>
      <c r="AS735"/>
      <c r="AT735"/>
    </row>
    <row r="736" spans="1:46" s="8" customFormat="1" x14ac:dyDescent="0.35">
      <c r="A736"/>
      <c r="B736"/>
      <c r="C736"/>
      <c r="D736"/>
      <c r="E736" s="80"/>
      <c r="F736" s="80"/>
      <c r="G736"/>
      <c r="H736"/>
      <c r="I736"/>
      <c r="J736"/>
      <c r="K736" s="79"/>
      <c r="L736" s="746"/>
      <c r="M736"/>
      <c r="N736"/>
      <c r="O736"/>
      <c r="P736"/>
      <c r="Q736" s="546"/>
      <c r="R736" s="546"/>
      <c r="S736"/>
      <c r="T736"/>
      <c r="U736" s="546"/>
      <c r="X736" s="821"/>
      <c r="Y736"/>
      <c r="Z736"/>
      <c r="AA736" s="85"/>
      <c r="AB736" s="22"/>
      <c r="AC736" s="22"/>
      <c r="AD736" s="22"/>
      <c r="AE736" s="22"/>
      <c r="AF736" s="22"/>
      <c r="AG736" s="22"/>
      <c r="AH736" s="22"/>
      <c r="AI736" s="22"/>
      <c r="AJ736"/>
      <c r="AK736"/>
      <c r="AL736"/>
      <c r="AM736"/>
      <c r="AN736"/>
      <c r="AO736"/>
      <c r="AP736"/>
      <c r="AQ736"/>
      <c r="AR736"/>
      <c r="AS736"/>
      <c r="AT736"/>
    </row>
    <row r="737" spans="1:46" s="8" customFormat="1" x14ac:dyDescent="0.35">
      <c r="A737"/>
      <c r="B737"/>
      <c r="C737"/>
      <c r="D737"/>
      <c r="E737" s="80"/>
      <c r="F737" s="80"/>
      <c r="G737"/>
      <c r="H737"/>
      <c r="I737"/>
      <c r="J737"/>
      <c r="K737" s="79"/>
      <c r="L737" s="746"/>
      <c r="M737"/>
      <c r="N737"/>
      <c r="O737"/>
      <c r="P737"/>
      <c r="Q737" s="546"/>
      <c r="R737" s="546"/>
      <c r="S737"/>
      <c r="T737"/>
      <c r="U737" s="546"/>
      <c r="X737" s="821"/>
      <c r="Y737"/>
      <c r="Z737"/>
      <c r="AA737" s="85"/>
      <c r="AB737" s="22"/>
      <c r="AC737" s="22"/>
      <c r="AD737" s="22"/>
      <c r="AE737" s="22"/>
      <c r="AF737" s="22"/>
      <c r="AG737" s="22"/>
      <c r="AH737" s="22"/>
      <c r="AI737" s="22"/>
      <c r="AJ737"/>
      <c r="AK737"/>
      <c r="AL737"/>
      <c r="AM737"/>
      <c r="AN737"/>
      <c r="AO737"/>
      <c r="AP737"/>
      <c r="AQ737"/>
      <c r="AR737"/>
      <c r="AS737"/>
      <c r="AT737"/>
    </row>
    <row r="738" spans="1:46" s="8" customFormat="1" x14ac:dyDescent="0.35">
      <c r="A738"/>
      <c r="B738"/>
      <c r="C738"/>
      <c r="D738"/>
      <c r="E738" s="80"/>
      <c r="F738" s="80"/>
      <c r="G738"/>
      <c r="H738"/>
      <c r="I738"/>
      <c r="J738"/>
      <c r="K738" s="79"/>
      <c r="L738" s="746"/>
      <c r="M738"/>
      <c r="N738"/>
      <c r="O738"/>
      <c r="P738"/>
      <c r="Q738" s="546"/>
      <c r="R738" s="546"/>
      <c r="S738"/>
      <c r="T738"/>
      <c r="U738" s="546"/>
      <c r="X738" s="821"/>
      <c r="Y738"/>
      <c r="Z738"/>
      <c r="AA738" s="85"/>
      <c r="AB738" s="22"/>
      <c r="AC738" s="22"/>
      <c r="AD738" s="22"/>
      <c r="AE738" s="22"/>
      <c r="AF738" s="22"/>
      <c r="AG738" s="22"/>
      <c r="AH738" s="22"/>
      <c r="AI738" s="22"/>
      <c r="AJ738"/>
      <c r="AK738"/>
      <c r="AL738"/>
      <c r="AM738"/>
      <c r="AN738"/>
      <c r="AO738"/>
      <c r="AP738"/>
      <c r="AQ738"/>
      <c r="AR738"/>
      <c r="AS738"/>
      <c r="AT738"/>
    </row>
    <row r="739" spans="1:46" s="8" customFormat="1" x14ac:dyDescent="0.35">
      <c r="A739"/>
      <c r="B739"/>
      <c r="C739"/>
      <c r="D739"/>
      <c r="E739" s="80"/>
      <c r="F739" s="80"/>
      <c r="G739"/>
      <c r="H739"/>
      <c r="I739"/>
      <c r="J739"/>
      <c r="K739" s="79"/>
      <c r="L739" s="746"/>
      <c r="M739"/>
      <c r="N739"/>
      <c r="O739"/>
      <c r="P739"/>
      <c r="Q739" s="546"/>
      <c r="R739" s="546"/>
      <c r="S739"/>
      <c r="T739"/>
      <c r="U739" s="546"/>
      <c r="X739" s="821"/>
      <c r="Y739"/>
      <c r="Z739"/>
      <c r="AA739" s="85"/>
      <c r="AB739" s="22"/>
      <c r="AC739" s="22"/>
      <c r="AD739" s="22"/>
      <c r="AE739" s="22"/>
      <c r="AF739" s="22"/>
      <c r="AG739" s="22"/>
      <c r="AH739" s="22"/>
      <c r="AI739" s="22"/>
      <c r="AJ739"/>
      <c r="AK739"/>
      <c r="AL739"/>
      <c r="AM739"/>
      <c r="AN739"/>
      <c r="AO739"/>
      <c r="AP739"/>
      <c r="AQ739"/>
      <c r="AR739"/>
      <c r="AS739"/>
      <c r="AT739"/>
    </row>
    <row r="740" spans="1:46" s="8" customFormat="1" x14ac:dyDescent="0.35">
      <c r="A740"/>
      <c r="B740"/>
      <c r="C740"/>
      <c r="D740"/>
      <c r="E740" s="80"/>
      <c r="F740" s="80"/>
      <c r="G740"/>
      <c r="H740"/>
      <c r="I740"/>
      <c r="J740"/>
      <c r="K740" s="79"/>
      <c r="L740" s="746"/>
      <c r="M740"/>
      <c r="N740"/>
      <c r="O740"/>
      <c r="P740"/>
      <c r="Q740" s="546"/>
      <c r="R740" s="546"/>
      <c r="S740"/>
      <c r="T740"/>
      <c r="U740" s="546"/>
      <c r="X740" s="821"/>
      <c r="Y740"/>
      <c r="Z740"/>
      <c r="AA740" s="85"/>
      <c r="AB740" s="22"/>
      <c r="AC740" s="22"/>
      <c r="AD740" s="22"/>
      <c r="AE740" s="22"/>
      <c r="AF740" s="22"/>
      <c r="AG740" s="22"/>
      <c r="AH740" s="22"/>
      <c r="AI740" s="22"/>
      <c r="AJ740"/>
      <c r="AK740"/>
      <c r="AL740"/>
      <c r="AM740"/>
      <c r="AN740"/>
      <c r="AO740"/>
      <c r="AP740"/>
      <c r="AQ740"/>
      <c r="AR740"/>
      <c r="AS740"/>
      <c r="AT740"/>
    </row>
    <row r="741" spans="1:46" s="8" customFormat="1" x14ac:dyDescent="0.35">
      <c r="A741"/>
      <c r="B741"/>
      <c r="C741"/>
      <c r="D741"/>
      <c r="E741" s="80"/>
      <c r="F741" s="80"/>
      <c r="G741"/>
      <c r="H741"/>
      <c r="I741"/>
      <c r="J741"/>
      <c r="K741" s="79"/>
      <c r="L741" s="746"/>
      <c r="M741"/>
      <c r="N741"/>
      <c r="O741"/>
      <c r="P741"/>
      <c r="Q741" s="546"/>
      <c r="R741" s="546"/>
      <c r="S741"/>
      <c r="T741"/>
      <c r="U741" s="546"/>
      <c r="X741" s="821"/>
      <c r="Y741"/>
      <c r="Z741"/>
      <c r="AA741" s="85"/>
      <c r="AB741" s="22"/>
      <c r="AC741" s="22"/>
      <c r="AD741" s="22"/>
      <c r="AE741" s="22"/>
      <c r="AF741" s="22"/>
      <c r="AG741" s="22"/>
      <c r="AH741" s="22"/>
      <c r="AI741" s="22"/>
      <c r="AJ741"/>
      <c r="AK741"/>
      <c r="AL741"/>
      <c r="AM741"/>
      <c r="AN741"/>
      <c r="AO741"/>
      <c r="AP741"/>
      <c r="AQ741"/>
      <c r="AR741"/>
      <c r="AS741"/>
      <c r="AT741"/>
    </row>
    <row r="742" spans="1:46" s="8" customFormat="1" x14ac:dyDescent="0.35">
      <c r="A742"/>
      <c r="B742"/>
      <c r="C742"/>
      <c r="D742"/>
      <c r="E742" s="80"/>
      <c r="F742" s="80"/>
      <c r="G742"/>
      <c r="H742"/>
      <c r="I742"/>
      <c r="J742"/>
      <c r="K742" s="79"/>
      <c r="L742" s="746"/>
      <c r="M742"/>
      <c r="N742"/>
      <c r="O742"/>
      <c r="P742"/>
      <c r="Q742" s="546"/>
      <c r="R742" s="546"/>
      <c r="S742"/>
      <c r="T742"/>
      <c r="U742" s="546"/>
      <c r="X742" s="821"/>
      <c r="Y742"/>
      <c r="Z742"/>
      <c r="AA742" s="85"/>
      <c r="AB742" s="22"/>
      <c r="AC742" s="22"/>
      <c r="AD742" s="22"/>
      <c r="AE742" s="22"/>
      <c r="AF742" s="22"/>
      <c r="AG742" s="22"/>
      <c r="AH742" s="22"/>
      <c r="AI742" s="22"/>
      <c r="AJ742"/>
      <c r="AK742"/>
      <c r="AL742"/>
      <c r="AM742"/>
      <c r="AN742"/>
      <c r="AO742"/>
      <c r="AP742"/>
      <c r="AQ742"/>
      <c r="AR742"/>
      <c r="AS742"/>
      <c r="AT742"/>
    </row>
    <row r="743" spans="1:46" s="8" customFormat="1" x14ac:dyDescent="0.35">
      <c r="A743"/>
      <c r="B743"/>
      <c r="C743"/>
      <c r="D743"/>
      <c r="E743" s="80"/>
      <c r="F743" s="80"/>
      <c r="G743"/>
      <c r="H743"/>
      <c r="I743"/>
      <c r="J743"/>
      <c r="K743" s="79"/>
      <c r="L743" s="746"/>
      <c r="M743"/>
      <c r="N743"/>
      <c r="O743"/>
      <c r="P743"/>
      <c r="Q743" s="546"/>
      <c r="R743" s="546"/>
      <c r="S743"/>
      <c r="T743"/>
      <c r="U743" s="546"/>
      <c r="X743" s="821"/>
      <c r="Y743"/>
      <c r="Z743"/>
      <c r="AA743" s="85"/>
      <c r="AB743" s="22"/>
      <c r="AC743" s="22"/>
      <c r="AD743" s="22"/>
      <c r="AE743" s="22"/>
      <c r="AF743" s="22"/>
      <c r="AG743" s="22"/>
      <c r="AH743" s="22"/>
      <c r="AI743" s="22"/>
      <c r="AJ743"/>
      <c r="AK743"/>
      <c r="AL743"/>
      <c r="AM743"/>
      <c r="AN743"/>
      <c r="AO743"/>
      <c r="AP743"/>
      <c r="AQ743"/>
      <c r="AR743"/>
      <c r="AS743"/>
      <c r="AT743"/>
    </row>
    <row r="744" spans="1:46" s="8" customFormat="1" x14ac:dyDescent="0.35">
      <c r="A744"/>
      <c r="B744"/>
      <c r="C744"/>
      <c r="D744"/>
      <c r="E744" s="80"/>
      <c r="F744" s="80"/>
      <c r="G744"/>
      <c r="H744"/>
      <c r="I744"/>
      <c r="J744"/>
      <c r="K744" s="79"/>
      <c r="L744" s="746"/>
      <c r="M744"/>
      <c r="N744"/>
      <c r="O744"/>
      <c r="P744"/>
      <c r="Q744" s="546"/>
      <c r="R744" s="546"/>
      <c r="S744"/>
      <c r="T744"/>
      <c r="U744" s="546"/>
      <c r="X744" s="821"/>
      <c r="Y744"/>
      <c r="Z744"/>
      <c r="AA744" s="85"/>
      <c r="AB744" s="22"/>
      <c r="AC744" s="22"/>
      <c r="AD744" s="22"/>
      <c r="AE744" s="22"/>
      <c r="AF744" s="22"/>
      <c r="AG744" s="22"/>
      <c r="AH744" s="22"/>
      <c r="AI744" s="22"/>
      <c r="AJ744"/>
      <c r="AK744"/>
      <c r="AL744"/>
      <c r="AM744"/>
      <c r="AN744"/>
      <c r="AO744"/>
      <c r="AP744"/>
      <c r="AQ744"/>
      <c r="AR744"/>
      <c r="AS744"/>
      <c r="AT744"/>
    </row>
    <row r="745" spans="1:46" s="8" customFormat="1" x14ac:dyDescent="0.35">
      <c r="A745"/>
      <c r="B745"/>
      <c r="C745"/>
      <c r="D745"/>
      <c r="E745" s="80"/>
      <c r="F745" s="80"/>
      <c r="G745"/>
      <c r="H745"/>
      <c r="I745"/>
      <c r="J745"/>
      <c r="K745" s="79"/>
      <c r="L745" s="746"/>
      <c r="M745"/>
      <c r="N745"/>
      <c r="O745"/>
      <c r="P745"/>
      <c r="Q745" s="546"/>
      <c r="R745" s="546"/>
      <c r="S745"/>
      <c r="T745"/>
      <c r="U745" s="546"/>
      <c r="X745" s="821"/>
      <c r="Y745"/>
      <c r="Z745"/>
      <c r="AA745" s="85"/>
      <c r="AB745" s="22"/>
      <c r="AC745" s="22"/>
      <c r="AD745" s="22"/>
      <c r="AE745" s="22"/>
      <c r="AF745" s="22"/>
      <c r="AG745" s="22"/>
      <c r="AH745" s="22"/>
      <c r="AI745" s="22"/>
      <c r="AJ745"/>
      <c r="AK745"/>
      <c r="AL745"/>
      <c r="AM745"/>
      <c r="AN745"/>
      <c r="AO745"/>
      <c r="AP745"/>
      <c r="AQ745"/>
      <c r="AR745"/>
      <c r="AS745"/>
      <c r="AT745"/>
    </row>
    <row r="746" spans="1:46" s="8" customFormat="1" x14ac:dyDescent="0.35">
      <c r="A746"/>
      <c r="B746"/>
      <c r="C746"/>
      <c r="D746"/>
      <c r="E746" s="80"/>
      <c r="F746" s="80"/>
      <c r="G746"/>
      <c r="H746"/>
      <c r="I746"/>
      <c r="J746"/>
      <c r="K746" s="79"/>
      <c r="L746" s="746"/>
      <c r="M746"/>
      <c r="N746"/>
      <c r="O746"/>
      <c r="P746"/>
      <c r="Q746" s="546"/>
      <c r="R746" s="546"/>
      <c r="S746"/>
      <c r="T746"/>
      <c r="U746" s="546"/>
      <c r="X746" s="821"/>
      <c r="Y746"/>
      <c r="Z746"/>
      <c r="AA746" s="85"/>
      <c r="AB746" s="22"/>
      <c r="AC746" s="22"/>
      <c r="AD746" s="22"/>
      <c r="AE746" s="22"/>
      <c r="AF746" s="22"/>
      <c r="AG746" s="22"/>
      <c r="AH746" s="22"/>
      <c r="AI746" s="22"/>
      <c r="AJ746"/>
      <c r="AK746"/>
      <c r="AL746"/>
      <c r="AM746"/>
      <c r="AN746"/>
      <c r="AO746"/>
      <c r="AP746"/>
      <c r="AQ746"/>
      <c r="AR746"/>
      <c r="AS746"/>
      <c r="AT746"/>
    </row>
    <row r="747" spans="1:46" s="8" customFormat="1" x14ac:dyDescent="0.35">
      <c r="A747"/>
      <c r="B747"/>
      <c r="C747"/>
      <c r="D747"/>
      <c r="E747" s="80"/>
      <c r="F747" s="80"/>
      <c r="G747"/>
      <c r="H747"/>
      <c r="I747"/>
      <c r="J747"/>
      <c r="K747" s="79"/>
      <c r="L747" s="746"/>
      <c r="M747"/>
      <c r="N747"/>
      <c r="O747"/>
      <c r="P747"/>
      <c r="Q747" s="546"/>
      <c r="R747" s="546"/>
      <c r="S747"/>
      <c r="T747"/>
      <c r="U747" s="546"/>
      <c r="X747" s="821"/>
      <c r="Y747"/>
      <c r="Z747"/>
      <c r="AA747" s="85"/>
      <c r="AB747" s="22"/>
      <c r="AC747" s="22"/>
      <c r="AD747" s="22"/>
      <c r="AE747" s="22"/>
      <c r="AF747" s="22"/>
      <c r="AG747" s="22"/>
      <c r="AH747" s="22"/>
      <c r="AI747" s="22"/>
      <c r="AJ747"/>
      <c r="AK747"/>
      <c r="AL747"/>
      <c r="AM747"/>
      <c r="AN747"/>
      <c r="AO747"/>
      <c r="AP747"/>
      <c r="AQ747"/>
      <c r="AR747"/>
      <c r="AS747"/>
      <c r="AT747"/>
    </row>
    <row r="748" spans="1:46" s="8" customFormat="1" x14ac:dyDescent="0.35">
      <c r="A748"/>
      <c r="B748"/>
      <c r="C748"/>
      <c r="D748"/>
      <c r="E748" s="80"/>
      <c r="F748" s="80"/>
      <c r="G748"/>
      <c r="H748"/>
      <c r="I748"/>
      <c r="J748"/>
      <c r="K748" s="79"/>
      <c r="L748" s="746"/>
      <c r="M748"/>
      <c r="N748"/>
      <c r="O748"/>
      <c r="P748"/>
      <c r="Q748" s="546"/>
      <c r="R748" s="546"/>
      <c r="S748"/>
      <c r="T748"/>
      <c r="U748" s="546"/>
      <c r="X748" s="821"/>
      <c r="Y748"/>
      <c r="Z748"/>
      <c r="AA748" s="85"/>
      <c r="AB748" s="22"/>
      <c r="AC748" s="22"/>
      <c r="AD748" s="22"/>
      <c r="AE748" s="22"/>
      <c r="AF748" s="22"/>
      <c r="AG748" s="22"/>
      <c r="AH748" s="22"/>
      <c r="AI748" s="22"/>
      <c r="AJ748"/>
      <c r="AK748"/>
      <c r="AL748"/>
      <c r="AM748"/>
      <c r="AN748"/>
      <c r="AO748"/>
      <c r="AP748"/>
      <c r="AQ748"/>
      <c r="AR748"/>
      <c r="AS748"/>
      <c r="AT748"/>
    </row>
    <row r="749" spans="1:46" s="8" customFormat="1" x14ac:dyDescent="0.35">
      <c r="A749"/>
      <c r="B749"/>
      <c r="C749"/>
      <c r="D749"/>
      <c r="E749" s="80"/>
      <c r="F749" s="80"/>
      <c r="G749"/>
      <c r="H749"/>
      <c r="I749"/>
      <c r="J749"/>
      <c r="K749" s="79"/>
      <c r="L749" s="746"/>
      <c r="M749"/>
      <c r="N749"/>
      <c r="O749"/>
      <c r="P749"/>
      <c r="Q749" s="546"/>
      <c r="R749" s="546"/>
      <c r="S749"/>
      <c r="T749"/>
      <c r="U749" s="546"/>
      <c r="X749" s="821"/>
      <c r="Y749"/>
      <c r="Z749"/>
      <c r="AA749" s="85"/>
      <c r="AB749" s="22"/>
      <c r="AC749" s="22"/>
      <c r="AD749" s="22"/>
      <c r="AE749" s="22"/>
      <c r="AF749" s="22"/>
      <c r="AG749" s="22"/>
      <c r="AH749" s="22"/>
      <c r="AI749" s="22"/>
      <c r="AJ749"/>
      <c r="AK749"/>
      <c r="AL749"/>
      <c r="AM749"/>
      <c r="AN749"/>
      <c r="AO749"/>
      <c r="AP749"/>
      <c r="AQ749"/>
      <c r="AR749"/>
      <c r="AS749"/>
      <c r="AT749"/>
    </row>
    <row r="750" spans="1:46" s="8" customFormat="1" x14ac:dyDescent="0.35">
      <c r="A750"/>
      <c r="B750"/>
      <c r="C750"/>
      <c r="D750"/>
      <c r="E750" s="80"/>
      <c r="F750" s="80"/>
      <c r="G750"/>
      <c r="H750"/>
      <c r="I750"/>
      <c r="J750"/>
      <c r="K750" s="79"/>
      <c r="L750" s="746"/>
      <c r="M750"/>
      <c r="N750"/>
      <c r="O750"/>
      <c r="P750"/>
      <c r="Q750" s="546"/>
      <c r="R750" s="546"/>
      <c r="S750"/>
      <c r="T750"/>
      <c r="U750" s="546"/>
      <c r="X750" s="821"/>
      <c r="Y750"/>
      <c r="Z750"/>
      <c r="AA750" s="85"/>
      <c r="AB750" s="22"/>
      <c r="AC750" s="22"/>
      <c r="AD750" s="22"/>
      <c r="AE750" s="22"/>
      <c r="AF750" s="22"/>
      <c r="AG750" s="22"/>
      <c r="AH750" s="22"/>
      <c r="AI750" s="22"/>
      <c r="AJ750"/>
      <c r="AK750"/>
      <c r="AL750"/>
      <c r="AM750"/>
      <c r="AN750"/>
      <c r="AO750"/>
      <c r="AP750"/>
      <c r="AQ750"/>
      <c r="AR750"/>
      <c r="AS750"/>
      <c r="AT750"/>
    </row>
    <row r="751" spans="1:46" s="8" customFormat="1" x14ac:dyDescent="0.35">
      <c r="A751"/>
      <c r="B751"/>
      <c r="C751"/>
      <c r="D751"/>
      <c r="E751" s="80"/>
      <c r="F751" s="80"/>
      <c r="G751"/>
      <c r="H751"/>
      <c r="I751"/>
      <c r="J751"/>
      <c r="K751" s="79"/>
      <c r="L751" s="746"/>
      <c r="M751"/>
      <c r="N751"/>
      <c r="O751"/>
      <c r="P751"/>
      <c r="Q751" s="546"/>
      <c r="R751" s="546"/>
      <c r="S751"/>
      <c r="T751"/>
      <c r="U751" s="546"/>
      <c r="X751" s="821"/>
      <c r="Y751"/>
      <c r="Z751"/>
      <c r="AA751" s="85"/>
      <c r="AB751" s="22"/>
      <c r="AC751" s="22"/>
      <c r="AD751" s="22"/>
      <c r="AE751" s="22"/>
      <c r="AF751" s="22"/>
      <c r="AG751" s="22"/>
      <c r="AH751" s="22"/>
      <c r="AI751" s="22"/>
      <c r="AJ751"/>
      <c r="AK751"/>
      <c r="AL751"/>
      <c r="AM751"/>
      <c r="AN751"/>
      <c r="AO751"/>
      <c r="AP751"/>
      <c r="AQ751"/>
      <c r="AR751"/>
      <c r="AS751"/>
      <c r="AT751"/>
    </row>
    <row r="752" spans="1:46" s="8" customFormat="1" x14ac:dyDescent="0.35">
      <c r="A752"/>
      <c r="B752"/>
      <c r="C752"/>
      <c r="D752"/>
      <c r="E752" s="80"/>
      <c r="F752" s="80"/>
      <c r="G752"/>
      <c r="H752"/>
      <c r="I752"/>
      <c r="J752"/>
      <c r="K752" s="79"/>
      <c r="L752" s="746"/>
      <c r="M752"/>
      <c r="N752"/>
      <c r="O752"/>
      <c r="P752"/>
      <c r="Q752" s="546"/>
      <c r="R752" s="546"/>
      <c r="S752"/>
      <c r="T752"/>
      <c r="U752" s="546"/>
      <c r="X752" s="821"/>
      <c r="Y752"/>
      <c r="Z752"/>
      <c r="AA752" s="85"/>
      <c r="AB752" s="22"/>
      <c r="AC752" s="22"/>
      <c r="AD752" s="22"/>
      <c r="AE752" s="22"/>
      <c r="AF752" s="22"/>
      <c r="AG752" s="22"/>
      <c r="AH752" s="22"/>
      <c r="AI752" s="22"/>
      <c r="AJ752"/>
      <c r="AK752"/>
      <c r="AL752"/>
      <c r="AM752"/>
      <c r="AN752"/>
      <c r="AO752"/>
      <c r="AP752"/>
      <c r="AQ752"/>
      <c r="AR752"/>
      <c r="AS752"/>
      <c r="AT752"/>
    </row>
    <row r="753" spans="1:46" s="8" customFormat="1" x14ac:dyDescent="0.35">
      <c r="A753"/>
      <c r="B753"/>
      <c r="C753"/>
      <c r="D753"/>
      <c r="E753" s="80"/>
      <c r="F753" s="80"/>
      <c r="G753"/>
      <c r="H753"/>
      <c r="I753"/>
      <c r="J753"/>
      <c r="K753" s="79"/>
      <c r="L753" s="746"/>
      <c r="M753"/>
      <c r="N753"/>
      <c r="O753"/>
      <c r="P753"/>
      <c r="Q753" s="546"/>
      <c r="R753" s="546"/>
      <c r="S753"/>
      <c r="T753"/>
      <c r="U753" s="546"/>
      <c r="X753" s="821"/>
      <c r="Y753"/>
      <c r="Z753"/>
      <c r="AA753" s="85"/>
      <c r="AB753" s="22"/>
      <c r="AC753" s="22"/>
      <c r="AD753" s="22"/>
      <c r="AE753" s="22"/>
      <c r="AF753" s="22"/>
      <c r="AG753" s="22"/>
      <c r="AH753" s="22"/>
      <c r="AI753" s="22"/>
      <c r="AJ753"/>
      <c r="AK753"/>
      <c r="AL753"/>
      <c r="AM753"/>
      <c r="AN753"/>
      <c r="AO753"/>
      <c r="AP753"/>
      <c r="AQ753"/>
      <c r="AR753"/>
      <c r="AS753"/>
      <c r="AT753"/>
    </row>
    <row r="754" spans="1:46" s="8" customFormat="1" x14ac:dyDescent="0.35">
      <c r="A754"/>
      <c r="B754"/>
      <c r="C754"/>
      <c r="D754"/>
      <c r="E754" s="80"/>
      <c r="F754" s="80"/>
      <c r="G754"/>
      <c r="H754"/>
      <c r="I754"/>
      <c r="J754"/>
      <c r="K754" s="79"/>
      <c r="L754" s="746"/>
      <c r="M754"/>
      <c r="N754"/>
      <c r="O754"/>
      <c r="P754"/>
      <c r="Q754" s="546"/>
      <c r="R754" s="546"/>
      <c r="S754"/>
      <c r="T754"/>
      <c r="U754" s="546"/>
      <c r="X754" s="821"/>
      <c r="Y754"/>
      <c r="Z754"/>
      <c r="AA754" s="85"/>
      <c r="AB754" s="22"/>
      <c r="AC754" s="22"/>
      <c r="AD754" s="22"/>
      <c r="AE754" s="22"/>
      <c r="AF754" s="22"/>
      <c r="AG754" s="22"/>
      <c r="AH754" s="22"/>
      <c r="AI754" s="22"/>
      <c r="AJ754"/>
      <c r="AK754"/>
      <c r="AL754"/>
      <c r="AM754"/>
      <c r="AN754"/>
      <c r="AO754"/>
      <c r="AP754"/>
      <c r="AQ754"/>
      <c r="AR754"/>
      <c r="AS754"/>
      <c r="AT754"/>
    </row>
    <row r="755" spans="1:46" s="8" customFormat="1" x14ac:dyDescent="0.35">
      <c r="A755"/>
      <c r="B755"/>
      <c r="C755"/>
      <c r="D755"/>
      <c r="E755" s="80"/>
      <c r="F755" s="80"/>
      <c r="G755"/>
      <c r="H755"/>
      <c r="I755"/>
      <c r="J755"/>
      <c r="K755" s="79"/>
      <c r="L755" s="746"/>
      <c r="M755"/>
      <c r="N755"/>
      <c r="O755"/>
      <c r="P755"/>
      <c r="Q755" s="546"/>
      <c r="R755" s="546"/>
      <c r="S755"/>
      <c r="T755"/>
      <c r="U755" s="546"/>
      <c r="X755" s="821"/>
      <c r="Y755"/>
      <c r="Z755"/>
      <c r="AA755" s="85"/>
      <c r="AB755" s="22"/>
      <c r="AC755" s="22"/>
      <c r="AD755" s="22"/>
      <c r="AE755" s="22"/>
      <c r="AF755" s="22"/>
      <c r="AG755" s="22"/>
      <c r="AH755" s="22"/>
      <c r="AI755" s="22"/>
      <c r="AJ755"/>
      <c r="AK755"/>
      <c r="AL755"/>
      <c r="AM755"/>
      <c r="AN755"/>
      <c r="AO755"/>
      <c r="AP755"/>
      <c r="AQ755"/>
      <c r="AR755"/>
      <c r="AS755"/>
      <c r="AT755"/>
    </row>
    <row r="756" spans="1:46" s="8" customFormat="1" x14ac:dyDescent="0.35">
      <c r="A756"/>
      <c r="B756"/>
      <c r="C756"/>
      <c r="D756"/>
      <c r="E756" s="80"/>
      <c r="F756" s="80"/>
      <c r="G756"/>
      <c r="H756"/>
      <c r="I756"/>
      <c r="J756"/>
      <c r="K756" s="79"/>
      <c r="L756" s="746"/>
      <c r="M756"/>
      <c r="N756"/>
      <c r="O756"/>
      <c r="P756"/>
      <c r="Q756" s="546"/>
      <c r="R756" s="546"/>
      <c r="S756"/>
      <c r="T756"/>
      <c r="U756" s="546"/>
      <c r="X756" s="821"/>
      <c r="Y756"/>
      <c r="Z756"/>
      <c r="AA756" s="85"/>
      <c r="AB756" s="22"/>
      <c r="AC756" s="22"/>
      <c r="AD756" s="22"/>
      <c r="AE756" s="22"/>
      <c r="AF756" s="22"/>
      <c r="AG756" s="22"/>
      <c r="AH756" s="22"/>
      <c r="AI756" s="22"/>
      <c r="AJ756"/>
      <c r="AK756"/>
      <c r="AL756"/>
      <c r="AM756"/>
      <c r="AN756"/>
      <c r="AO756"/>
      <c r="AP756"/>
      <c r="AQ756"/>
      <c r="AR756"/>
      <c r="AS756"/>
      <c r="AT756"/>
    </row>
    <row r="757" spans="1:46" s="8" customFormat="1" x14ac:dyDescent="0.35">
      <c r="A757"/>
      <c r="B757"/>
      <c r="C757"/>
      <c r="D757"/>
      <c r="E757" s="80"/>
      <c r="F757" s="80"/>
      <c r="G757"/>
      <c r="H757"/>
      <c r="I757"/>
      <c r="J757"/>
      <c r="K757" s="79"/>
      <c r="L757" s="746"/>
      <c r="M757"/>
      <c r="N757"/>
      <c r="O757"/>
      <c r="P757"/>
      <c r="Q757" s="546"/>
      <c r="R757" s="546"/>
      <c r="S757"/>
      <c r="T757"/>
      <c r="U757" s="546"/>
      <c r="X757" s="821"/>
      <c r="Y757"/>
      <c r="Z757"/>
      <c r="AA757" s="85"/>
      <c r="AB757" s="22"/>
      <c r="AC757" s="22"/>
      <c r="AD757" s="22"/>
      <c r="AE757" s="22"/>
      <c r="AF757" s="22"/>
      <c r="AG757" s="22"/>
      <c r="AH757" s="22"/>
      <c r="AI757" s="22"/>
      <c r="AJ757"/>
      <c r="AK757"/>
      <c r="AL757"/>
      <c r="AM757"/>
      <c r="AN757"/>
      <c r="AO757"/>
      <c r="AP757"/>
      <c r="AQ757"/>
      <c r="AR757"/>
      <c r="AS757"/>
      <c r="AT757"/>
    </row>
    <row r="758" spans="1:46" s="8" customFormat="1" x14ac:dyDescent="0.35">
      <c r="A758"/>
      <c r="B758"/>
      <c r="C758"/>
      <c r="D758"/>
      <c r="E758" s="80"/>
      <c r="F758" s="80"/>
      <c r="G758"/>
      <c r="H758"/>
      <c r="I758"/>
      <c r="J758"/>
      <c r="K758" s="79"/>
      <c r="L758" s="746"/>
      <c r="M758"/>
      <c r="N758"/>
      <c r="O758"/>
      <c r="P758"/>
      <c r="Q758" s="546"/>
      <c r="R758" s="546"/>
      <c r="S758"/>
      <c r="T758"/>
      <c r="U758" s="546"/>
      <c r="X758" s="821"/>
      <c r="Y758"/>
      <c r="Z758"/>
      <c r="AA758" s="85"/>
      <c r="AB758" s="22"/>
      <c r="AC758" s="22"/>
      <c r="AD758" s="22"/>
      <c r="AE758" s="22"/>
      <c r="AF758" s="22"/>
      <c r="AG758" s="22"/>
      <c r="AH758" s="22"/>
      <c r="AI758" s="22"/>
      <c r="AJ758"/>
      <c r="AK758"/>
      <c r="AL758"/>
      <c r="AM758"/>
      <c r="AN758"/>
      <c r="AO758"/>
      <c r="AP758"/>
      <c r="AQ758"/>
      <c r="AR758"/>
      <c r="AS758"/>
      <c r="AT758"/>
    </row>
    <row r="759" spans="1:46" s="8" customFormat="1" x14ac:dyDescent="0.35">
      <c r="A759"/>
      <c r="B759"/>
      <c r="C759"/>
      <c r="D759"/>
      <c r="E759" s="80"/>
      <c r="F759" s="80"/>
      <c r="G759"/>
      <c r="H759"/>
      <c r="I759"/>
      <c r="J759"/>
      <c r="K759" s="79"/>
      <c r="L759" s="746"/>
      <c r="M759"/>
      <c r="N759"/>
      <c r="O759"/>
      <c r="P759"/>
      <c r="Q759" s="546"/>
      <c r="R759" s="546"/>
      <c r="S759"/>
      <c r="T759"/>
      <c r="U759" s="546"/>
      <c r="X759" s="821"/>
      <c r="Y759"/>
      <c r="Z759"/>
      <c r="AA759" s="85"/>
      <c r="AB759" s="22"/>
      <c r="AC759" s="22"/>
      <c r="AD759" s="22"/>
      <c r="AE759" s="22"/>
      <c r="AF759" s="22"/>
      <c r="AG759" s="22"/>
      <c r="AH759" s="22"/>
      <c r="AI759" s="22"/>
      <c r="AJ759"/>
      <c r="AK759"/>
      <c r="AL759"/>
      <c r="AM759"/>
      <c r="AN759"/>
      <c r="AO759"/>
      <c r="AP759"/>
      <c r="AQ759"/>
      <c r="AR759"/>
      <c r="AS759"/>
      <c r="AT759"/>
    </row>
    <row r="760" spans="1:46" s="8" customFormat="1" x14ac:dyDescent="0.35">
      <c r="A760"/>
      <c r="B760"/>
      <c r="C760"/>
      <c r="D760"/>
      <c r="E760" s="80"/>
      <c r="F760" s="80"/>
      <c r="G760"/>
      <c r="H760"/>
      <c r="I760"/>
      <c r="J760"/>
      <c r="K760" s="79"/>
      <c r="L760" s="746"/>
      <c r="M760"/>
      <c r="N760"/>
      <c r="O760"/>
      <c r="P760"/>
      <c r="Q760" s="546"/>
      <c r="R760" s="546"/>
      <c r="S760"/>
      <c r="T760"/>
      <c r="U760" s="546"/>
      <c r="X760" s="821"/>
      <c r="Y760"/>
      <c r="Z760"/>
      <c r="AA760" s="85"/>
      <c r="AB760" s="22"/>
      <c r="AC760" s="22"/>
      <c r="AD760" s="22"/>
      <c r="AE760" s="22"/>
      <c r="AF760" s="22"/>
      <c r="AG760" s="22"/>
      <c r="AH760" s="22"/>
      <c r="AI760" s="22"/>
      <c r="AJ760"/>
      <c r="AK760"/>
      <c r="AL760"/>
      <c r="AM760"/>
      <c r="AN760"/>
      <c r="AO760"/>
      <c r="AP760"/>
      <c r="AQ760"/>
      <c r="AR760"/>
      <c r="AS760"/>
      <c r="AT760"/>
    </row>
    <row r="761" spans="1:46" s="8" customFormat="1" x14ac:dyDescent="0.35">
      <c r="A761"/>
      <c r="B761"/>
      <c r="C761"/>
      <c r="D761"/>
      <c r="E761" s="80"/>
      <c r="F761" s="80"/>
      <c r="G761"/>
      <c r="H761"/>
      <c r="I761"/>
      <c r="J761"/>
      <c r="K761" s="79"/>
      <c r="L761" s="746"/>
      <c r="M761"/>
      <c r="N761"/>
      <c r="O761"/>
      <c r="P761"/>
      <c r="Q761" s="546"/>
      <c r="R761" s="546"/>
      <c r="S761"/>
      <c r="T761"/>
      <c r="U761" s="546"/>
      <c r="X761" s="821"/>
      <c r="Y761"/>
      <c r="Z761"/>
      <c r="AA761" s="85"/>
      <c r="AB761" s="22"/>
      <c r="AC761" s="22"/>
      <c r="AD761" s="22"/>
      <c r="AE761" s="22"/>
      <c r="AF761" s="22"/>
      <c r="AG761" s="22"/>
      <c r="AH761" s="22"/>
      <c r="AI761" s="22"/>
      <c r="AJ761"/>
      <c r="AK761"/>
      <c r="AL761"/>
      <c r="AM761"/>
      <c r="AN761"/>
      <c r="AO761"/>
      <c r="AP761"/>
      <c r="AQ761"/>
      <c r="AR761"/>
      <c r="AS761"/>
      <c r="AT761"/>
    </row>
    <row r="762" spans="1:46" s="8" customFormat="1" x14ac:dyDescent="0.35">
      <c r="A762"/>
      <c r="B762"/>
      <c r="C762"/>
      <c r="D762"/>
      <c r="E762" s="80"/>
      <c r="F762" s="80"/>
      <c r="G762"/>
      <c r="H762"/>
      <c r="I762"/>
      <c r="J762"/>
      <c r="K762" s="79"/>
      <c r="L762" s="746"/>
      <c r="M762"/>
      <c r="N762"/>
      <c r="O762"/>
      <c r="P762"/>
      <c r="Q762" s="546"/>
      <c r="R762" s="546"/>
      <c r="S762"/>
      <c r="T762"/>
      <c r="U762" s="546"/>
      <c r="X762" s="821"/>
      <c r="Y762"/>
      <c r="Z762"/>
      <c r="AA762" s="85"/>
      <c r="AB762" s="22"/>
      <c r="AC762" s="22"/>
      <c r="AD762" s="22"/>
      <c r="AE762" s="22"/>
      <c r="AF762" s="22"/>
      <c r="AG762" s="22"/>
      <c r="AH762" s="22"/>
      <c r="AI762" s="22"/>
      <c r="AJ762"/>
      <c r="AK762"/>
      <c r="AL762"/>
      <c r="AM762"/>
      <c r="AN762"/>
      <c r="AO762"/>
      <c r="AP762"/>
      <c r="AQ762"/>
      <c r="AR762"/>
      <c r="AS762"/>
      <c r="AT762"/>
    </row>
    <row r="763" spans="1:46" s="8" customFormat="1" x14ac:dyDescent="0.35">
      <c r="A763"/>
      <c r="B763"/>
      <c r="C763"/>
      <c r="D763"/>
      <c r="E763" s="80"/>
      <c r="F763" s="80"/>
      <c r="G763"/>
      <c r="H763"/>
      <c r="I763"/>
      <c r="J763"/>
      <c r="K763" s="79"/>
      <c r="L763" s="746"/>
      <c r="M763"/>
      <c r="N763"/>
      <c r="O763"/>
      <c r="P763"/>
      <c r="Q763" s="546"/>
      <c r="R763" s="546"/>
      <c r="S763"/>
      <c r="T763"/>
      <c r="U763" s="546"/>
      <c r="X763" s="821"/>
      <c r="Y763"/>
      <c r="Z763"/>
      <c r="AA763" s="85"/>
      <c r="AB763" s="22"/>
      <c r="AC763" s="22"/>
      <c r="AD763" s="22"/>
      <c r="AE763" s="22"/>
      <c r="AF763" s="22"/>
      <c r="AG763" s="22"/>
      <c r="AH763" s="22"/>
      <c r="AI763" s="22"/>
      <c r="AJ763"/>
      <c r="AK763"/>
      <c r="AL763"/>
      <c r="AM763"/>
      <c r="AN763"/>
      <c r="AO763"/>
      <c r="AP763"/>
      <c r="AQ763"/>
      <c r="AR763"/>
      <c r="AS763"/>
      <c r="AT763"/>
    </row>
    <row r="764" spans="1:46" s="8" customFormat="1" x14ac:dyDescent="0.35">
      <c r="A764"/>
      <c r="B764"/>
      <c r="C764"/>
      <c r="D764"/>
      <c r="E764" s="80"/>
      <c r="F764" s="80"/>
      <c r="G764"/>
      <c r="H764"/>
      <c r="I764"/>
      <c r="J764"/>
      <c r="K764" s="79"/>
      <c r="L764" s="746"/>
      <c r="M764"/>
      <c r="N764"/>
      <c r="O764"/>
      <c r="P764"/>
      <c r="Q764" s="546"/>
      <c r="R764" s="546"/>
      <c r="S764"/>
      <c r="T764"/>
      <c r="U764" s="546"/>
      <c r="X764" s="821"/>
      <c r="Y764"/>
      <c r="Z764"/>
      <c r="AA764" s="85"/>
      <c r="AB764" s="22"/>
      <c r="AC764" s="22"/>
      <c r="AD764" s="22"/>
      <c r="AE764" s="22"/>
      <c r="AF764" s="22"/>
      <c r="AG764" s="22"/>
      <c r="AH764" s="22"/>
      <c r="AI764" s="22"/>
      <c r="AJ764"/>
      <c r="AK764"/>
      <c r="AL764"/>
      <c r="AM764"/>
      <c r="AN764"/>
      <c r="AO764"/>
      <c r="AP764"/>
      <c r="AQ764"/>
      <c r="AR764"/>
      <c r="AS764"/>
      <c r="AT764"/>
    </row>
    <row r="765" spans="1:46" s="8" customFormat="1" x14ac:dyDescent="0.35">
      <c r="A765"/>
      <c r="B765"/>
      <c r="C765"/>
      <c r="D765"/>
      <c r="E765" s="80"/>
      <c r="F765" s="80"/>
      <c r="G765"/>
      <c r="H765"/>
      <c r="I765"/>
      <c r="J765"/>
      <c r="K765" s="79"/>
      <c r="L765" s="746"/>
      <c r="M765"/>
      <c r="N765"/>
      <c r="O765"/>
      <c r="P765"/>
      <c r="Q765" s="546"/>
      <c r="R765" s="546"/>
      <c r="S765"/>
      <c r="T765"/>
      <c r="U765" s="546"/>
      <c r="X765" s="821"/>
      <c r="Y765"/>
      <c r="Z765"/>
      <c r="AA765" s="85"/>
      <c r="AB765" s="22"/>
      <c r="AC765" s="22"/>
      <c r="AD765" s="22"/>
      <c r="AE765" s="22"/>
      <c r="AF765" s="22"/>
      <c r="AG765" s="22"/>
      <c r="AH765" s="22"/>
      <c r="AI765" s="22"/>
      <c r="AJ765"/>
      <c r="AK765"/>
      <c r="AL765"/>
      <c r="AM765"/>
      <c r="AN765"/>
      <c r="AO765"/>
      <c r="AP765"/>
      <c r="AQ765"/>
      <c r="AR765"/>
      <c r="AS765"/>
      <c r="AT765"/>
    </row>
    <row r="766" spans="1:46" s="8" customFormat="1" x14ac:dyDescent="0.35">
      <c r="A766"/>
      <c r="B766"/>
      <c r="C766"/>
      <c r="D766"/>
      <c r="E766" s="80"/>
      <c r="F766" s="80"/>
      <c r="G766"/>
      <c r="H766"/>
      <c r="I766"/>
      <c r="J766"/>
      <c r="K766" s="79"/>
      <c r="L766" s="746"/>
      <c r="M766"/>
      <c r="N766"/>
      <c r="O766"/>
      <c r="P766"/>
      <c r="Q766" s="546"/>
      <c r="R766" s="546"/>
      <c r="S766"/>
      <c r="T766"/>
      <c r="U766" s="546"/>
      <c r="X766" s="821"/>
      <c r="Y766"/>
      <c r="Z766"/>
      <c r="AA766" s="85"/>
      <c r="AB766" s="22"/>
      <c r="AC766" s="22"/>
      <c r="AD766" s="22"/>
      <c r="AE766" s="22"/>
      <c r="AF766" s="22"/>
      <c r="AG766" s="22"/>
      <c r="AH766" s="22"/>
      <c r="AI766" s="22"/>
      <c r="AJ766"/>
      <c r="AK766"/>
      <c r="AL766"/>
      <c r="AM766"/>
      <c r="AN766"/>
      <c r="AO766"/>
      <c r="AP766"/>
      <c r="AQ766"/>
      <c r="AR766"/>
      <c r="AS766"/>
      <c r="AT766"/>
    </row>
    <row r="767" spans="1:46" s="8" customFormat="1" x14ac:dyDescent="0.35">
      <c r="A767"/>
      <c r="B767"/>
      <c r="C767"/>
      <c r="D767"/>
      <c r="E767" s="80"/>
      <c r="F767" s="80"/>
      <c r="G767"/>
      <c r="H767"/>
      <c r="I767"/>
      <c r="J767"/>
      <c r="K767" s="79"/>
      <c r="L767" s="746"/>
      <c r="M767"/>
      <c r="N767"/>
      <c r="O767"/>
      <c r="P767"/>
      <c r="Q767" s="546"/>
      <c r="R767" s="546"/>
      <c r="S767"/>
      <c r="T767"/>
      <c r="U767" s="546"/>
      <c r="X767" s="821"/>
      <c r="Y767"/>
      <c r="Z767"/>
      <c r="AA767" s="85"/>
      <c r="AB767" s="22"/>
      <c r="AC767" s="22"/>
      <c r="AD767" s="22"/>
      <c r="AE767" s="22"/>
      <c r="AF767" s="22"/>
      <c r="AG767" s="22"/>
      <c r="AH767" s="22"/>
      <c r="AI767" s="22"/>
      <c r="AJ767"/>
      <c r="AK767"/>
      <c r="AL767"/>
      <c r="AM767"/>
      <c r="AN767"/>
      <c r="AO767"/>
      <c r="AP767"/>
      <c r="AQ767"/>
      <c r="AR767"/>
      <c r="AS767"/>
      <c r="AT767"/>
    </row>
    <row r="768" spans="1:46" s="8" customFormat="1" x14ac:dyDescent="0.35">
      <c r="A768"/>
      <c r="B768"/>
      <c r="C768"/>
      <c r="D768"/>
      <c r="E768" s="80"/>
      <c r="F768" s="80"/>
      <c r="G768"/>
      <c r="H768"/>
      <c r="I768"/>
      <c r="J768"/>
      <c r="K768" s="79"/>
      <c r="L768" s="746"/>
      <c r="M768"/>
      <c r="N768"/>
      <c r="O768"/>
      <c r="P768"/>
      <c r="Q768" s="546"/>
      <c r="R768" s="546"/>
      <c r="S768"/>
      <c r="T768"/>
      <c r="U768" s="546"/>
      <c r="X768" s="821"/>
      <c r="Y768"/>
      <c r="Z768"/>
      <c r="AA768" s="85"/>
      <c r="AB768" s="22"/>
      <c r="AC768" s="22"/>
      <c r="AD768" s="22"/>
      <c r="AE768" s="22"/>
      <c r="AF768" s="22"/>
      <c r="AG768" s="22"/>
      <c r="AH768" s="22"/>
      <c r="AI768" s="22"/>
      <c r="AJ768"/>
      <c r="AK768"/>
      <c r="AL768"/>
      <c r="AM768"/>
      <c r="AN768"/>
      <c r="AO768"/>
      <c r="AP768"/>
      <c r="AQ768"/>
      <c r="AR768"/>
      <c r="AS768"/>
      <c r="AT768"/>
    </row>
    <row r="769" spans="1:46" s="8" customFormat="1" x14ac:dyDescent="0.35">
      <c r="A769"/>
      <c r="B769"/>
      <c r="C769"/>
      <c r="D769"/>
      <c r="E769" s="80"/>
      <c r="F769" s="80"/>
      <c r="G769"/>
      <c r="H769"/>
      <c r="I769"/>
      <c r="J769"/>
      <c r="K769" s="79"/>
      <c r="L769" s="746"/>
      <c r="M769"/>
      <c r="N769"/>
      <c r="O769"/>
      <c r="P769"/>
      <c r="Q769" s="546"/>
      <c r="R769" s="546"/>
      <c r="S769"/>
      <c r="T769"/>
      <c r="U769" s="546"/>
      <c r="X769" s="821"/>
      <c r="Y769"/>
      <c r="Z769"/>
      <c r="AA769" s="85"/>
      <c r="AB769" s="22"/>
      <c r="AC769" s="22"/>
      <c r="AD769" s="22"/>
      <c r="AE769" s="22"/>
      <c r="AF769" s="22"/>
      <c r="AG769" s="22"/>
      <c r="AH769" s="22"/>
      <c r="AI769" s="22"/>
      <c r="AJ769"/>
      <c r="AK769"/>
      <c r="AL769"/>
      <c r="AM769"/>
      <c r="AN769"/>
      <c r="AO769"/>
      <c r="AP769"/>
      <c r="AQ769"/>
      <c r="AR769"/>
      <c r="AS769"/>
      <c r="AT769"/>
    </row>
    <row r="770" spans="1:46" s="8" customFormat="1" x14ac:dyDescent="0.35">
      <c r="A770"/>
      <c r="B770"/>
      <c r="C770"/>
      <c r="D770"/>
      <c r="E770" s="80"/>
      <c r="F770" s="80"/>
      <c r="G770"/>
      <c r="H770"/>
      <c r="I770"/>
      <c r="J770"/>
      <c r="K770" s="79"/>
      <c r="L770" s="746"/>
      <c r="M770"/>
      <c r="N770"/>
      <c r="O770"/>
      <c r="P770"/>
      <c r="Q770" s="546"/>
      <c r="R770" s="546"/>
      <c r="S770"/>
      <c r="T770"/>
      <c r="U770" s="546"/>
      <c r="X770" s="821"/>
      <c r="Y770"/>
      <c r="Z770"/>
      <c r="AA770" s="85"/>
      <c r="AB770" s="22"/>
      <c r="AC770" s="22"/>
      <c r="AD770" s="22"/>
      <c r="AE770" s="22"/>
      <c r="AF770" s="22"/>
      <c r="AG770" s="22"/>
      <c r="AH770" s="22"/>
      <c r="AI770" s="22"/>
      <c r="AJ770"/>
      <c r="AK770"/>
      <c r="AL770"/>
      <c r="AM770"/>
      <c r="AN770"/>
      <c r="AO770"/>
      <c r="AP770"/>
      <c r="AQ770"/>
      <c r="AR770"/>
      <c r="AS770"/>
      <c r="AT770"/>
    </row>
    <row r="771" spans="1:46" s="8" customFormat="1" x14ac:dyDescent="0.35">
      <c r="A771"/>
      <c r="B771"/>
      <c r="C771"/>
      <c r="D771"/>
      <c r="E771" s="80"/>
      <c r="F771" s="80"/>
      <c r="G771"/>
      <c r="H771"/>
      <c r="I771"/>
      <c r="J771"/>
      <c r="K771" s="79"/>
      <c r="L771" s="746"/>
      <c r="M771"/>
      <c r="N771"/>
      <c r="O771"/>
      <c r="P771"/>
      <c r="Q771" s="546"/>
      <c r="R771" s="546"/>
      <c r="S771"/>
      <c r="T771"/>
      <c r="U771" s="546"/>
      <c r="X771" s="821"/>
      <c r="Y771"/>
      <c r="Z771"/>
      <c r="AA771" s="85"/>
      <c r="AB771" s="22"/>
      <c r="AC771" s="22"/>
      <c r="AD771" s="22"/>
      <c r="AE771" s="22"/>
      <c r="AF771" s="22"/>
      <c r="AG771" s="22"/>
      <c r="AH771" s="22"/>
      <c r="AI771" s="22"/>
      <c r="AJ771"/>
      <c r="AK771"/>
      <c r="AL771"/>
      <c r="AM771"/>
      <c r="AN771"/>
      <c r="AO771"/>
      <c r="AP771"/>
      <c r="AQ771"/>
      <c r="AR771"/>
      <c r="AS771"/>
      <c r="AT771"/>
    </row>
    <row r="772" spans="1:46" s="8" customFormat="1" x14ac:dyDescent="0.35">
      <c r="A772"/>
      <c r="B772"/>
      <c r="C772"/>
      <c r="D772"/>
      <c r="E772" s="80"/>
      <c r="F772" s="80"/>
      <c r="G772"/>
      <c r="H772"/>
      <c r="I772"/>
      <c r="J772"/>
      <c r="K772" s="79"/>
      <c r="L772" s="746"/>
      <c r="M772"/>
      <c r="N772"/>
      <c r="O772"/>
      <c r="P772"/>
      <c r="Q772" s="546"/>
      <c r="R772" s="546"/>
      <c r="S772"/>
      <c r="T772"/>
      <c r="U772" s="546"/>
      <c r="X772" s="821"/>
      <c r="Y772"/>
      <c r="Z772"/>
      <c r="AA772" s="85"/>
      <c r="AB772" s="22"/>
      <c r="AC772" s="22"/>
      <c r="AD772" s="22"/>
      <c r="AE772" s="22"/>
      <c r="AF772" s="22"/>
      <c r="AG772" s="22"/>
      <c r="AH772" s="22"/>
      <c r="AI772" s="22"/>
      <c r="AJ772"/>
      <c r="AK772"/>
      <c r="AL772"/>
      <c r="AM772"/>
      <c r="AN772"/>
      <c r="AO772"/>
      <c r="AP772"/>
      <c r="AQ772"/>
      <c r="AR772"/>
      <c r="AS772"/>
      <c r="AT772"/>
    </row>
    <row r="773" spans="1:46" s="8" customFormat="1" x14ac:dyDescent="0.35">
      <c r="A773"/>
      <c r="B773"/>
      <c r="C773"/>
      <c r="D773"/>
      <c r="E773" s="80"/>
      <c r="F773" s="80"/>
      <c r="G773"/>
      <c r="H773"/>
      <c r="I773"/>
      <c r="J773"/>
      <c r="K773" s="79"/>
      <c r="L773" s="746"/>
      <c r="M773"/>
      <c r="N773"/>
      <c r="O773"/>
      <c r="P773"/>
      <c r="Q773" s="546"/>
      <c r="R773" s="546"/>
      <c r="S773"/>
      <c r="T773"/>
      <c r="U773" s="546"/>
      <c r="X773" s="821"/>
      <c r="Y773"/>
      <c r="Z773"/>
      <c r="AA773" s="85"/>
      <c r="AB773" s="22"/>
      <c r="AC773" s="22"/>
      <c r="AD773" s="22"/>
      <c r="AE773" s="22"/>
      <c r="AF773" s="22"/>
      <c r="AG773" s="22"/>
      <c r="AH773" s="22"/>
      <c r="AI773" s="22"/>
      <c r="AJ773"/>
      <c r="AK773"/>
      <c r="AL773"/>
      <c r="AM773"/>
      <c r="AN773"/>
      <c r="AO773"/>
      <c r="AP773"/>
      <c r="AQ773"/>
      <c r="AR773"/>
      <c r="AS773"/>
      <c r="AT773"/>
    </row>
    <row r="774" spans="1:46" s="8" customFormat="1" x14ac:dyDescent="0.35">
      <c r="A774"/>
      <c r="B774"/>
      <c r="C774"/>
      <c r="D774"/>
      <c r="E774" s="80"/>
      <c r="F774" s="80"/>
      <c r="G774"/>
      <c r="H774"/>
      <c r="I774"/>
      <c r="J774"/>
      <c r="K774" s="79"/>
      <c r="L774" s="746"/>
      <c r="M774"/>
      <c r="N774"/>
      <c r="O774"/>
      <c r="P774"/>
      <c r="Q774" s="546"/>
      <c r="R774" s="546"/>
      <c r="S774"/>
      <c r="T774"/>
      <c r="U774" s="546"/>
      <c r="X774" s="821"/>
      <c r="Y774"/>
      <c r="Z774"/>
      <c r="AA774" s="85"/>
      <c r="AB774" s="22"/>
      <c r="AC774" s="22"/>
      <c r="AD774" s="22"/>
      <c r="AE774" s="22"/>
      <c r="AF774" s="22"/>
      <c r="AG774" s="22"/>
      <c r="AH774" s="22"/>
      <c r="AI774" s="22"/>
      <c r="AJ774"/>
      <c r="AK774"/>
      <c r="AL774"/>
      <c r="AM774"/>
      <c r="AN774"/>
      <c r="AO774"/>
      <c r="AP774"/>
      <c r="AQ774"/>
      <c r="AR774"/>
      <c r="AS774"/>
      <c r="AT774"/>
    </row>
    <row r="775" spans="1:46" s="8" customFormat="1" x14ac:dyDescent="0.35">
      <c r="A775"/>
      <c r="B775"/>
      <c r="C775"/>
      <c r="D775"/>
      <c r="E775" s="80"/>
      <c r="F775" s="80"/>
      <c r="G775"/>
      <c r="H775"/>
      <c r="I775"/>
      <c r="J775"/>
      <c r="K775" s="79"/>
      <c r="L775" s="746"/>
      <c r="M775"/>
      <c r="N775"/>
      <c r="O775"/>
      <c r="P775"/>
      <c r="Q775" s="546"/>
      <c r="R775" s="546"/>
      <c r="S775"/>
      <c r="T775"/>
      <c r="U775" s="546"/>
      <c r="X775" s="821"/>
      <c r="Y775"/>
      <c r="Z775"/>
      <c r="AA775" s="85"/>
      <c r="AB775" s="22"/>
      <c r="AC775" s="22"/>
      <c r="AD775" s="22"/>
      <c r="AE775" s="22"/>
      <c r="AF775" s="22"/>
      <c r="AG775" s="22"/>
      <c r="AH775" s="22"/>
      <c r="AI775" s="22"/>
      <c r="AJ775"/>
      <c r="AK775"/>
      <c r="AL775"/>
      <c r="AM775"/>
      <c r="AN775"/>
      <c r="AO775"/>
      <c r="AP775"/>
      <c r="AQ775"/>
      <c r="AR775"/>
      <c r="AS775"/>
      <c r="AT775"/>
    </row>
    <row r="776" spans="1:46" s="8" customFormat="1" x14ac:dyDescent="0.35">
      <c r="A776"/>
      <c r="B776"/>
      <c r="C776"/>
      <c r="D776"/>
      <c r="E776" s="80"/>
      <c r="F776" s="80"/>
      <c r="G776"/>
      <c r="H776"/>
      <c r="I776"/>
      <c r="J776"/>
      <c r="K776" s="79"/>
      <c r="L776" s="746"/>
      <c r="M776"/>
      <c r="N776"/>
      <c r="O776"/>
      <c r="P776"/>
      <c r="Q776" s="546"/>
      <c r="R776" s="546"/>
      <c r="S776"/>
      <c r="T776"/>
      <c r="U776" s="546"/>
      <c r="X776" s="821"/>
      <c r="Y776"/>
      <c r="Z776"/>
      <c r="AA776" s="85"/>
      <c r="AB776" s="22"/>
      <c r="AC776" s="22"/>
      <c r="AD776" s="22"/>
      <c r="AE776" s="22"/>
      <c r="AF776" s="22"/>
      <c r="AG776" s="22"/>
      <c r="AH776" s="22"/>
      <c r="AI776" s="22"/>
      <c r="AJ776"/>
      <c r="AK776"/>
      <c r="AL776"/>
      <c r="AM776"/>
      <c r="AN776"/>
      <c r="AO776"/>
      <c r="AP776"/>
      <c r="AQ776"/>
      <c r="AR776"/>
      <c r="AS776"/>
      <c r="AT776"/>
    </row>
    <row r="777" spans="1:46" s="8" customFormat="1" x14ac:dyDescent="0.35">
      <c r="A777"/>
      <c r="B777"/>
      <c r="C777"/>
      <c r="D777"/>
      <c r="E777" s="80"/>
      <c r="F777" s="80"/>
      <c r="G777"/>
      <c r="H777"/>
      <c r="I777"/>
      <c r="J777"/>
      <c r="K777" s="79"/>
      <c r="L777" s="746"/>
      <c r="M777"/>
      <c r="N777"/>
      <c r="O777"/>
      <c r="P777"/>
      <c r="Q777" s="546"/>
      <c r="R777" s="546"/>
      <c r="S777"/>
      <c r="T777"/>
      <c r="U777" s="546"/>
      <c r="X777" s="821"/>
      <c r="Y777"/>
      <c r="Z777"/>
      <c r="AA777" s="85"/>
      <c r="AB777" s="22"/>
      <c r="AC777" s="22"/>
      <c r="AD777" s="22"/>
      <c r="AE777" s="22"/>
      <c r="AF777" s="22"/>
      <c r="AG777" s="22"/>
      <c r="AH777" s="22"/>
      <c r="AI777" s="22"/>
      <c r="AJ777"/>
      <c r="AK777"/>
      <c r="AL777"/>
      <c r="AM777"/>
      <c r="AN777"/>
      <c r="AO777"/>
      <c r="AP777"/>
      <c r="AQ777"/>
      <c r="AR777"/>
      <c r="AS777"/>
      <c r="AT777"/>
    </row>
  </sheetData>
  <pageMargins left="0.25" right="0.25" top="0.75" bottom="0.75" header="0.3" footer="0.3"/>
  <pageSetup scale="14" fitToHeight="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04EC-B52A-48E5-9DF6-1F0777BE0184}">
  <sheetPr>
    <pageSetUpPr fitToPage="1"/>
  </sheetPr>
  <dimension ref="A1:BG851"/>
  <sheetViews>
    <sheetView topLeftCell="A70" zoomScaleNormal="100" workbookViewId="0">
      <pane xSplit="1" topLeftCell="J1" activePane="topRight" state="frozen"/>
      <selection pane="topRight" activeCell="A16" sqref="A16"/>
    </sheetView>
  </sheetViews>
  <sheetFormatPr defaultRowHeight="14.5" x14ac:dyDescent="0.35"/>
  <cols>
    <col min="1" max="1" width="55.54296875" customWidth="1"/>
    <col min="2" max="2" width="12.7265625" customWidth="1"/>
    <col min="3" max="3" width="12.7265625" style="76" customWidth="1"/>
    <col min="4" max="4" width="12.7265625" customWidth="1"/>
    <col min="5" max="5" width="12.7265625" style="76" customWidth="1"/>
    <col min="6" max="6" width="12.7265625" customWidth="1"/>
    <col min="7" max="7" width="12.7265625" style="76" customWidth="1"/>
    <col min="8" max="8" width="12.7265625" style="80" customWidth="1"/>
    <col min="9" max="9" width="12.7265625" style="81" customWidth="1"/>
    <col min="10" max="10" width="43.6328125" customWidth="1"/>
    <col min="11" max="16" width="12.7265625" customWidth="1"/>
    <col min="17" max="17" width="17.7265625" style="79" customWidth="1"/>
    <col min="18" max="18" width="12.7265625" style="78" customWidth="1"/>
    <col min="19" max="19" width="43.6328125" customWidth="1"/>
    <col min="20" max="25" width="12.7265625" customWidth="1"/>
    <col min="26" max="26" width="12.7265625" style="80" customWidth="1"/>
    <col min="27" max="27" width="14.7265625" style="81" customWidth="1"/>
    <col min="28" max="28" width="43.6328125" customWidth="1"/>
    <col min="29" max="29" width="12.6328125" customWidth="1"/>
    <col min="30" max="30" width="12.7265625" customWidth="1"/>
    <col min="31" max="31" width="12.7265625" style="8" customWidth="1"/>
    <col min="32" max="32" width="12.7265625" customWidth="1"/>
    <col min="33" max="33" width="12.7265625" style="8" customWidth="1"/>
    <col min="34" max="34" width="12.7265625" customWidth="1"/>
    <col min="35" max="35" width="12.7265625" style="8" customWidth="1"/>
    <col min="36" max="36" width="12.7265625" customWidth="1"/>
    <col min="37" max="37" width="54" customWidth="1"/>
    <col min="38" max="38" width="15.7265625" customWidth="1"/>
    <col min="39" max="39" width="15.7265625" style="502" customWidth="1"/>
    <col min="40" max="40" width="18.453125" style="85" customWidth="1"/>
    <col min="41" max="42" width="10.7265625" style="22" customWidth="1"/>
    <col min="43" max="43" width="14.36328125" style="22" customWidth="1"/>
    <col min="44" max="46" width="10.7265625" style="22" customWidth="1"/>
    <col min="47" max="48" width="8.7265625" style="22"/>
  </cols>
  <sheetData>
    <row r="1" spans="1:59" x14ac:dyDescent="0.35">
      <c r="H1" s="77"/>
      <c r="I1" s="78"/>
      <c r="AD1" s="82"/>
      <c r="AI1" s="77"/>
      <c r="AJ1" s="78"/>
      <c r="AL1" s="83"/>
      <c r="AM1" s="84"/>
    </row>
    <row r="2" spans="1:59" x14ac:dyDescent="0.35">
      <c r="A2" s="82" t="s">
        <v>210</v>
      </c>
      <c r="B2" s="86"/>
      <c r="C2" s="87"/>
      <c r="H2" s="77"/>
      <c r="I2" s="78"/>
      <c r="J2" s="82" t="s">
        <v>210</v>
      </c>
      <c r="S2" s="82" t="s">
        <v>210</v>
      </c>
      <c r="W2" s="6"/>
      <c r="Z2" s="77"/>
      <c r="AA2" s="78"/>
      <c r="AC2" s="82"/>
      <c r="AD2" s="82"/>
      <c r="AI2" s="77"/>
      <c r="AJ2" s="78"/>
      <c r="AK2" s="82" t="s">
        <v>210</v>
      </c>
      <c r="AL2" s="83"/>
      <c r="AM2" s="84"/>
      <c r="AN2" s="88"/>
    </row>
    <row r="3" spans="1:59" x14ac:dyDescent="0.35">
      <c r="H3" s="77"/>
      <c r="I3" s="78"/>
      <c r="K3" s="89"/>
      <c r="L3" s="89"/>
      <c r="Z3" s="77"/>
      <c r="AA3" s="78"/>
      <c r="AB3" s="82" t="s">
        <v>210</v>
      </c>
      <c r="AD3" s="90"/>
      <c r="AI3" s="77"/>
      <c r="AJ3" s="78"/>
      <c r="AL3" s="83"/>
      <c r="AM3" s="84"/>
      <c r="AN3" s="91"/>
    </row>
    <row r="4" spans="1:59" x14ac:dyDescent="0.35">
      <c r="A4" s="92" t="s">
        <v>211</v>
      </c>
      <c r="B4" s="92" t="s">
        <v>212</v>
      </c>
      <c r="C4" s="93" t="s">
        <v>213</v>
      </c>
      <c r="D4" s="92" t="s">
        <v>212</v>
      </c>
      <c r="E4" s="93" t="str">
        <f>+C4</f>
        <v>(FY2021)</v>
      </c>
      <c r="F4" s="92" t="s">
        <v>212</v>
      </c>
      <c r="G4" s="93" t="str">
        <f>+C4</f>
        <v>(FY2021)</v>
      </c>
      <c r="H4" s="94" t="s">
        <v>214</v>
      </c>
      <c r="I4" s="95"/>
      <c r="J4" s="92" t="s">
        <v>211</v>
      </c>
      <c r="K4" s="92" t="str">
        <f>+B4</f>
        <v>(FY2122)</v>
      </c>
      <c r="L4" s="96" t="str">
        <f>+G4</f>
        <v>(FY2021)</v>
      </c>
      <c r="M4" s="92" t="str">
        <f>+B4</f>
        <v>(FY2122)</v>
      </c>
      <c r="N4" s="96" t="str">
        <f>+L4</f>
        <v>(FY2021)</v>
      </c>
      <c r="O4" s="92" t="str">
        <f>+B4</f>
        <v>(FY2122)</v>
      </c>
      <c r="P4" s="96" t="str">
        <f>+N4</f>
        <v>(FY2021)</v>
      </c>
      <c r="Q4" s="94" t="s">
        <v>215</v>
      </c>
      <c r="R4" s="95"/>
      <c r="S4" s="92" t="s">
        <v>211</v>
      </c>
      <c r="T4" s="92" t="str">
        <f>+B4</f>
        <v>(FY2122)</v>
      </c>
      <c r="U4" s="96" t="str">
        <f>+P4</f>
        <v>(FY2021)</v>
      </c>
      <c r="V4" s="92" t="str">
        <f>+B4</f>
        <v>(FY2122)</v>
      </c>
      <c r="W4" s="96" t="str">
        <f>+U4</f>
        <v>(FY2021)</v>
      </c>
      <c r="X4" s="92" t="str">
        <f>+B4</f>
        <v>(FY2122)</v>
      </c>
      <c r="Y4" s="96" t="str">
        <f>+W4</f>
        <v>(FY2021)</v>
      </c>
      <c r="Z4" s="97" t="s">
        <v>216</v>
      </c>
      <c r="AA4" s="95"/>
      <c r="AB4" s="92" t="s">
        <v>211</v>
      </c>
      <c r="AC4" s="92" t="s">
        <v>213</v>
      </c>
      <c r="AD4" s="96" t="str">
        <f>+Y4</f>
        <v>(FY2021)</v>
      </c>
      <c r="AE4" s="92" t="str">
        <f>+B4</f>
        <v>(FY2122)</v>
      </c>
      <c r="AF4" s="96" t="str">
        <f>+AD4</f>
        <v>(FY2021)</v>
      </c>
      <c r="AG4" s="92" t="str">
        <f>+B4</f>
        <v>(FY2122)</v>
      </c>
      <c r="AH4" s="96" t="str">
        <f>+AF4</f>
        <v>(FY2021)</v>
      </c>
      <c r="AI4" s="97" t="s">
        <v>217</v>
      </c>
      <c r="AJ4" s="95"/>
      <c r="AK4" s="92" t="s">
        <v>211</v>
      </c>
      <c r="AL4" s="83"/>
      <c r="AM4" s="98"/>
      <c r="AN4" s="99"/>
    </row>
    <row r="5" spans="1:59" x14ac:dyDescent="0.35">
      <c r="A5" s="92" t="s">
        <v>218</v>
      </c>
      <c r="B5" s="100" t="s">
        <v>121</v>
      </c>
      <c r="C5" s="101"/>
      <c r="D5" s="100" t="s">
        <v>126</v>
      </c>
      <c r="F5" s="100" t="s">
        <v>125</v>
      </c>
      <c r="G5" s="101"/>
      <c r="H5" s="102" t="s">
        <v>219</v>
      </c>
      <c r="I5" s="103"/>
      <c r="J5" s="92" t="s">
        <v>218</v>
      </c>
      <c r="K5" s="100" t="s">
        <v>124</v>
      </c>
      <c r="L5" s="100"/>
      <c r="M5" s="100" t="s">
        <v>123</v>
      </c>
      <c r="N5" s="100"/>
      <c r="O5" s="100" t="s">
        <v>122</v>
      </c>
      <c r="P5" s="100"/>
      <c r="Q5" s="102" t="s">
        <v>219</v>
      </c>
      <c r="R5" s="103"/>
      <c r="S5" s="92" t="s">
        <v>218</v>
      </c>
      <c r="T5" s="100" t="s">
        <v>220</v>
      </c>
      <c r="U5" s="100"/>
      <c r="V5" s="100" t="s">
        <v>221</v>
      </c>
      <c r="W5" s="100"/>
      <c r="X5" s="100" t="s">
        <v>222</v>
      </c>
      <c r="Y5" s="100"/>
      <c r="Z5" s="104" t="s">
        <v>219</v>
      </c>
      <c r="AA5" s="103"/>
      <c r="AB5" s="92" t="s">
        <v>218</v>
      </c>
      <c r="AC5" s="92" t="s">
        <v>223</v>
      </c>
      <c r="AD5" s="105"/>
      <c r="AE5" s="105" t="s">
        <v>224</v>
      </c>
      <c r="AF5" s="105"/>
      <c r="AG5" s="105" t="s">
        <v>225</v>
      </c>
      <c r="AH5" s="105"/>
      <c r="AI5" s="104" t="s">
        <v>219</v>
      </c>
      <c r="AJ5" s="103"/>
      <c r="AK5" s="92" t="s">
        <v>218</v>
      </c>
      <c r="AL5" s="106" t="s">
        <v>226</v>
      </c>
      <c r="AM5" s="107" t="s">
        <v>226</v>
      </c>
      <c r="AN5" s="108"/>
      <c r="AU5" s="109"/>
    </row>
    <row r="6" spans="1:59" ht="15.5" x14ac:dyDescent="0.35">
      <c r="A6" s="110" t="s">
        <v>227</v>
      </c>
      <c r="B6" s="111" t="s">
        <v>120</v>
      </c>
      <c r="C6" s="112"/>
      <c r="D6" s="111" t="s">
        <v>228</v>
      </c>
      <c r="F6" s="111" t="s">
        <v>229</v>
      </c>
      <c r="G6" s="112"/>
      <c r="H6" s="102" t="s">
        <v>213</v>
      </c>
      <c r="I6" s="113" t="s">
        <v>226</v>
      </c>
      <c r="J6" s="110" t="s">
        <v>227</v>
      </c>
      <c r="K6" s="111" t="s">
        <v>230</v>
      </c>
      <c r="L6" s="111"/>
      <c r="M6" s="111" t="s">
        <v>231</v>
      </c>
      <c r="N6" s="111"/>
      <c r="O6" s="111" t="s">
        <v>232</v>
      </c>
      <c r="P6" s="111"/>
      <c r="Q6" s="102" t="s">
        <v>213</v>
      </c>
      <c r="R6" s="113" t="s">
        <v>226</v>
      </c>
      <c r="S6" s="110" t="s">
        <v>227</v>
      </c>
      <c r="T6" s="111" t="s">
        <v>233</v>
      </c>
      <c r="U6" s="111"/>
      <c r="V6" s="111" t="s">
        <v>234</v>
      </c>
      <c r="W6" s="111"/>
      <c r="X6" s="111" t="s">
        <v>235</v>
      </c>
      <c r="Y6" s="111"/>
      <c r="Z6" s="104" t="s">
        <v>213</v>
      </c>
      <c r="AA6" s="113" t="s">
        <v>226</v>
      </c>
      <c r="AB6" s="110" t="s">
        <v>227</v>
      </c>
      <c r="AC6" s="111" t="s">
        <v>119</v>
      </c>
      <c r="AD6" s="114"/>
      <c r="AE6" s="114" t="s">
        <v>118</v>
      </c>
      <c r="AF6" s="114"/>
      <c r="AG6" s="114" t="s">
        <v>236</v>
      </c>
      <c r="AH6" s="114"/>
      <c r="AI6" s="104" t="s">
        <v>213</v>
      </c>
      <c r="AJ6" s="113" t="s">
        <v>226</v>
      </c>
      <c r="AK6" s="110" t="s">
        <v>227</v>
      </c>
      <c r="AL6" s="115" t="s">
        <v>51</v>
      </c>
      <c r="AM6" s="116" t="s">
        <v>51</v>
      </c>
      <c r="AN6" s="108"/>
      <c r="AO6" s="117"/>
      <c r="AP6" s="117"/>
      <c r="AQ6" s="117"/>
      <c r="AR6" s="117"/>
      <c r="AS6" s="117"/>
      <c r="AT6" s="117"/>
      <c r="AU6" s="118"/>
      <c r="AV6" s="118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</row>
    <row r="7" spans="1:59" ht="15.5" x14ac:dyDescent="0.35">
      <c r="A7" s="120" t="s">
        <v>237</v>
      </c>
      <c r="B7" s="121"/>
      <c r="C7" s="122">
        <v>35438</v>
      </c>
      <c r="D7" s="121"/>
      <c r="E7" s="122">
        <v>69445</v>
      </c>
      <c r="F7" s="121"/>
      <c r="G7" s="122">
        <v>120147</v>
      </c>
      <c r="H7" s="123">
        <f>SUM(B7,D7,F7)</f>
        <v>0</v>
      </c>
      <c r="I7" s="124">
        <f>SUM(C7,E7,G7)</f>
        <v>225030</v>
      </c>
      <c r="J7" s="120" t="s">
        <v>237</v>
      </c>
      <c r="K7" s="121">
        <v>121623</v>
      </c>
      <c r="L7" s="122">
        <v>103098</v>
      </c>
      <c r="M7" s="121">
        <v>123345</v>
      </c>
      <c r="N7" s="122">
        <v>112306</v>
      </c>
      <c r="O7" s="121">
        <v>68570</v>
      </c>
      <c r="P7" s="122">
        <v>95840</v>
      </c>
      <c r="Q7" s="123">
        <f>SUM(K7,M7,O7)</f>
        <v>313538</v>
      </c>
      <c r="R7" s="124">
        <f>SUM(L7,N7,P7)</f>
        <v>311244</v>
      </c>
      <c r="S7" s="120" t="s">
        <v>237</v>
      </c>
      <c r="T7" s="121">
        <v>71292</v>
      </c>
      <c r="U7" s="122">
        <v>71496</v>
      </c>
      <c r="V7" s="121">
        <v>106445</v>
      </c>
      <c r="W7" s="122">
        <v>121354</v>
      </c>
      <c r="X7" s="121">
        <v>108093</v>
      </c>
      <c r="Y7" s="122">
        <v>104302</v>
      </c>
      <c r="Z7" s="123">
        <f>SUM(T7,V7,X7)</f>
        <v>285830</v>
      </c>
      <c r="AA7" s="124">
        <f>SUM(U7,W7,Y7)</f>
        <v>297152</v>
      </c>
      <c r="AB7" s="120" t="s">
        <v>237</v>
      </c>
      <c r="AC7" s="125">
        <v>123721</v>
      </c>
      <c r="AD7" s="122">
        <v>62659</v>
      </c>
      <c r="AE7" s="126">
        <v>97211</v>
      </c>
      <c r="AF7" s="122">
        <v>32462</v>
      </c>
      <c r="AG7" s="126">
        <v>75408</v>
      </c>
      <c r="AH7" s="122">
        <v>34140</v>
      </c>
      <c r="AI7" s="123">
        <f>SUM(AC7,AE7,AG7)</f>
        <v>296340</v>
      </c>
      <c r="AJ7" s="124">
        <f>SUM(AD7,AF7,AH7)</f>
        <v>129261</v>
      </c>
      <c r="AK7" s="120" t="s">
        <v>237</v>
      </c>
      <c r="AL7" s="127">
        <f>SUM(AI7,Z7,Q7,H7)</f>
        <v>895708</v>
      </c>
      <c r="AM7" s="128">
        <f>SUM(AJ7,AA7,R7,I7)</f>
        <v>962687</v>
      </c>
      <c r="AO7" s="117"/>
      <c r="AP7" s="129">
        <v>1120738</v>
      </c>
      <c r="AQ7" s="130">
        <v>394144</v>
      </c>
      <c r="AR7" s="117"/>
      <c r="AS7" s="117"/>
      <c r="AT7" s="117"/>
      <c r="AU7" s="118"/>
      <c r="AV7" s="118"/>
      <c r="AW7" s="119"/>
      <c r="AX7" s="119"/>
      <c r="AY7" s="119"/>
      <c r="AZ7" s="119"/>
      <c r="BA7" s="119"/>
      <c r="BB7" s="119"/>
      <c r="BC7" s="119"/>
    </row>
    <row r="8" spans="1:59" ht="15.5" x14ac:dyDescent="0.35">
      <c r="A8" s="120" t="s">
        <v>238</v>
      </c>
      <c r="B8" s="121"/>
      <c r="C8" s="122">
        <v>194390</v>
      </c>
      <c r="D8" s="121"/>
      <c r="E8" s="122">
        <v>257641</v>
      </c>
      <c r="F8" s="121"/>
      <c r="G8" s="122">
        <v>380593</v>
      </c>
      <c r="H8" s="123">
        <f t="shared" ref="H8:I20" si="0">SUM(B8,D8,F8)</f>
        <v>0</v>
      </c>
      <c r="I8" s="124">
        <f t="shared" si="0"/>
        <v>832624</v>
      </c>
      <c r="J8" s="120" t="s">
        <v>238</v>
      </c>
      <c r="K8" s="121">
        <v>384536</v>
      </c>
      <c r="L8" s="122">
        <v>360711</v>
      </c>
      <c r="M8" s="121">
        <v>378159</v>
      </c>
      <c r="N8" s="122">
        <v>353358</v>
      </c>
      <c r="O8" s="121">
        <v>291078</v>
      </c>
      <c r="P8" s="122">
        <v>308933</v>
      </c>
      <c r="Q8" s="123">
        <f t="shared" ref="Q8:R19" si="1">SUM(K8,M8,O8)</f>
        <v>1053773</v>
      </c>
      <c r="R8" s="124">
        <f t="shared" si="1"/>
        <v>1023002</v>
      </c>
      <c r="S8" s="120" t="s">
        <v>238</v>
      </c>
      <c r="T8" s="121">
        <v>243705</v>
      </c>
      <c r="U8" s="122">
        <v>256289</v>
      </c>
      <c r="V8" s="121">
        <v>324513</v>
      </c>
      <c r="W8" s="122">
        <v>340480</v>
      </c>
      <c r="X8" s="121">
        <v>308849</v>
      </c>
      <c r="Y8" s="122">
        <v>356626</v>
      </c>
      <c r="Z8" s="123">
        <f t="shared" ref="Z8:AA20" si="2">SUM(T8,V8,X8)</f>
        <v>877067</v>
      </c>
      <c r="AA8" s="124">
        <f t="shared" si="2"/>
        <v>953395</v>
      </c>
      <c r="AB8" s="120" t="s">
        <v>238</v>
      </c>
      <c r="AC8" s="125">
        <v>329860</v>
      </c>
      <c r="AD8" s="122">
        <v>226188</v>
      </c>
      <c r="AE8" s="126">
        <v>292795</v>
      </c>
      <c r="AF8" s="122">
        <v>187468</v>
      </c>
      <c r="AG8" s="126">
        <v>310966</v>
      </c>
      <c r="AH8" s="122">
        <v>188717</v>
      </c>
      <c r="AI8" s="123">
        <f t="shared" ref="AI8:AJ20" si="3">SUM(AC8,AE8,AG8)</f>
        <v>933621</v>
      </c>
      <c r="AJ8" s="124">
        <f t="shared" si="3"/>
        <v>602373</v>
      </c>
      <c r="AK8" s="120" t="s">
        <v>238</v>
      </c>
      <c r="AL8" s="127">
        <f t="shared" ref="AL8:AM20" si="4">SUM(AI8,Z8,Q8,H8)</f>
        <v>2864461</v>
      </c>
      <c r="AM8" s="128">
        <f t="shared" si="4"/>
        <v>3411394</v>
      </c>
      <c r="AO8" s="117"/>
      <c r="AP8" s="129">
        <v>3697085</v>
      </c>
      <c r="AQ8" s="130">
        <v>1392369</v>
      </c>
      <c r="AR8" s="117"/>
      <c r="AS8" s="117"/>
      <c r="AT8" s="117"/>
    </row>
    <row r="9" spans="1:59" ht="15.5" x14ac:dyDescent="0.35">
      <c r="A9" s="120" t="s">
        <v>239</v>
      </c>
      <c r="B9" s="121"/>
      <c r="C9" s="122">
        <v>104894</v>
      </c>
      <c r="D9" s="121"/>
      <c r="E9" s="122">
        <v>114487</v>
      </c>
      <c r="F9" s="121"/>
      <c r="G9" s="122">
        <v>117560</v>
      </c>
      <c r="H9" s="123">
        <f t="shared" si="0"/>
        <v>0</v>
      </c>
      <c r="I9" s="124">
        <f t="shared" si="0"/>
        <v>336941</v>
      </c>
      <c r="J9" s="120" t="s">
        <v>239</v>
      </c>
      <c r="K9" s="121">
        <v>121974</v>
      </c>
      <c r="L9" s="122">
        <v>276643</v>
      </c>
      <c r="M9" s="121">
        <v>128041</v>
      </c>
      <c r="N9" s="122">
        <v>147915</v>
      </c>
      <c r="O9" s="121">
        <v>70113</v>
      </c>
      <c r="P9" s="122">
        <v>131870</v>
      </c>
      <c r="Q9" s="123">
        <f t="shared" si="1"/>
        <v>320128</v>
      </c>
      <c r="R9" s="124">
        <f t="shared" si="1"/>
        <v>556428</v>
      </c>
      <c r="S9" s="120" t="s">
        <v>239</v>
      </c>
      <c r="T9" s="121">
        <v>69451</v>
      </c>
      <c r="U9" s="122">
        <v>92436</v>
      </c>
      <c r="V9" s="121">
        <v>120432</v>
      </c>
      <c r="W9" s="122">
        <v>117931</v>
      </c>
      <c r="X9" s="121">
        <v>114498</v>
      </c>
      <c r="Y9" s="122">
        <v>105182</v>
      </c>
      <c r="Z9" s="123">
        <f t="shared" si="2"/>
        <v>304381</v>
      </c>
      <c r="AA9" s="124">
        <f t="shared" si="2"/>
        <v>315549</v>
      </c>
      <c r="AB9" s="120" t="s">
        <v>239</v>
      </c>
      <c r="AC9" s="125">
        <v>126709</v>
      </c>
      <c r="AD9" s="122">
        <v>98140</v>
      </c>
      <c r="AE9" s="126">
        <v>107184</v>
      </c>
      <c r="AF9" s="122">
        <v>103255</v>
      </c>
      <c r="AG9" s="126">
        <v>105532</v>
      </c>
      <c r="AH9" s="122">
        <v>72927</v>
      </c>
      <c r="AI9" s="123">
        <f t="shared" si="3"/>
        <v>339425</v>
      </c>
      <c r="AJ9" s="124">
        <f t="shared" si="3"/>
        <v>274322</v>
      </c>
      <c r="AK9" s="120" t="s">
        <v>239</v>
      </c>
      <c r="AL9" s="127">
        <f t="shared" si="4"/>
        <v>963934</v>
      </c>
      <c r="AM9" s="128">
        <f t="shared" si="4"/>
        <v>1483240</v>
      </c>
      <c r="AN9" s="131"/>
      <c r="AO9" s="132"/>
      <c r="AP9" s="132">
        <v>1300875</v>
      </c>
      <c r="AQ9" s="130">
        <v>1106646</v>
      </c>
      <c r="AR9" s="132"/>
      <c r="AS9" s="132"/>
      <c r="AT9" s="132"/>
    </row>
    <row r="10" spans="1:59" ht="15.5" x14ac:dyDescent="0.35">
      <c r="A10" s="120" t="s">
        <v>240</v>
      </c>
      <c r="B10" s="121"/>
      <c r="C10" s="122">
        <v>27846</v>
      </c>
      <c r="D10" s="121"/>
      <c r="E10" s="122">
        <v>36322</v>
      </c>
      <c r="F10" s="121"/>
      <c r="G10" s="122">
        <v>53698</v>
      </c>
      <c r="H10" s="123">
        <f t="shared" si="0"/>
        <v>0</v>
      </c>
      <c r="I10" s="124">
        <f t="shared" si="0"/>
        <v>117866</v>
      </c>
      <c r="J10" s="120" t="s">
        <v>240</v>
      </c>
      <c r="K10" s="121">
        <v>54584</v>
      </c>
      <c r="L10" s="122">
        <v>95724</v>
      </c>
      <c r="M10" s="121">
        <v>53971</v>
      </c>
      <c r="N10" s="122">
        <v>62085</v>
      </c>
      <c r="O10" s="121">
        <v>37375</v>
      </c>
      <c r="P10" s="122">
        <v>55746</v>
      </c>
      <c r="Q10" s="123">
        <f t="shared" si="1"/>
        <v>145930</v>
      </c>
      <c r="R10" s="124">
        <f t="shared" si="1"/>
        <v>213555</v>
      </c>
      <c r="S10" s="120" t="s">
        <v>240</v>
      </c>
      <c r="T10" s="121">
        <v>36648</v>
      </c>
      <c r="U10" s="122">
        <v>45582</v>
      </c>
      <c r="V10" s="121">
        <v>49810</v>
      </c>
      <c r="W10" s="122">
        <v>59193</v>
      </c>
      <c r="X10" s="121">
        <v>47756</v>
      </c>
      <c r="Y10" s="122">
        <v>55693</v>
      </c>
      <c r="Z10" s="123">
        <f t="shared" si="2"/>
        <v>134214</v>
      </c>
      <c r="AA10" s="124">
        <f t="shared" si="2"/>
        <v>160468</v>
      </c>
      <c r="AB10" s="120" t="s">
        <v>240</v>
      </c>
      <c r="AC10" s="125">
        <v>51418</v>
      </c>
      <c r="AD10" s="122">
        <v>37102</v>
      </c>
      <c r="AE10" s="126">
        <v>42120</v>
      </c>
      <c r="AF10" s="122">
        <v>31570</v>
      </c>
      <c r="AG10" s="126">
        <v>93293</v>
      </c>
      <c r="AH10" s="122">
        <v>35826</v>
      </c>
      <c r="AI10" s="123">
        <f t="shared" si="3"/>
        <v>186831</v>
      </c>
      <c r="AJ10" s="124">
        <f t="shared" si="3"/>
        <v>104498</v>
      </c>
      <c r="AK10" s="120" t="s">
        <v>240</v>
      </c>
      <c r="AL10" s="127">
        <f t="shared" si="4"/>
        <v>466975</v>
      </c>
      <c r="AM10" s="128">
        <f t="shared" si="4"/>
        <v>596387</v>
      </c>
      <c r="AN10" s="131"/>
      <c r="AO10" s="132"/>
      <c r="AP10" s="132">
        <v>584841</v>
      </c>
      <c r="AQ10" s="130">
        <v>196377</v>
      </c>
      <c r="AR10" s="132"/>
      <c r="AS10" s="132"/>
      <c r="AT10" s="132"/>
    </row>
    <row r="11" spans="1:59" ht="15.5" x14ac:dyDescent="0.35">
      <c r="A11" s="120" t="s">
        <v>67</v>
      </c>
      <c r="B11" s="121"/>
      <c r="C11" s="122">
        <v>118530</v>
      </c>
      <c r="D11" s="121"/>
      <c r="E11" s="122">
        <v>120326</v>
      </c>
      <c r="F11" s="121"/>
      <c r="G11" s="122">
        <v>122419</v>
      </c>
      <c r="H11" s="123">
        <f t="shared" si="0"/>
        <v>0</v>
      </c>
      <c r="I11" s="124">
        <f t="shared" si="0"/>
        <v>361275</v>
      </c>
      <c r="J11" s="120" t="s">
        <v>67</v>
      </c>
      <c r="K11" s="121">
        <v>120237</v>
      </c>
      <c r="L11" s="122">
        <v>102938</v>
      </c>
      <c r="M11" s="121">
        <v>125862</v>
      </c>
      <c r="N11" s="122">
        <v>108553</v>
      </c>
      <c r="O11" s="121">
        <v>122628</v>
      </c>
      <c r="P11" s="122">
        <v>106403</v>
      </c>
      <c r="Q11" s="123">
        <f t="shared" si="1"/>
        <v>368727</v>
      </c>
      <c r="R11" s="124">
        <f t="shared" si="1"/>
        <v>317894</v>
      </c>
      <c r="S11" s="120" t="s">
        <v>67</v>
      </c>
      <c r="T11" s="121">
        <v>126252</v>
      </c>
      <c r="U11" s="122">
        <v>111138</v>
      </c>
      <c r="V11" s="121">
        <v>128247</v>
      </c>
      <c r="W11" s="122">
        <v>112505</v>
      </c>
      <c r="X11" s="121">
        <v>116799</v>
      </c>
      <c r="Y11" s="122">
        <v>106497</v>
      </c>
      <c r="Z11" s="123">
        <f t="shared" si="2"/>
        <v>371298</v>
      </c>
      <c r="AA11" s="124">
        <f t="shared" si="2"/>
        <v>330140</v>
      </c>
      <c r="AB11" s="120" t="s">
        <v>67</v>
      </c>
      <c r="AC11" s="125">
        <v>130786</v>
      </c>
      <c r="AD11" s="122">
        <v>115177</v>
      </c>
      <c r="AE11" s="126">
        <v>127854</v>
      </c>
      <c r="AF11" s="122">
        <v>112045</v>
      </c>
      <c r="AG11" s="126">
        <v>133613</v>
      </c>
      <c r="AH11" s="122">
        <v>106510</v>
      </c>
      <c r="AI11" s="123">
        <f t="shared" si="3"/>
        <v>392253</v>
      </c>
      <c r="AJ11" s="124">
        <f t="shared" si="3"/>
        <v>333732</v>
      </c>
      <c r="AK11" s="120" t="s">
        <v>67</v>
      </c>
      <c r="AL11" s="127">
        <f t="shared" si="4"/>
        <v>1132278</v>
      </c>
      <c r="AM11" s="128">
        <f t="shared" si="4"/>
        <v>1343041</v>
      </c>
      <c r="AN11" s="131"/>
      <c r="AO11" s="132"/>
      <c r="AP11" s="132">
        <v>1493553</v>
      </c>
      <c r="AQ11" s="133">
        <v>-407541</v>
      </c>
      <c r="AR11" s="132"/>
      <c r="AS11" s="132"/>
      <c r="AT11" s="132"/>
    </row>
    <row r="12" spans="1:59" ht="15.5" x14ac:dyDescent="0.35">
      <c r="A12" s="120" t="s">
        <v>241</v>
      </c>
      <c r="B12" s="121"/>
      <c r="C12" s="122">
        <v>202868</v>
      </c>
      <c r="D12" s="121"/>
      <c r="E12" s="122">
        <v>205021</v>
      </c>
      <c r="F12" s="121"/>
      <c r="G12" s="122">
        <v>215554</v>
      </c>
      <c r="H12" s="123">
        <f t="shared" si="0"/>
        <v>0</v>
      </c>
      <c r="I12" s="124">
        <f t="shared" si="0"/>
        <v>623443</v>
      </c>
      <c r="J12" s="120" t="s">
        <v>241</v>
      </c>
      <c r="K12" s="121">
        <v>208979</v>
      </c>
      <c r="L12" s="122">
        <v>267994</v>
      </c>
      <c r="M12" s="121">
        <v>247449</v>
      </c>
      <c r="N12" s="122">
        <v>236679</v>
      </c>
      <c r="O12" s="121">
        <v>230791</v>
      </c>
      <c r="P12" s="122">
        <v>227133</v>
      </c>
      <c r="Q12" s="123">
        <f t="shared" si="1"/>
        <v>687219</v>
      </c>
      <c r="R12" s="124">
        <f t="shared" si="1"/>
        <v>731806</v>
      </c>
      <c r="S12" s="120" t="s">
        <v>241</v>
      </c>
      <c r="T12" s="121">
        <v>235003</v>
      </c>
      <c r="U12" s="122">
        <v>234070</v>
      </c>
      <c r="V12" s="121">
        <v>250155</v>
      </c>
      <c r="W12" s="122">
        <v>238293</v>
      </c>
      <c r="X12" s="134">
        <v>239959</v>
      </c>
      <c r="Y12" s="122">
        <v>213206</v>
      </c>
      <c r="Z12" s="123">
        <f t="shared" si="2"/>
        <v>725117</v>
      </c>
      <c r="AA12" s="124">
        <f t="shared" si="2"/>
        <v>685569</v>
      </c>
      <c r="AB12" s="120" t="s">
        <v>241</v>
      </c>
      <c r="AC12" s="125">
        <v>255149</v>
      </c>
      <c r="AD12" s="122">
        <v>193564</v>
      </c>
      <c r="AE12" s="126">
        <v>193644</v>
      </c>
      <c r="AF12" s="122">
        <v>187882</v>
      </c>
      <c r="AG12" s="126">
        <v>207597</v>
      </c>
      <c r="AH12" s="122">
        <v>201258</v>
      </c>
      <c r="AI12" s="123">
        <f t="shared" si="3"/>
        <v>656390</v>
      </c>
      <c r="AJ12" s="124">
        <f t="shared" si="3"/>
        <v>582704</v>
      </c>
      <c r="AK12" s="120" t="s">
        <v>241</v>
      </c>
      <c r="AL12" s="127">
        <f>SUM(AI12,Z12,Q12,H12)</f>
        <v>2068726</v>
      </c>
      <c r="AM12" s="128">
        <f t="shared" si="4"/>
        <v>2623522</v>
      </c>
      <c r="AN12" s="131"/>
      <c r="AO12" s="132"/>
      <c r="AP12" s="132">
        <v>2692169</v>
      </c>
      <c r="AQ12" s="130">
        <v>1067205</v>
      </c>
      <c r="AR12" s="132"/>
      <c r="AS12" s="132"/>
      <c r="AT12" s="132"/>
      <c r="AU12" s="109"/>
    </row>
    <row r="13" spans="1:59" ht="15.5" x14ac:dyDescent="0.35">
      <c r="A13" s="135" t="s">
        <v>242</v>
      </c>
      <c r="B13" s="136"/>
      <c r="C13" s="137">
        <v>150000</v>
      </c>
      <c r="D13" s="136"/>
      <c r="E13" s="137">
        <v>150000</v>
      </c>
      <c r="F13" s="121"/>
      <c r="G13" s="122">
        <v>136127</v>
      </c>
      <c r="H13" s="123">
        <f t="shared" si="0"/>
        <v>0</v>
      </c>
      <c r="I13" s="124">
        <f t="shared" si="0"/>
        <v>436127</v>
      </c>
      <c r="J13" s="135" t="s">
        <v>242</v>
      </c>
      <c r="K13" s="126">
        <v>78324</v>
      </c>
      <c r="L13" s="122">
        <v>96983</v>
      </c>
      <c r="M13" s="126">
        <v>73884</v>
      </c>
      <c r="N13" s="122">
        <v>54780</v>
      </c>
      <c r="O13" s="126">
        <v>48827</v>
      </c>
      <c r="P13" s="122">
        <v>56606</v>
      </c>
      <c r="Q13" s="123">
        <f t="shared" si="1"/>
        <v>201035</v>
      </c>
      <c r="R13" s="124">
        <f t="shared" si="1"/>
        <v>208369</v>
      </c>
      <c r="S13" s="135" t="s">
        <v>242</v>
      </c>
      <c r="T13" s="126">
        <v>48827</v>
      </c>
      <c r="U13" s="122">
        <v>80355</v>
      </c>
      <c r="V13" s="126">
        <v>76980</v>
      </c>
      <c r="W13" s="122">
        <v>80576</v>
      </c>
      <c r="X13" s="126">
        <v>71712</v>
      </c>
      <c r="Y13" s="122">
        <v>80576</v>
      </c>
      <c r="Z13" s="123">
        <f t="shared" si="2"/>
        <v>197519</v>
      </c>
      <c r="AA13" s="124">
        <f t="shared" si="2"/>
        <v>241507</v>
      </c>
      <c r="AB13" s="135" t="s">
        <v>242</v>
      </c>
      <c r="AC13" s="121">
        <v>78871</v>
      </c>
      <c r="AD13" s="122">
        <v>47010</v>
      </c>
      <c r="AE13" s="126">
        <v>71755</v>
      </c>
      <c r="AF13" s="122">
        <v>53064</v>
      </c>
      <c r="AG13" s="126">
        <v>81898</v>
      </c>
      <c r="AH13" s="122">
        <v>75805</v>
      </c>
      <c r="AI13" s="123">
        <f t="shared" si="3"/>
        <v>232524</v>
      </c>
      <c r="AJ13" s="124">
        <f t="shared" si="3"/>
        <v>175879</v>
      </c>
      <c r="AK13" s="135" t="s">
        <v>242</v>
      </c>
      <c r="AL13" s="127">
        <f t="shared" si="4"/>
        <v>631078</v>
      </c>
      <c r="AM13" s="128">
        <f t="shared" si="4"/>
        <v>1061882</v>
      </c>
      <c r="AN13" s="131"/>
      <c r="AO13" s="132"/>
      <c r="AP13" s="132">
        <v>1067205</v>
      </c>
      <c r="AQ13" s="130">
        <v>1120738</v>
      </c>
      <c r="AR13" s="132"/>
      <c r="AS13" s="132"/>
      <c r="AT13" s="132"/>
      <c r="AU13" s="118"/>
    </row>
    <row r="14" spans="1:59" ht="15.5" x14ac:dyDescent="0.35">
      <c r="A14" s="135" t="s">
        <v>243</v>
      </c>
      <c r="B14" s="121"/>
      <c r="C14" s="122">
        <v>102809</v>
      </c>
      <c r="D14" s="121"/>
      <c r="E14" s="122">
        <v>116398</v>
      </c>
      <c r="F14" s="121"/>
      <c r="G14" s="122">
        <v>121091</v>
      </c>
      <c r="H14" s="123">
        <f t="shared" si="0"/>
        <v>0</v>
      </c>
      <c r="I14" s="124">
        <f t="shared" si="0"/>
        <v>340298</v>
      </c>
      <c r="J14" s="135" t="s">
        <v>243</v>
      </c>
      <c r="K14" s="121">
        <v>106855</v>
      </c>
      <c r="L14" s="122">
        <v>121380</v>
      </c>
      <c r="M14" s="121">
        <v>101199</v>
      </c>
      <c r="N14" s="122">
        <v>107635</v>
      </c>
      <c r="O14" s="121">
        <v>77530</v>
      </c>
      <c r="P14" s="122">
        <v>95977</v>
      </c>
      <c r="Q14" s="123">
        <f t="shared" si="1"/>
        <v>285584</v>
      </c>
      <c r="R14" s="124">
        <f t="shared" si="1"/>
        <v>324992</v>
      </c>
      <c r="S14" s="135" t="s">
        <v>243</v>
      </c>
      <c r="T14" s="121">
        <v>80144</v>
      </c>
      <c r="U14" s="122">
        <v>92536</v>
      </c>
      <c r="V14" s="121">
        <v>91337</v>
      </c>
      <c r="W14" s="122">
        <v>104803</v>
      </c>
      <c r="X14" s="121">
        <v>83946</v>
      </c>
      <c r="Y14" s="122">
        <v>95473</v>
      </c>
      <c r="Z14" s="123">
        <f t="shared" si="2"/>
        <v>255427</v>
      </c>
      <c r="AA14" s="124">
        <f t="shared" si="2"/>
        <v>292812</v>
      </c>
      <c r="AB14" s="135" t="s">
        <v>243</v>
      </c>
      <c r="AC14" s="121">
        <v>77279</v>
      </c>
      <c r="AD14" s="122">
        <v>88800</v>
      </c>
      <c r="AE14" s="126">
        <v>69788</v>
      </c>
      <c r="AF14" s="122">
        <v>85056</v>
      </c>
      <c r="AG14" s="126">
        <v>78270</v>
      </c>
      <c r="AH14" s="122">
        <v>101499</v>
      </c>
      <c r="AI14" s="123">
        <f t="shared" si="3"/>
        <v>225337</v>
      </c>
      <c r="AJ14" s="124">
        <f t="shared" si="3"/>
        <v>275355</v>
      </c>
      <c r="AK14" s="135" t="s">
        <v>243</v>
      </c>
      <c r="AL14" s="127">
        <f t="shared" si="4"/>
        <v>766348</v>
      </c>
      <c r="AM14" s="128">
        <f t="shared" si="4"/>
        <v>1233457</v>
      </c>
      <c r="AN14" s="131"/>
      <c r="AO14" s="132"/>
      <c r="AP14" s="132">
        <v>1106646</v>
      </c>
      <c r="AQ14" s="130">
        <v>1493553</v>
      </c>
      <c r="AR14" s="132"/>
      <c r="AS14" s="132"/>
      <c r="AT14" s="132"/>
      <c r="AU14" s="118"/>
    </row>
    <row r="15" spans="1:59" ht="15.5" x14ac:dyDescent="0.35">
      <c r="A15" s="135" t="s">
        <v>244</v>
      </c>
      <c r="B15" s="136"/>
      <c r="C15" s="137">
        <v>75000</v>
      </c>
      <c r="D15" s="136"/>
      <c r="E15" s="137">
        <v>100000</v>
      </c>
      <c r="F15" s="136"/>
      <c r="G15" s="137">
        <v>100000</v>
      </c>
      <c r="H15" s="123">
        <f t="shared" si="0"/>
        <v>0</v>
      </c>
      <c r="I15" s="124">
        <f t="shared" si="0"/>
        <v>275000</v>
      </c>
      <c r="J15" s="135" t="s">
        <v>244</v>
      </c>
      <c r="K15" s="138">
        <v>19561</v>
      </c>
      <c r="L15" s="122">
        <v>75000</v>
      </c>
      <c r="M15" s="138">
        <v>79799</v>
      </c>
      <c r="N15" s="122">
        <v>62010</v>
      </c>
      <c r="O15" s="138">
        <v>8991</v>
      </c>
      <c r="P15" s="122">
        <v>25000</v>
      </c>
      <c r="Q15" s="139">
        <f t="shared" si="1"/>
        <v>108351</v>
      </c>
      <c r="R15" s="124">
        <f t="shared" si="1"/>
        <v>162010</v>
      </c>
      <c r="S15" s="135" t="s">
        <v>244</v>
      </c>
      <c r="T15" s="138">
        <v>10000</v>
      </c>
      <c r="U15" s="122">
        <v>100000</v>
      </c>
      <c r="V15" s="126">
        <v>13566</v>
      </c>
      <c r="W15" s="122">
        <v>129855</v>
      </c>
      <c r="X15" s="126">
        <v>15197</v>
      </c>
      <c r="Y15" s="122">
        <v>14397</v>
      </c>
      <c r="Z15" s="123">
        <f t="shared" si="2"/>
        <v>38763</v>
      </c>
      <c r="AA15" s="124">
        <f t="shared" si="2"/>
        <v>244252</v>
      </c>
      <c r="AB15" s="135" t="s">
        <v>244</v>
      </c>
      <c r="AC15" s="121">
        <v>15197</v>
      </c>
      <c r="AD15" s="122">
        <v>10623.8</v>
      </c>
      <c r="AE15" s="140">
        <v>15197</v>
      </c>
      <c r="AF15" s="122">
        <v>10000</v>
      </c>
      <c r="AG15" s="126">
        <v>16636</v>
      </c>
      <c r="AH15" s="122">
        <v>119104</v>
      </c>
      <c r="AI15" s="123">
        <f t="shared" si="3"/>
        <v>47030</v>
      </c>
      <c r="AJ15" s="124">
        <f t="shared" si="3"/>
        <v>139727.79999999999</v>
      </c>
      <c r="AK15" s="135" t="s">
        <v>244</v>
      </c>
      <c r="AL15" s="127">
        <f t="shared" si="4"/>
        <v>194144</v>
      </c>
      <c r="AM15" s="128">
        <f t="shared" si="4"/>
        <v>820989.8</v>
      </c>
      <c r="AN15" s="131"/>
      <c r="AO15" s="132"/>
      <c r="AP15" s="132">
        <v>469144</v>
      </c>
      <c r="AQ15" s="130">
        <v>3697085</v>
      </c>
      <c r="AR15" s="132"/>
      <c r="AS15" s="132"/>
      <c r="AT15" s="132"/>
    </row>
    <row r="16" spans="1:59" ht="15.5" x14ac:dyDescent="0.35">
      <c r="A16" s="135" t="s">
        <v>245</v>
      </c>
      <c r="B16" s="121"/>
      <c r="C16" s="122">
        <v>41665</v>
      </c>
      <c r="D16" s="121"/>
      <c r="E16" s="122">
        <v>39737</v>
      </c>
      <c r="F16" s="121"/>
      <c r="G16" s="122">
        <v>45461</v>
      </c>
      <c r="H16" s="123">
        <f t="shared" si="0"/>
        <v>0</v>
      </c>
      <c r="I16" s="124">
        <f t="shared" si="0"/>
        <v>126863</v>
      </c>
      <c r="J16" s="135" t="s">
        <v>245</v>
      </c>
      <c r="K16" s="121">
        <v>39586</v>
      </c>
      <c r="L16" s="122">
        <v>45048</v>
      </c>
      <c r="M16" s="121">
        <v>33890</v>
      </c>
      <c r="N16" s="122">
        <v>34184</v>
      </c>
      <c r="O16" s="121">
        <v>18632</v>
      </c>
      <c r="P16" s="122">
        <v>30898</v>
      </c>
      <c r="Q16" s="123">
        <f t="shared" si="1"/>
        <v>92108</v>
      </c>
      <c r="R16" s="124">
        <f t="shared" si="1"/>
        <v>110130</v>
      </c>
      <c r="S16" s="135" t="s">
        <v>245</v>
      </c>
      <c r="T16" s="121">
        <v>17341</v>
      </c>
      <c r="U16" s="122">
        <v>22604</v>
      </c>
      <c r="V16" s="121">
        <v>42037</v>
      </c>
      <c r="W16" s="122">
        <v>10500</v>
      </c>
      <c r="X16" s="121">
        <v>26568</v>
      </c>
      <c r="Y16" s="122">
        <v>44495</v>
      </c>
      <c r="Z16" s="123">
        <f t="shared" si="2"/>
        <v>85946</v>
      </c>
      <c r="AA16" s="124">
        <f t="shared" si="2"/>
        <v>77599</v>
      </c>
      <c r="AB16" s="135" t="s">
        <v>245</v>
      </c>
      <c r="AC16" s="121">
        <v>32590</v>
      </c>
      <c r="AD16" s="122">
        <v>21565</v>
      </c>
      <c r="AE16" s="126">
        <v>27114</v>
      </c>
      <c r="AF16" s="122">
        <v>17044</v>
      </c>
      <c r="AG16" s="126">
        <v>29523</v>
      </c>
      <c r="AH16" s="122">
        <v>29386</v>
      </c>
      <c r="AI16" s="123">
        <f>SUM(AC16,AE16,AG16)</f>
        <v>89227</v>
      </c>
      <c r="AJ16" s="124">
        <f t="shared" si="3"/>
        <v>67995</v>
      </c>
      <c r="AK16" s="135" t="s">
        <v>245</v>
      </c>
      <c r="AL16" s="127">
        <f t="shared" si="4"/>
        <v>267281</v>
      </c>
      <c r="AM16" s="128">
        <f t="shared" si="4"/>
        <v>382587</v>
      </c>
      <c r="AN16" s="131"/>
      <c r="AO16" s="132"/>
      <c r="AP16" s="132">
        <v>394144</v>
      </c>
      <c r="AQ16" s="130">
        <v>2692169</v>
      </c>
      <c r="AR16" s="132"/>
      <c r="AS16" s="132"/>
      <c r="AT16" s="132"/>
    </row>
    <row r="17" spans="1:51" ht="15.5" x14ac:dyDescent="0.35">
      <c r="A17" s="135" t="s">
        <v>246</v>
      </c>
      <c r="B17" s="136"/>
      <c r="C17" s="137">
        <v>20000</v>
      </c>
      <c r="D17" s="136"/>
      <c r="E17" s="137">
        <v>20000</v>
      </c>
      <c r="F17" s="141"/>
      <c r="G17" s="122">
        <v>20000</v>
      </c>
      <c r="H17" s="123">
        <f t="shared" si="0"/>
        <v>0</v>
      </c>
      <c r="I17" s="124">
        <f t="shared" si="0"/>
        <v>60000</v>
      </c>
      <c r="J17" s="135" t="s">
        <v>246</v>
      </c>
      <c r="K17" s="136">
        <v>20000</v>
      </c>
      <c r="L17" s="122">
        <v>20000</v>
      </c>
      <c r="M17" s="136">
        <v>20000</v>
      </c>
      <c r="N17" s="122">
        <v>30000</v>
      </c>
      <c r="O17" s="136">
        <v>568</v>
      </c>
      <c r="P17" s="122">
        <v>15000</v>
      </c>
      <c r="Q17" s="139">
        <f>SUM(K17,M17,O17)</f>
        <v>40568</v>
      </c>
      <c r="R17" s="124">
        <f t="shared" si="1"/>
        <v>65000</v>
      </c>
      <c r="S17" s="135" t="s">
        <v>246</v>
      </c>
      <c r="T17" s="121">
        <v>13363</v>
      </c>
      <c r="U17" s="122">
        <v>30000</v>
      </c>
      <c r="V17" s="121">
        <v>17080</v>
      </c>
      <c r="W17" s="122">
        <v>30000</v>
      </c>
      <c r="X17" s="126">
        <v>15516</v>
      </c>
      <c r="Y17" s="122">
        <v>30000</v>
      </c>
      <c r="Z17" s="123">
        <f t="shared" si="2"/>
        <v>45959</v>
      </c>
      <c r="AA17" s="124">
        <f t="shared" si="2"/>
        <v>90000</v>
      </c>
      <c r="AB17" s="135" t="s">
        <v>246</v>
      </c>
      <c r="AC17" s="121">
        <v>16307</v>
      </c>
      <c r="AD17" s="122">
        <v>10000</v>
      </c>
      <c r="AE17" s="126">
        <v>14044</v>
      </c>
      <c r="AF17" s="122">
        <v>5000</v>
      </c>
      <c r="AG17" s="126">
        <v>19499</v>
      </c>
      <c r="AH17" s="122">
        <v>10000</v>
      </c>
      <c r="AI17" s="123">
        <f>SUM(AC17,AE17,AG17)</f>
        <v>49850</v>
      </c>
      <c r="AJ17" s="124">
        <f t="shared" si="3"/>
        <v>25000</v>
      </c>
      <c r="AK17" s="135" t="s">
        <v>246</v>
      </c>
      <c r="AL17" s="127">
        <f t="shared" si="4"/>
        <v>136377</v>
      </c>
      <c r="AM17" s="128">
        <f t="shared" si="4"/>
        <v>240000</v>
      </c>
      <c r="AN17" s="131"/>
      <c r="AO17" s="132"/>
      <c r="AP17" s="132">
        <v>196377</v>
      </c>
      <c r="AQ17" s="130">
        <v>1212757</v>
      </c>
      <c r="AR17" s="132"/>
      <c r="AS17" s="132"/>
      <c r="AT17" s="132"/>
    </row>
    <row r="18" spans="1:51" ht="15.5" x14ac:dyDescent="0.35">
      <c r="A18" s="135" t="s">
        <v>59</v>
      </c>
      <c r="B18" s="121"/>
      <c r="C18" s="122">
        <v>0</v>
      </c>
      <c r="D18" s="121"/>
      <c r="E18" s="122">
        <v>0</v>
      </c>
      <c r="F18" s="121"/>
      <c r="G18" s="122">
        <v>0</v>
      </c>
      <c r="H18" s="123">
        <f t="shared" si="0"/>
        <v>0</v>
      </c>
      <c r="I18" s="124">
        <f t="shared" si="0"/>
        <v>0</v>
      </c>
      <c r="J18" s="135" t="s">
        <v>59</v>
      </c>
      <c r="K18" s="121">
        <v>0</v>
      </c>
      <c r="L18" s="122">
        <v>0</v>
      </c>
      <c r="M18" s="121">
        <v>0</v>
      </c>
      <c r="N18" s="122">
        <v>0</v>
      </c>
      <c r="O18" s="121">
        <v>0</v>
      </c>
      <c r="P18" s="122">
        <v>0</v>
      </c>
      <c r="Q18" s="123">
        <f t="shared" si="1"/>
        <v>0</v>
      </c>
      <c r="R18" s="124">
        <f t="shared" si="1"/>
        <v>0</v>
      </c>
      <c r="S18" s="135" t="s">
        <v>59</v>
      </c>
      <c r="T18" s="121">
        <v>0</v>
      </c>
      <c r="U18" s="122">
        <v>0</v>
      </c>
      <c r="V18" s="121">
        <v>0</v>
      </c>
      <c r="W18" s="122">
        <v>0</v>
      </c>
      <c r="X18" s="121">
        <v>0</v>
      </c>
      <c r="Y18" s="122">
        <v>0</v>
      </c>
      <c r="Z18" s="123">
        <f t="shared" si="2"/>
        <v>0</v>
      </c>
      <c r="AA18" s="124">
        <f t="shared" si="2"/>
        <v>0</v>
      </c>
      <c r="AB18" s="135" t="s">
        <v>59</v>
      </c>
      <c r="AC18" s="121">
        <v>0</v>
      </c>
      <c r="AD18" s="122">
        <v>0</v>
      </c>
      <c r="AE18" s="126">
        <v>0</v>
      </c>
      <c r="AF18" s="122">
        <v>0</v>
      </c>
      <c r="AG18" s="126">
        <v>0</v>
      </c>
      <c r="AH18" s="122">
        <v>0</v>
      </c>
      <c r="AI18" s="123">
        <f>SUM(AC18,AE18,AG18)</f>
        <v>0</v>
      </c>
      <c r="AJ18" s="124">
        <f t="shared" si="3"/>
        <v>0</v>
      </c>
      <c r="AK18" s="135" t="s">
        <v>59</v>
      </c>
      <c r="AL18" s="127">
        <f t="shared" si="4"/>
        <v>0</v>
      </c>
      <c r="AM18" s="128">
        <f t="shared" si="4"/>
        <v>0</v>
      </c>
      <c r="AN18" s="131"/>
      <c r="AO18" s="132"/>
      <c r="AP18" s="132">
        <v>0</v>
      </c>
      <c r="AQ18" s="130">
        <v>584841</v>
      </c>
      <c r="AR18" s="132"/>
      <c r="AS18" s="132"/>
      <c r="AT18" s="132"/>
    </row>
    <row r="19" spans="1:51" ht="15.5" x14ac:dyDescent="0.35">
      <c r="A19" s="142" t="s">
        <v>69</v>
      </c>
      <c r="B19" s="143"/>
      <c r="C19" s="144">
        <v>12400</v>
      </c>
      <c r="D19" s="143"/>
      <c r="E19" s="144">
        <v>18320</v>
      </c>
      <c r="F19" s="143"/>
      <c r="G19" s="144">
        <v>19600</v>
      </c>
      <c r="H19" s="123">
        <f t="shared" si="0"/>
        <v>0</v>
      </c>
      <c r="I19" s="124">
        <f t="shared" si="0"/>
        <v>50320</v>
      </c>
      <c r="J19" s="142" t="s">
        <v>69</v>
      </c>
      <c r="K19" s="143">
        <v>15120</v>
      </c>
      <c r="L19" s="144">
        <v>24800</v>
      </c>
      <c r="M19" s="143">
        <v>16320</v>
      </c>
      <c r="N19" s="144">
        <v>20800</v>
      </c>
      <c r="O19" s="143">
        <v>10080</v>
      </c>
      <c r="P19" s="144">
        <v>18640</v>
      </c>
      <c r="Q19" s="123">
        <f>SUM(K19,M19,O19)</f>
        <v>41520</v>
      </c>
      <c r="R19" s="124">
        <f t="shared" si="1"/>
        <v>64240</v>
      </c>
      <c r="S19" s="142" t="s">
        <v>69</v>
      </c>
      <c r="T19" s="143">
        <v>11680</v>
      </c>
      <c r="U19" s="144">
        <v>22320</v>
      </c>
      <c r="V19" s="143">
        <v>14160</v>
      </c>
      <c r="W19" s="144">
        <v>23360</v>
      </c>
      <c r="X19" s="145">
        <v>13920</v>
      </c>
      <c r="Y19" s="144">
        <v>21360</v>
      </c>
      <c r="Z19" s="123">
        <f t="shared" si="2"/>
        <v>39760</v>
      </c>
      <c r="AA19" s="124">
        <f t="shared" si="2"/>
        <v>67040</v>
      </c>
      <c r="AB19" s="142" t="s">
        <v>69</v>
      </c>
      <c r="AC19" s="143">
        <v>14880</v>
      </c>
      <c r="AD19" s="144">
        <v>12400</v>
      </c>
      <c r="AE19" s="145">
        <v>14480</v>
      </c>
      <c r="AF19" s="144">
        <v>7280</v>
      </c>
      <c r="AG19" s="145">
        <v>14640</v>
      </c>
      <c r="AH19" s="144">
        <v>7200</v>
      </c>
      <c r="AI19" s="123">
        <f>SUM(AC19,AE19,AG19)</f>
        <v>44000</v>
      </c>
      <c r="AJ19" s="124">
        <f t="shared" si="3"/>
        <v>26880</v>
      </c>
      <c r="AK19" s="142" t="s">
        <v>69</v>
      </c>
      <c r="AL19" s="127">
        <f t="shared" si="4"/>
        <v>125280</v>
      </c>
      <c r="AM19" s="128">
        <f t="shared" si="4"/>
        <v>208480</v>
      </c>
      <c r="AN19" s="131"/>
      <c r="AO19" s="132"/>
      <c r="AP19" s="132">
        <v>175600</v>
      </c>
      <c r="AQ19" s="130">
        <v>469144</v>
      </c>
      <c r="AR19" s="132"/>
      <c r="AS19" s="132"/>
      <c r="AT19" s="132"/>
    </row>
    <row r="20" spans="1:51" ht="15.5" x14ac:dyDescent="0.35">
      <c r="A20" s="135" t="s">
        <v>247</v>
      </c>
      <c r="B20" s="121"/>
      <c r="C20" s="122">
        <v>43222</v>
      </c>
      <c r="D20" s="126"/>
      <c r="E20" s="122">
        <v>43306</v>
      </c>
      <c r="F20" s="126"/>
      <c r="G20" s="122">
        <v>48532</v>
      </c>
      <c r="H20" s="123">
        <f t="shared" si="0"/>
        <v>0</v>
      </c>
      <c r="I20" s="124">
        <f>SUM(C20,E20,G20)-(E20+G20)</f>
        <v>43222</v>
      </c>
      <c r="J20" s="146" t="s">
        <v>247</v>
      </c>
      <c r="K20" s="126">
        <v>54698</v>
      </c>
      <c r="L20" s="122">
        <v>45916</v>
      </c>
      <c r="M20" s="126">
        <v>43396</v>
      </c>
      <c r="N20" s="122">
        <v>53700</v>
      </c>
      <c r="O20" s="126">
        <v>-164372</v>
      </c>
      <c r="P20" s="122">
        <v>64365</v>
      </c>
      <c r="Q20" s="123">
        <f>SUM(K20,M20,O20)</f>
        <v>-66278</v>
      </c>
      <c r="R20" s="124">
        <f>SUM(L20,N20,P20)</f>
        <v>163981</v>
      </c>
      <c r="S20" s="135" t="s">
        <v>247</v>
      </c>
      <c r="T20" s="126">
        <v>-199350</v>
      </c>
      <c r="U20" s="122">
        <v>-53760</v>
      </c>
      <c r="V20" s="126">
        <v>-238300</v>
      </c>
      <c r="W20" s="122">
        <v>-249247</v>
      </c>
      <c r="X20" s="126">
        <v>-170997</v>
      </c>
      <c r="Y20" s="122">
        <v>-232188</v>
      </c>
      <c r="Z20" s="123">
        <f>SUM(T20,V20,X20)</f>
        <v>-608647</v>
      </c>
      <c r="AA20" s="124">
        <f t="shared" si="2"/>
        <v>-535195</v>
      </c>
      <c r="AB20" s="135" t="s">
        <v>247</v>
      </c>
      <c r="AC20" s="121">
        <v>52373</v>
      </c>
      <c r="AD20" s="122">
        <v>38186</v>
      </c>
      <c r="AE20" s="126">
        <v>44112</v>
      </c>
      <c r="AF20" s="122">
        <v>46665</v>
      </c>
      <c r="AG20" s="126">
        <v>35839</v>
      </c>
      <c r="AH20" s="147">
        <v>41174</v>
      </c>
      <c r="AI20" s="148">
        <f>SUM(AC20,AE20,AG20)</f>
        <v>132324</v>
      </c>
      <c r="AJ20" s="149">
        <f t="shared" si="3"/>
        <v>126025</v>
      </c>
      <c r="AK20" s="150" t="s">
        <v>247</v>
      </c>
      <c r="AL20" s="151">
        <f t="shared" si="4"/>
        <v>-542601</v>
      </c>
      <c r="AM20" s="152">
        <f t="shared" si="4"/>
        <v>-201967</v>
      </c>
      <c r="AN20" s="131"/>
      <c r="AO20" s="132"/>
      <c r="AP20" s="132">
        <v>-407541</v>
      </c>
      <c r="AQ20" s="130">
        <v>1134914</v>
      </c>
      <c r="AR20" s="132"/>
      <c r="AS20" s="132"/>
      <c r="AT20" s="132"/>
    </row>
    <row r="21" spans="1:51" ht="15.5" x14ac:dyDescent="0.35">
      <c r="A21" s="135"/>
      <c r="B21" s="153"/>
      <c r="C21" s="154">
        <f>SUM(C7:C20)</f>
        <v>1129062</v>
      </c>
      <c r="D21" s="153"/>
      <c r="E21" s="154">
        <f>SUM(E7:E20)</f>
        <v>1291003</v>
      </c>
      <c r="F21" s="153"/>
      <c r="G21" s="154">
        <f>SUM(G7:G20)</f>
        <v>1500782</v>
      </c>
      <c r="H21" s="155">
        <f>SUM(H7:H20)</f>
        <v>0</v>
      </c>
      <c r="I21" s="156">
        <f>SUM(I7:I20)</f>
        <v>3829009</v>
      </c>
      <c r="J21" s="135"/>
      <c r="K21" s="153">
        <f t="shared" ref="K21:P21" si="5">SUM(K7:K20)</f>
        <v>1346077</v>
      </c>
      <c r="L21" s="154">
        <f t="shared" si="5"/>
        <v>1636235</v>
      </c>
      <c r="M21" s="153">
        <f>SUM(M7:M20)</f>
        <v>1425315</v>
      </c>
      <c r="N21" s="154">
        <f t="shared" si="5"/>
        <v>1384005</v>
      </c>
      <c r="O21" s="153">
        <f>SUM(O7:O20)</f>
        <v>820811</v>
      </c>
      <c r="P21" s="154">
        <f t="shared" si="5"/>
        <v>1232411</v>
      </c>
      <c r="Q21" s="155">
        <f>SUM(K21,M21,O21)</f>
        <v>3592203</v>
      </c>
      <c r="R21" s="156">
        <f>SUM(R7:R20)</f>
        <v>4252651</v>
      </c>
      <c r="S21" s="157"/>
      <c r="T21" s="153">
        <f>SUM(T7:T20)</f>
        <v>764356</v>
      </c>
      <c r="U21" s="154">
        <f>SUM(U7:U19)</f>
        <v>1158826</v>
      </c>
      <c r="V21" s="153">
        <f>SUM(V7:V20)</f>
        <v>996462</v>
      </c>
      <c r="W21" s="158">
        <f>SUM(W7:W19)</f>
        <v>1368850</v>
      </c>
      <c r="X21" s="153">
        <f>SUM(X7:X20)</f>
        <v>991816</v>
      </c>
      <c r="Y21" s="158">
        <f>SUM(Y7:Y19)</f>
        <v>1227807</v>
      </c>
      <c r="Z21" s="155">
        <f>SUM(Z7:Z20)</f>
        <v>2752634</v>
      </c>
      <c r="AA21" s="159">
        <f>SUM(AA7:AA20)</f>
        <v>3220288</v>
      </c>
      <c r="AB21" s="157"/>
      <c r="AC21" s="160">
        <f t="shared" ref="AC21:AJ21" si="6">SUM(AC7:AC20)</f>
        <v>1305140</v>
      </c>
      <c r="AD21" s="158">
        <f t="shared" si="6"/>
        <v>961414.8</v>
      </c>
      <c r="AE21" s="153">
        <f t="shared" si="6"/>
        <v>1117298</v>
      </c>
      <c r="AF21" s="158">
        <f t="shared" si="6"/>
        <v>878791</v>
      </c>
      <c r="AG21" s="153">
        <f t="shared" si="6"/>
        <v>1202714</v>
      </c>
      <c r="AH21" s="161">
        <f t="shared" si="6"/>
        <v>1023546</v>
      </c>
      <c r="AI21" s="123">
        <f>SUM(AI7:AI20)</f>
        <v>3625152</v>
      </c>
      <c r="AJ21" s="162">
        <f t="shared" si="6"/>
        <v>2863751.8</v>
      </c>
      <c r="AK21" s="135"/>
      <c r="AL21" s="163">
        <f>SUM(AL7:AL20)</f>
        <v>9969989</v>
      </c>
      <c r="AM21" s="164">
        <f>SUM(AM7:AM20)</f>
        <v>14165699.800000001</v>
      </c>
      <c r="AN21" s="131"/>
      <c r="AO21" s="132"/>
      <c r="AP21" s="132">
        <v>1134914</v>
      </c>
      <c r="AQ21" s="130">
        <v>1300875</v>
      </c>
      <c r="AR21" s="132"/>
      <c r="AS21" s="132"/>
      <c r="AT21" s="132"/>
    </row>
    <row r="22" spans="1:51" ht="15.5" x14ac:dyDescent="0.35">
      <c r="A22" s="165" t="s">
        <v>248</v>
      </c>
      <c r="B22" s="125"/>
      <c r="C22" s="166"/>
      <c r="D22" s="125"/>
      <c r="E22" s="166"/>
      <c r="F22" s="125"/>
      <c r="G22" s="166"/>
      <c r="H22" s="123">
        <f>SUM(B21,D21,F21)</f>
        <v>0</v>
      </c>
      <c r="I22" s="124"/>
      <c r="J22" s="165" t="s">
        <v>248</v>
      </c>
      <c r="K22" s="125"/>
      <c r="L22" s="166"/>
      <c r="M22" s="125"/>
      <c r="N22" s="166"/>
      <c r="O22" s="167" t="s">
        <v>249</v>
      </c>
      <c r="P22" s="166"/>
      <c r="Q22" s="168">
        <f>SUM(K21,M21,O21)</f>
        <v>3592203</v>
      </c>
      <c r="R22" s="124"/>
      <c r="S22" s="169" t="s">
        <v>248</v>
      </c>
      <c r="T22" s="167"/>
      <c r="U22" s="166"/>
      <c r="V22" s="167"/>
      <c r="W22" s="170"/>
      <c r="X22" s="125"/>
      <c r="Y22" s="170"/>
      <c r="Z22" s="168">
        <f>SUM(T21,V21,X21)</f>
        <v>2752634</v>
      </c>
      <c r="AA22" s="162"/>
      <c r="AB22" s="169" t="s">
        <v>248</v>
      </c>
      <c r="AC22" s="171"/>
      <c r="AD22" s="170"/>
      <c r="AE22" s="60"/>
      <c r="AF22" s="170"/>
      <c r="AG22" s="172"/>
      <c r="AI22" s="173">
        <f>SUM(AC22,AC21,AE21,AG21)</f>
        <v>3625152</v>
      </c>
      <c r="AJ22" s="78"/>
      <c r="AK22" s="165" t="s">
        <v>248</v>
      </c>
      <c r="AL22" s="83"/>
      <c r="AM22" s="164"/>
      <c r="AN22" s="131"/>
      <c r="AO22" s="132"/>
      <c r="AP22" s="132">
        <v>1212757</v>
      </c>
      <c r="AQ22" s="130">
        <v>175600</v>
      </c>
      <c r="AR22" s="132"/>
      <c r="AS22" s="132"/>
      <c r="AT22" s="132"/>
      <c r="AV22" s="174"/>
      <c r="AW22" s="2"/>
    </row>
    <row r="23" spans="1:51" ht="15.5" x14ac:dyDescent="0.35">
      <c r="A23" s="135" t="s">
        <v>250</v>
      </c>
      <c r="B23" s="136"/>
      <c r="C23" s="137">
        <v>30000</v>
      </c>
      <c r="D23" s="136"/>
      <c r="E23" s="137">
        <v>79640</v>
      </c>
      <c r="F23" s="136"/>
      <c r="G23" s="137">
        <v>107170</v>
      </c>
      <c r="H23" s="123">
        <f>SUM(B23,D23,F23)</f>
        <v>0</v>
      </c>
      <c r="I23" s="124">
        <f t="shared" ref="H23:I25" si="7">SUM(C23,E23,G23)</f>
        <v>216810</v>
      </c>
      <c r="J23" s="135" t="s">
        <v>250</v>
      </c>
      <c r="K23" s="136">
        <v>98535</v>
      </c>
      <c r="L23" s="122">
        <v>128506</v>
      </c>
      <c r="M23" s="136">
        <v>118925</v>
      </c>
      <c r="N23" s="122">
        <v>135515</v>
      </c>
      <c r="O23" s="136">
        <v>73130</v>
      </c>
      <c r="P23" s="122">
        <v>124465</v>
      </c>
      <c r="Q23" s="123">
        <f t="shared" ref="Q23:R25" si="8">SUM(K23,M23,O23)</f>
        <v>290590</v>
      </c>
      <c r="R23" s="124">
        <f t="shared" si="8"/>
        <v>388486</v>
      </c>
      <c r="S23" s="175" t="s">
        <v>250</v>
      </c>
      <c r="T23" s="136">
        <v>120045</v>
      </c>
      <c r="U23" s="122">
        <v>125000</v>
      </c>
      <c r="V23" s="136">
        <v>118978</v>
      </c>
      <c r="W23" s="122">
        <v>125000</v>
      </c>
      <c r="X23" s="121">
        <v>109682</v>
      </c>
      <c r="Y23" s="122">
        <v>125000</v>
      </c>
      <c r="Z23" s="123">
        <f t="shared" ref="Z23:AA25" si="9">SUM(T23,V23,X23)</f>
        <v>348705</v>
      </c>
      <c r="AA23" s="124">
        <f t="shared" si="9"/>
        <v>375000</v>
      </c>
      <c r="AB23" s="175" t="s">
        <v>250</v>
      </c>
      <c r="AC23" s="176">
        <v>128843</v>
      </c>
      <c r="AD23" s="122">
        <v>74430</v>
      </c>
      <c r="AE23" s="126">
        <v>99314</v>
      </c>
      <c r="AF23" s="122">
        <v>58824</v>
      </c>
      <c r="AG23" s="126">
        <v>50652</v>
      </c>
      <c r="AH23" s="122">
        <v>58826</v>
      </c>
      <c r="AI23" s="123">
        <f t="shared" ref="AI23:AJ25" si="10">SUM(AC23,AE23,AG23)</f>
        <v>278809</v>
      </c>
      <c r="AJ23" s="124">
        <f t="shared" si="10"/>
        <v>192080</v>
      </c>
      <c r="AK23" s="135" t="s">
        <v>250</v>
      </c>
      <c r="AL23" s="127">
        <f t="shared" ref="AL23:AM25" si="11">SUM(AI23,Z23,Q23,H23)</f>
        <v>918104</v>
      </c>
      <c r="AM23" s="128">
        <f t="shared" si="11"/>
        <v>1172376</v>
      </c>
      <c r="AN23" s="177"/>
      <c r="AO23" s="132"/>
      <c r="AP23" s="132">
        <v>1392369</v>
      </c>
      <c r="AQ23" s="178">
        <v>27317</v>
      </c>
      <c r="AR23" s="132"/>
      <c r="AS23" s="132"/>
      <c r="AT23" s="132"/>
    </row>
    <row r="24" spans="1:51" x14ac:dyDescent="0.35">
      <c r="A24" s="135" t="s">
        <v>130</v>
      </c>
      <c r="B24" s="138"/>
      <c r="C24" s="137">
        <v>83110</v>
      </c>
      <c r="D24" s="138"/>
      <c r="E24" s="137">
        <v>79640</v>
      </c>
      <c r="F24" s="138"/>
      <c r="G24" s="137">
        <v>107170</v>
      </c>
      <c r="H24" s="123">
        <f t="shared" si="7"/>
        <v>0</v>
      </c>
      <c r="I24" s="124">
        <f t="shared" si="7"/>
        <v>269920</v>
      </c>
      <c r="J24" s="135" t="s">
        <v>130</v>
      </c>
      <c r="K24" s="138">
        <v>98535</v>
      </c>
      <c r="L24" s="122">
        <v>120978</v>
      </c>
      <c r="M24" s="138">
        <v>118925</v>
      </c>
      <c r="N24" s="122">
        <v>135515</v>
      </c>
      <c r="O24" s="138">
        <v>73130</v>
      </c>
      <c r="P24" s="122">
        <v>124465</v>
      </c>
      <c r="Q24" s="123">
        <f t="shared" si="8"/>
        <v>290590</v>
      </c>
      <c r="R24" s="124">
        <f t="shared" si="8"/>
        <v>380958</v>
      </c>
      <c r="S24" s="175" t="s">
        <v>130</v>
      </c>
      <c r="T24" s="138">
        <v>120045</v>
      </c>
      <c r="U24" s="122">
        <v>195230</v>
      </c>
      <c r="V24" s="126">
        <v>124692</v>
      </c>
      <c r="W24" s="122">
        <v>173920</v>
      </c>
      <c r="X24" s="136">
        <v>140759</v>
      </c>
      <c r="Y24" s="122">
        <v>218570</v>
      </c>
      <c r="Z24" s="123">
        <f t="shared" si="9"/>
        <v>385496</v>
      </c>
      <c r="AA24" s="124">
        <f t="shared" si="9"/>
        <v>587720</v>
      </c>
      <c r="AB24" s="175" t="s">
        <v>130</v>
      </c>
      <c r="AC24" s="176">
        <v>114877</v>
      </c>
      <c r="AD24" s="122">
        <v>74430</v>
      </c>
      <c r="AE24" s="126">
        <v>85499</v>
      </c>
      <c r="AF24" s="122">
        <v>55786</v>
      </c>
      <c r="AG24" s="126">
        <v>66375</v>
      </c>
      <c r="AH24" s="122">
        <v>59154</v>
      </c>
      <c r="AI24" s="123">
        <f t="shared" si="10"/>
        <v>266751</v>
      </c>
      <c r="AJ24" s="124">
        <f t="shared" si="10"/>
        <v>189370</v>
      </c>
      <c r="AK24" s="135" t="s">
        <v>130</v>
      </c>
      <c r="AL24" s="127">
        <f t="shared" si="11"/>
        <v>942837</v>
      </c>
      <c r="AM24" s="128">
        <f t="shared" si="11"/>
        <v>1427968</v>
      </c>
      <c r="AN24" s="179"/>
      <c r="AO24" s="118"/>
      <c r="AP24" s="118">
        <v>5376</v>
      </c>
      <c r="AQ24" s="178">
        <v>135680</v>
      </c>
      <c r="AR24" s="118"/>
    </row>
    <row r="25" spans="1:51" x14ac:dyDescent="0.35">
      <c r="A25" s="120" t="s">
        <v>251</v>
      </c>
      <c r="B25" s="180"/>
      <c r="C25" s="147">
        <v>35690</v>
      </c>
      <c r="D25" s="180"/>
      <c r="E25" s="147">
        <v>132320</v>
      </c>
      <c r="F25" s="180"/>
      <c r="G25" s="147">
        <v>156460</v>
      </c>
      <c r="H25" s="148">
        <f t="shared" si="7"/>
        <v>0</v>
      </c>
      <c r="I25" s="149">
        <f t="shared" si="7"/>
        <v>324470</v>
      </c>
      <c r="J25" s="181" t="s">
        <v>251</v>
      </c>
      <c r="K25" s="180">
        <v>147330</v>
      </c>
      <c r="L25" s="147">
        <v>172600</v>
      </c>
      <c r="M25" s="180">
        <v>147350</v>
      </c>
      <c r="N25" s="147">
        <v>163370</v>
      </c>
      <c r="O25" s="180">
        <v>132140</v>
      </c>
      <c r="P25" s="147">
        <v>145870</v>
      </c>
      <c r="Q25" s="148">
        <f t="shared" si="8"/>
        <v>426820</v>
      </c>
      <c r="R25" s="149">
        <f t="shared" si="8"/>
        <v>481840</v>
      </c>
      <c r="S25" s="181" t="s">
        <v>251</v>
      </c>
      <c r="T25" s="180">
        <v>146310</v>
      </c>
      <c r="U25" s="147">
        <v>136970</v>
      </c>
      <c r="V25" s="180">
        <v>141530</v>
      </c>
      <c r="W25" s="147">
        <v>158280</v>
      </c>
      <c r="X25" s="182">
        <v>140759</v>
      </c>
      <c r="Y25" s="147">
        <v>143930</v>
      </c>
      <c r="Z25" s="148">
        <f t="shared" si="9"/>
        <v>428599</v>
      </c>
      <c r="AA25" s="149">
        <f t="shared" si="9"/>
        <v>439180</v>
      </c>
      <c r="AB25" s="181" t="s">
        <v>251</v>
      </c>
      <c r="AC25" s="183">
        <v>94680</v>
      </c>
      <c r="AD25" s="147">
        <v>79140</v>
      </c>
      <c r="AE25" s="184">
        <v>61880</v>
      </c>
      <c r="AF25" s="147">
        <v>42590</v>
      </c>
      <c r="AG25" s="184">
        <v>55920</v>
      </c>
      <c r="AH25" s="147">
        <v>32020</v>
      </c>
      <c r="AI25" s="148">
        <f t="shared" si="10"/>
        <v>212480</v>
      </c>
      <c r="AJ25" s="149">
        <f t="shared" si="10"/>
        <v>153750</v>
      </c>
      <c r="AK25" s="120" t="s">
        <v>251</v>
      </c>
      <c r="AL25" s="151">
        <f t="shared" si="11"/>
        <v>1067899</v>
      </c>
      <c r="AM25" s="152">
        <f t="shared" si="11"/>
        <v>1399240</v>
      </c>
      <c r="AN25" s="179"/>
      <c r="AO25" s="118"/>
      <c r="AP25" s="118">
        <v>20800</v>
      </c>
      <c r="AQ25" s="178">
        <v>2563</v>
      </c>
      <c r="AR25" s="118"/>
    </row>
    <row r="26" spans="1:51" x14ac:dyDescent="0.35">
      <c r="A26" s="120"/>
      <c r="B26" s="125"/>
      <c r="C26" s="166">
        <f t="shared" ref="C26" si="12">SUM(C23:C25)</f>
        <v>148800</v>
      </c>
      <c r="D26" s="125"/>
      <c r="E26" s="166">
        <f t="shared" ref="E26" si="13">SUM(E23:E25)</f>
        <v>291600</v>
      </c>
      <c r="F26" s="125"/>
      <c r="G26" s="166">
        <f>SUM(G23:G25)</f>
        <v>370800</v>
      </c>
      <c r="H26" s="123">
        <f>SUM(H23:H25)</f>
        <v>0</v>
      </c>
      <c r="I26" s="124">
        <f t="shared" ref="I26:AH26" si="14">SUM(I23:I25)</f>
        <v>811200</v>
      </c>
      <c r="J26" s="120"/>
      <c r="K26" s="125">
        <f t="shared" si="14"/>
        <v>344400</v>
      </c>
      <c r="L26" s="166">
        <f t="shared" si="14"/>
        <v>422084</v>
      </c>
      <c r="M26" s="125">
        <f t="shared" si="14"/>
        <v>385200</v>
      </c>
      <c r="N26" s="166">
        <f t="shared" si="14"/>
        <v>434400</v>
      </c>
      <c r="O26" s="125">
        <f t="shared" si="14"/>
        <v>278400</v>
      </c>
      <c r="P26" s="166">
        <f t="shared" si="14"/>
        <v>394800</v>
      </c>
      <c r="Q26" s="123">
        <f t="shared" si="14"/>
        <v>1008000</v>
      </c>
      <c r="R26" s="124">
        <f t="shared" si="14"/>
        <v>1251284</v>
      </c>
      <c r="S26" s="120"/>
      <c r="T26" s="125">
        <f t="shared" si="14"/>
        <v>386400</v>
      </c>
      <c r="U26" s="166">
        <f t="shared" si="14"/>
        <v>457200</v>
      </c>
      <c r="V26" s="125">
        <f t="shared" si="14"/>
        <v>385200</v>
      </c>
      <c r="W26" s="170">
        <f t="shared" si="14"/>
        <v>457200</v>
      </c>
      <c r="X26" s="125">
        <f>SUM(X23:X25)</f>
        <v>391200</v>
      </c>
      <c r="Y26" s="170">
        <f t="shared" si="14"/>
        <v>487500</v>
      </c>
      <c r="Z26" s="123">
        <f t="shared" si="14"/>
        <v>1162800</v>
      </c>
      <c r="AA26" s="162">
        <f t="shared" si="14"/>
        <v>1401900</v>
      </c>
      <c r="AB26" s="120"/>
      <c r="AC26" s="125">
        <f>SUM(AC23:AC25)</f>
        <v>338400</v>
      </c>
      <c r="AD26" s="170">
        <f t="shared" si="14"/>
        <v>228000</v>
      </c>
      <c r="AE26" s="60">
        <f t="shared" si="14"/>
        <v>246693</v>
      </c>
      <c r="AF26" s="170">
        <f t="shared" si="14"/>
        <v>157200</v>
      </c>
      <c r="AG26" s="60">
        <f t="shared" si="14"/>
        <v>172947</v>
      </c>
      <c r="AH26" s="170">
        <f t="shared" si="14"/>
        <v>150000</v>
      </c>
      <c r="AI26" s="123">
        <f>SUM(AI23:AI25)</f>
        <v>758040</v>
      </c>
      <c r="AJ26" s="162">
        <f>SUM(AJ23:AJ25)</f>
        <v>535200</v>
      </c>
      <c r="AK26" s="185"/>
      <c r="AL26" s="127">
        <f>SUM(AL23:AL25)</f>
        <v>2928840</v>
      </c>
      <c r="AM26" s="164">
        <f>SUM(AM23:AM25)</f>
        <v>3999584</v>
      </c>
      <c r="AN26" s="177"/>
      <c r="AO26" s="118"/>
      <c r="AP26" s="118">
        <v>20265</v>
      </c>
      <c r="AQ26" s="178">
        <v>76000</v>
      </c>
      <c r="AR26" s="118"/>
    </row>
    <row r="27" spans="1:51" x14ac:dyDescent="0.35">
      <c r="A27" s="186" t="s">
        <v>252</v>
      </c>
      <c r="B27" s="125"/>
      <c r="C27" s="166"/>
      <c r="D27" s="125"/>
      <c r="E27" s="166"/>
      <c r="F27" s="125"/>
      <c r="G27" s="166"/>
      <c r="H27" s="123"/>
      <c r="I27" s="124"/>
      <c r="J27" s="186" t="s">
        <v>252</v>
      </c>
      <c r="K27" s="125"/>
      <c r="L27" s="166"/>
      <c r="M27" s="125"/>
      <c r="N27" s="166"/>
      <c r="O27" s="125"/>
      <c r="P27" s="166"/>
      <c r="Q27" s="168"/>
      <c r="R27" s="124"/>
      <c r="S27" s="186" t="s">
        <v>252</v>
      </c>
      <c r="T27" s="125"/>
      <c r="U27" s="166"/>
      <c r="V27" s="125"/>
      <c r="W27" s="170"/>
      <c r="X27" s="125"/>
      <c r="Y27" s="170"/>
      <c r="Z27" s="168"/>
      <c r="AA27" s="162"/>
      <c r="AB27" s="187" t="s">
        <v>252</v>
      </c>
      <c r="AC27" s="188">
        <v>0</v>
      </c>
      <c r="AD27" s="189"/>
      <c r="AE27" s="190">
        <v>29307</v>
      </c>
      <c r="AF27" s="189"/>
      <c r="AG27" s="190">
        <v>23853</v>
      </c>
      <c r="AH27" s="189"/>
      <c r="AI27" s="148">
        <f>SUM(AC27,AE27,AG27)</f>
        <v>53160</v>
      </c>
      <c r="AJ27" s="191"/>
      <c r="AK27" s="192" t="s">
        <v>252</v>
      </c>
      <c r="AL27" s="151">
        <f>SUM(AI27,Z27,Q27,H27)</f>
        <v>53160</v>
      </c>
      <c r="AM27" s="193"/>
      <c r="AN27" s="177"/>
      <c r="AO27" s="118"/>
      <c r="AP27" s="118">
        <v>3547</v>
      </c>
      <c r="AQ27" s="178">
        <v>420741</v>
      </c>
      <c r="AR27" s="118"/>
    </row>
    <row r="28" spans="1:51" x14ac:dyDescent="0.35">
      <c r="A28" s="186" t="s">
        <v>253</v>
      </c>
      <c r="B28" s="125"/>
      <c r="C28" s="166"/>
      <c r="D28" s="125"/>
      <c r="E28" s="166"/>
      <c r="F28" s="125"/>
      <c r="G28" s="166"/>
      <c r="H28" s="123"/>
      <c r="I28" s="124"/>
      <c r="J28" s="186" t="s">
        <v>253</v>
      </c>
      <c r="K28" s="125"/>
      <c r="L28" s="166"/>
      <c r="M28" s="125"/>
      <c r="N28" s="166"/>
      <c r="O28" s="125"/>
      <c r="P28" s="166"/>
      <c r="Q28" s="123"/>
      <c r="R28" s="124"/>
      <c r="S28" s="186" t="s">
        <v>253</v>
      </c>
      <c r="T28" s="125"/>
      <c r="U28" s="166"/>
      <c r="V28" s="125"/>
      <c r="W28" s="170"/>
      <c r="X28" s="125">
        <f>SUM(X26:X27)</f>
        <v>391200</v>
      </c>
      <c r="Y28" s="170"/>
      <c r="Z28" s="123"/>
      <c r="AA28" s="162"/>
      <c r="AB28" s="186" t="s">
        <v>253</v>
      </c>
      <c r="AC28" s="194">
        <f>SUM(AC26:AC27)</f>
        <v>338400</v>
      </c>
      <c r="AD28" s="170"/>
      <c r="AE28" s="60">
        <f>SUM(AE26:AE27)</f>
        <v>276000</v>
      </c>
      <c r="AF28" s="170"/>
      <c r="AG28" s="60">
        <v>196800</v>
      </c>
      <c r="AH28" s="170"/>
      <c r="AI28" s="123">
        <f>SUM(AI26:AI27)</f>
        <v>811200</v>
      </c>
      <c r="AJ28" s="162"/>
      <c r="AK28" s="186" t="s">
        <v>253</v>
      </c>
      <c r="AL28" s="127">
        <f>SUM(AL26:AL27)</f>
        <v>2982000</v>
      </c>
      <c r="AM28" s="164"/>
      <c r="AN28" s="177"/>
      <c r="AO28" s="118"/>
      <c r="AP28" s="118">
        <v>3090</v>
      </c>
      <c r="AQ28" s="178">
        <v>266536</v>
      </c>
      <c r="AR28" s="118"/>
    </row>
    <row r="29" spans="1:51" x14ac:dyDescent="0.35">
      <c r="A29" s="110" t="s">
        <v>254</v>
      </c>
      <c r="B29" s="195"/>
      <c r="C29" s="196"/>
      <c r="D29" s="195"/>
      <c r="E29" s="196"/>
      <c r="F29" s="195"/>
      <c r="G29" s="196"/>
      <c r="H29" s="197"/>
      <c r="I29" s="198"/>
      <c r="J29" s="110" t="s">
        <v>254</v>
      </c>
      <c r="K29" s="195"/>
      <c r="L29" s="196"/>
      <c r="M29" s="195"/>
      <c r="N29" s="196"/>
      <c r="O29" s="121"/>
      <c r="P29" s="166"/>
      <c r="Q29" s="168"/>
      <c r="R29" s="124"/>
      <c r="S29" s="110" t="s">
        <v>254</v>
      </c>
      <c r="T29" s="195" t="s">
        <v>255</v>
      </c>
      <c r="U29" s="166"/>
      <c r="V29" s="195" t="s">
        <v>255</v>
      </c>
      <c r="W29" s="170"/>
      <c r="X29" s="195" t="s">
        <v>255</v>
      </c>
      <c r="Y29" s="170"/>
      <c r="Z29" s="123"/>
      <c r="AA29" s="162"/>
      <c r="AB29" s="110" t="s">
        <v>254</v>
      </c>
      <c r="AC29" s="110"/>
      <c r="AD29" s="170"/>
      <c r="AE29" s="60"/>
      <c r="AF29" s="170"/>
      <c r="AG29" s="60"/>
      <c r="AH29" s="170"/>
      <c r="AI29" s="168"/>
      <c r="AJ29" s="162"/>
      <c r="AK29" s="110" t="s">
        <v>254</v>
      </c>
      <c r="AL29" s="127"/>
      <c r="AM29" s="164"/>
      <c r="AN29" s="199"/>
      <c r="AO29" s="118"/>
      <c r="AP29" s="118">
        <v>27317</v>
      </c>
      <c r="AQ29" s="178">
        <v>427183</v>
      </c>
      <c r="AR29" s="118"/>
      <c r="AT29" s="200"/>
      <c r="AU29" s="200"/>
      <c r="AV29" s="200"/>
      <c r="AW29" s="200"/>
      <c r="AX29" s="200"/>
      <c r="AY29" s="200"/>
    </row>
    <row r="30" spans="1:51" x14ac:dyDescent="0.35">
      <c r="A30" s="201" t="s">
        <v>256</v>
      </c>
      <c r="B30" s="202"/>
      <c r="C30" s="203">
        <v>432</v>
      </c>
      <c r="D30" s="202"/>
      <c r="E30" s="203">
        <v>480</v>
      </c>
      <c r="F30" s="202"/>
      <c r="G30" s="203">
        <v>432</v>
      </c>
      <c r="H30" s="123">
        <f>SUM(B30,D30,F30)</f>
        <v>0</v>
      </c>
      <c r="I30" s="124">
        <f t="shared" ref="I30:I39" si="15">SUM(C30,E30,G30)</f>
        <v>1344</v>
      </c>
      <c r="J30" s="201" t="s">
        <v>256</v>
      </c>
      <c r="K30" s="202">
        <v>384</v>
      </c>
      <c r="L30" s="203">
        <v>432</v>
      </c>
      <c r="M30" s="202">
        <v>480</v>
      </c>
      <c r="N30" s="203">
        <v>480</v>
      </c>
      <c r="O30" s="202">
        <v>432</v>
      </c>
      <c r="P30" s="203">
        <v>432</v>
      </c>
      <c r="Q30" s="123">
        <f>SUM(K30,M30,O30)</f>
        <v>1296</v>
      </c>
      <c r="R30" s="124">
        <f>SUM(L30,N30,P30)</f>
        <v>1344</v>
      </c>
      <c r="S30" s="201" t="s">
        <v>256</v>
      </c>
      <c r="T30" s="202">
        <v>528</v>
      </c>
      <c r="U30" s="203">
        <v>576</v>
      </c>
      <c r="V30" s="202">
        <v>384</v>
      </c>
      <c r="W30" s="203">
        <v>624</v>
      </c>
      <c r="X30" s="204">
        <v>432</v>
      </c>
      <c r="Y30" s="203">
        <v>624</v>
      </c>
      <c r="Z30" s="123">
        <f t="shared" ref="Z30:AA39" si="16">SUM(T30,V30,X30)</f>
        <v>1344</v>
      </c>
      <c r="AA30" s="124">
        <f>SUM(U30,W30,Y30)</f>
        <v>1824</v>
      </c>
      <c r="AB30" s="201" t="s">
        <v>256</v>
      </c>
      <c r="AC30" s="202">
        <v>480</v>
      </c>
      <c r="AD30" s="203">
        <v>576</v>
      </c>
      <c r="AE30" s="204">
        <v>480</v>
      </c>
      <c r="AF30" s="203">
        <v>480</v>
      </c>
      <c r="AG30" s="204">
        <v>432</v>
      </c>
      <c r="AH30" s="203">
        <v>384</v>
      </c>
      <c r="AI30" s="123">
        <f>SUM(AC30,AE30,AG30)</f>
        <v>1392</v>
      </c>
      <c r="AJ30" s="124">
        <f>SUM(AD30,AF30,AH30)</f>
        <v>1440</v>
      </c>
      <c r="AK30" s="201" t="s">
        <v>256</v>
      </c>
      <c r="AL30" s="127">
        <f t="shared" ref="AL30:AM39" si="17">SUM(AI30,Z30,Q30,H30)</f>
        <v>4032</v>
      </c>
      <c r="AM30" s="128">
        <f t="shared" si="17"/>
        <v>5952</v>
      </c>
      <c r="AN30" s="199"/>
      <c r="AO30" s="118"/>
      <c r="AP30" s="118">
        <v>4218</v>
      </c>
      <c r="AQ30" s="205">
        <v>441065</v>
      </c>
      <c r="AR30" s="118"/>
      <c r="AT30" s="200"/>
      <c r="AU30" s="200"/>
      <c r="AV30" s="200"/>
      <c r="AW30" s="200"/>
      <c r="AX30" s="200"/>
      <c r="AY30" s="200"/>
    </row>
    <row r="31" spans="1:51" x14ac:dyDescent="0.35">
      <c r="A31" s="201" t="s">
        <v>257</v>
      </c>
      <c r="B31" s="202"/>
      <c r="C31" s="203">
        <v>2880</v>
      </c>
      <c r="D31" s="202"/>
      <c r="E31" s="203">
        <v>2560</v>
      </c>
      <c r="F31" s="202"/>
      <c r="G31" s="203">
        <v>1640</v>
      </c>
      <c r="H31" s="123">
        <f t="shared" ref="H31:H39" si="18">SUM(B31,D31,F31)</f>
        <v>0</v>
      </c>
      <c r="I31" s="124">
        <f t="shared" si="15"/>
        <v>7080</v>
      </c>
      <c r="J31" s="201" t="s">
        <v>257</v>
      </c>
      <c r="K31" s="202">
        <v>1400</v>
      </c>
      <c r="L31" s="203">
        <v>1400</v>
      </c>
      <c r="M31" s="202">
        <v>1640</v>
      </c>
      <c r="N31" s="203">
        <v>2080</v>
      </c>
      <c r="O31" s="202">
        <v>1400</v>
      </c>
      <c r="P31" s="203">
        <v>2440</v>
      </c>
      <c r="Q31" s="123">
        <f t="shared" ref="Q31:R39" si="19">SUM(K31,M31,O31)</f>
        <v>4440</v>
      </c>
      <c r="R31" s="124">
        <f t="shared" si="19"/>
        <v>5920</v>
      </c>
      <c r="S31" s="201" t="s">
        <v>257</v>
      </c>
      <c r="T31" s="202">
        <v>1680</v>
      </c>
      <c r="U31" s="203">
        <v>3960</v>
      </c>
      <c r="V31" s="202">
        <v>1440</v>
      </c>
      <c r="W31" s="203">
        <v>3200</v>
      </c>
      <c r="X31" s="204">
        <v>1320</v>
      </c>
      <c r="Y31" s="203">
        <v>1560</v>
      </c>
      <c r="Z31" s="123">
        <f t="shared" si="16"/>
        <v>4440</v>
      </c>
      <c r="AA31" s="124">
        <f t="shared" si="16"/>
        <v>8720</v>
      </c>
      <c r="AB31" s="201" t="s">
        <v>257</v>
      </c>
      <c r="AC31" s="202">
        <v>1400</v>
      </c>
      <c r="AD31" s="203">
        <v>1200</v>
      </c>
      <c r="AE31" s="204">
        <v>1480</v>
      </c>
      <c r="AF31" s="203">
        <v>1000</v>
      </c>
      <c r="AG31" s="204">
        <v>1960</v>
      </c>
      <c r="AH31" s="203">
        <v>1000</v>
      </c>
      <c r="AI31" s="123">
        <f t="shared" ref="AI31:AJ38" si="20">SUM(AC31,AE31,AG31)</f>
        <v>4840</v>
      </c>
      <c r="AJ31" s="124">
        <f t="shared" si="20"/>
        <v>3200</v>
      </c>
      <c r="AK31" s="201" t="s">
        <v>257</v>
      </c>
      <c r="AL31" s="127">
        <f t="shared" si="17"/>
        <v>13720</v>
      </c>
      <c r="AM31" s="128">
        <f t="shared" si="17"/>
        <v>24920</v>
      </c>
      <c r="AN31" s="206"/>
      <c r="AO31" s="118"/>
      <c r="AP31" s="118">
        <v>131618</v>
      </c>
      <c r="AR31" s="118"/>
      <c r="AT31" s="200"/>
      <c r="AU31" s="200"/>
      <c r="AV31" s="200"/>
      <c r="AW31" s="200"/>
      <c r="AX31" s="200"/>
      <c r="AY31" s="200"/>
    </row>
    <row r="32" spans="1:51" x14ac:dyDescent="0.35">
      <c r="A32" s="201" t="s">
        <v>258</v>
      </c>
      <c r="B32" s="202"/>
      <c r="C32" s="203">
        <v>1257</v>
      </c>
      <c r="D32" s="202"/>
      <c r="E32" s="203">
        <v>625</v>
      </c>
      <c r="F32" s="202"/>
      <c r="G32" s="203">
        <v>1425</v>
      </c>
      <c r="H32" s="123">
        <f t="shared" si="18"/>
        <v>0</v>
      </c>
      <c r="I32" s="124">
        <f t="shared" si="15"/>
        <v>3307</v>
      </c>
      <c r="J32" s="201" t="s">
        <v>258</v>
      </c>
      <c r="K32" s="202">
        <v>1447</v>
      </c>
      <c r="L32" s="203">
        <v>1329</v>
      </c>
      <c r="M32" s="202">
        <v>1571</v>
      </c>
      <c r="N32" s="203">
        <v>1722</v>
      </c>
      <c r="O32" s="202">
        <v>1078</v>
      </c>
      <c r="P32" s="203">
        <v>2069</v>
      </c>
      <c r="Q32" s="123">
        <f t="shared" si="19"/>
        <v>4096</v>
      </c>
      <c r="R32" s="124">
        <f t="shared" si="19"/>
        <v>5120</v>
      </c>
      <c r="S32" s="201" t="s">
        <v>258</v>
      </c>
      <c r="T32" s="202">
        <v>2547</v>
      </c>
      <c r="U32" s="203">
        <v>1710</v>
      </c>
      <c r="V32" s="202">
        <v>1768</v>
      </c>
      <c r="W32" s="203">
        <v>3021</v>
      </c>
      <c r="X32" s="204">
        <v>2566</v>
      </c>
      <c r="Y32" s="203">
        <v>1936</v>
      </c>
      <c r="Z32" s="123">
        <f t="shared" si="16"/>
        <v>6881</v>
      </c>
      <c r="AA32" s="124">
        <f t="shared" si="16"/>
        <v>6667</v>
      </c>
      <c r="AB32" s="201" t="s">
        <v>258</v>
      </c>
      <c r="AC32" s="202">
        <v>1958</v>
      </c>
      <c r="AD32" s="203">
        <v>512</v>
      </c>
      <c r="AE32" s="204">
        <v>1954</v>
      </c>
      <c r="AF32" s="203">
        <v>261</v>
      </c>
      <c r="AG32" s="204">
        <v>2069</v>
      </c>
      <c r="AH32" s="203">
        <v>868</v>
      </c>
      <c r="AI32" s="123">
        <f t="shared" si="20"/>
        <v>5981</v>
      </c>
      <c r="AJ32" s="124">
        <f t="shared" si="20"/>
        <v>1641</v>
      </c>
      <c r="AK32" s="201" t="s">
        <v>258</v>
      </c>
      <c r="AL32" s="127">
        <f t="shared" si="17"/>
        <v>16958</v>
      </c>
      <c r="AM32" s="128">
        <f t="shared" si="17"/>
        <v>16735</v>
      </c>
      <c r="AN32" s="179"/>
      <c r="AO32" s="118"/>
      <c r="AP32" s="118">
        <v>0</v>
      </c>
      <c r="AR32" s="118"/>
      <c r="AT32" s="200"/>
      <c r="AU32" s="200"/>
      <c r="AV32" s="200"/>
      <c r="AW32" s="200"/>
      <c r="AX32" s="200"/>
      <c r="AY32" s="200"/>
    </row>
    <row r="33" spans="1:51" x14ac:dyDescent="0.35">
      <c r="A33" s="201" t="s">
        <v>259</v>
      </c>
      <c r="B33" s="207"/>
      <c r="C33" s="208">
        <v>111</v>
      </c>
      <c r="D33" s="207"/>
      <c r="E33" s="208">
        <v>74</v>
      </c>
      <c r="F33" s="207"/>
      <c r="G33" s="208">
        <v>83</v>
      </c>
      <c r="H33" s="123">
        <f t="shared" si="18"/>
        <v>0</v>
      </c>
      <c r="I33" s="124">
        <f t="shared" si="15"/>
        <v>268</v>
      </c>
      <c r="J33" s="201" t="s">
        <v>259</v>
      </c>
      <c r="K33" s="207">
        <v>113</v>
      </c>
      <c r="L33" s="208">
        <v>98</v>
      </c>
      <c r="M33" s="207">
        <v>350</v>
      </c>
      <c r="N33" s="208">
        <v>350</v>
      </c>
      <c r="O33" s="207">
        <v>395</v>
      </c>
      <c r="P33" s="208">
        <v>478</v>
      </c>
      <c r="Q33" s="123">
        <f t="shared" si="19"/>
        <v>858</v>
      </c>
      <c r="R33" s="124">
        <f t="shared" si="19"/>
        <v>926</v>
      </c>
      <c r="S33" s="201" t="s">
        <v>259</v>
      </c>
      <c r="T33" s="207">
        <v>581</v>
      </c>
      <c r="U33" s="208">
        <v>632</v>
      </c>
      <c r="V33" s="207">
        <v>549</v>
      </c>
      <c r="W33" s="208">
        <v>602</v>
      </c>
      <c r="X33" s="209">
        <v>443</v>
      </c>
      <c r="Y33" s="208">
        <v>510</v>
      </c>
      <c r="Z33" s="123">
        <f t="shared" si="16"/>
        <v>1573</v>
      </c>
      <c r="AA33" s="124">
        <f t="shared" si="16"/>
        <v>1744</v>
      </c>
      <c r="AB33" s="201" t="s">
        <v>259</v>
      </c>
      <c r="AC33" s="202">
        <v>279</v>
      </c>
      <c r="AD33" s="208">
        <v>452</v>
      </c>
      <c r="AE33" s="209">
        <v>253</v>
      </c>
      <c r="AF33" s="208">
        <v>346</v>
      </c>
      <c r="AG33" s="209">
        <v>316</v>
      </c>
      <c r="AH33" s="208">
        <v>89</v>
      </c>
      <c r="AI33" s="123">
        <f t="shared" si="20"/>
        <v>848</v>
      </c>
      <c r="AJ33" s="124">
        <f t="shared" si="20"/>
        <v>887</v>
      </c>
      <c r="AK33" s="201" t="s">
        <v>259</v>
      </c>
      <c r="AL33" s="127">
        <f t="shared" si="17"/>
        <v>3279</v>
      </c>
      <c r="AM33" s="128">
        <f t="shared" si="17"/>
        <v>3825</v>
      </c>
      <c r="AN33" s="210"/>
      <c r="AO33" s="118"/>
      <c r="AP33" s="118">
        <v>4084</v>
      </c>
      <c r="AR33" s="118"/>
      <c r="AT33" s="200"/>
      <c r="AU33" s="200"/>
      <c r="AV33" s="200"/>
      <c r="AW33" s="200"/>
      <c r="AX33" s="200"/>
      <c r="AY33" s="200"/>
    </row>
    <row r="34" spans="1:51" x14ac:dyDescent="0.35">
      <c r="A34" s="201" t="s">
        <v>260</v>
      </c>
      <c r="B34" s="207"/>
      <c r="C34" s="208">
        <v>122</v>
      </c>
      <c r="D34" s="207"/>
      <c r="E34" s="208">
        <v>195</v>
      </c>
      <c r="F34" s="207"/>
      <c r="G34" s="208">
        <v>179</v>
      </c>
      <c r="H34" s="123">
        <f t="shared" si="18"/>
        <v>0</v>
      </c>
      <c r="I34" s="124">
        <f t="shared" si="15"/>
        <v>496</v>
      </c>
      <c r="J34" s="201" t="s">
        <v>260</v>
      </c>
      <c r="K34" s="207">
        <v>164</v>
      </c>
      <c r="L34" s="208">
        <v>153</v>
      </c>
      <c r="M34" s="207">
        <v>221</v>
      </c>
      <c r="N34" s="208">
        <v>177</v>
      </c>
      <c r="O34" s="207">
        <v>374</v>
      </c>
      <c r="P34" s="208">
        <v>157</v>
      </c>
      <c r="Q34" s="123">
        <f t="shared" si="19"/>
        <v>759</v>
      </c>
      <c r="R34" s="124">
        <f t="shared" si="19"/>
        <v>487</v>
      </c>
      <c r="S34" s="201" t="s">
        <v>260</v>
      </c>
      <c r="T34" s="207">
        <v>205</v>
      </c>
      <c r="U34" s="208">
        <v>179</v>
      </c>
      <c r="V34" s="207">
        <v>174</v>
      </c>
      <c r="W34" s="208">
        <v>177</v>
      </c>
      <c r="X34" s="209">
        <v>171</v>
      </c>
      <c r="Y34" s="208">
        <v>163</v>
      </c>
      <c r="Z34" s="123">
        <f t="shared" si="16"/>
        <v>550</v>
      </c>
      <c r="AA34" s="124">
        <f t="shared" si="16"/>
        <v>519</v>
      </c>
      <c r="AB34" s="201" t="s">
        <v>260</v>
      </c>
      <c r="AC34" s="202">
        <v>863</v>
      </c>
      <c r="AD34" s="208">
        <v>159</v>
      </c>
      <c r="AE34" s="209">
        <v>218</v>
      </c>
      <c r="AF34" s="208">
        <v>187</v>
      </c>
      <c r="AG34" s="209">
        <v>204</v>
      </c>
      <c r="AH34" s="208">
        <v>196</v>
      </c>
      <c r="AI34" s="123">
        <f t="shared" si="20"/>
        <v>1285</v>
      </c>
      <c r="AJ34" s="124">
        <f t="shared" si="20"/>
        <v>542</v>
      </c>
      <c r="AK34" s="201" t="s">
        <v>260</v>
      </c>
      <c r="AL34" s="127">
        <f t="shared" si="17"/>
        <v>2594</v>
      </c>
      <c r="AM34" s="128">
        <f t="shared" si="17"/>
        <v>2044</v>
      </c>
      <c r="AN34" s="177"/>
      <c r="AO34" s="118"/>
      <c r="AP34" s="118">
        <v>1151498</v>
      </c>
      <c r="AR34" s="118"/>
      <c r="AT34" s="200"/>
      <c r="AU34" s="200"/>
      <c r="AV34" s="200"/>
      <c r="AW34" s="200"/>
      <c r="AX34" s="200"/>
      <c r="AY34" s="200"/>
    </row>
    <row r="35" spans="1:51" x14ac:dyDescent="0.35">
      <c r="A35" s="201" t="s">
        <v>261</v>
      </c>
      <c r="B35" s="207"/>
      <c r="C35" s="208">
        <v>3191</v>
      </c>
      <c r="D35" s="207"/>
      <c r="E35" s="208">
        <v>2395</v>
      </c>
      <c r="F35" s="207"/>
      <c r="G35" s="208">
        <v>1204</v>
      </c>
      <c r="H35" s="123">
        <f t="shared" si="18"/>
        <v>0</v>
      </c>
      <c r="I35" s="124">
        <f t="shared" si="15"/>
        <v>6790</v>
      </c>
      <c r="J35" s="201" t="s">
        <v>261</v>
      </c>
      <c r="K35" s="207">
        <v>1067</v>
      </c>
      <c r="L35" s="208">
        <v>1064</v>
      </c>
      <c r="M35" s="207">
        <v>1578</v>
      </c>
      <c r="N35" s="208">
        <v>1322</v>
      </c>
      <c r="O35" s="207">
        <v>2486</v>
      </c>
      <c r="P35" s="208">
        <v>1125</v>
      </c>
      <c r="Q35" s="123">
        <f t="shared" si="19"/>
        <v>5131</v>
      </c>
      <c r="R35" s="124">
        <f t="shared" si="19"/>
        <v>3511</v>
      </c>
      <c r="S35" s="201" t="s">
        <v>261</v>
      </c>
      <c r="T35" s="207">
        <v>3014</v>
      </c>
      <c r="U35" s="208">
        <v>1310</v>
      </c>
      <c r="V35" s="207">
        <v>2551</v>
      </c>
      <c r="W35" s="208">
        <v>1316</v>
      </c>
      <c r="X35" s="209">
        <v>2376</v>
      </c>
      <c r="Y35" s="208">
        <v>1185</v>
      </c>
      <c r="Z35" s="123">
        <f t="shared" si="16"/>
        <v>7941</v>
      </c>
      <c r="AA35" s="124">
        <f t="shared" si="16"/>
        <v>3811</v>
      </c>
      <c r="AB35" s="201" t="s">
        <v>261</v>
      </c>
      <c r="AC35" s="202">
        <v>2623</v>
      </c>
      <c r="AD35" s="208">
        <v>1124</v>
      </c>
      <c r="AE35" s="209">
        <v>2626</v>
      </c>
      <c r="AF35" s="208">
        <v>1000</v>
      </c>
      <c r="AG35" s="209">
        <v>2206</v>
      </c>
      <c r="AH35" s="208">
        <v>1145</v>
      </c>
      <c r="AI35" s="123">
        <f t="shared" si="20"/>
        <v>7455</v>
      </c>
      <c r="AJ35" s="124">
        <f t="shared" si="20"/>
        <v>3269</v>
      </c>
      <c r="AK35" s="201" t="s">
        <v>261</v>
      </c>
      <c r="AL35" s="127">
        <f t="shared" si="17"/>
        <v>20527</v>
      </c>
      <c r="AM35" s="128">
        <f t="shared" si="17"/>
        <v>17381</v>
      </c>
      <c r="AN35" s="179"/>
      <c r="AO35" s="118"/>
      <c r="AP35" s="118">
        <v>500411</v>
      </c>
      <c r="AQ35" s="178"/>
      <c r="AR35" s="118"/>
      <c r="AT35" s="200"/>
      <c r="AU35" s="200"/>
      <c r="AV35" s="200"/>
      <c r="AW35" s="200"/>
      <c r="AX35" s="200"/>
      <c r="AY35" s="200"/>
    </row>
    <row r="36" spans="1:51" x14ac:dyDescent="0.35">
      <c r="A36" s="201" t="s">
        <v>262</v>
      </c>
      <c r="B36" s="211"/>
      <c r="C36" s="212">
        <v>492</v>
      </c>
      <c r="D36" s="211"/>
      <c r="E36" s="212">
        <v>470</v>
      </c>
      <c r="F36" s="211"/>
      <c r="G36" s="212">
        <v>394</v>
      </c>
      <c r="H36" s="123">
        <f t="shared" si="18"/>
        <v>0</v>
      </c>
      <c r="I36" s="124">
        <f t="shared" si="15"/>
        <v>1356</v>
      </c>
      <c r="J36" s="201" t="s">
        <v>262</v>
      </c>
      <c r="K36" s="211">
        <v>319</v>
      </c>
      <c r="L36" s="212">
        <v>277</v>
      </c>
      <c r="M36" s="211">
        <v>342</v>
      </c>
      <c r="N36" s="212">
        <v>264</v>
      </c>
      <c r="O36" s="211">
        <v>237</v>
      </c>
      <c r="P36" s="212">
        <v>216</v>
      </c>
      <c r="Q36" s="123">
        <f t="shared" si="19"/>
        <v>898</v>
      </c>
      <c r="R36" s="124">
        <f t="shared" si="19"/>
        <v>757</v>
      </c>
      <c r="S36" s="201" t="s">
        <v>262</v>
      </c>
      <c r="T36" s="211">
        <v>308</v>
      </c>
      <c r="U36" s="212">
        <v>274</v>
      </c>
      <c r="V36" s="211">
        <v>294</v>
      </c>
      <c r="W36" s="212">
        <v>339</v>
      </c>
      <c r="X36" s="211">
        <v>309</v>
      </c>
      <c r="Y36" s="212">
        <v>344</v>
      </c>
      <c r="Z36" s="123">
        <f t="shared" si="16"/>
        <v>911</v>
      </c>
      <c r="AA36" s="124">
        <f t="shared" si="16"/>
        <v>957</v>
      </c>
      <c r="AB36" s="201" t="s">
        <v>262</v>
      </c>
      <c r="AC36" s="202">
        <v>323</v>
      </c>
      <c r="AD36" s="212">
        <v>373</v>
      </c>
      <c r="AE36" s="211">
        <v>366</v>
      </c>
      <c r="AF36" s="212">
        <v>395</v>
      </c>
      <c r="AG36" s="211">
        <v>364</v>
      </c>
      <c r="AH36" s="212">
        <v>460</v>
      </c>
      <c r="AI36" s="123">
        <f t="shared" si="20"/>
        <v>1053</v>
      </c>
      <c r="AJ36" s="124">
        <f t="shared" si="20"/>
        <v>1228</v>
      </c>
      <c r="AK36" s="201" t="s">
        <v>262</v>
      </c>
      <c r="AL36" s="127">
        <f t="shared" si="17"/>
        <v>2862</v>
      </c>
      <c r="AM36" s="128">
        <f t="shared" si="17"/>
        <v>4298</v>
      </c>
      <c r="AN36" s="213"/>
      <c r="AP36" s="214">
        <v>455787</v>
      </c>
      <c r="AQ36" s="215">
        <v>455787</v>
      </c>
      <c r="AR36" s="118"/>
      <c r="AT36" s="200"/>
      <c r="AU36" s="200"/>
      <c r="AV36" s="200"/>
      <c r="AW36" s="200"/>
      <c r="AX36" s="200"/>
      <c r="AY36" s="200"/>
    </row>
    <row r="37" spans="1:51" x14ac:dyDescent="0.35">
      <c r="A37" s="201" t="s">
        <v>263</v>
      </c>
      <c r="B37" s="216"/>
      <c r="C37" s="217">
        <v>13217</v>
      </c>
      <c r="D37" s="216"/>
      <c r="E37" s="217">
        <v>11325</v>
      </c>
      <c r="F37" s="216"/>
      <c r="G37" s="217">
        <v>12160</v>
      </c>
      <c r="H37" s="123">
        <f t="shared" si="18"/>
        <v>0</v>
      </c>
      <c r="I37" s="124">
        <f t="shared" si="15"/>
        <v>36702</v>
      </c>
      <c r="J37" s="201" t="s">
        <v>263</v>
      </c>
      <c r="K37" s="216">
        <v>10589</v>
      </c>
      <c r="L37" s="217">
        <v>10856</v>
      </c>
      <c r="M37" s="216">
        <v>10136</v>
      </c>
      <c r="N37" s="217">
        <v>10962</v>
      </c>
      <c r="O37" s="216">
        <v>12661</v>
      </c>
      <c r="P37" s="217">
        <v>10211</v>
      </c>
      <c r="Q37" s="123">
        <f t="shared" si="19"/>
        <v>33386</v>
      </c>
      <c r="R37" s="124">
        <f t="shared" si="19"/>
        <v>32029</v>
      </c>
      <c r="S37" s="201" t="s">
        <v>263</v>
      </c>
      <c r="T37" s="216">
        <v>11339</v>
      </c>
      <c r="U37" s="217">
        <v>12157</v>
      </c>
      <c r="V37" s="216">
        <v>10139</v>
      </c>
      <c r="W37" s="217">
        <v>11364</v>
      </c>
      <c r="X37" s="216">
        <v>10194</v>
      </c>
      <c r="Y37" s="217">
        <v>11388</v>
      </c>
      <c r="Z37" s="123">
        <f t="shared" si="16"/>
        <v>31672</v>
      </c>
      <c r="AA37" s="124">
        <f t="shared" si="16"/>
        <v>34909</v>
      </c>
      <c r="AB37" s="201" t="s">
        <v>263</v>
      </c>
      <c r="AC37" s="202">
        <v>9613</v>
      </c>
      <c r="AD37" s="217">
        <v>10833</v>
      </c>
      <c r="AE37" s="216">
        <v>10434</v>
      </c>
      <c r="AF37" s="217">
        <v>10104</v>
      </c>
      <c r="AG37" s="216">
        <v>9811</v>
      </c>
      <c r="AH37" s="217">
        <v>11283</v>
      </c>
      <c r="AI37" s="123">
        <f t="shared" si="20"/>
        <v>29858</v>
      </c>
      <c r="AJ37" s="124">
        <f>SUM(AD37,AF37,AH37)</f>
        <v>32220</v>
      </c>
      <c r="AK37" s="201" t="s">
        <v>263</v>
      </c>
      <c r="AL37" s="127">
        <f t="shared" si="17"/>
        <v>94916</v>
      </c>
      <c r="AM37" s="128">
        <f t="shared" si="17"/>
        <v>135860</v>
      </c>
      <c r="AN37" s="213"/>
      <c r="AP37" s="174">
        <v>320429</v>
      </c>
      <c r="AQ37" s="215">
        <v>320429</v>
      </c>
      <c r="AR37" s="118"/>
      <c r="AT37" s="200"/>
      <c r="AU37" s="200"/>
      <c r="AV37" s="200"/>
      <c r="AW37" s="200"/>
      <c r="AX37" s="200"/>
      <c r="AY37" s="200"/>
    </row>
    <row r="38" spans="1:51" x14ac:dyDescent="0.35">
      <c r="A38" s="201" t="s">
        <v>264</v>
      </c>
      <c r="B38" s="216"/>
      <c r="C38" s="217">
        <v>0</v>
      </c>
      <c r="D38" s="216"/>
      <c r="E38" s="217">
        <v>0</v>
      </c>
      <c r="F38" s="216"/>
      <c r="G38" s="217">
        <v>0</v>
      </c>
      <c r="H38" s="123">
        <f t="shared" si="18"/>
        <v>0</v>
      </c>
      <c r="I38" s="124">
        <f t="shared" si="15"/>
        <v>0</v>
      </c>
      <c r="J38" s="201" t="s">
        <v>264</v>
      </c>
      <c r="K38" s="216">
        <v>0</v>
      </c>
      <c r="L38" s="217">
        <v>0</v>
      </c>
      <c r="M38" s="216">
        <v>0</v>
      </c>
      <c r="N38" s="217">
        <v>0</v>
      </c>
      <c r="O38" s="216">
        <v>0</v>
      </c>
      <c r="P38" s="217">
        <v>0</v>
      </c>
      <c r="Q38" s="123">
        <f t="shared" si="19"/>
        <v>0</v>
      </c>
      <c r="R38" s="124">
        <f t="shared" si="19"/>
        <v>0</v>
      </c>
      <c r="S38" s="201" t="s">
        <v>264</v>
      </c>
      <c r="T38" s="216">
        <v>0</v>
      </c>
      <c r="U38" s="217">
        <v>0</v>
      </c>
      <c r="V38" s="216">
        <v>0</v>
      </c>
      <c r="W38" s="217">
        <v>0</v>
      </c>
      <c r="X38" s="216">
        <v>0</v>
      </c>
      <c r="Y38" s="217">
        <v>0</v>
      </c>
      <c r="Z38" s="123">
        <f t="shared" si="16"/>
        <v>0</v>
      </c>
      <c r="AA38" s="124">
        <f t="shared" si="16"/>
        <v>0</v>
      </c>
      <c r="AB38" s="201" t="s">
        <v>264</v>
      </c>
      <c r="AC38" s="202">
        <v>0</v>
      </c>
      <c r="AD38" s="217">
        <v>0</v>
      </c>
      <c r="AE38" s="216">
        <v>0</v>
      </c>
      <c r="AF38" s="217">
        <v>0</v>
      </c>
      <c r="AG38" s="216">
        <v>0</v>
      </c>
      <c r="AH38" s="217">
        <v>0</v>
      </c>
      <c r="AI38" s="123">
        <f>SUM(AC38,AE38,AG38)</f>
        <v>0</v>
      </c>
      <c r="AJ38" s="124">
        <f t="shared" si="20"/>
        <v>0</v>
      </c>
      <c r="AK38" s="201" t="s">
        <v>264</v>
      </c>
      <c r="AL38" s="127">
        <f t="shared" si="17"/>
        <v>0</v>
      </c>
      <c r="AM38" s="128">
        <f t="shared" si="17"/>
        <v>0</v>
      </c>
      <c r="AN38" s="213"/>
      <c r="AP38" s="174">
        <v>266536</v>
      </c>
      <c r="AQ38" s="215">
        <v>114542</v>
      </c>
      <c r="AR38" s="118"/>
      <c r="AT38" s="200"/>
      <c r="AU38" s="200"/>
      <c r="AV38" s="200"/>
      <c r="AW38" s="200"/>
      <c r="AX38" s="200"/>
      <c r="AY38" s="200"/>
    </row>
    <row r="39" spans="1:51" x14ac:dyDescent="0.35">
      <c r="A39" s="201" t="s">
        <v>265</v>
      </c>
      <c r="B39" s="218"/>
      <c r="C39" s="219">
        <v>488</v>
      </c>
      <c r="D39" s="218"/>
      <c r="E39" s="219">
        <v>393</v>
      </c>
      <c r="F39" s="218"/>
      <c r="G39" s="219">
        <v>265</v>
      </c>
      <c r="H39" s="148">
        <f t="shared" si="18"/>
        <v>0</v>
      </c>
      <c r="I39" s="149">
        <f t="shared" si="15"/>
        <v>1146</v>
      </c>
      <c r="J39" s="220" t="s">
        <v>265</v>
      </c>
      <c r="K39" s="218">
        <v>334</v>
      </c>
      <c r="L39" s="219">
        <v>256</v>
      </c>
      <c r="M39" s="218">
        <v>314</v>
      </c>
      <c r="N39" s="219">
        <v>334</v>
      </c>
      <c r="O39" s="218">
        <v>295</v>
      </c>
      <c r="P39" s="219">
        <v>417</v>
      </c>
      <c r="Q39" s="148">
        <f t="shared" si="19"/>
        <v>943</v>
      </c>
      <c r="R39" s="149">
        <f t="shared" si="19"/>
        <v>1007</v>
      </c>
      <c r="S39" s="221" t="s">
        <v>265</v>
      </c>
      <c r="T39" s="218">
        <v>421</v>
      </c>
      <c r="U39" s="219">
        <v>359</v>
      </c>
      <c r="V39" s="218">
        <v>376</v>
      </c>
      <c r="W39" s="219">
        <v>416</v>
      </c>
      <c r="X39" s="218">
        <v>313</v>
      </c>
      <c r="Y39" s="219">
        <v>384</v>
      </c>
      <c r="Z39" s="148">
        <f t="shared" si="16"/>
        <v>1110</v>
      </c>
      <c r="AA39" s="149">
        <f t="shared" si="16"/>
        <v>1159</v>
      </c>
      <c r="AB39" s="220" t="s">
        <v>265</v>
      </c>
      <c r="AC39" s="222">
        <v>354</v>
      </c>
      <c r="AD39" s="219">
        <v>273</v>
      </c>
      <c r="AE39" s="218">
        <v>245</v>
      </c>
      <c r="AF39" s="219">
        <v>272</v>
      </c>
      <c r="AG39" s="218">
        <v>286</v>
      </c>
      <c r="AH39" s="219">
        <v>235</v>
      </c>
      <c r="AI39" s="148">
        <f>SUM(AC39,AE39,AG39)</f>
        <v>885</v>
      </c>
      <c r="AJ39" s="149">
        <f>SUM(AD39,AF39,AH39)</f>
        <v>780</v>
      </c>
      <c r="AK39" s="223" t="s">
        <v>265</v>
      </c>
      <c r="AL39" s="151">
        <f t="shared" si="17"/>
        <v>2938</v>
      </c>
      <c r="AM39" s="152">
        <f t="shared" si="17"/>
        <v>4092</v>
      </c>
      <c r="AN39" s="179"/>
      <c r="AP39" s="174">
        <v>427183</v>
      </c>
      <c r="AQ39" s="215">
        <v>184339</v>
      </c>
      <c r="AR39" s="118"/>
      <c r="AT39" s="200"/>
      <c r="AU39" s="200"/>
      <c r="AV39" s="200"/>
      <c r="AW39" s="200"/>
      <c r="AX39" s="200"/>
      <c r="AY39" s="200"/>
    </row>
    <row r="40" spans="1:51" x14ac:dyDescent="0.35">
      <c r="B40" s="125"/>
      <c r="C40" s="166">
        <f t="shared" ref="C40" si="21">SUM(C30:C39)</f>
        <v>22190</v>
      </c>
      <c r="D40" s="125"/>
      <c r="E40" s="166">
        <f t="shared" ref="E40" si="22">SUM(E30:E39)</f>
        <v>18517</v>
      </c>
      <c r="F40" s="125"/>
      <c r="G40" s="166">
        <f>SUM(G30:G39)</f>
        <v>17782</v>
      </c>
      <c r="H40" s="123">
        <f>SUM(H30:H39)</f>
        <v>0</v>
      </c>
      <c r="I40" s="124">
        <f>SUM(I30:I39)</f>
        <v>58489</v>
      </c>
      <c r="K40" s="125">
        <f t="shared" ref="K40:AH40" si="23">SUM(K30:K39)</f>
        <v>15817</v>
      </c>
      <c r="L40" s="166">
        <f t="shared" si="23"/>
        <v>15865</v>
      </c>
      <c r="M40" s="125">
        <f t="shared" si="23"/>
        <v>16632</v>
      </c>
      <c r="N40" s="166">
        <f t="shared" si="23"/>
        <v>17691</v>
      </c>
      <c r="O40" s="125">
        <f t="shared" si="23"/>
        <v>19358</v>
      </c>
      <c r="P40" s="166">
        <f t="shared" si="23"/>
        <v>17545</v>
      </c>
      <c r="Q40" s="123">
        <f>SUM(Q30:Q39)</f>
        <v>51807</v>
      </c>
      <c r="R40" s="124">
        <f>SUM(R30:R39)</f>
        <v>51101</v>
      </c>
      <c r="T40" s="125">
        <f t="shared" si="23"/>
        <v>20623</v>
      </c>
      <c r="U40" s="166">
        <f t="shared" si="23"/>
        <v>21157</v>
      </c>
      <c r="V40" s="125">
        <f t="shared" si="23"/>
        <v>17675</v>
      </c>
      <c r="W40" s="170">
        <f t="shared" si="23"/>
        <v>21059</v>
      </c>
      <c r="X40" s="125">
        <f t="shared" si="23"/>
        <v>18124</v>
      </c>
      <c r="Y40" s="170">
        <f t="shared" si="23"/>
        <v>18094</v>
      </c>
      <c r="Z40" s="123">
        <f>SUM(Z30:Z39)</f>
        <v>56422</v>
      </c>
      <c r="AA40" s="162">
        <f>SUM(AA30:AA39)</f>
        <v>60310</v>
      </c>
      <c r="AC40" s="119">
        <f>SUM(AC30:AC39)</f>
        <v>17893</v>
      </c>
      <c r="AD40" s="170">
        <f t="shared" si="23"/>
        <v>15502</v>
      </c>
      <c r="AE40" s="125">
        <f t="shared" si="23"/>
        <v>18056</v>
      </c>
      <c r="AF40" s="170">
        <f t="shared" si="23"/>
        <v>14045</v>
      </c>
      <c r="AG40" s="125">
        <f t="shared" si="23"/>
        <v>17648</v>
      </c>
      <c r="AH40" s="170">
        <f t="shared" si="23"/>
        <v>15660</v>
      </c>
      <c r="AI40" s="123">
        <f>SUM(AI30:AI39)</f>
        <v>53597</v>
      </c>
      <c r="AJ40" s="162">
        <f>SUM(AJ30:AJ39)</f>
        <v>45207</v>
      </c>
      <c r="AL40" s="163">
        <f>SUM(AL30:AL39)</f>
        <v>161826</v>
      </c>
      <c r="AM40" s="164">
        <f>SUM(AM30:AM39)</f>
        <v>215107</v>
      </c>
      <c r="AN40" s="177"/>
      <c r="AP40" s="174">
        <v>441065</v>
      </c>
      <c r="AQ40" s="224" t="s">
        <v>266</v>
      </c>
      <c r="AR40" s="118"/>
      <c r="AT40" s="200"/>
      <c r="AU40" s="200"/>
      <c r="AV40" s="200"/>
      <c r="AW40" s="200"/>
      <c r="AX40" s="200"/>
      <c r="AY40" s="200"/>
    </row>
    <row r="41" spans="1:51" x14ac:dyDescent="0.35">
      <c r="A41" s="225" t="s">
        <v>267</v>
      </c>
      <c r="H41" s="226">
        <f>SUM(B40,D40,F40)</f>
        <v>0</v>
      </c>
      <c r="I41" s="227"/>
      <c r="J41" s="225" t="s">
        <v>267</v>
      </c>
      <c r="L41" s="76"/>
      <c r="N41" s="76"/>
      <c r="P41" s="76"/>
      <c r="Q41" s="173">
        <f>SUM(K40,M40,O40)</f>
        <v>51807</v>
      </c>
      <c r="R41" s="227"/>
      <c r="S41" s="225" t="s">
        <v>267</v>
      </c>
      <c r="U41" s="76"/>
      <c r="W41" s="76"/>
      <c r="Y41" s="228"/>
      <c r="Z41" s="229">
        <f>SUM(T40,V40,X40)</f>
        <v>56422</v>
      </c>
      <c r="AA41" s="230"/>
      <c r="AB41" s="225" t="s">
        <v>267</v>
      </c>
      <c r="AC41" s="231"/>
      <c r="AD41" s="228"/>
      <c r="AF41" s="228"/>
      <c r="AH41" s="228"/>
      <c r="AI41" s="173">
        <f>SUM(AC40,AE40,AG40)</f>
        <v>53597</v>
      </c>
      <c r="AJ41" s="230"/>
      <c r="AK41" s="225" t="s">
        <v>267</v>
      </c>
      <c r="AL41" s="232"/>
      <c r="AM41" s="164"/>
      <c r="AP41" s="174">
        <v>480739</v>
      </c>
      <c r="AQ41" s="215">
        <v>1151498</v>
      </c>
      <c r="AR41" s="118"/>
      <c r="AT41" s="200"/>
      <c r="AU41" s="200"/>
      <c r="AV41" s="200"/>
      <c r="AW41" s="200"/>
      <c r="AX41" s="200"/>
      <c r="AY41" s="200"/>
    </row>
    <row r="42" spans="1:51" x14ac:dyDescent="0.35">
      <c r="A42" s="92" t="s">
        <v>218</v>
      </c>
      <c r="B42" s="125"/>
      <c r="C42" s="166"/>
      <c r="D42" s="125"/>
      <c r="E42" s="166"/>
      <c r="F42" s="125"/>
      <c r="G42" s="166"/>
      <c r="H42" s="123"/>
      <c r="I42" s="124"/>
      <c r="J42" s="92" t="s">
        <v>218</v>
      </c>
      <c r="K42" s="125"/>
      <c r="L42" s="166"/>
      <c r="M42" s="233"/>
      <c r="N42" s="166"/>
      <c r="O42" s="125"/>
      <c r="P42" s="166"/>
      <c r="Q42" s="168"/>
      <c r="R42" s="124"/>
      <c r="S42" s="92" t="s">
        <v>218</v>
      </c>
      <c r="T42" s="125"/>
      <c r="U42" s="166"/>
      <c r="V42" s="125"/>
      <c r="W42" s="170"/>
      <c r="X42" s="125"/>
      <c r="Y42" s="170"/>
      <c r="Z42" s="123"/>
      <c r="AA42" s="162"/>
      <c r="AB42" s="92" t="s">
        <v>218</v>
      </c>
      <c r="AC42" s="234"/>
      <c r="AD42" s="170"/>
      <c r="AE42" s="60"/>
      <c r="AF42" s="170"/>
      <c r="AG42" s="60"/>
      <c r="AH42" s="170"/>
      <c r="AI42" s="123"/>
      <c r="AJ42" s="162"/>
      <c r="AK42" s="92" t="s">
        <v>218</v>
      </c>
      <c r="AL42" s="127"/>
      <c r="AM42" s="164"/>
      <c r="AN42" s="177"/>
      <c r="AO42" s="118"/>
      <c r="AP42" s="118">
        <v>420741</v>
      </c>
      <c r="AQ42" s="178">
        <v>480739</v>
      </c>
      <c r="AR42" s="118"/>
      <c r="AT42" s="200"/>
      <c r="AU42" s="200"/>
      <c r="AV42" s="200"/>
      <c r="AW42" s="200"/>
      <c r="AX42" s="200"/>
      <c r="AY42" s="200"/>
    </row>
    <row r="43" spans="1:51" x14ac:dyDescent="0.35">
      <c r="A43" s="110" t="s">
        <v>131</v>
      </c>
      <c r="B43" s="111"/>
      <c r="C43" s="112"/>
      <c r="D43" s="111"/>
      <c r="E43" s="112"/>
      <c r="F43" s="111"/>
      <c r="G43" s="112"/>
      <c r="H43" s="104"/>
      <c r="I43" s="235"/>
      <c r="J43" s="110" t="s">
        <v>131</v>
      </c>
      <c r="K43" s="111"/>
      <c r="L43" s="112"/>
      <c r="M43" s="111"/>
      <c r="N43" s="112"/>
      <c r="O43" s="111"/>
      <c r="P43" s="112"/>
      <c r="Q43" s="236"/>
      <c r="R43" s="235"/>
      <c r="S43" s="110" t="s">
        <v>131</v>
      </c>
      <c r="T43" s="111"/>
      <c r="U43" s="112"/>
      <c r="V43" s="111"/>
      <c r="W43" s="237"/>
      <c r="X43" s="111"/>
      <c r="Y43" s="237"/>
      <c r="Z43" s="104"/>
      <c r="AA43" s="238"/>
      <c r="AB43" s="110" t="s">
        <v>131</v>
      </c>
      <c r="AC43" s="239"/>
      <c r="AD43" s="237"/>
      <c r="AE43" s="114"/>
      <c r="AF43" s="237"/>
      <c r="AG43" s="114"/>
      <c r="AH43" s="237"/>
      <c r="AI43" s="104"/>
      <c r="AJ43" s="238"/>
      <c r="AK43" s="110" t="s">
        <v>131</v>
      </c>
      <c r="AL43" s="115"/>
      <c r="AM43" s="164"/>
      <c r="AN43" s="177"/>
      <c r="AO43" s="118"/>
      <c r="AP43" s="118">
        <v>0</v>
      </c>
      <c r="AQ43" s="178">
        <v>0</v>
      </c>
      <c r="AR43" s="118"/>
      <c r="AT43" s="200"/>
      <c r="AU43" s="200"/>
      <c r="AV43" s="200"/>
      <c r="AW43" s="200"/>
      <c r="AX43" s="200"/>
      <c r="AY43" s="200"/>
    </row>
    <row r="44" spans="1:51" x14ac:dyDescent="0.35">
      <c r="A44" s="135" t="s">
        <v>268</v>
      </c>
      <c r="B44" s="121"/>
      <c r="C44" s="122">
        <v>76351</v>
      </c>
      <c r="D44" s="121"/>
      <c r="E44" s="122">
        <v>125413</v>
      </c>
      <c r="F44" s="121"/>
      <c r="G44" s="122">
        <v>146711</v>
      </c>
      <c r="H44" s="123">
        <f>SUM(B44,D44,F44)</f>
        <v>0</v>
      </c>
      <c r="I44" s="124">
        <f t="shared" ref="I44:I62" si="24">SUM(C44,E44,G44)</f>
        <v>348475</v>
      </c>
      <c r="J44" s="135" t="s">
        <v>268</v>
      </c>
      <c r="K44" s="121">
        <v>133978</v>
      </c>
      <c r="L44" s="122">
        <v>85316</v>
      </c>
      <c r="M44" s="121">
        <v>111242</v>
      </c>
      <c r="N44" s="122">
        <v>100000</v>
      </c>
      <c r="O44" s="121">
        <v>81165</v>
      </c>
      <c r="P44" s="122">
        <v>183627</v>
      </c>
      <c r="Q44" s="123">
        <f>SUM(K44,M44,O44)</f>
        <v>326385</v>
      </c>
      <c r="R44" s="124">
        <f>SUM(L44,N44,P44)</f>
        <v>368943</v>
      </c>
      <c r="S44" s="135" t="s">
        <v>268</v>
      </c>
      <c r="T44" s="121">
        <v>80219</v>
      </c>
      <c r="U44" s="122">
        <v>92109</v>
      </c>
      <c r="V44" s="121">
        <v>98722</v>
      </c>
      <c r="W44" s="122">
        <v>119741</v>
      </c>
      <c r="X44" s="121">
        <v>86877</v>
      </c>
      <c r="Y44" s="122">
        <v>109068</v>
      </c>
      <c r="Z44" s="123">
        <f t="shared" ref="Z44:AA62" si="25">SUM(T44,V44,X44)</f>
        <v>265818</v>
      </c>
      <c r="AA44" s="124">
        <f t="shared" si="25"/>
        <v>320918</v>
      </c>
      <c r="AB44" s="135" t="s">
        <v>268</v>
      </c>
      <c r="AC44" s="121">
        <v>86692</v>
      </c>
      <c r="AD44" s="122">
        <v>97689</v>
      </c>
      <c r="AE44" s="126">
        <v>97204</v>
      </c>
      <c r="AF44" s="122">
        <v>83270</v>
      </c>
      <c r="AG44" s="126">
        <v>26924</v>
      </c>
      <c r="AH44" s="122">
        <v>66799</v>
      </c>
      <c r="AI44" s="123">
        <f>SUM(AC44,AE44,AG44)</f>
        <v>210820</v>
      </c>
      <c r="AJ44" s="124">
        <f t="shared" ref="AJ44:AJ62" si="26">SUM(AD44,AF44,AH44)</f>
        <v>247758</v>
      </c>
      <c r="AK44" s="135" t="s">
        <v>268</v>
      </c>
      <c r="AL44" s="127">
        <f>SUM(AI44,Z44,Q44,H44)</f>
        <v>803023</v>
      </c>
      <c r="AM44" s="128">
        <f t="shared" ref="AM44:AM62" si="27">SUM(AJ44,AA44,R44,I44)</f>
        <v>1286094</v>
      </c>
      <c r="AN44" s="240"/>
      <c r="AO44" s="118"/>
      <c r="AP44" s="118">
        <v>114542</v>
      </c>
      <c r="AQ44" s="178">
        <v>500411</v>
      </c>
      <c r="AR44" s="118"/>
    </row>
    <row r="45" spans="1:51" x14ac:dyDescent="0.35">
      <c r="A45" s="120" t="s">
        <v>269</v>
      </c>
      <c r="B45" s="121"/>
      <c r="C45" s="122">
        <v>34929</v>
      </c>
      <c r="D45" s="121"/>
      <c r="E45" s="122">
        <v>37995</v>
      </c>
      <c r="F45" s="121"/>
      <c r="G45" s="122">
        <v>48043</v>
      </c>
      <c r="H45" s="123">
        <f t="shared" ref="H45:H62" si="28">SUM(B45,D45,F45)</f>
        <v>0</v>
      </c>
      <c r="I45" s="124">
        <f t="shared" si="24"/>
        <v>120967</v>
      </c>
      <c r="J45" s="120" t="s">
        <v>269</v>
      </c>
      <c r="K45" s="121">
        <v>45014</v>
      </c>
      <c r="L45" s="122">
        <v>45327</v>
      </c>
      <c r="M45" s="121">
        <v>47008</v>
      </c>
      <c r="N45" s="122">
        <v>46148</v>
      </c>
      <c r="O45" s="121">
        <v>37891</v>
      </c>
      <c r="P45" s="122">
        <v>42842</v>
      </c>
      <c r="Q45" s="123">
        <f t="shared" ref="Q45:R62" si="29">SUM(K45,M45,O45)</f>
        <v>129913</v>
      </c>
      <c r="R45" s="124">
        <f t="shared" si="29"/>
        <v>134317</v>
      </c>
      <c r="S45" s="120" t="s">
        <v>269</v>
      </c>
      <c r="T45" s="121">
        <v>38325</v>
      </c>
      <c r="U45" s="122">
        <v>40339</v>
      </c>
      <c r="V45" s="121">
        <v>48438</v>
      </c>
      <c r="W45" s="122">
        <v>49157</v>
      </c>
      <c r="X45" s="121">
        <v>40981</v>
      </c>
      <c r="Y45" s="122">
        <v>40247</v>
      </c>
      <c r="Z45" s="123">
        <f t="shared" si="25"/>
        <v>127744</v>
      </c>
      <c r="AA45" s="124">
        <f t="shared" si="25"/>
        <v>129743</v>
      </c>
      <c r="AB45" s="120" t="s">
        <v>269</v>
      </c>
      <c r="AC45" s="125">
        <v>44423</v>
      </c>
      <c r="AD45" s="122">
        <v>40547</v>
      </c>
      <c r="AE45" s="126">
        <v>38682</v>
      </c>
      <c r="AF45" s="122">
        <v>36669</v>
      </c>
      <c r="AG45" s="126">
        <v>38682</v>
      </c>
      <c r="AH45" s="122">
        <v>23523</v>
      </c>
      <c r="AI45" s="123">
        <f t="shared" ref="AI45:AI60" si="30">SUM(AC45,AE45,AG45)</f>
        <v>121787</v>
      </c>
      <c r="AJ45" s="124">
        <f t="shared" si="26"/>
        <v>100739</v>
      </c>
      <c r="AK45" s="120" t="s">
        <v>269</v>
      </c>
      <c r="AL45" s="127">
        <f t="shared" ref="AL45:AL62" si="31">SUM(AI45,Z45,Q45,H45)</f>
        <v>379444</v>
      </c>
      <c r="AM45" s="128">
        <f t="shared" si="27"/>
        <v>485766</v>
      </c>
      <c r="AN45" s="240"/>
      <c r="AO45" s="118"/>
      <c r="AP45" s="118">
        <v>0</v>
      </c>
      <c r="AQ45" s="178">
        <v>24424</v>
      </c>
    </row>
    <row r="46" spans="1:51" x14ac:dyDescent="0.35">
      <c r="A46" s="135" t="s">
        <v>270</v>
      </c>
      <c r="B46" s="241"/>
      <c r="C46" s="122">
        <v>5652</v>
      </c>
      <c r="D46" s="241"/>
      <c r="E46" s="122">
        <v>23239</v>
      </c>
      <c r="F46" s="241"/>
      <c r="G46" s="122">
        <v>23285</v>
      </c>
      <c r="H46" s="123">
        <f t="shared" si="28"/>
        <v>0</v>
      </c>
      <c r="I46" s="124">
        <f t="shared" si="24"/>
        <v>52176</v>
      </c>
      <c r="J46" s="135" t="s">
        <v>270</v>
      </c>
      <c r="K46" s="138">
        <v>5000</v>
      </c>
      <c r="L46" s="122">
        <v>50000</v>
      </c>
      <c r="M46" s="126">
        <v>85731</v>
      </c>
      <c r="N46" s="122">
        <v>63319</v>
      </c>
      <c r="O46" s="126">
        <v>31914</v>
      </c>
      <c r="P46" s="122">
        <v>67240</v>
      </c>
      <c r="Q46" s="123">
        <f t="shared" si="29"/>
        <v>122645</v>
      </c>
      <c r="R46" s="124">
        <f t="shared" si="29"/>
        <v>180559</v>
      </c>
      <c r="S46" s="135" t="s">
        <v>270</v>
      </c>
      <c r="T46" s="126">
        <v>21358</v>
      </c>
      <c r="U46" s="122">
        <v>17802</v>
      </c>
      <c r="V46" s="140">
        <v>51384</v>
      </c>
      <c r="W46" s="122">
        <v>26916</v>
      </c>
      <c r="X46" s="138">
        <v>58000</v>
      </c>
      <c r="Y46" s="122">
        <v>22199</v>
      </c>
      <c r="Z46" s="123">
        <f t="shared" si="25"/>
        <v>130742</v>
      </c>
      <c r="AA46" s="124">
        <f t="shared" si="25"/>
        <v>66917</v>
      </c>
      <c r="AB46" s="135" t="s">
        <v>270</v>
      </c>
      <c r="AC46" s="121">
        <v>64643</v>
      </c>
      <c r="AD46" s="122">
        <v>22264</v>
      </c>
      <c r="AE46" s="140">
        <v>62143</v>
      </c>
      <c r="AF46" s="122">
        <v>17058</v>
      </c>
      <c r="AG46" s="126">
        <v>23438</v>
      </c>
      <c r="AH46" s="122">
        <v>5871</v>
      </c>
      <c r="AI46" s="123">
        <f t="shared" si="30"/>
        <v>150224</v>
      </c>
      <c r="AJ46" s="124">
        <f t="shared" si="26"/>
        <v>45193</v>
      </c>
      <c r="AK46" s="135" t="s">
        <v>270</v>
      </c>
      <c r="AL46" s="127">
        <f t="shared" si="31"/>
        <v>403611</v>
      </c>
      <c r="AM46" s="128">
        <f t="shared" si="27"/>
        <v>344845</v>
      </c>
      <c r="AN46" s="240"/>
      <c r="AO46" s="118"/>
      <c r="AP46" s="118">
        <v>0</v>
      </c>
      <c r="AQ46" s="178"/>
    </row>
    <row r="47" spans="1:51" x14ac:dyDescent="0.35">
      <c r="A47" s="135" t="s">
        <v>132</v>
      </c>
      <c r="B47" s="121"/>
      <c r="C47" s="122">
        <v>21996</v>
      </c>
      <c r="D47" s="121"/>
      <c r="E47" s="122">
        <v>22680</v>
      </c>
      <c r="F47" s="121"/>
      <c r="G47" s="122">
        <v>20990</v>
      </c>
      <c r="H47" s="123">
        <f t="shared" si="28"/>
        <v>0</v>
      </c>
      <c r="I47" s="124">
        <f t="shared" si="24"/>
        <v>65666</v>
      </c>
      <c r="J47" s="135" t="s">
        <v>132</v>
      </c>
      <c r="K47" s="121">
        <v>72749</v>
      </c>
      <c r="L47" s="122">
        <v>20000</v>
      </c>
      <c r="M47" s="126">
        <v>72749</v>
      </c>
      <c r="N47" s="122">
        <v>25000</v>
      </c>
      <c r="O47" s="121">
        <v>18327</v>
      </c>
      <c r="P47" s="122">
        <v>10000</v>
      </c>
      <c r="Q47" s="123">
        <f t="shared" si="29"/>
        <v>163825</v>
      </c>
      <c r="R47" s="124">
        <f t="shared" si="29"/>
        <v>55000</v>
      </c>
      <c r="S47" s="135" t="s">
        <v>132</v>
      </c>
      <c r="T47" s="136">
        <v>10000</v>
      </c>
      <c r="U47" s="122">
        <v>17315</v>
      </c>
      <c r="V47" s="136">
        <v>10000</v>
      </c>
      <c r="W47" s="122">
        <v>20739</v>
      </c>
      <c r="X47" s="138">
        <v>10938</v>
      </c>
      <c r="Y47" s="122">
        <v>18851</v>
      </c>
      <c r="Z47" s="123">
        <f t="shared" si="25"/>
        <v>30938</v>
      </c>
      <c r="AA47" s="124">
        <f t="shared" si="25"/>
        <v>56905</v>
      </c>
      <c r="AB47" s="135" t="s">
        <v>132</v>
      </c>
      <c r="AC47" s="141">
        <v>10000</v>
      </c>
      <c r="AD47" s="122">
        <v>12972</v>
      </c>
      <c r="AE47" s="138">
        <v>25000</v>
      </c>
      <c r="AF47" s="122">
        <v>17550</v>
      </c>
      <c r="AG47" s="138">
        <v>25000</v>
      </c>
      <c r="AH47" s="122">
        <v>21295</v>
      </c>
      <c r="AI47" s="123">
        <f t="shared" si="30"/>
        <v>60000</v>
      </c>
      <c r="AJ47" s="124">
        <f t="shared" si="26"/>
        <v>51817</v>
      </c>
      <c r="AK47" s="135" t="s">
        <v>132</v>
      </c>
      <c r="AL47" s="127">
        <f t="shared" si="31"/>
        <v>254763</v>
      </c>
      <c r="AM47" s="128">
        <f t="shared" si="27"/>
        <v>229388</v>
      </c>
      <c r="AN47" s="240"/>
      <c r="AO47" s="118"/>
      <c r="AP47" s="118">
        <v>184339</v>
      </c>
      <c r="AQ47" s="178">
        <v>5376</v>
      </c>
    </row>
    <row r="48" spans="1:51" x14ac:dyDescent="0.35">
      <c r="A48" s="201" t="s">
        <v>271</v>
      </c>
      <c r="B48" s="202"/>
      <c r="C48" s="203">
        <v>19000</v>
      </c>
      <c r="D48" s="202"/>
      <c r="E48" s="203">
        <v>22200</v>
      </c>
      <c r="F48" s="202"/>
      <c r="G48" s="203">
        <v>26500</v>
      </c>
      <c r="H48" s="123">
        <f t="shared" si="28"/>
        <v>0</v>
      </c>
      <c r="I48" s="124">
        <f t="shared" si="24"/>
        <v>67700</v>
      </c>
      <c r="J48" s="201" t="s">
        <v>271</v>
      </c>
      <c r="K48" s="202">
        <v>23640</v>
      </c>
      <c r="L48" s="203">
        <v>22680</v>
      </c>
      <c r="M48" s="202">
        <v>27090</v>
      </c>
      <c r="N48" s="203">
        <v>23750</v>
      </c>
      <c r="O48" s="202">
        <v>20330</v>
      </c>
      <c r="P48" s="203">
        <v>21660</v>
      </c>
      <c r="Q48" s="123">
        <f t="shared" si="29"/>
        <v>71060</v>
      </c>
      <c r="R48" s="124">
        <f t="shared" si="29"/>
        <v>68090</v>
      </c>
      <c r="S48" s="201" t="s">
        <v>271</v>
      </c>
      <c r="T48" s="202">
        <v>23070</v>
      </c>
      <c r="U48" s="203">
        <v>22310</v>
      </c>
      <c r="V48" s="202">
        <v>24350</v>
      </c>
      <c r="W48" s="203">
        <v>26830</v>
      </c>
      <c r="X48" s="204">
        <v>19696</v>
      </c>
      <c r="Y48" s="203">
        <v>24710</v>
      </c>
      <c r="Z48" s="123">
        <f t="shared" si="25"/>
        <v>67116</v>
      </c>
      <c r="AA48" s="124">
        <f t="shared" si="25"/>
        <v>73850</v>
      </c>
      <c r="AB48" s="201" t="s">
        <v>271</v>
      </c>
      <c r="AC48" s="202">
        <v>23650</v>
      </c>
      <c r="AD48" s="203">
        <v>23690</v>
      </c>
      <c r="AE48" s="204">
        <v>20780</v>
      </c>
      <c r="AF48" s="203">
        <v>17080</v>
      </c>
      <c r="AG48" s="204">
        <v>16230</v>
      </c>
      <c r="AH48" s="203">
        <v>15930</v>
      </c>
      <c r="AI48" s="123">
        <f t="shared" si="30"/>
        <v>60660</v>
      </c>
      <c r="AJ48" s="124">
        <f t="shared" si="26"/>
        <v>56700</v>
      </c>
      <c r="AK48" s="201" t="s">
        <v>271</v>
      </c>
      <c r="AL48" s="127">
        <f t="shared" si="31"/>
        <v>198836</v>
      </c>
      <c r="AM48" s="128">
        <f t="shared" si="27"/>
        <v>266340</v>
      </c>
      <c r="AN48" s="240"/>
      <c r="AO48" s="118"/>
      <c r="AP48" s="118">
        <v>135920</v>
      </c>
      <c r="AQ48" s="178">
        <v>3090</v>
      </c>
    </row>
    <row r="49" spans="1:44" x14ac:dyDescent="0.35">
      <c r="A49" s="135" t="s">
        <v>272</v>
      </c>
      <c r="B49" s="121"/>
      <c r="C49" s="122">
        <v>26622</v>
      </c>
      <c r="D49" s="121"/>
      <c r="E49" s="122">
        <v>43330</v>
      </c>
      <c r="F49" s="121"/>
      <c r="G49" s="122">
        <v>44721</v>
      </c>
      <c r="H49" s="123">
        <f t="shared" si="28"/>
        <v>0</v>
      </c>
      <c r="I49" s="124">
        <f t="shared" si="24"/>
        <v>114673</v>
      </c>
      <c r="J49" s="135" t="s">
        <v>272</v>
      </c>
      <c r="K49" s="121">
        <v>35348</v>
      </c>
      <c r="L49" s="122">
        <v>48301</v>
      </c>
      <c r="M49" s="126">
        <v>35348</v>
      </c>
      <c r="N49" s="122">
        <v>49495</v>
      </c>
      <c r="O49" s="140">
        <v>7600</v>
      </c>
      <c r="P49" s="122">
        <v>53054</v>
      </c>
      <c r="Q49" s="123">
        <f t="shared" si="29"/>
        <v>78296</v>
      </c>
      <c r="R49" s="124">
        <f t="shared" si="29"/>
        <v>150850</v>
      </c>
      <c r="S49" s="135" t="s">
        <v>272</v>
      </c>
      <c r="T49" s="126">
        <v>30584</v>
      </c>
      <c r="U49" s="122">
        <v>36590</v>
      </c>
      <c r="V49" s="138">
        <v>41000</v>
      </c>
      <c r="W49" s="122">
        <v>40017</v>
      </c>
      <c r="X49" s="141">
        <v>41000</v>
      </c>
      <c r="Y49" s="122">
        <v>38383</v>
      </c>
      <c r="Z49" s="123">
        <f t="shared" si="25"/>
        <v>112584</v>
      </c>
      <c r="AA49" s="124">
        <f t="shared" si="25"/>
        <v>114990</v>
      </c>
      <c r="AB49" s="135" t="s">
        <v>272</v>
      </c>
      <c r="AC49" s="121">
        <v>45000</v>
      </c>
      <c r="AD49" s="122">
        <v>30769</v>
      </c>
      <c r="AE49" s="140">
        <v>40000</v>
      </c>
      <c r="AF49" s="122">
        <v>37898</v>
      </c>
      <c r="AG49" s="126">
        <v>36630</v>
      </c>
      <c r="AH49" s="122">
        <v>25769</v>
      </c>
      <c r="AI49" s="123">
        <f t="shared" si="30"/>
        <v>121630</v>
      </c>
      <c r="AJ49" s="124">
        <f t="shared" si="26"/>
        <v>94436</v>
      </c>
      <c r="AK49" s="135" t="s">
        <v>272</v>
      </c>
      <c r="AL49" s="127">
        <f t="shared" si="31"/>
        <v>312510</v>
      </c>
      <c r="AM49" s="128">
        <f t="shared" si="27"/>
        <v>474949</v>
      </c>
      <c r="AN49" s="240"/>
      <c r="AO49" s="118"/>
      <c r="AP49" s="118">
        <v>76000</v>
      </c>
      <c r="AQ49" s="178">
        <v>3547</v>
      </c>
    </row>
    <row r="50" spans="1:44" x14ac:dyDescent="0.35">
      <c r="A50" s="135" t="s">
        <v>273</v>
      </c>
      <c r="B50" s="121"/>
      <c r="C50" s="122">
        <v>30525</v>
      </c>
      <c r="D50" s="121"/>
      <c r="E50" s="122">
        <v>28418</v>
      </c>
      <c r="F50" s="121"/>
      <c r="G50" s="122">
        <v>40350</v>
      </c>
      <c r="H50" s="123">
        <f t="shared" si="28"/>
        <v>0</v>
      </c>
      <c r="I50" s="124">
        <f t="shared" si="24"/>
        <v>99293</v>
      </c>
      <c r="J50" s="135" t="s">
        <v>273</v>
      </c>
      <c r="K50" s="121">
        <v>47197</v>
      </c>
      <c r="L50" s="122">
        <v>44775</v>
      </c>
      <c r="M50" s="126">
        <v>47197</v>
      </c>
      <c r="N50" s="122">
        <v>48802</v>
      </c>
      <c r="O50" s="141">
        <v>7600</v>
      </c>
      <c r="P50" s="122">
        <v>53005</v>
      </c>
      <c r="Q50" s="123">
        <f t="shared" si="29"/>
        <v>101994</v>
      </c>
      <c r="R50" s="124">
        <f t="shared" si="29"/>
        <v>146582</v>
      </c>
      <c r="S50" s="135" t="s">
        <v>273</v>
      </c>
      <c r="T50" s="121">
        <v>43100</v>
      </c>
      <c r="U50" s="122">
        <v>36366</v>
      </c>
      <c r="V50" s="121">
        <v>41931</v>
      </c>
      <c r="W50" s="122">
        <v>43573</v>
      </c>
      <c r="X50" s="126">
        <v>41377</v>
      </c>
      <c r="Y50" s="122">
        <v>42693</v>
      </c>
      <c r="Z50" s="123">
        <f t="shared" si="25"/>
        <v>126408</v>
      </c>
      <c r="AA50" s="124">
        <f t="shared" si="25"/>
        <v>122632</v>
      </c>
      <c r="AB50" s="135" t="s">
        <v>273</v>
      </c>
      <c r="AC50" s="121">
        <v>45591</v>
      </c>
      <c r="AD50" s="122">
        <v>37106</v>
      </c>
      <c r="AE50" s="126">
        <v>40958</v>
      </c>
      <c r="AF50" s="122">
        <v>35430</v>
      </c>
      <c r="AG50" s="126">
        <v>26821</v>
      </c>
      <c r="AH50" s="122">
        <v>21163</v>
      </c>
      <c r="AI50" s="123">
        <f t="shared" si="30"/>
        <v>113370</v>
      </c>
      <c r="AJ50" s="124">
        <f t="shared" si="26"/>
        <v>93699</v>
      </c>
      <c r="AK50" s="135" t="s">
        <v>273</v>
      </c>
      <c r="AL50" s="127">
        <f t="shared" si="31"/>
        <v>341772</v>
      </c>
      <c r="AM50" s="128">
        <f t="shared" si="27"/>
        <v>462206</v>
      </c>
      <c r="AN50" s="240"/>
      <c r="AO50" s="118"/>
      <c r="AP50" s="118">
        <v>0</v>
      </c>
      <c r="AQ50" s="178">
        <v>20265</v>
      </c>
    </row>
    <row r="51" spans="1:44" x14ac:dyDescent="0.35">
      <c r="A51" s="135" t="s">
        <v>274</v>
      </c>
      <c r="B51" s="121"/>
      <c r="C51" s="122">
        <v>21766</v>
      </c>
      <c r="D51" s="121"/>
      <c r="E51" s="122">
        <v>37010</v>
      </c>
      <c r="F51" s="121"/>
      <c r="G51" s="122">
        <v>45601</v>
      </c>
      <c r="H51" s="123">
        <f t="shared" si="28"/>
        <v>0</v>
      </c>
      <c r="I51" s="124">
        <f t="shared" si="24"/>
        <v>104377</v>
      </c>
      <c r="J51" s="135" t="s">
        <v>274</v>
      </c>
      <c r="K51" s="121">
        <v>52543</v>
      </c>
      <c r="L51" s="122">
        <v>43446</v>
      </c>
      <c r="M51" s="126">
        <v>59486</v>
      </c>
      <c r="N51" s="122">
        <v>45000</v>
      </c>
      <c r="O51" s="141">
        <v>7600</v>
      </c>
      <c r="P51" s="122">
        <v>48393</v>
      </c>
      <c r="Q51" s="123">
        <f t="shared" si="29"/>
        <v>119629</v>
      </c>
      <c r="R51" s="124">
        <f t="shared" si="29"/>
        <v>136839</v>
      </c>
      <c r="S51" s="135" t="s">
        <v>274</v>
      </c>
      <c r="T51" s="121">
        <v>70085</v>
      </c>
      <c r="U51" s="122">
        <v>34506</v>
      </c>
      <c r="V51" s="136">
        <v>40000</v>
      </c>
      <c r="W51" s="122">
        <v>46331</v>
      </c>
      <c r="X51" s="126">
        <v>46428</v>
      </c>
      <c r="Y51" s="122">
        <v>42441</v>
      </c>
      <c r="Z51" s="123">
        <f t="shared" si="25"/>
        <v>156513</v>
      </c>
      <c r="AA51" s="124">
        <f t="shared" si="25"/>
        <v>123278</v>
      </c>
      <c r="AB51" s="135" t="s">
        <v>274</v>
      </c>
      <c r="AC51" s="121">
        <v>46282</v>
      </c>
      <c r="AD51" s="122">
        <v>39003</v>
      </c>
      <c r="AE51" s="126">
        <v>39539</v>
      </c>
      <c r="AF51" s="122">
        <v>37251</v>
      </c>
      <c r="AG51" s="126">
        <v>14399</v>
      </c>
      <c r="AH51" s="122">
        <v>22031</v>
      </c>
      <c r="AI51" s="123">
        <f t="shared" si="30"/>
        <v>100220</v>
      </c>
      <c r="AJ51" s="124">
        <f t="shared" si="26"/>
        <v>98285</v>
      </c>
      <c r="AK51" s="135" t="s">
        <v>274</v>
      </c>
      <c r="AL51" s="127">
        <f t="shared" si="31"/>
        <v>376362</v>
      </c>
      <c r="AM51" s="128">
        <f t="shared" si="27"/>
        <v>462779</v>
      </c>
      <c r="AN51" s="240"/>
      <c r="AP51" s="174">
        <v>24424</v>
      </c>
      <c r="AQ51" s="215">
        <v>20800</v>
      </c>
    </row>
    <row r="52" spans="1:44" x14ac:dyDescent="0.35">
      <c r="A52" s="135" t="s">
        <v>275</v>
      </c>
      <c r="B52" s="136"/>
      <c r="C52" s="137">
        <v>25000</v>
      </c>
      <c r="D52" s="136"/>
      <c r="E52" s="137">
        <v>35000</v>
      </c>
      <c r="F52" s="136"/>
      <c r="G52" s="137">
        <v>40000</v>
      </c>
      <c r="H52" s="123">
        <f t="shared" si="28"/>
        <v>0</v>
      </c>
      <c r="I52" s="124">
        <f t="shared" si="24"/>
        <v>100000</v>
      </c>
      <c r="J52" s="135" t="s">
        <v>275</v>
      </c>
      <c r="K52" s="136">
        <v>35000</v>
      </c>
      <c r="L52" s="122">
        <v>49221</v>
      </c>
      <c r="M52" s="138">
        <v>55000</v>
      </c>
      <c r="N52" s="122">
        <v>51412</v>
      </c>
      <c r="O52" s="136">
        <v>7600</v>
      </c>
      <c r="P52" s="122">
        <v>52160</v>
      </c>
      <c r="Q52" s="123">
        <f t="shared" si="29"/>
        <v>97600</v>
      </c>
      <c r="R52" s="124">
        <f t="shared" si="29"/>
        <v>152793</v>
      </c>
      <c r="S52" s="135" t="s">
        <v>275</v>
      </c>
      <c r="T52" s="136">
        <v>30000</v>
      </c>
      <c r="U52" s="122">
        <v>36424</v>
      </c>
      <c r="V52" s="121">
        <v>26832</v>
      </c>
      <c r="W52" s="122">
        <v>47626</v>
      </c>
      <c r="X52" s="126">
        <v>50099</v>
      </c>
      <c r="Y52" s="122">
        <v>41657</v>
      </c>
      <c r="Z52" s="123">
        <f t="shared" si="25"/>
        <v>106931</v>
      </c>
      <c r="AA52" s="124">
        <f t="shared" si="25"/>
        <v>125707</v>
      </c>
      <c r="AB52" s="135" t="s">
        <v>275</v>
      </c>
      <c r="AC52" s="121">
        <v>48864</v>
      </c>
      <c r="AD52" s="122">
        <v>37553</v>
      </c>
      <c r="AE52" s="126">
        <v>40904</v>
      </c>
      <c r="AF52" s="122">
        <v>37518</v>
      </c>
      <c r="AG52" s="126">
        <v>26442</v>
      </c>
      <c r="AH52" s="122">
        <v>38301</v>
      </c>
      <c r="AI52" s="123">
        <f t="shared" si="30"/>
        <v>116210</v>
      </c>
      <c r="AJ52" s="124">
        <f t="shared" si="26"/>
        <v>113372</v>
      </c>
      <c r="AK52" s="135" t="s">
        <v>275</v>
      </c>
      <c r="AL52" s="127">
        <f t="shared" si="31"/>
        <v>320741</v>
      </c>
      <c r="AM52" s="128">
        <f t="shared" si="27"/>
        <v>491872</v>
      </c>
      <c r="AN52" s="240"/>
      <c r="AP52" s="174">
        <v>135680</v>
      </c>
      <c r="AQ52" s="242">
        <v>4218</v>
      </c>
    </row>
    <row r="53" spans="1:44" x14ac:dyDescent="0.35">
      <c r="A53" s="135" t="s">
        <v>82</v>
      </c>
      <c r="B53" s="121"/>
      <c r="C53" s="122">
        <v>0</v>
      </c>
      <c r="D53" s="121"/>
      <c r="E53" s="122">
        <v>0</v>
      </c>
      <c r="F53" s="121"/>
      <c r="G53" s="122">
        <v>0</v>
      </c>
      <c r="H53" s="123">
        <f t="shared" si="28"/>
        <v>0</v>
      </c>
      <c r="I53" s="124">
        <f t="shared" si="24"/>
        <v>0</v>
      </c>
      <c r="J53" s="135" t="s">
        <v>82</v>
      </c>
      <c r="K53" s="121">
        <v>0</v>
      </c>
      <c r="L53" s="122">
        <v>5000</v>
      </c>
      <c r="M53" s="126">
        <v>0</v>
      </c>
      <c r="N53" s="122">
        <v>5000</v>
      </c>
      <c r="O53" s="121">
        <v>0</v>
      </c>
      <c r="P53" s="122">
        <v>0</v>
      </c>
      <c r="Q53" s="123">
        <f t="shared" si="29"/>
        <v>0</v>
      </c>
      <c r="R53" s="124">
        <f t="shared" si="29"/>
        <v>10000</v>
      </c>
      <c r="S53" s="135" t="s">
        <v>82</v>
      </c>
      <c r="T53" s="121">
        <v>0</v>
      </c>
      <c r="U53" s="122">
        <v>0</v>
      </c>
      <c r="V53" s="121">
        <v>0</v>
      </c>
      <c r="W53" s="122">
        <v>0</v>
      </c>
      <c r="X53" s="126">
        <v>0</v>
      </c>
      <c r="Y53" s="122">
        <v>0</v>
      </c>
      <c r="Z53" s="123">
        <f t="shared" si="25"/>
        <v>0</v>
      </c>
      <c r="AA53" s="124">
        <f t="shared" si="25"/>
        <v>0</v>
      </c>
      <c r="AB53" s="135" t="s">
        <v>82</v>
      </c>
      <c r="AC53" s="121">
        <v>0</v>
      </c>
      <c r="AD53" s="122">
        <v>0</v>
      </c>
      <c r="AE53" s="126">
        <v>0</v>
      </c>
      <c r="AF53" s="122">
        <v>0</v>
      </c>
      <c r="AG53" s="126">
        <v>0</v>
      </c>
      <c r="AH53" s="122">
        <v>0</v>
      </c>
      <c r="AI53" s="123">
        <f t="shared" si="30"/>
        <v>0</v>
      </c>
      <c r="AJ53" s="124">
        <f t="shared" si="26"/>
        <v>0</v>
      </c>
      <c r="AK53" s="135" t="s">
        <v>82</v>
      </c>
      <c r="AL53" s="127">
        <f t="shared" si="31"/>
        <v>0</v>
      </c>
      <c r="AM53" s="128">
        <f t="shared" si="27"/>
        <v>10000</v>
      </c>
      <c r="AN53" s="240"/>
      <c r="AP53" s="174">
        <v>5783</v>
      </c>
      <c r="AQ53" s="243"/>
    </row>
    <row r="54" spans="1:44" x14ac:dyDescent="0.35">
      <c r="A54" s="135" t="s">
        <v>276</v>
      </c>
      <c r="B54" s="121"/>
      <c r="C54" s="122">
        <v>5673</v>
      </c>
      <c r="D54" s="121"/>
      <c r="E54" s="122">
        <v>11190</v>
      </c>
      <c r="F54" s="121"/>
      <c r="G54" s="122">
        <v>10905</v>
      </c>
      <c r="H54" s="123">
        <f t="shared" si="28"/>
        <v>0</v>
      </c>
      <c r="I54" s="124">
        <f t="shared" si="24"/>
        <v>27768</v>
      </c>
      <c r="J54" s="135" t="s">
        <v>276</v>
      </c>
      <c r="K54" s="136">
        <v>15000</v>
      </c>
      <c r="L54" s="122">
        <v>20346</v>
      </c>
      <c r="M54" s="138">
        <v>20000</v>
      </c>
      <c r="N54" s="122">
        <v>21650</v>
      </c>
      <c r="O54" s="136">
        <v>1000</v>
      </c>
      <c r="P54" s="122">
        <v>17762</v>
      </c>
      <c r="Q54" s="123">
        <f t="shared" si="29"/>
        <v>36000</v>
      </c>
      <c r="R54" s="124">
        <f t="shared" si="29"/>
        <v>59758</v>
      </c>
      <c r="S54" s="135" t="s">
        <v>276</v>
      </c>
      <c r="T54" s="136">
        <v>5000</v>
      </c>
      <c r="U54" s="122">
        <v>13655</v>
      </c>
      <c r="V54" s="121">
        <v>8774</v>
      </c>
      <c r="W54" s="122">
        <v>18651</v>
      </c>
      <c r="X54" s="138">
        <v>15000</v>
      </c>
      <c r="Y54" s="122">
        <v>15033</v>
      </c>
      <c r="Z54" s="123">
        <f t="shared" si="25"/>
        <v>28774</v>
      </c>
      <c r="AA54" s="124">
        <f t="shared" si="25"/>
        <v>47339</v>
      </c>
      <c r="AB54" s="135" t="s">
        <v>276</v>
      </c>
      <c r="AC54" s="121">
        <v>8500</v>
      </c>
      <c r="AD54" s="122">
        <v>12177</v>
      </c>
      <c r="AE54" s="138">
        <v>8500</v>
      </c>
      <c r="AF54" s="122">
        <v>8908</v>
      </c>
      <c r="AG54" s="138">
        <v>5000</v>
      </c>
      <c r="AH54" s="122">
        <v>6917</v>
      </c>
      <c r="AI54" s="123">
        <f t="shared" si="30"/>
        <v>22000</v>
      </c>
      <c r="AJ54" s="124">
        <f t="shared" si="26"/>
        <v>28002</v>
      </c>
      <c r="AK54" s="135" t="s">
        <v>276</v>
      </c>
      <c r="AL54" s="127">
        <f t="shared" si="31"/>
        <v>86774</v>
      </c>
      <c r="AM54" s="128">
        <f t="shared" si="27"/>
        <v>162867</v>
      </c>
      <c r="AN54" s="240"/>
      <c r="AP54" s="174">
        <v>2563</v>
      </c>
      <c r="AQ54" s="244">
        <v>74421</v>
      </c>
    </row>
    <row r="55" spans="1:44" x14ac:dyDescent="0.35">
      <c r="A55" s="245" t="s">
        <v>277</v>
      </c>
      <c r="B55" s="121"/>
      <c r="C55" s="122">
        <v>0</v>
      </c>
      <c r="D55" s="121"/>
      <c r="E55" s="122">
        <v>0</v>
      </c>
      <c r="F55" s="121"/>
      <c r="G55" s="122">
        <v>0</v>
      </c>
      <c r="H55" s="123">
        <f t="shared" si="28"/>
        <v>0</v>
      </c>
      <c r="I55" s="124">
        <f t="shared" si="24"/>
        <v>0</v>
      </c>
      <c r="J55" s="245" t="s">
        <v>277</v>
      </c>
      <c r="K55" s="121">
        <v>0</v>
      </c>
      <c r="L55" s="122">
        <v>0</v>
      </c>
      <c r="M55" s="121">
        <v>0</v>
      </c>
      <c r="N55" s="122">
        <v>0</v>
      </c>
      <c r="O55" s="121">
        <v>0</v>
      </c>
      <c r="P55" s="122">
        <v>0</v>
      </c>
      <c r="Q55" s="123">
        <f t="shared" si="29"/>
        <v>0</v>
      </c>
      <c r="R55" s="124">
        <f t="shared" si="29"/>
        <v>0</v>
      </c>
      <c r="S55" s="245" t="s">
        <v>277</v>
      </c>
      <c r="T55" s="121">
        <v>0</v>
      </c>
      <c r="U55" s="122">
        <v>0</v>
      </c>
      <c r="V55" s="121">
        <v>0</v>
      </c>
      <c r="W55" s="122">
        <v>0</v>
      </c>
      <c r="X55" s="121">
        <v>0</v>
      </c>
      <c r="Y55" s="122">
        <v>0</v>
      </c>
      <c r="Z55" s="123">
        <f t="shared" si="25"/>
        <v>0</v>
      </c>
      <c r="AA55" s="124">
        <f t="shared" si="25"/>
        <v>0</v>
      </c>
      <c r="AB55" s="245" t="s">
        <v>277</v>
      </c>
      <c r="AC55" s="246">
        <v>0</v>
      </c>
      <c r="AD55" s="122">
        <v>0</v>
      </c>
      <c r="AE55" s="121">
        <v>0</v>
      </c>
      <c r="AF55" s="122">
        <v>0</v>
      </c>
      <c r="AG55" s="121">
        <v>0</v>
      </c>
      <c r="AH55" s="122">
        <v>0</v>
      </c>
      <c r="AI55" s="123">
        <f t="shared" si="30"/>
        <v>0</v>
      </c>
      <c r="AJ55" s="124">
        <f t="shared" si="26"/>
        <v>0</v>
      </c>
      <c r="AK55" s="245" t="s">
        <v>277</v>
      </c>
      <c r="AL55" s="127">
        <f t="shared" si="31"/>
        <v>0</v>
      </c>
      <c r="AM55" s="128">
        <f t="shared" si="27"/>
        <v>0</v>
      </c>
      <c r="AN55" s="240"/>
      <c r="AP55" s="174">
        <v>0</v>
      </c>
      <c r="AQ55" s="247"/>
      <c r="AR55" s="248"/>
    </row>
    <row r="56" spans="1:44" x14ac:dyDescent="0.35">
      <c r="A56" s="245" t="s">
        <v>278</v>
      </c>
      <c r="B56" s="121"/>
      <c r="C56" s="122">
        <v>0</v>
      </c>
      <c r="D56" s="121"/>
      <c r="E56" s="122">
        <v>0</v>
      </c>
      <c r="F56" s="121"/>
      <c r="G56" s="122">
        <v>0</v>
      </c>
      <c r="H56" s="123">
        <f t="shared" si="28"/>
        <v>0</v>
      </c>
      <c r="I56" s="124">
        <f t="shared" si="24"/>
        <v>0</v>
      </c>
      <c r="J56" s="245" t="s">
        <v>278</v>
      </c>
      <c r="K56" s="121">
        <v>0</v>
      </c>
      <c r="L56" s="122">
        <v>0</v>
      </c>
      <c r="M56" s="121">
        <v>0</v>
      </c>
      <c r="N56" s="122">
        <v>0</v>
      </c>
      <c r="O56" s="121">
        <v>0</v>
      </c>
      <c r="P56" s="122">
        <v>0</v>
      </c>
      <c r="Q56" s="123">
        <f t="shared" si="29"/>
        <v>0</v>
      </c>
      <c r="R56" s="124">
        <f t="shared" si="29"/>
        <v>0</v>
      </c>
      <c r="S56" s="245" t="s">
        <v>278</v>
      </c>
      <c r="T56" s="121">
        <v>0</v>
      </c>
      <c r="U56" s="122">
        <v>0</v>
      </c>
      <c r="V56" s="121">
        <v>0</v>
      </c>
      <c r="W56" s="122">
        <v>0</v>
      </c>
      <c r="X56" s="121">
        <v>0</v>
      </c>
      <c r="Y56" s="122">
        <v>0</v>
      </c>
      <c r="Z56" s="123">
        <f t="shared" si="25"/>
        <v>0</v>
      </c>
      <c r="AA56" s="124">
        <f t="shared" si="25"/>
        <v>0</v>
      </c>
      <c r="AB56" s="245" t="s">
        <v>278</v>
      </c>
      <c r="AC56" s="246">
        <v>0</v>
      </c>
      <c r="AD56" s="122">
        <v>0</v>
      </c>
      <c r="AE56" s="121">
        <v>0</v>
      </c>
      <c r="AF56" s="122">
        <v>0</v>
      </c>
      <c r="AG56" s="121">
        <v>0</v>
      </c>
      <c r="AH56" s="122">
        <v>0</v>
      </c>
      <c r="AI56" s="123">
        <f t="shared" si="30"/>
        <v>0</v>
      </c>
      <c r="AJ56" s="124">
        <f t="shared" si="26"/>
        <v>0</v>
      </c>
      <c r="AK56" s="245" t="s">
        <v>278</v>
      </c>
      <c r="AL56" s="127">
        <f t="shared" si="31"/>
        <v>0</v>
      </c>
      <c r="AM56" s="128">
        <f t="shared" si="27"/>
        <v>0</v>
      </c>
      <c r="AN56" s="240"/>
      <c r="AP56" s="174">
        <v>0</v>
      </c>
      <c r="AQ56" s="243">
        <v>22190</v>
      </c>
      <c r="AR56" s="248"/>
    </row>
    <row r="57" spans="1:44" x14ac:dyDescent="0.35">
      <c r="A57" s="135" t="s">
        <v>83</v>
      </c>
      <c r="B57" s="121"/>
      <c r="C57" s="122">
        <v>17010</v>
      </c>
      <c r="D57" s="121"/>
      <c r="E57" s="122">
        <v>17893</v>
      </c>
      <c r="F57" s="121"/>
      <c r="G57" s="122">
        <v>21353</v>
      </c>
      <c r="H57" s="123">
        <f t="shared" si="28"/>
        <v>0</v>
      </c>
      <c r="I57" s="124">
        <f t="shared" si="24"/>
        <v>56256</v>
      </c>
      <c r="J57" s="135" t="s">
        <v>83</v>
      </c>
      <c r="K57" s="121">
        <v>20014</v>
      </c>
      <c r="L57" s="122">
        <v>15190</v>
      </c>
      <c r="M57" s="126">
        <v>15713</v>
      </c>
      <c r="N57" s="122">
        <v>16969</v>
      </c>
      <c r="O57" s="121">
        <v>5000</v>
      </c>
      <c r="P57" s="122">
        <v>15714</v>
      </c>
      <c r="Q57" s="123">
        <f t="shared" si="29"/>
        <v>40727</v>
      </c>
      <c r="R57" s="124">
        <f t="shared" si="29"/>
        <v>47873</v>
      </c>
      <c r="S57" s="135" t="s">
        <v>83</v>
      </c>
      <c r="T57" s="121">
        <v>24711</v>
      </c>
      <c r="U57" s="122">
        <v>12021</v>
      </c>
      <c r="V57" s="121">
        <v>9586</v>
      </c>
      <c r="W57" s="122">
        <v>15359</v>
      </c>
      <c r="X57" s="126">
        <v>14318</v>
      </c>
      <c r="Y57" s="122">
        <v>13881</v>
      </c>
      <c r="Z57" s="123">
        <f t="shared" si="25"/>
        <v>48615</v>
      </c>
      <c r="AA57" s="124">
        <f t="shared" si="25"/>
        <v>41261</v>
      </c>
      <c r="AB57" s="135" t="s">
        <v>83</v>
      </c>
      <c r="AC57" s="121">
        <v>16099</v>
      </c>
      <c r="AD57" s="122">
        <v>5891</v>
      </c>
      <c r="AE57" s="126">
        <v>12721</v>
      </c>
      <c r="AF57" s="122">
        <v>12777</v>
      </c>
      <c r="AG57" s="126">
        <v>9921</v>
      </c>
      <c r="AH57" s="122">
        <v>18099</v>
      </c>
      <c r="AI57" s="123">
        <f t="shared" si="30"/>
        <v>38741</v>
      </c>
      <c r="AJ57" s="124">
        <f t="shared" si="26"/>
        <v>36767</v>
      </c>
      <c r="AK57" s="135" t="s">
        <v>83</v>
      </c>
      <c r="AL57" s="127">
        <f t="shared" si="31"/>
        <v>128083</v>
      </c>
      <c r="AM57" s="128">
        <f t="shared" si="27"/>
        <v>182157</v>
      </c>
      <c r="AN57" s="240"/>
      <c r="AP57" s="174">
        <v>7</v>
      </c>
      <c r="AQ57" s="243">
        <v>35007</v>
      </c>
      <c r="AR57" s="248"/>
    </row>
    <row r="58" spans="1:44" x14ac:dyDescent="0.35">
      <c r="A58" s="142" t="s">
        <v>279</v>
      </c>
      <c r="B58" s="202"/>
      <c r="C58" s="203">
        <v>7280</v>
      </c>
      <c r="D58" s="202"/>
      <c r="E58" s="203">
        <v>9680</v>
      </c>
      <c r="F58" s="202"/>
      <c r="G58" s="203">
        <v>14200</v>
      </c>
      <c r="H58" s="123">
        <f t="shared" si="28"/>
        <v>0</v>
      </c>
      <c r="I58" s="124">
        <f t="shared" si="24"/>
        <v>31160</v>
      </c>
      <c r="J58" s="142" t="s">
        <v>279</v>
      </c>
      <c r="K58" s="202">
        <v>13000</v>
      </c>
      <c r="L58" s="203">
        <v>12040</v>
      </c>
      <c r="M58" s="202">
        <v>15080</v>
      </c>
      <c r="N58" s="203">
        <v>13240</v>
      </c>
      <c r="O58" s="202">
        <v>10200</v>
      </c>
      <c r="P58" s="203">
        <v>11720</v>
      </c>
      <c r="Q58" s="123">
        <f t="shared" si="29"/>
        <v>38280</v>
      </c>
      <c r="R58" s="124">
        <f t="shared" si="29"/>
        <v>37000</v>
      </c>
      <c r="S58" s="142" t="s">
        <v>279</v>
      </c>
      <c r="T58" s="202">
        <v>11320</v>
      </c>
      <c r="U58" s="203">
        <v>13080</v>
      </c>
      <c r="V58" s="202">
        <v>12960</v>
      </c>
      <c r="W58" s="203">
        <v>13920</v>
      </c>
      <c r="X58" s="204">
        <v>12040</v>
      </c>
      <c r="Y58" s="203">
        <v>12160</v>
      </c>
      <c r="Z58" s="123">
        <f t="shared" si="25"/>
        <v>36320</v>
      </c>
      <c r="AA58" s="124">
        <f t="shared" si="25"/>
        <v>39160</v>
      </c>
      <c r="AB58" s="142" t="s">
        <v>279</v>
      </c>
      <c r="AC58" s="143">
        <v>12680</v>
      </c>
      <c r="AD58" s="203">
        <v>11640</v>
      </c>
      <c r="AE58" s="204">
        <v>10440</v>
      </c>
      <c r="AF58" s="203">
        <v>8200</v>
      </c>
      <c r="AG58" s="204">
        <v>7040</v>
      </c>
      <c r="AH58" s="203">
        <v>7240</v>
      </c>
      <c r="AI58" s="123">
        <f t="shared" si="30"/>
        <v>30160</v>
      </c>
      <c r="AJ58" s="124">
        <f t="shared" si="26"/>
        <v>27080</v>
      </c>
      <c r="AK58" s="142" t="s">
        <v>279</v>
      </c>
      <c r="AL58" s="127">
        <f t="shared" si="31"/>
        <v>104760</v>
      </c>
      <c r="AM58" s="128">
        <f t="shared" si="27"/>
        <v>134400</v>
      </c>
      <c r="AN58" s="240"/>
      <c r="AP58" s="174">
        <v>26</v>
      </c>
      <c r="AQ58" s="243">
        <v>4084</v>
      </c>
      <c r="AR58" s="248"/>
    </row>
    <row r="59" spans="1:44" x14ac:dyDescent="0.35">
      <c r="A59" s="142" t="s">
        <v>280</v>
      </c>
      <c r="B59" s="202"/>
      <c r="C59" s="203">
        <v>5600</v>
      </c>
      <c r="D59" s="202"/>
      <c r="E59" s="203">
        <v>5760</v>
      </c>
      <c r="F59" s="202"/>
      <c r="G59" s="203">
        <v>7680</v>
      </c>
      <c r="H59" s="123">
        <f t="shared" si="28"/>
        <v>0</v>
      </c>
      <c r="I59" s="124">
        <f t="shared" si="24"/>
        <v>19040</v>
      </c>
      <c r="J59" s="142" t="s">
        <v>280</v>
      </c>
      <c r="K59" s="202">
        <v>6480</v>
      </c>
      <c r="L59" s="203">
        <v>7200</v>
      </c>
      <c r="M59" s="202">
        <v>8080</v>
      </c>
      <c r="N59" s="203">
        <v>6960</v>
      </c>
      <c r="O59" s="202">
        <v>5680</v>
      </c>
      <c r="P59" s="203">
        <v>5920</v>
      </c>
      <c r="Q59" s="123">
        <f t="shared" si="29"/>
        <v>20240</v>
      </c>
      <c r="R59" s="124">
        <f t="shared" si="29"/>
        <v>20080</v>
      </c>
      <c r="S59" s="142" t="s">
        <v>280</v>
      </c>
      <c r="T59" s="202">
        <v>6960</v>
      </c>
      <c r="U59" s="203">
        <v>6320</v>
      </c>
      <c r="V59" s="202">
        <v>6720</v>
      </c>
      <c r="W59" s="203">
        <v>7440</v>
      </c>
      <c r="X59" s="204">
        <v>6400</v>
      </c>
      <c r="Y59" s="203">
        <v>6960</v>
      </c>
      <c r="Z59" s="123">
        <f t="shared" si="25"/>
        <v>20080</v>
      </c>
      <c r="AA59" s="124">
        <f t="shared" si="25"/>
        <v>20720</v>
      </c>
      <c r="AB59" s="142" t="s">
        <v>280</v>
      </c>
      <c r="AC59" s="143">
        <v>6480</v>
      </c>
      <c r="AD59" s="203">
        <v>6400</v>
      </c>
      <c r="AE59" s="204">
        <v>5840</v>
      </c>
      <c r="AF59" s="203">
        <v>4800</v>
      </c>
      <c r="AG59" s="204">
        <v>4320</v>
      </c>
      <c r="AH59" s="203">
        <v>6640</v>
      </c>
      <c r="AI59" s="123">
        <f>SUM(AC59,AE59,AG59)</f>
        <v>16640</v>
      </c>
      <c r="AJ59" s="124">
        <f t="shared" si="26"/>
        <v>17840</v>
      </c>
      <c r="AK59" s="142" t="s">
        <v>280</v>
      </c>
      <c r="AL59" s="127">
        <f t="shared" si="31"/>
        <v>56960</v>
      </c>
      <c r="AM59" s="128">
        <f t="shared" si="27"/>
        <v>77680</v>
      </c>
      <c r="AN59" s="240"/>
      <c r="AP59" s="9">
        <v>227</v>
      </c>
      <c r="AQ59" s="215">
        <v>0</v>
      </c>
    </row>
    <row r="60" spans="1:44" x14ac:dyDescent="0.35">
      <c r="A60" s="142" t="s">
        <v>281</v>
      </c>
      <c r="B60" s="202"/>
      <c r="C60" s="203">
        <v>0</v>
      </c>
      <c r="D60" s="202"/>
      <c r="E60" s="203">
        <v>0</v>
      </c>
      <c r="F60" s="202"/>
      <c r="G60" s="203">
        <v>0</v>
      </c>
      <c r="H60" s="123">
        <f t="shared" si="28"/>
        <v>0</v>
      </c>
      <c r="I60" s="124">
        <f t="shared" si="24"/>
        <v>0</v>
      </c>
      <c r="J60" s="142" t="s">
        <v>281</v>
      </c>
      <c r="K60" s="202">
        <v>0</v>
      </c>
      <c r="L60" s="203">
        <v>0</v>
      </c>
      <c r="M60" s="202">
        <v>0</v>
      </c>
      <c r="N60" s="203">
        <v>0</v>
      </c>
      <c r="O60" s="202">
        <v>0</v>
      </c>
      <c r="P60" s="203">
        <v>0</v>
      </c>
      <c r="Q60" s="123">
        <f t="shared" si="29"/>
        <v>0</v>
      </c>
      <c r="R60" s="124">
        <f t="shared" si="29"/>
        <v>0</v>
      </c>
      <c r="S60" s="142" t="s">
        <v>281</v>
      </c>
      <c r="T60" s="202">
        <v>0</v>
      </c>
      <c r="U60" s="203">
        <v>0</v>
      </c>
      <c r="V60" s="202">
        <v>0</v>
      </c>
      <c r="W60" s="203">
        <v>0</v>
      </c>
      <c r="X60" s="204">
        <v>0</v>
      </c>
      <c r="Y60" s="203">
        <v>0</v>
      </c>
      <c r="Z60" s="123">
        <f t="shared" si="25"/>
        <v>0</v>
      </c>
      <c r="AA60" s="124">
        <f t="shared" si="25"/>
        <v>0</v>
      </c>
      <c r="AB60" s="142" t="s">
        <v>281</v>
      </c>
      <c r="AC60" s="143">
        <v>0</v>
      </c>
      <c r="AD60" s="203">
        <v>0</v>
      </c>
      <c r="AE60" s="204">
        <v>0</v>
      </c>
      <c r="AF60" s="203">
        <v>0</v>
      </c>
      <c r="AG60" s="204">
        <v>0</v>
      </c>
      <c r="AH60" s="203">
        <v>0</v>
      </c>
      <c r="AI60" s="123">
        <f t="shared" si="30"/>
        <v>0</v>
      </c>
      <c r="AJ60" s="249">
        <f t="shared" si="26"/>
        <v>0</v>
      </c>
      <c r="AK60" s="142" t="s">
        <v>281</v>
      </c>
      <c r="AL60" s="127">
        <f t="shared" si="31"/>
        <v>0</v>
      </c>
      <c r="AM60" s="128">
        <f t="shared" si="27"/>
        <v>0</v>
      </c>
      <c r="AN60" s="240"/>
      <c r="AP60" s="174">
        <f>SUM(AP7:AP59)</f>
        <v>22995091</v>
      </c>
      <c r="AQ60" s="215"/>
    </row>
    <row r="61" spans="1:44" x14ac:dyDescent="0.35">
      <c r="A61" s="142" t="s">
        <v>282</v>
      </c>
      <c r="B61" s="207"/>
      <c r="C61" s="208">
        <v>1659</v>
      </c>
      <c r="D61" s="207"/>
      <c r="E61" s="208">
        <v>2176</v>
      </c>
      <c r="F61" s="207"/>
      <c r="G61" s="208">
        <v>2439</v>
      </c>
      <c r="H61" s="123">
        <f t="shared" si="28"/>
        <v>0</v>
      </c>
      <c r="I61" s="124">
        <f t="shared" si="24"/>
        <v>6274</v>
      </c>
      <c r="J61" s="142" t="s">
        <v>282</v>
      </c>
      <c r="K61" s="207">
        <v>2107</v>
      </c>
      <c r="L61" s="208">
        <v>2332</v>
      </c>
      <c r="M61" s="207">
        <v>2138</v>
      </c>
      <c r="N61" s="208">
        <v>2317</v>
      </c>
      <c r="O61" s="207">
        <v>1765</v>
      </c>
      <c r="P61" s="208">
        <v>2064</v>
      </c>
      <c r="Q61" s="123">
        <f t="shared" si="29"/>
        <v>6010</v>
      </c>
      <c r="R61" s="124">
        <f t="shared" si="29"/>
        <v>6713</v>
      </c>
      <c r="S61" s="142" t="s">
        <v>282</v>
      </c>
      <c r="T61" s="207">
        <v>2250</v>
      </c>
      <c r="U61" s="208">
        <v>2559</v>
      </c>
      <c r="V61" s="207">
        <v>1731</v>
      </c>
      <c r="W61" s="208">
        <v>2745</v>
      </c>
      <c r="X61" s="209">
        <v>1769</v>
      </c>
      <c r="Y61" s="208">
        <v>2678</v>
      </c>
      <c r="Z61" s="123">
        <f t="shared" si="25"/>
        <v>5750</v>
      </c>
      <c r="AA61" s="124">
        <f t="shared" si="25"/>
        <v>7982</v>
      </c>
      <c r="AB61" s="142" t="s">
        <v>282</v>
      </c>
      <c r="AC61" s="143">
        <v>1924</v>
      </c>
      <c r="AD61" s="208">
        <v>1957</v>
      </c>
      <c r="AE61" s="209">
        <v>2179</v>
      </c>
      <c r="AF61" s="208">
        <v>8340</v>
      </c>
      <c r="AG61" s="209">
        <v>2287</v>
      </c>
      <c r="AH61" s="208">
        <v>1472</v>
      </c>
      <c r="AI61" s="123">
        <f>SUM(AC61,AE61,AG61)</f>
        <v>6390</v>
      </c>
      <c r="AJ61" s="249">
        <f t="shared" si="26"/>
        <v>11769</v>
      </c>
      <c r="AK61" s="142" t="s">
        <v>282</v>
      </c>
      <c r="AL61" s="127">
        <f t="shared" si="31"/>
        <v>18150</v>
      </c>
      <c r="AM61" s="128">
        <f t="shared" si="27"/>
        <v>32738</v>
      </c>
      <c r="AN61" s="240"/>
      <c r="AP61" s="250">
        <v>1017600</v>
      </c>
      <c r="AQ61" s="243">
        <v>5783</v>
      </c>
    </row>
    <row r="62" spans="1:44" x14ac:dyDescent="0.35">
      <c r="A62" s="251" t="s">
        <v>283</v>
      </c>
      <c r="B62" s="222"/>
      <c r="C62" s="252">
        <v>17540</v>
      </c>
      <c r="D62" s="222"/>
      <c r="E62" s="252">
        <v>16940</v>
      </c>
      <c r="F62" s="222"/>
      <c r="G62" s="252">
        <v>13340</v>
      </c>
      <c r="H62" s="148">
        <f t="shared" si="28"/>
        <v>0</v>
      </c>
      <c r="I62" s="149">
        <f t="shared" si="24"/>
        <v>47820</v>
      </c>
      <c r="J62" s="251" t="s">
        <v>283</v>
      </c>
      <c r="K62" s="222">
        <v>10600</v>
      </c>
      <c r="L62" s="252">
        <v>12700</v>
      </c>
      <c r="M62" s="222">
        <v>8760</v>
      </c>
      <c r="N62" s="252">
        <v>10620</v>
      </c>
      <c r="O62" s="222">
        <v>7700</v>
      </c>
      <c r="P62" s="252">
        <v>8040</v>
      </c>
      <c r="Q62" s="148">
        <f t="shared" si="29"/>
        <v>27060</v>
      </c>
      <c r="R62" s="149">
        <f t="shared" si="29"/>
        <v>31360</v>
      </c>
      <c r="S62" s="251" t="s">
        <v>283</v>
      </c>
      <c r="T62" s="222">
        <v>8940</v>
      </c>
      <c r="U62" s="252">
        <v>8200</v>
      </c>
      <c r="V62" s="222">
        <v>8600</v>
      </c>
      <c r="W62" s="252">
        <v>11420</v>
      </c>
      <c r="X62" s="253">
        <v>8820</v>
      </c>
      <c r="Y62" s="252">
        <v>10520</v>
      </c>
      <c r="Z62" s="148">
        <f t="shared" si="25"/>
        <v>26360</v>
      </c>
      <c r="AA62" s="149">
        <f t="shared" si="25"/>
        <v>30140</v>
      </c>
      <c r="AB62" s="251" t="s">
        <v>283</v>
      </c>
      <c r="AC62" s="254">
        <v>10880</v>
      </c>
      <c r="AD62" s="252">
        <v>9580</v>
      </c>
      <c r="AE62" s="253">
        <v>9800</v>
      </c>
      <c r="AF62" s="252">
        <v>1480</v>
      </c>
      <c r="AG62" s="253">
        <v>13760</v>
      </c>
      <c r="AH62" s="252">
        <v>12420</v>
      </c>
      <c r="AI62" s="123">
        <f>SUM(AC62,AE62,AG62)</f>
        <v>34440</v>
      </c>
      <c r="AJ62" s="249">
        <f t="shared" si="26"/>
        <v>23480</v>
      </c>
      <c r="AK62" s="251" t="s">
        <v>283</v>
      </c>
      <c r="AL62" s="151">
        <f t="shared" si="31"/>
        <v>87860</v>
      </c>
      <c r="AM62" s="152">
        <f t="shared" si="27"/>
        <v>132800</v>
      </c>
      <c r="AN62" s="240"/>
      <c r="AP62" s="174">
        <f>SUM(AP60:AP61)</f>
        <v>24012691</v>
      </c>
      <c r="AQ62" s="244">
        <v>260</v>
      </c>
    </row>
    <row r="63" spans="1:44" x14ac:dyDescent="0.35">
      <c r="B63" s="119"/>
      <c r="C63" s="255">
        <f t="shared" ref="C63" si="32">SUM(C44:C62)</f>
        <v>316603</v>
      </c>
      <c r="D63" s="119"/>
      <c r="E63" s="255">
        <f t="shared" ref="E63" si="33">SUM(E44:E62)</f>
        <v>438924</v>
      </c>
      <c r="F63" s="119"/>
      <c r="G63" s="255">
        <f>SUM(G44:G62)</f>
        <v>506118</v>
      </c>
      <c r="H63" s="256">
        <f>SUM(H44:H62)</f>
        <v>0</v>
      </c>
      <c r="I63" s="257">
        <f>SUM(I44:I62)</f>
        <v>1261645</v>
      </c>
      <c r="K63" s="119">
        <f t="shared" ref="K63:AH63" si="34">SUM(K44:K62)</f>
        <v>517670</v>
      </c>
      <c r="L63" s="255">
        <f t="shared" si="34"/>
        <v>483874</v>
      </c>
      <c r="M63" s="119">
        <f t="shared" si="34"/>
        <v>610622</v>
      </c>
      <c r="N63" s="255">
        <f t="shared" si="34"/>
        <v>529682</v>
      </c>
      <c r="O63" s="119">
        <f>SUM(O44:O62)</f>
        <v>251372</v>
      </c>
      <c r="P63" s="255">
        <f t="shared" si="34"/>
        <v>593201</v>
      </c>
      <c r="Q63" s="256">
        <f>SUM(Q44:Q62)</f>
        <v>1379664</v>
      </c>
      <c r="R63" s="257">
        <f>SUM(R44:R62)</f>
        <v>1606757</v>
      </c>
      <c r="T63" s="119">
        <f>SUM(T44:T62)</f>
        <v>405922</v>
      </c>
      <c r="U63" s="255">
        <f t="shared" si="34"/>
        <v>389596</v>
      </c>
      <c r="V63" s="119">
        <f t="shared" si="34"/>
        <v>431028</v>
      </c>
      <c r="W63" s="258">
        <f t="shared" si="34"/>
        <v>490465</v>
      </c>
      <c r="X63" s="119">
        <f t="shared" si="34"/>
        <v>453743</v>
      </c>
      <c r="Y63" s="258">
        <f t="shared" si="34"/>
        <v>441481</v>
      </c>
      <c r="Z63" s="256">
        <f>SUM(Z44:Z62)</f>
        <v>1290693</v>
      </c>
      <c r="AA63" s="259">
        <f>SUM(AA44:AA62)</f>
        <v>1321542</v>
      </c>
      <c r="AC63" s="119">
        <f>SUM(AC44:AC62)</f>
        <v>471708</v>
      </c>
      <c r="AD63" s="258">
        <f t="shared" si="34"/>
        <v>389238</v>
      </c>
      <c r="AE63" s="119">
        <f t="shared" si="34"/>
        <v>454690</v>
      </c>
      <c r="AF63" s="258">
        <f t="shared" si="34"/>
        <v>364229</v>
      </c>
      <c r="AG63" s="119">
        <f t="shared" si="34"/>
        <v>276894</v>
      </c>
      <c r="AH63" s="258">
        <f t="shared" si="34"/>
        <v>293470</v>
      </c>
      <c r="AI63" s="260">
        <f>SUM(AI44:AI62)</f>
        <v>1203292</v>
      </c>
      <c r="AJ63" s="261">
        <f>SUM(AJ44:AJ62)</f>
        <v>1046937</v>
      </c>
      <c r="AL63" s="127">
        <f>SUM(AL44:AL62)</f>
        <v>3873649</v>
      </c>
      <c r="AM63" s="164">
        <f>SUM(AM44:AM62)</f>
        <v>5236881</v>
      </c>
      <c r="AN63" s="177"/>
      <c r="AQ63" s="243">
        <v>0</v>
      </c>
      <c r="AR63" s="248"/>
    </row>
    <row r="64" spans="1:44" x14ac:dyDescent="0.35">
      <c r="A64" s="111" t="s">
        <v>133</v>
      </c>
      <c r="B64" s="125"/>
      <c r="C64" s="166"/>
      <c r="D64" s="125"/>
      <c r="E64" s="166"/>
      <c r="F64" s="125"/>
      <c r="G64" s="166"/>
      <c r="H64" s="123">
        <f>SUM(B63,D63,F63)</f>
        <v>0</v>
      </c>
      <c r="I64" s="124"/>
      <c r="J64" s="111" t="s">
        <v>133</v>
      </c>
      <c r="K64" s="125"/>
      <c r="L64" s="166"/>
      <c r="M64" s="125"/>
      <c r="N64" s="166"/>
      <c r="O64" s="125"/>
      <c r="P64" s="166"/>
      <c r="Q64" s="168">
        <f>SUM(K63,M63,O63)</f>
        <v>1379664</v>
      </c>
      <c r="R64" s="124"/>
      <c r="S64" s="111" t="s">
        <v>133</v>
      </c>
      <c r="T64" s="125"/>
      <c r="U64" s="166"/>
      <c r="V64" s="125"/>
      <c r="W64" s="170"/>
      <c r="X64" s="262"/>
      <c r="Y64" s="170"/>
      <c r="Z64" s="123"/>
      <c r="AA64" s="162"/>
      <c r="AB64" s="111" t="s">
        <v>133</v>
      </c>
      <c r="AC64" s="263"/>
      <c r="AD64" s="170"/>
      <c r="AE64" s="60"/>
      <c r="AF64" s="170"/>
      <c r="AG64" s="60"/>
      <c r="AH64" s="170"/>
      <c r="AI64" s="168">
        <f>SUM(AC63,AE63,AG63)</f>
        <v>1203292</v>
      </c>
      <c r="AJ64" s="264"/>
      <c r="AK64" s="111" t="s">
        <v>133</v>
      </c>
      <c r="AL64" s="127"/>
      <c r="AM64" s="164"/>
      <c r="AQ64" s="243">
        <v>0</v>
      </c>
      <c r="AR64" s="248"/>
    </row>
    <row r="65" spans="1:44" x14ac:dyDescent="0.35">
      <c r="A65" s="201" t="s">
        <v>284</v>
      </c>
      <c r="B65" s="202"/>
      <c r="C65" s="203">
        <v>771</v>
      </c>
      <c r="D65" s="202"/>
      <c r="E65" s="203">
        <v>736</v>
      </c>
      <c r="F65" s="202"/>
      <c r="G65" s="203">
        <v>556</v>
      </c>
      <c r="H65" s="123">
        <f>SUM(B65,D65,F65)</f>
        <v>0</v>
      </c>
      <c r="I65" s="124">
        <f t="shared" ref="H65:I67" si="35">SUM(C65,E65,G65)</f>
        <v>2063</v>
      </c>
      <c r="J65" s="201" t="s">
        <v>284</v>
      </c>
      <c r="K65" s="202">
        <v>508</v>
      </c>
      <c r="L65" s="203">
        <v>335</v>
      </c>
      <c r="M65" s="202">
        <v>388</v>
      </c>
      <c r="N65" s="203">
        <v>391</v>
      </c>
      <c r="O65" s="202">
        <v>373</v>
      </c>
      <c r="P65" s="203">
        <v>349</v>
      </c>
      <c r="Q65" s="123">
        <f t="shared" ref="Q65:R67" si="36">SUM(K65,M65,O65)</f>
        <v>1269</v>
      </c>
      <c r="R65" s="124">
        <f t="shared" si="36"/>
        <v>1075</v>
      </c>
      <c r="S65" s="201" t="s">
        <v>284</v>
      </c>
      <c r="T65" s="202">
        <v>450</v>
      </c>
      <c r="U65" s="203">
        <v>457</v>
      </c>
      <c r="V65" s="202">
        <v>377</v>
      </c>
      <c r="W65" s="203">
        <v>438</v>
      </c>
      <c r="X65" s="204">
        <v>354</v>
      </c>
      <c r="Y65" s="203">
        <v>523</v>
      </c>
      <c r="Z65" s="123">
        <f t="shared" ref="Z65:AA67" si="37">SUM(T65,V65,X65)</f>
        <v>1181</v>
      </c>
      <c r="AA65" s="124">
        <f t="shared" si="37"/>
        <v>1418</v>
      </c>
      <c r="AB65" s="201" t="s">
        <v>284</v>
      </c>
      <c r="AC65" s="202">
        <v>348</v>
      </c>
      <c r="AD65" s="203">
        <v>297</v>
      </c>
      <c r="AE65" s="204">
        <v>359</v>
      </c>
      <c r="AF65" s="203">
        <v>231</v>
      </c>
      <c r="AG65" s="204">
        <v>563</v>
      </c>
      <c r="AH65" s="203">
        <v>363</v>
      </c>
      <c r="AI65" s="123">
        <f>SUM(AC65,AE65,AG65)</f>
        <v>1270</v>
      </c>
      <c r="AJ65" s="124">
        <f t="shared" ref="AJ65:AJ72" si="38">SUM(AD65,AF65,AH65)</f>
        <v>891</v>
      </c>
      <c r="AK65" s="201" t="s">
        <v>284</v>
      </c>
      <c r="AL65" s="127">
        <f t="shared" ref="AL65:AM71" si="39">SUM(AI65,Z65,Q65,H65)</f>
        <v>3720</v>
      </c>
      <c r="AM65" s="128">
        <f t="shared" si="39"/>
        <v>5447</v>
      </c>
      <c r="AN65" s="240"/>
      <c r="AQ65" s="243">
        <v>0</v>
      </c>
      <c r="AR65" s="248"/>
    </row>
    <row r="66" spans="1:44" x14ac:dyDescent="0.35">
      <c r="A66" s="265" t="s">
        <v>285</v>
      </c>
      <c r="B66" s="207"/>
      <c r="C66" s="208">
        <v>591</v>
      </c>
      <c r="D66" s="207"/>
      <c r="E66" s="208">
        <v>367</v>
      </c>
      <c r="F66" s="207"/>
      <c r="G66" s="208">
        <v>371</v>
      </c>
      <c r="H66" s="123">
        <f t="shared" si="35"/>
        <v>0</v>
      </c>
      <c r="I66" s="124">
        <f t="shared" si="35"/>
        <v>1329</v>
      </c>
      <c r="J66" s="265" t="s">
        <v>285</v>
      </c>
      <c r="K66" s="207">
        <v>169</v>
      </c>
      <c r="L66" s="208">
        <v>499</v>
      </c>
      <c r="M66" s="207">
        <v>133</v>
      </c>
      <c r="N66" s="208">
        <v>464</v>
      </c>
      <c r="O66" s="207">
        <v>134</v>
      </c>
      <c r="P66" s="208">
        <v>437</v>
      </c>
      <c r="Q66" s="123">
        <f t="shared" si="36"/>
        <v>436</v>
      </c>
      <c r="R66" s="124">
        <f t="shared" si="36"/>
        <v>1400</v>
      </c>
      <c r="S66" s="265" t="s">
        <v>285</v>
      </c>
      <c r="T66" s="207">
        <v>184</v>
      </c>
      <c r="U66" s="208">
        <v>587</v>
      </c>
      <c r="V66" s="207">
        <v>148</v>
      </c>
      <c r="W66" s="208">
        <v>438</v>
      </c>
      <c r="X66" s="209">
        <v>140</v>
      </c>
      <c r="Y66" s="208">
        <v>455</v>
      </c>
      <c r="Z66" s="123">
        <f t="shared" si="37"/>
        <v>472</v>
      </c>
      <c r="AA66" s="124">
        <f t="shared" si="37"/>
        <v>1480</v>
      </c>
      <c r="AB66" s="265" t="s">
        <v>285</v>
      </c>
      <c r="AC66" s="207">
        <v>128</v>
      </c>
      <c r="AD66" s="208">
        <v>481</v>
      </c>
      <c r="AE66" s="209">
        <v>125</v>
      </c>
      <c r="AF66" s="208">
        <v>403</v>
      </c>
      <c r="AG66" s="209">
        <v>73</v>
      </c>
      <c r="AH66" s="208">
        <v>424</v>
      </c>
      <c r="AI66" s="123">
        <f>SUM(AC66,AE66,AG66)</f>
        <v>326</v>
      </c>
      <c r="AJ66" s="124">
        <f t="shared" si="38"/>
        <v>1308</v>
      </c>
      <c r="AK66" s="265" t="s">
        <v>285</v>
      </c>
      <c r="AL66" s="127">
        <f t="shared" si="39"/>
        <v>1234</v>
      </c>
      <c r="AM66" s="128">
        <f t="shared" si="39"/>
        <v>5517</v>
      </c>
      <c r="AN66" s="240"/>
      <c r="AQ66" s="266">
        <f>SUM(AQ7:AQ65)</f>
        <v>22859171</v>
      </c>
      <c r="AR66" s="248"/>
    </row>
    <row r="67" spans="1:44" x14ac:dyDescent="0.35">
      <c r="A67" s="265" t="s">
        <v>286</v>
      </c>
      <c r="B67" s="207"/>
      <c r="C67" s="208">
        <v>0</v>
      </c>
      <c r="D67" s="207"/>
      <c r="E67" s="208">
        <v>0</v>
      </c>
      <c r="F67" s="207"/>
      <c r="G67" s="208">
        <v>0</v>
      </c>
      <c r="H67" s="123">
        <f t="shared" si="35"/>
        <v>0</v>
      </c>
      <c r="I67" s="124">
        <f t="shared" si="35"/>
        <v>0</v>
      </c>
      <c r="J67" s="265" t="s">
        <v>286</v>
      </c>
      <c r="K67" s="207">
        <v>0</v>
      </c>
      <c r="L67" s="208">
        <v>0</v>
      </c>
      <c r="M67" s="207">
        <v>0</v>
      </c>
      <c r="N67" s="208">
        <v>0</v>
      </c>
      <c r="O67" s="207">
        <v>0</v>
      </c>
      <c r="P67" s="208">
        <v>0</v>
      </c>
      <c r="Q67" s="123">
        <f t="shared" si="36"/>
        <v>0</v>
      </c>
      <c r="R67" s="124">
        <f t="shared" si="36"/>
        <v>0</v>
      </c>
      <c r="S67" s="265" t="s">
        <v>286</v>
      </c>
      <c r="T67" s="207">
        <v>0</v>
      </c>
      <c r="U67" s="208">
        <v>219</v>
      </c>
      <c r="V67" s="207">
        <v>0</v>
      </c>
      <c r="W67" s="208">
        <v>296</v>
      </c>
      <c r="X67" s="209">
        <v>0</v>
      </c>
      <c r="Y67" s="208">
        <v>183</v>
      </c>
      <c r="Z67" s="123">
        <f t="shared" si="37"/>
        <v>0</v>
      </c>
      <c r="AA67" s="124">
        <f t="shared" si="37"/>
        <v>698</v>
      </c>
      <c r="AB67" s="265" t="s">
        <v>286</v>
      </c>
      <c r="AC67" s="207">
        <v>0</v>
      </c>
      <c r="AD67" s="208">
        <v>247</v>
      </c>
      <c r="AE67" s="209">
        <v>0</v>
      </c>
      <c r="AF67" s="208">
        <v>0</v>
      </c>
      <c r="AG67" s="209">
        <v>0</v>
      </c>
      <c r="AH67" s="208">
        <v>0</v>
      </c>
      <c r="AI67" s="123">
        <f>SUM(AC67,AE67,AG67)</f>
        <v>0</v>
      </c>
      <c r="AJ67" s="124">
        <f t="shared" si="38"/>
        <v>247</v>
      </c>
      <c r="AK67" s="265" t="s">
        <v>286</v>
      </c>
      <c r="AL67" s="127">
        <f t="shared" si="39"/>
        <v>0</v>
      </c>
      <c r="AM67" s="128">
        <f t="shared" si="39"/>
        <v>945</v>
      </c>
      <c r="AN67" s="240"/>
      <c r="AQ67" s="266"/>
      <c r="AR67" s="248"/>
    </row>
    <row r="68" spans="1:44" x14ac:dyDescent="0.35">
      <c r="A68" s="265" t="s">
        <v>287</v>
      </c>
      <c r="B68" s="207"/>
      <c r="C68" s="208"/>
      <c r="D68" s="207"/>
      <c r="E68" s="208"/>
      <c r="F68" s="207"/>
      <c r="G68" s="208"/>
      <c r="H68" s="123">
        <v>0</v>
      </c>
      <c r="I68" s="124"/>
      <c r="J68" s="265" t="s">
        <v>287</v>
      </c>
      <c r="K68" s="207"/>
      <c r="L68" s="208"/>
      <c r="M68" s="207"/>
      <c r="N68" s="208"/>
      <c r="O68" s="207"/>
      <c r="P68" s="208"/>
      <c r="Q68" s="123">
        <v>0</v>
      </c>
      <c r="R68" s="124">
        <v>0</v>
      </c>
      <c r="S68" s="265" t="s">
        <v>287</v>
      </c>
      <c r="T68" s="207"/>
      <c r="U68" s="208"/>
      <c r="V68" s="207"/>
      <c r="W68" s="208"/>
      <c r="X68" s="209"/>
      <c r="Y68" s="208"/>
      <c r="Z68" s="123"/>
      <c r="AA68" s="124"/>
      <c r="AB68" s="265" t="s">
        <v>287</v>
      </c>
      <c r="AC68" s="207">
        <v>0</v>
      </c>
      <c r="AD68" s="208">
        <v>0</v>
      </c>
      <c r="AE68" s="209">
        <v>0</v>
      </c>
      <c r="AF68" s="208">
        <v>0</v>
      </c>
      <c r="AG68" s="209">
        <v>0</v>
      </c>
      <c r="AH68" s="208">
        <v>0</v>
      </c>
      <c r="AI68" s="123">
        <f t="shared" ref="AI68:AI69" si="40">SUM(AC68,AE68,AG68)</f>
        <v>0</v>
      </c>
      <c r="AJ68" s="124">
        <f t="shared" si="38"/>
        <v>0</v>
      </c>
      <c r="AK68" s="265" t="s">
        <v>287</v>
      </c>
      <c r="AL68" s="127">
        <f t="shared" si="39"/>
        <v>0</v>
      </c>
      <c r="AM68" s="128">
        <f t="shared" si="39"/>
        <v>0</v>
      </c>
      <c r="AN68" s="240"/>
      <c r="AQ68" s="266"/>
      <c r="AR68" s="248"/>
    </row>
    <row r="69" spans="1:44" x14ac:dyDescent="0.35">
      <c r="A69" s="265" t="s">
        <v>288</v>
      </c>
      <c r="B69" s="207"/>
      <c r="C69" s="208"/>
      <c r="D69" s="207"/>
      <c r="E69" s="208"/>
      <c r="F69" s="207"/>
      <c r="G69" s="208"/>
      <c r="H69" s="123">
        <v>0</v>
      </c>
      <c r="I69" s="124"/>
      <c r="J69" s="265" t="s">
        <v>288</v>
      </c>
      <c r="K69" s="207"/>
      <c r="L69" s="208"/>
      <c r="M69" s="207"/>
      <c r="N69" s="208"/>
      <c r="O69" s="207"/>
      <c r="P69" s="208"/>
      <c r="Q69" s="123">
        <v>0</v>
      </c>
      <c r="R69" s="124">
        <v>0</v>
      </c>
      <c r="S69" s="265" t="s">
        <v>288</v>
      </c>
      <c r="T69" s="207"/>
      <c r="U69" s="208"/>
      <c r="V69" s="207"/>
      <c r="W69" s="208"/>
      <c r="X69" s="209"/>
      <c r="Y69" s="208"/>
      <c r="Z69" s="123"/>
      <c r="AA69" s="124"/>
      <c r="AB69" s="265" t="s">
        <v>288</v>
      </c>
      <c r="AC69" s="207">
        <v>0</v>
      </c>
      <c r="AD69" s="208">
        <v>0</v>
      </c>
      <c r="AE69" s="209">
        <v>0</v>
      </c>
      <c r="AF69" s="208">
        <v>0</v>
      </c>
      <c r="AG69" s="209">
        <v>7</v>
      </c>
      <c r="AH69" s="208">
        <v>0</v>
      </c>
      <c r="AI69" s="123">
        <f t="shared" si="40"/>
        <v>7</v>
      </c>
      <c r="AJ69" s="124">
        <f t="shared" si="38"/>
        <v>0</v>
      </c>
      <c r="AK69" s="265" t="s">
        <v>288</v>
      </c>
      <c r="AL69" s="127">
        <f t="shared" si="39"/>
        <v>7</v>
      </c>
      <c r="AM69" s="128">
        <f t="shared" si="39"/>
        <v>0</v>
      </c>
      <c r="AN69" s="240"/>
      <c r="AQ69" s="266"/>
      <c r="AR69" s="248"/>
    </row>
    <row r="70" spans="1:44" x14ac:dyDescent="0.35">
      <c r="A70" s="265" t="s">
        <v>289</v>
      </c>
      <c r="B70" s="207"/>
      <c r="C70" s="208"/>
      <c r="D70" s="207"/>
      <c r="E70" s="208"/>
      <c r="F70" s="207"/>
      <c r="G70" s="208"/>
      <c r="H70" s="123">
        <v>0</v>
      </c>
      <c r="I70" s="124"/>
      <c r="J70" s="265" t="s">
        <v>289</v>
      </c>
      <c r="K70" s="207"/>
      <c r="L70" s="208"/>
      <c r="M70" s="207"/>
      <c r="N70" s="208"/>
      <c r="O70" s="207"/>
      <c r="P70" s="208"/>
      <c r="Q70" s="123">
        <v>0</v>
      </c>
      <c r="R70" s="124">
        <v>0</v>
      </c>
      <c r="S70" s="265" t="s">
        <v>289</v>
      </c>
      <c r="T70" s="207"/>
      <c r="U70" s="208"/>
      <c r="V70" s="207"/>
      <c r="W70" s="208"/>
      <c r="X70" s="209"/>
      <c r="Y70" s="208"/>
      <c r="Z70" s="123"/>
      <c r="AA70" s="124"/>
      <c r="AB70" s="265" t="s">
        <v>289</v>
      </c>
      <c r="AC70" s="207">
        <v>0</v>
      </c>
      <c r="AD70" s="208">
        <v>0</v>
      </c>
      <c r="AE70" s="209">
        <v>0</v>
      </c>
      <c r="AF70" s="208">
        <v>0</v>
      </c>
      <c r="AG70" s="209">
        <v>26</v>
      </c>
      <c r="AH70" s="208">
        <v>0</v>
      </c>
      <c r="AI70" s="123">
        <f>SUM(AC70,AE70,AG70)</f>
        <v>26</v>
      </c>
      <c r="AJ70" s="124">
        <f t="shared" si="38"/>
        <v>0</v>
      </c>
      <c r="AK70" s="265" t="s">
        <v>289</v>
      </c>
      <c r="AL70" s="127">
        <f t="shared" si="39"/>
        <v>26</v>
      </c>
      <c r="AM70" s="128">
        <f t="shared" si="39"/>
        <v>0</v>
      </c>
      <c r="AN70" s="240"/>
      <c r="AQ70" s="266"/>
      <c r="AR70" s="248"/>
    </row>
    <row r="71" spans="1:44" x14ac:dyDescent="0.35">
      <c r="A71" s="267" t="s">
        <v>290</v>
      </c>
      <c r="B71" s="222"/>
      <c r="C71" s="252"/>
      <c r="D71" s="222"/>
      <c r="E71" s="252"/>
      <c r="F71" s="222"/>
      <c r="G71" s="252"/>
      <c r="H71" s="148">
        <v>0</v>
      </c>
      <c r="I71" s="149"/>
      <c r="J71" s="267" t="s">
        <v>290</v>
      </c>
      <c r="K71" s="222"/>
      <c r="L71" s="252"/>
      <c r="M71" s="222"/>
      <c r="N71" s="252"/>
      <c r="O71" s="222"/>
      <c r="P71" s="252"/>
      <c r="Q71" s="148">
        <v>0</v>
      </c>
      <c r="R71" s="149">
        <v>0</v>
      </c>
      <c r="S71" s="267" t="s">
        <v>290</v>
      </c>
      <c r="T71" s="222"/>
      <c r="U71" s="252"/>
      <c r="V71" s="222"/>
      <c r="W71" s="252"/>
      <c r="X71" s="253"/>
      <c r="Y71" s="252"/>
      <c r="Z71" s="148"/>
      <c r="AA71" s="149"/>
      <c r="AB71" s="267" t="s">
        <v>290</v>
      </c>
      <c r="AC71" s="268">
        <v>0</v>
      </c>
      <c r="AD71" s="252">
        <v>0</v>
      </c>
      <c r="AE71" s="253">
        <v>0</v>
      </c>
      <c r="AF71" s="252">
        <v>0</v>
      </c>
      <c r="AG71" s="253">
        <v>227</v>
      </c>
      <c r="AH71" s="252">
        <v>0</v>
      </c>
      <c r="AI71" s="269">
        <f>SUM(AC71,AE71,AG71)</f>
        <v>227</v>
      </c>
      <c r="AJ71" s="149">
        <f t="shared" si="38"/>
        <v>0</v>
      </c>
      <c r="AK71" s="267" t="s">
        <v>290</v>
      </c>
      <c r="AL71" s="151">
        <f t="shared" si="39"/>
        <v>227</v>
      </c>
      <c r="AM71" s="152">
        <f t="shared" si="39"/>
        <v>0</v>
      </c>
      <c r="AN71" s="240"/>
      <c r="AO71" s="22">
        <v>964440</v>
      </c>
      <c r="AQ71" s="266"/>
      <c r="AR71" s="248"/>
    </row>
    <row r="72" spans="1:44" x14ac:dyDescent="0.35">
      <c r="A72" s="186"/>
      <c r="B72" s="125"/>
      <c r="C72" s="166">
        <f t="shared" ref="C72" si="41">SUM(C65:C71)</f>
        <v>1362</v>
      </c>
      <c r="D72" s="125"/>
      <c r="E72" s="166">
        <f t="shared" ref="E72" si="42">SUM(E65:E71)</f>
        <v>1103</v>
      </c>
      <c r="F72" s="125"/>
      <c r="G72" s="166">
        <f t="shared" ref="G72" si="43">SUM(G65:G71)</f>
        <v>927</v>
      </c>
      <c r="H72" s="123">
        <f>SUM(H65:H71)</f>
        <v>0</v>
      </c>
      <c r="I72" s="124">
        <f t="shared" ref="I72:AM72" si="44">SUM(I65:I71)</f>
        <v>3392</v>
      </c>
      <c r="J72" s="186"/>
      <c r="K72" s="125">
        <f t="shared" si="44"/>
        <v>677</v>
      </c>
      <c r="L72" s="166">
        <f t="shared" si="44"/>
        <v>834</v>
      </c>
      <c r="M72" s="125">
        <f t="shared" si="44"/>
        <v>521</v>
      </c>
      <c r="N72" s="166">
        <f t="shared" si="44"/>
        <v>855</v>
      </c>
      <c r="O72" s="125">
        <f t="shared" si="44"/>
        <v>507</v>
      </c>
      <c r="P72" s="166">
        <f t="shared" si="44"/>
        <v>786</v>
      </c>
      <c r="Q72" s="123">
        <f t="shared" si="44"/>
        <v>1705</v>
      </c>
      <c r="R72" s="124">
        <f t="shared" si="44"/>
        <v>2475</v>
      </c>
      <c r="S72" s="186"/>
      <c r="T72" s="125">
        <f t="shared" si="44"/>
        <v>634</v>
      </c>
      <c r="U72" s="166">
        <f t="shared" si="44"/>
        <v>1263</v>
      </c>
      <c r="V72" s="125">
        <f t="shared" si="44"/>
        <v>525</v>
      </c>
      <c r="W72" s="170">
        <f t="shared" si="44"/>
        <v>1172</v>
      </c>
      <c r="X72" s="125">
        <f t="shared" si="44"/>
        <v>494</v>
      </c>
      <c r="Y72" s="170">
        <f t="shared" si="44"/>
        <v>1161</v>
      </c>
      <c r="Z72" s="123">
        <f t="shared" si="44"/>
        <v>1653</v>
      </c>
      <c r="AA72" s="162">
        <f t="shared" si="44"/>
        <v>3596</v>
      </c>
      <c r="AB72" s="186"/>
      <c r="AC72" s="194">
        <f>SUM(AC65:AC71)</f>
        <v>476</v>
      </c>
      <c r="AD72" s="170">
        <f t="shared" si="44"/>
        <v>1025</v>
      </c>
      <c r="AE72" s="125">
        <f t="shared" si="44"/>
        <v>484</v>
      </c>
      <c r="AF72" s="170">
        <f t="shared" si="44"/>
        <v>634</v>
      </c>
      <c r="AG72" s="125">
        <f>SUM(AG65:AG71)</f>
        <v>896</v>
      </c>
      <c r="AH72" s="170">
        <f t="shared" si="44"/>
        <v>787</v>
      </c>
      <c r="AI72" s="123">
        <f>SUM(AI65:AI71)</f>
        <v>1856</v>
      </c>
      <c r="AJ72" s="124">
        <f t="shared" si="38"/>
        <v>2446</v>
      </c>
      <c r="AK72" s="186"/>
      <c r="AL72" s="163">
        <f>SUM(AL65:AL71)</f>
        <v>5214</v>
      </c>
      <c r="AM72" s="164">
        <f t="shared" si="44"/>
        <v>11909</v>
      </c>
      <c r="AN72" s="177"/>
      <c r="AO72" s="22">
        <v>53160</v>
      </c>
    </row>
    <row r="73" spans="1:44" x14ac:dyDescent="0.35">
      <c r="A73" s="270" t="s">
        <v>291</v>
      </c>
      <c r="B73" s="60"/>
      <c r="C73" s="166">
        <v>137014</v>
      </c>
      <c r="D73" s="125"/>
      <c r="E73" s="166">
        <v>153569</v>
      </c>
      <c r="F73" s="125"/>
      <c r="G73" s="166">
        <v>179259</v>
      </c>
      <c r="H73" s="123">
        <f>SUM(B73,D73,F73)</f>
        <v>0</v>
      </c>
      <c r="I73" s="124">
        <f>SUM(C73,E73,G73)</f>
        <v>469842</v>
      </c>
      <c r="J73" s="270" t="s">
        <v>291</v>
      </c>
      <c r="K73" s="60">
        <v>0</v>
      </c>
      <c r="L73" s="166">
        <v>-108441</v>
      </c>
      <c r="M73" s="125">
        <v>0</v>
      </c>
      <c r="N73" s="166">
        <v>-99</v>
      </c>
      <c r="O73" s="60">
        <v>164425</v>
      </c>
      <c r="P73" s="166">
        <v>-173580</v>
      </c>
      <c r="Q73" s="123">
        <f>SUM(K73,M73,O73)</f>
        <v>164425</v>
      </c>
      <c r="R73" s="124">
        <f t="shared" ref="R73" si="45">SUM(L73,N73,P73)</f>
        <v>-282120</v>
      </c>
      <c r="S73" s="270" t="s">
        <v>291</v>
      </c>
      <c r="T73" s="125">
        <v>146817</v>
      </c>
      <c r="U73" s="166"/>
      <c r="V73" s="125">
        <v>-12448</v>
      </c>
      <c r="W73" s="170"/>
      <c r="X73" s="60">
        <v>0</v>
      </c>
      <c r="Y73" s="170"/>
      <c r="Z73" s="123">
        <f>SUM(T73,V73,X73)</f>
        <v>134369</v>
      </c>
      <c r="AA73" s="124"/>
      <c r="AB73" s="270" t="s">
        <v>291</v>
      </c>
      <c r="AC73" s="271">
        <v>-50354</v>
      </c>
      <c r="AD73" s="170"/>
      <c r="AE73" s="60">
        <v>177349</v>
      </c>
      <c r="AF73" s="170"/>
      <c r="AG73" s="60">
        <v>68809</v>
      </c>
      <c r="AH73" s="170"/>
      <c r="AI73" s="123">
        <f>SUM(AC73,AE73,AG73)</f>
        <v>195804</v>
      </c>
      <c r="AJ73" s="124"/>
      <c r="AK73" s="270" t="s">
        <v>291</v>
      </c>
      <c r="AL73" s="127">
        <f>SUM(AI73,Z73,Q73,H73)</f>
        <v>494598</v>
      </c>
      <c r="AM73" s="164"/>
      <c r="AN73" s="177"/>
      <c r="AO73" s="22">
        <f>SUM(AO71:AO72)</f>
        <v>1017600</v>
      </c>
    </row>
    <row r="74" spans="1:44" x14ac:dyDescent="0.35">
      <c r="A74" s="272" t="s">
        <v>292</v>
      </c>
      <c r="B74" s="119"/>
      <c r="C74" s="255">
        <f>SUM(C21,C26,C40,C63,C72,C73)</f>
        <v>1755031</v>
      </c>
      <c r="D74" s="119"/>
      <c r="E74" s="255">
        <f>SUM(E21,E26,E40,E63,E72,E73)</f>
        <v>2194716</v>
      </c>
      <c r="F74" s="119"/>
      <c r="G74" s="255">
        <f>SUM(G21,G26,G40,G63,G72,G73)</f>
        <v>2575668</v>
      </c>
      <c r="H74" s="256">
        <f>SUM(H21,H26,H40,H63,H72,H73)</f>
        <v>0</v>
      </c>
      <c r="I74" s="257">
        <f>SUM(C74,E74,G74)</f>
        <v>6525415</v>
      </c>
      <c r="J74" s="272" t="s">
        <v>292</v>
      </c>
      <c r="K74" s="119">
        <f t="shared" ref="K74:P74" si="46">SUM(K21,K26,K40,K63,K72,K73)</f>
        <v>2224641</v>
      </c>
      <c r="L74" s="255">
        <f t="shared" si="46"/>
        <v>2450451</v>
      </c>
      <c r="M74" s="119">
        <f t="shared" si="46"/>
        <v>2438290</v>
      </c>
      <c r="N74" s="255">
        <f t="shared" si="46"/>
        <v>2366534</v>
      </c>
      <c r="O74" s="119">
        <f t="shared" si="46"/>
        <v>1534873</v>
      </c>
      <c r="P74" s="255">
        <f t="shared" si="46"/>
        <v>2065163</v>
      </c>
      <c r="Q74" s="123">
        <f>SUM(K74,M74,O74)</f>
        <v>6197804</v>
      </c>
      <c r="R74" s="124">
        <f>SUM(L74,N74,P74)</f>
        <v>6882148</v>
      </c>
      <c r="S74" s="272" t="s">
        <v>292</v>
      </c>
      <c r="T74" s="119">
        <f>SUM(T21,T26,T40,T63,T72,T73)</f>
        <v>1724752</v>
      </c>
      <c r="U74" s="166"/>
      <c r="V74" s="119">
        <f>SUM(V21,V26,V40,V63,V72,V73)</f>
        <v>1818442</v>
      </c>
      <c r="W74" s="170"/>
      <c r="X74" s="119">
        <f>SUM(X21,X26,X40,X63,X72,X73)</f>
        <v>1855377</v>
      </c>
      <c r="Y74" s="170"/>
      <c r="Z74" s="123">
        <f>SUM(T74,V74,X74)</f>
        <v>5398571</v>
      </c>
      <c r="AA74" s="124"/>
      <c r="AB74" s="272" t="s">
        <v>292</v>
      </c>
      <c r="AC74" s="119">
        <f>SUM(AC21,AC28,AC40,AC63,AC72,AC73)</f>
        <v>2083263</v>
      </c>
      <c r="AD74" s="170"/>
      <c r="AE74" s="119">
        <f>SUM(AE21,AE28,AE40,AE63,AE72,AE73)</f>
        <v>2043877</v>
      </c>
      <c r="AF74" s="170"/>
      <c r="AG74" s="119">
        <f>SUM(AG21,AG28,AG40,AG63,AG72,AG73)</f>
        <v>1763761</v>
      </c>
      <c r="AH74" s="170"/>
      <c r="AI74" s="123">
        <f>SUM(AC74,AE74,AG74)</f>
        <v>5890901</v>
      </c>
      <c r="AJ74" s="124"/>
      <c r="AK74" s="272" t="s">
        <v>292</v>
      </c>
      <c r="AL74" s="127">
        <f>SUM(AI74,Z74,Q74,H74)</f>
        <v>17487276</v>
      </c>
      <c r="AM74" s="164"/>
      <c r="AN74" s="273"/>
    </row>
    <row r="75" spans="1:44" ht="17.25" customHeight="1" x14ac:dyDescent="0.35">
      <c r="A75" s="270" t="s">
        <v>293</v>
      </c>
      <c r="B75" s="274"/>
      <c r="C75" s="275">
        <v>1755031</v>
      </c>
      <c r="D75" s="274"/>
      <c r="E75" s="275">
        <v>2194716</v>
      </c>
      <c r="F75" s="274"/>
      <c r="G75" s="275">
        <v>2575668</v>
      </c>
      <c r="H75" s="123">
        <f>SUM(B75,D75,F75)</f>
        <v>0</v>
      </c>
      <c r="I75" s="124">
        <f>SUM(C75,E75,G75)</f>
        <v>6525415</v>
      </c>
      <c r="J75" s="270" t="s">
        <v>293</v>
      </c>
      <c r="K75" s="274">
        <v>2224641</v>
      </c>
      <c r="L75" s="275">
        <v>2450451</v>
      </c>
      <c r="M75" s="274">
        <v>2438290</v>
      </c>
      <c r="N75" s="275">
        <v>2366534</v>
      </c>
      <c r="O75" s="176">
        <v>1534873</v>
      </c>
      <c r="P75" s="276">
        <v>2065163</v>
      </c>
      <c r="Q75" s="123">
        <f>SUM(K75,M75,O75)</f>
        <v>6197804</v>
      </c>
      <c r="R75" s="124">
        <f>SUM(L75,N75,P75)</f>
        <v>6882148</v>
      </c>
      <c r="S75" s="270" t="s">
        <v>293</v>
      </c>
      <c r="T75" s="119">
        <v>1724752</v>
      </c>
      <c r="U75" s="255">
        <v>2318409</v>
      </c>
      <c r="V75" s="119">
        <v>1818442</v>
      </c>
      <c r="W75" s="255">
        <v>2338746</v>
      </c>
      <c r="X75" s="119">
        <v>1855377</v>
      </c>
      <c r="Y75" s="277">
        <v>2176043</v>
      </c>
      <c r="Z75" s="123">
        <f>SUM(T75,V75,X75)</f>
        <v>5398571</v>
      </c>
      <c r="AA75" s="278">
        <f>SUM(U75,W75,Y75)</f>
        <v>6833198</v>
      </c>
      <c r="AB75" s="270" t="s">
        <v>293</v>
      </c>
      <c r="AC75" s="271">
        <v>2083263</v>
      </c>
      <c r="AD75" s="161">
        <v>1584594</v>
      </c>
      <c r="AE75" s="279">
        <v>2043877</v>
      </c>
      <c r="AF75" s="161">
        <v>1371059</v>
      </c>
      <c r="AG75" s="279">
        <v>1763761</v>
      </c>
      <c r="AH75" s="161">
        <v>1570949</v>
      </c>
      <c r="AI75" s="123">
        <f>SUM(AC75,AE75,AG75)</f>
        <v>5890901</v>
      </c>
      <c r="AJ75" s="124">
        <f>SUM(AD75,AF75,AH75)</f>
        <v>4526602</v>
      </c>
      <c r="AK75" s="270" t="s">
        <v>293</v>
      </c>
      <c r="AL75" s="127">
        <f>SUM(AI75,Z75,Q75,H75)</f>
        <v>17487276</v>
      </c>
      <c r="AM75" s="128">
        <f>SUM(AJ75,AA75,R75,I75)</f>
        <v>24767363</v>
      </c>
      <c r="AN75" s="177"/>
    </row>
    <row r="76" spans="1:44" ht="17.25" customHeight="1" thickBot="1" x14ac:dyDescent="0.4">
      <c r="A76" s="280"/>
      <c r="B76" s="281"/>
      <c r="C76" s="282"/>
      <c r="D76" s="281"/>
      <c r="E76" s="282"/>
      <c r="F76" s="281"/>
      <c r="G76" s="283"/>
      <c r="H76" s="284">
        <f>SUM(H73,H72,H63,H40,H26,H21)</f>
        <v>0</v>
      </c>
      <c r="I76" s="285"/>
      <c r="J76" s="280"/>
      <c r="K76" s="281"/>
      <c r="L76" s="283"/>
      <c r="M76" s="281"/>
      <c r="N76" s="281"/>
      <c r="O76" s="281"/>
      <c r="P76" s="286"/>
      <c r="Q76" s="284">
        <f>SUM(Q73,Q72,Q63,Q40,Q26,Q21)</f>
        <v>6197804</v>
      </c>
      <c r="R76" s="287"/>
      <c r="S76" s="280"/>
      <c r="T76" s="281"/>
      <c r="U76" s="281"/>
      <c r="V76" s="281"/>
      <c r="W76" s="288"/>
      <c r="X76" s="281"/>
      <c r="Y76" s="288"/>
      <c r="Z76" s="284">
        <f>SUM(Z73,Z72,Z63,Z40,Z26,Z21)</f>
        <v>5398571</v>
      </c>
      <c r="AA76" s="287"/>
      <c r="AB76" s="280"/>
      <c r="AC76" s="280"/>
      <c r="AD76" s="289"/>
      <c r="AE76" s="281"/>
      <c r="AF76" s="288"/>
      <c r="AG76" s="281"/>
      <c r="AH76" s="288"/>
      <c r="AI76" s="290"/>
      <c r="AJ76" s="291"/>
      <c r="AK76" s="280"/>
      <c r="AL76" s="292">
        <f>SUM(AL73,AL72,AL63,AL40,AL28,AL21)</f>
        <v>17487276</v>
      </c>
      <c r="AM76" s="293"/>
      <c r="AN76" s="273"/>
    </row>
    <row r="77" spans="1:44" ht="15" thickTop="1" x14ac:dyDescent="0.35">
      <c r="A77" s="120"/>
      <c r="B77" s="92"/>
      <c r="C77" s="93"/>
      <c r="D77" s="294"/>
      <c r="E77" s="295"/>
      <c r="F77" s="296"/>
      <c r="G77" s="297"/>
      <c r="H77" s="298"/>
      <c r="I77" s="299"/>
      <c r="J77" s="120"/>
      <c r="K77" s="120"/>
      <c r="L77" s="120"/>
      <c r="M77" s="120"/>
      <c r="N77" s="120"/>
      <c r="O77" s="120"/>
      <c r="P77" s="120"/>
      <c r="Q77" s="300"/>
      <c r="R77" s="301"/>
      <c r="S77" s="120"/>
      <c r="T77" s="120"/>
      <c r="U77" s="120"/>
      <c r="V77" s="120"/>
      <c r="W77" s="120"/>
      <c r="X77" s="120"/>
      <c r="Y77" s="120"/>
      <c r="Z77" s="302"/>
      <c r="AA77" s="303"/>
      <c r="AB77" s="120"/>
      <c r="AC77" s="120"/>
      <c r="AD77" s="61"/>
      <c r="AE77" s="61"/>
      <c r="AF77" s="61"/>
      <c r="AG77" s="61"/>
      <c r="AH77" s="61"/>
      <c r="AI77" s="302"/>
      <c r="AJ77" s="304"/>
      <c r="AK77" s="120"/>
      <c r="AL77" s="83"/>
      <c r="AM77" s="305"/>
      <c r="AN77" s="273"/>
    </row>
    <row r="78" spans="1:44" x14ac:dyDescent="0.35">
      <c r="A78" s="92" t="s">
        <v>294</v>
      </c>
      <c r="B78" s="92" t="s">
        <v>212</v>
      </c>
      <c r="C78" s="93" t="s">
        <v>213</v>
      </c>
      <c r="D78" s="92" t="str">
        <f>+B78</f>
        <v>(FY2122)</v>
      </c>
      <c r="E78" s="306" t="str">
        <f>+C78</f>
        <v>(FY2021)</v>
      </c>
      <c r="F78" s="92" t="str">
        <f>+B78</f>
        <v>(FY2122)</v>
      </c>
      <c r="G78" s="306" t="str">
        <f>+E78</f>
        <v>(FY2021)</v>
      </c>
      <c r="H78" s="94" t="s">
        <v>214</v>
      </c>
      <c r="I78" s="95"/>
      <c r="J78" s="92" t="s">
        <v>294</v>
      </c>
      <c r="K78" s="92" t="str">
        <f>+B78</f>
        <v>(FY2122)</v>
      </c>
      <c r="L78" s="96" t="str">
        <f>+G78</f>
        <v>(FY2021)</v>
      </c>
      <c r="M78" s="92" t="str">
        <f>+B78</f>
        <v>(FY2122)</v>
      </c>
      <c r="N78" s="96" t="str">
        <f>+L78</f>
        <v>(FY2021)</v>
      </c>
      <c r="O78" s="92" t="str">
        <f>+B78</f>
        <v>(FY2122)</v>
      </c>
      <c r="P78" s="96" t="str">
        <f>+N78</f>
        <v>(FY2021)</v>
      </c>
      <c r="Q78" s="94" t="s">
        <v>215</v>
      </c>
      <c r="R78" s="95"/>
      <c r="S78" s="92" t="s">
        <v>294</v>
      </c>
      <c r="T78" s="92" t="str">
        <f>+K78</f>
        <v>(FY2122)</v>
      </c>
      <c r="U78" s="96" t="str">
        <f>+P78</f>
        <v>(FY2021)</v>
      </c>
      <c r="V78" s="92" t="str">
        <f>+K78</f>
        <v>(FY2122)</v>
      </c>
      <c r="W78" s="96" t="str">
        <f>+U78</f>
        <v>(FY2021)</v>
      </c>
      <c r="X78" s="92" t="str">
        <f>+K78</f>
        <v>(FY2122)</v>
      </c>
      <c r="Y78" s="96" t="str">
        <f>+W78</f>
        <v>(FY2021)</v>
      </c>
      <c r="Z78" s="307" t="s">
        <v>216</v>
      </c>
      <c r="AA78" s="95"/>
      <c r="AB78" s="92" t="s">
        <v>294</v>
      </c>
      <c r="AC78" s="92" t="s">
        <v>213</v>
      </c>
      <c r="AD78" s="96" t="str">
        <f>+Y78</f>
        <v>(FY2021)</v>
      </c>
      <c r="AE78" s="92" t="str">
        <f>+T78</f>
        <v>(FY2122)</v>
      </c>
      <c r="AF78" s="96" t="str">
        <f>+AD78</f>
        <v>(FY2021)</v>
      </c>
      <c r="AG78" s="92" t="str">
        <f>+T78</f>
        <v>(FY2122)</v>
      </c>
      <c r="AH78" s="96" t="str">
        <f>+AF78</f>
        <v>(FY2021)</v>
      </c>
      <c r="AI78" s="308"/>
      <c r="AJ78" s="95"/>
      <c r="AK78" s="92" t="s">
        <v>294</v>
      </c>
      <c r="AL78" s="83"/>
      <c r="AM78" s="305"/>
    </row>
    <row r="79" spans="1:44" x14ac:dyDescent="0.35">
      <c r="A79" s="92" t="s">
        <v>218</v>
      </c>
      <c r="B79" s="100" t="s">
        <v>295</v>
      </c>
      <c r="C79" s="101"/>
      <c r="D79" s="100" t="s">
        <v>296</v>
      </c>
      <c r="E79" s="101"/>
      <c r="F79" s="100" t="s">
        <v>297</v>
      </c>
      <c r="G79" s="101"/>
      <c r="H79" s="102" t="s">
        <v>219</v>
      </c>
      <c r="I79" s="103"/>
      <c r="J79" s="92" t="s">
        <v>218</v>
      </c>
      <c r="K79" s="100" t="s">
        <v>298</v>
      </c>
      <c r="L79" s="100"/>
      <c r="M79" s="100" t="s">
        <v>299</v>
      </c>
      <c r="N79" s="100"/>
      <c r="O79" s="100" t="s">
        <v>300</v>
      </c>
      <c r="P79" s="100"/>
      <c r="Q79" s="102" t="s">
        <v>219</v>
      </c>
      <c r="R79" s="103"/>
      <c r="S79" s="92" t="s">
        <v>218</v>
      </c>
      <c r="T79" s="100" t="s">
        <v>301</v>
      </c>
      <c r="U79" s="100"/>
      <c r="V79" s="100" t="s">
        <v>302</v>
      </c>
      <c r="W79" s="100"/>
      <c r="X79" s="100" t="s">
        <v>303</v>
      </c>
      <c r="Y79" s="100"/>
      <c r="Z79" s="102" t="s">
        <v>219</v>
      </c>
      <c r="AA79" s="103"/>
      <c r="AB79" s="92" t="s">
        <v>218</v>
      </c>
      <c r="AC79" s="92" t="s">
        <v>223</v>
      </c>
      <c r="AD79" s="105"/>
      <c r="AE79" s="105" t="s">
        <v>304</v>
      </c>
      <c r="AF79" s="105"/>
      <c r="AG79" s="105" t="s">
        <v>305</v>
      </c>
      <c r="AH79" s="105"/>
      <c r="AI79" s="97"/>
      <c r="AJ79" s="309"/>
      <c r="AK79" s="92" t="s">
        <v>218</v>
      </c>
      <c r="AL79" s="83"/>
      <c r="AM79" s="305"/>
    </row>
    <row r="80" spans="1:44" x14ac:dyDescent="0.35">
      <c r="A80" s="110" t="s">
        <v>227</v>
      </c>
      <c r="B80" s="310" t="s">
        <v>120</v>
      </c>
      <c r="C80" s="311"/>
      <c r="D80" s="310" t="s">
        <v>228</v>
      </c>
      <c r="E80" s="311"/>
      <c r="F80" s="310" t="s">
        <v>229</v>
      </c>
      <c r="G80" s="311"/>
      <c r="H80" s="312" t="s">
        <v>213</v>
      </c>
      <c r="I80" s="313" t="s">
        <v>226</v>
      </c>
      <c r="J80" s="110" t="s">
        <v>227</v>
      </c>
      <c r="K80" s="310" t="s">
        <v>230</v>
      </c>
      <c r="L80" s="310"/>
      <c r="M80" s="310" t="s">
        <v>231</v>
      </c>
      <c r="N80" s="310"/>
      <c r="O80" s="111" t="s">
        <v>232</v>
      </c>
      <c r="P80" s="111"/>
      <c r="Q80" s="102" t="s">
        <v>213</v>
      </c>
      <c r="R80" s="113" t="s">
        <v>226</v>
      </c>
      <c r="S80" s="110" t="s">
        <v>227</v>
      </c>
      <c r="T80" s="111" t="s">
        <v>233</v>
      </c>
      <c r="U80" s="111"/>
      <c r="V80" s="111" t="s">
        <v>234</v>
      </c>
      <c r="W80" s="111"/>
      <c r="X80" s="111" t="s">
        <v>235</v>
      </c>
      <c r="Y80" s="111"/>
      <c r="Z80" s="102" t="s">
        <v>213</v>
      </c>
      <c r="AA80" s="113" t="s">
        <v>226</v>
      </c>
      <c r="AB80" s="110" t="s">
        <v>227</v>
      </c>
      <c r="AC80" s="111" t="s">
        <v>119</v>
      </c>
      <c r="AD80" s="114"/>
      <c r="AE80" s="114" t="s">
        <v>118</v>
      </c>
      <c r="AF80" s="114"/>
      <c r="AG80" s="114" t="s">
        <v>236</v>
      </c>
      <c r="AH80" s="114"/>
      <c r="AI80" s="104"/>
      <c r="AJ80" s="314"/>
      <c r="AK80" s="110" t="s">
        <v>227</v>
      </c>
      <c r="AL80" s="315" t="s">
        <v>51</v>
      </c>
      <c r="AM80" s="316" t="s">
        <v>51</v>
      </c>
      <c r="AP80" s="22" t="s">
        <v>306</v>
      </c>
      <c r="AQ80" s="22" t="s">
        <v>307</v>
      </c>
    </row>
    <row r="81" spans="1:43" x14ac:dyDescent="0.35">
      <c r="A81" s="201" t="s">
        <v>308</v>
      </c>
      <c r="B81" s="317"/>
      <c r="C81" s="318">
        <v>52000</v>
      </c>
      <c r="D81" s="319"/>
      <c r="E81" s="212">
        <v>31609</v>
      </c>
      <c r="F81" s="319"/>
      <c r="G81" s="212">
        <v>54516</v>
      </c>
      <c r="H81" s="320">
        <f>SUM(B81,D81,F81)</f>
        <v>0</v>
      </c>
      <c r="I81" s="124">
        <f>SUM(C81,E81,G81)</f>
        <v>138125</v>
      </c>
      <c r="J81" s="201" t="s">
        <v>308</v>
      </c>
      <c r="K81" s="321">
        <v>53822</v>
      </c>
      <c r="L81" s="321"/>
      <c r="M81" s="321">
        <v>33791</v>
      </c>
      <c r="N81" s="321"/>
      <c r="O81" s="321">
        <v>12608</v>
      </c>
      <c r="P81" s="319"/>
      <c r="Q81" s="322">
        <f>SUM(K81,M81,O81)</f>
        <v>100221</v>
      </c>
      <c r="R81" s="323"/>
      <c r="S81" s="201" t="s">
        <v>308</v>
      </c>
      <c r="T81" s="321">
        <v>16708</v>
      </c>
      <c r="U81" s="212"/>
      <c r="V81" s="319">
        <v>12765</v>
      </c>
      <c r="W81" s="212"/>
      <c r="X81" s="319">
        <v>20252</v>
      </c>
      <c r="Y81" s="212"/>
      <c r="Z81" s="322">
        <f>SUM(T81,V81,X81)</f>
        <v>49725</v>
      </c>
      <c r="AA81" s="257"/>
      <c r="AB81" s="201" t="s">
        <v>308</v>
      </c>
      <c r="AC81" s="324">
        <v>300001</v>
      </c>
      <c r="AD81" s="319">
        <v>6013660</v>
      </c>
      <c r="AE81" s="319">
        <v>37580</v>
      </c>
      <c r="AF81" s="319">
        <v>21869</v>
      </c>
      <c r="AG81" s="319">
        <v>76091</v>
      </c>
      <c r="AH81" s="319">
        <v>45389</v>
      </c>
      <c r="AI81" s="320">
        <f>SUM(AC81,AE81,AG81)</f>
        <v>413672</v>
      </c>
      <c r="AJ81" s="124">
        <f>SUM(AD81,AF81,AH81)</f>
        <v>6080918</v>
      </c>
      <c r="AK81" s="201" t="s">
        <v>308</v>
      </c>
      <c r="AL81" s="325">
        <f>SUM(AI81,Z81,Q81,H81)</f>
        <v>563618</v>
      </c>
      <c r="AM81" s="326"/>
    </row>
    <row r="82" spans="1:43" x14ac:dyDescent="0.35">
      <c r="A82" s="201" t="s">
        <v>309</v>
      </c>
      <c r="B82" s="327"/>
      <c r="C82" s="318">
        <v>48000</v>
      </c>
      <c r="D82" s="211"/>
      <c r="E82" s="212">
        <v>61000</v>
      </c>
      <c r="F82" s="211"/>
      <c r="G82" s="212">
        <v>53000</v>
      </c>
      <c r="H82" s="123">
        <f>SUM(B82,D82,F82)</f>
        <v>0</v>
      </c>
      <c r="I82" s="124">
        <f t="shared" ref="I82:I96" si="47">SUM(C82,E82,G82)</f>
        <v>162000</v>
      </c>
      <c r="J82" s="201" t="s">
        <v>309</v>
      </c>
      <c r="K82" s="211">
        <v>29000</v>
      </c>
      <c r="L82" s="212">
        <v>603000</v>
      </c>
      <c r="M82" s="211">
        <v>29000</v>
      </c>
      <c r="N82" s="212">
        <v>88000</v>
      </c>
      <c r="O82" s="211">
        <v>18000</v>
      </c>
      <c r="P82" s="212">
        <v>59000</v>
      </c>
      <c r="Q82" s="256">
        <f>SUM(K82,M82,O82)</f>
        <v>76000</v>
      </c>
      <c r="R82" s="328">
        <f>SUM(L82,N82,P82)</f>
        <v>750000</v>
      </c>
      <c r="S82" s="201" t="s">
        <v>309</v>
      </c>
      <c r="T82" s="211">
        <v>16000</v>
      </c>
      <c r="U82" s="212">
        <v>70000</v>
      </c>
      <c r="V82" s="211">
        <v>16000</v>
      </c>
      <c r="W82" s="212">
        <v>96000</v>
      </c>
      <c r="X82" s="211">
        <v>19000</v>
      </c>
      <c r="Y82" s="212">
        <v>66000</v>
      </c>
      <c r="Z82" s="256">
        <f>SUM(T82,V82,X82)</f>
        <v>51000</v>
      </c>
      <c r="AA82" s="257">
        <f>SUM(U82,W82,Y82)</f>
        <v>232000</v>
      </c>
      <c r="AB82" s="201" t="s">
        <v>309</v>
      </c>
      <c r="AC82" s="202">
        <v>27000</v>
      </c>
      <c r="AD82" s="212">
        <v>47000</v>
      </c>
      <c r="AE82" s="211">
        <v>48000</v>
      </c>
      <c r="AF82" s="212">
        <v>46000</v>
      </c>
      <c r="AG82" s="211">
        <v>66000</v>
      </c>
      <c r="AH82" s="212">
        <v>47000</v>
      </c>
      <c r="AI82" s="123">
        <f t="shared" ref="AI82:AJ96" si="48">SUM(AC82,AE82,AG82)</f>
        <v>141000</v>
      </c>
      <c r="AJ82" s="124">
        <f t="shared" si="48"/>
        <v>140000</v>
      </c>
      <c r="AK82" s="201" t="s">
        <v>309</v>
      </c>
      <c r="AL82" s="127">
        <f>SUM(AI82,Z82,Q82,H82)</f>
        <v>268000</v>
      </c>
      <c r="AM82" s="164">
        <f t="shared" ref="AM82:AM89" si="49">SUM(C82,E82,G82,L82,N82,P82,U82,W82,Y82,AD82,AF82,AH82)</f>
        <v>1284000</v>
      </c>
      <c r="AP82" s="174">
        <v>165754</v>
      </c>
      <c r="AQ82" s="174">
        <v>430000</v>
      </c>
    </row>
    <row r="83" spans="1:43" x14ac:dyDescent="0.35">
      <c r="A83" s="120" t="s">
        <v>238</v>
      </c>
      <c r="B83" s="119"/>
      <c r="C83" s="255">
        <v>4936</v>
      </c>
      <c r="D83" s="119"/>
      <c r="E83" s="255">
        <v>241828</v>
      </c>
      <c r="F83" s="329"/>
      <c r="G83" s="330">
        <v>403620</v>
      </c>
      <c r="H83" s="123">
        <f t="shared" ref="H83:H96" si="50">SUM(B83,D83,F83)</f>
        <v>0</v>
      </c>
      <c r="I83" s="124">
        <f t="shared" si="47"/>
        <v>650384</v>
      </c>
      <c r="J83" s="120" t="s">
        <v>238</v>
      </c>
      <c r="K83" s="119">
        <v>214601</v>
      </c>
      <c r="L83" s="255">
        <v>320592</v>
      </c>
      <c r="M83" s="119">
        <v>21916</v>
      </c>
      <c r="N83" s="255">
        <v>83402</v>
      </c>
      <c r="O83" s="119">
        <v>8003</v>
      </c>
      <c r="P83" s="255">
        <v>32313</v>
      </c>
      <c r="Q83" s="256">
        <f t="shared" ref="Q83:R96" si="51">SUM(K83,M83,O83)</f>
        <v>244520</v>
      </c>
      <c r="R83" s="328">
        <f t="shared" si="51"/>
        <v>436307</v>
      </c>
      <c r="S83" s="120" t="s">
        <v>238</v>
      </c>
      <c r="T83" s="119">
        <v>8751</v>
      </c>
      <c r="U83" s="255">
        <v>11294</v>
      </c>
      <c r="V83" s="119">
        <v>21916</v>
      </c>
      <c r="W83" s="255">
        <v>48246</v>
      </c>
      <c r="X83" s="119">
        <v>23412</v>
      </c>
      <c r="Y83" s="255">
        <v>33734</v>
      </c>
      <c r="Z83" s="256">
        <f t="shared" ref="Z83:AA89" si="52">SUM(T83,V83,X83)</f>
        <v>54079</v>
      </c>
      <c r="AA83" s="257">
        <f t="shared" si="52"/>
        <v>93274</v>
      </c>
      <c r="AB83" s="120" t="s">
        <v>238</v>
      </c>
      <c r="AC83" s="125">
        <v>23636</v>
      </c>
      <c r="AD83" s="255">
        <v>18625</v>
      </c>
      <c r="AE83" s="119">
        <v>25357</v>
      </c>
      <c r="AF83" s="255">
        <v>3964</v>
      </c>
      <c r="AG83" s="119">
        <v>217668</v>
      </c>
      <c r="AH83" s="255">
        <v>6133</v>
      </c>
      <c r="AI83" s="123">
        <f t="shared" si="48"/>
        <v>266661</v>
      </c>
      <c r="AJ83" s="124">
        <f t="shared" si="48"/>
        <v>28722</v>
      </c>
      <c r="AK83" s="120" t="s">
        <v>238</v>
      </c>
      <c r="AL83" s="127">
        <f t="shared" ref="AL83:AL96" si="53">SUM(AI83,Z83,Q83,H83)</f>
        <v>565260</v>
      </c>
      <c r="AM83" s="164">
        <f t="shared" si="49"/>
        <v>1208687</v>
      </c>
      <c r="AP83" s="174">
        <v>1323724</v>
      </c>
      <c r="AQ83" s="174">
        <v>1215644</v>
      </c>
    </row>
    <row r="84" spans="1:43" x14ac:dyDescent="0.35">
      <c r="A84" s="120" t="s">
        <v>239</v>
      </c>
      <c r="B84" s="119"/>
      <c r="C84" s="255">
        <v>13987</v>
      </c>
      <c r="D84" s="119"/>
      <c r="E84" s="255">
        <v>15708</v>
      </c>
      <c r="F84" s="119"/>
      <c r="G84" s="255">
        <v>21467</v>
      </c>
      <c r="H84" s="123">
        <f t="shared" si="50"/>
        <v>0</v>
      </c>
      <c r="I84" s="124">
        <f t="shared" si="47"/>
        <v>51162</v>
      </c>
      <c r="J84" s="120" t="s">
        <v>239</v>
      </c>
      <c r="K84" s="119">
        <v>13164</v>
      </c>
      <c r="L84" s="255">
        <v>87366</v>
      </c>
      <c r="M84" s="119">
        <v>18475</v>
      </c>
      <c r="N84" s="255">
        <v>45403</v>
      </c>
      <c r="O84" s="119">
        <v>6058</v>
      </c>
      <c r="P84" s="255">
        <v>26105</v>
      </c>
      <c r="Q84" s="256">
        <f t="shared" si="51"/>
        <v>37697</v>
      </c>
      <c r="R84" s="328">
        <f t="shared" si="51"/>
        <v>158874</v>
      </c>
      <c r="S84" s="120" t="s">
        <v>239</v>
      </c>
      <c r="T84" s="119">
        <v>6208</v>
      </c>
      <c r="U84" s="255">
        <v>11444</v>
      </c>
      <c r="V84" s="119">
        <v>18924</v>
      </c>
      <c r="W84" s="255">
        <v>46376</v>
      </c>
      <c r="X84" s="119">
        <v>19448</v>
      </c>
      <c r="Y84" s="255">
        <v>31490</v>
      </c>
      <c r="Z84" s="256">
        <f t="shared" si="52"/>
        <v>44580</v>
      </c>
      <c r="AA84" s="257">
        <f t="shared" si="52"/>
        <v>89310</v>
      </c>
      <c r="AB84" s="120" t="s">
        <v>239</v>
      </c>
      <c r="AC84" s="125">
        <v>19522</v>
      </c>
      <c r="AD84" s="255">
        <v>9350</v>
      </c>
      <c r="AE84" s="119">
        <v>13164</v>
      </c>
      <c r="AF84" s="255">
        <v>6208</v>
      </c>
      <c r="AG84" s="119">
        <v>10920</v>
      </c>
      <c r="AH84" s="255">
        <v>9948</v>
      </c>
      <c r="AI84" s="123">
        <f t="shared" si="48"/>
        <v>43606</v>
      </c>
      <c r="AJ84" s="124">
        <f t="shared" si="48"/>
        <v>25506</v>
      </c>
      <c r="AK84" s="120" t="s">
        <v>239</v>
      </c>
      <c r="AL84" s="127">
        <f t="shared" si="53"/>
        <v>125883</v>
      </c>
      <c r="AM84" s="164">
        <f t="shared" si="49"/>
        <v>324852</v>
      </c>
      <c r="AP84" s="174">
        <v>632728</v>
      </c>
      <c r="AQ84" s="174">
        <v>177045</v>
      </c>
    </row>
    <row r="85" spans="1:43" x14ac:dyDescent="0.35">
      <c r="A85" s="120" t="s">
        <v>240</v>
      </c>
      <c r="B85" s="119"/>
      <c r="C85" s="255">
        <v>4039</v>
      </c>
      <c r="D85" s="119"/>
      <c r="E85" s="255">
        <v>27077</v>
      </c>
      <c r="F85" s="119"/>
      <c r="G85" s="255">
        <v>18700</v>
      </c>
      <c r="H85" s="123">
        <f t="shared" si="50"/>
        <v>0</v>
      </c>
      <c r="I85" s="124">
        <f t="shared" si="47"/>
        <v>49816</v>
      </c>
      <c r="J85" s="120" t="s">
        <v>240</v>
      </c>
      <c r="K85" s="119">
        <v>13164</v>
      </c>
      <c r="L85" s="255">
        <v>77567</v>
      </c>
      <c r="M85" s="119">
        <v>18475</v>
      </c>
      <c r="N85" s="255">
        <v>52210</v>
      </c>
      <c r="O85" s="119">
        <v>5610</v>
      </c>
      <c r="P85" s="255">
        <v>29770</v>
      </c>
      <c r="Q85" s="256">
        <f t="shared" si="51"/>
        <v>37249</v>
      </c>
      <c r="R85" s="328">
        <f t="shared" si="51"/>
        <v>159547</v>
      </c>
      <c r="S85" s="120" t="s">
        <v>240</v>
      </c>
      <c r="T85" s="119">
        <v>17877</v>
      </c>
      <c r="U85" s="255">
        <v>8527</v>
      </c>
      <c r="V85" s="119">
        <v>17877</v>
      </c>
      <c r="W85" s="255">
        <v>32313</v>
      </c>
      <c r="X85" s="119">
        <v>10920</v>
      </c>
      <c r="Y85" s="255">
        <v>30892</v>
      </c>
      <c r="Z85" s="256">
        <f t="shared" si="52"/>
        <v>46674</v>
      </c>
      <c r="AA85" s="257">
        <f t="shared" si="52"/>
        <v>71732</v>
      </c>
      <c r="AB85" s="120" t="s">
        <v>240</v>
      </c>
      <c r="AC85" s="125">
        <v>45702</v>
      </c>
      <c r="AD85" s="255">
        <v>4862</v>
      </c>
      <c r="AE85" s="119">
        <v>12566</v>
      </c>
      <c r="AF85" s="255">
        <v>3889</v>
      </c>
      <c r="AG85" s="119">
        <v>99858</v>
      </c>
      <c r="AH85" s="255">
        <v>5086</v>
      </c>
      <c r="AI85" s="123">
        <f t="shared" si="48"/>
        <v>158126</v>
      </c>
      <c r="AJ85" s="124">
        <f t="shared" si="48"/>
        <v>13837</v>
      </c>
      <c r="AK85" s="120" t="s">
        <v>240</v>
      </c>
      <c r="AL85" s="127">
        <f t="shared" si="53"/>
        <v>242049</v>
      </c>
      <c r="AM85" s="164">
        <f t="shared" si="49"/>
        <v>294932</v>
      </c>
      <c r="AP85" s="174">
        <v>121850</v>
      </c>
      <c r="AQ85" s="174">
        <v>291865</v>
      </c>
    </row>
    <row r="86" spans="1:43" x14ac:dyDescent="0.35">
      <c r="A86" s="120" t="s">
        <v>67</v>
      </c>
      <c r="B86" s="119"/>
      <c r="C86" s="255">
        <v>1201986</v>
      </c>
      <c r="D86" s="119"/>
      <c r="E86" s="255">
        <v>1377730</v>
      </c>
      <c r="F86" s="119"/>
      <c r="G86" s="255">
        <v>932417</v>
      </c>
      <c r="H86" s="123">
        <f t="shared" si="50"/>
        <v>0</v>
      </c>
      <c r="I86" s="124">
        <f t="shared" si="47"/>
        <v>3512133</v>
      </c>
      <c r="J86" s="120" t="s">
        <v>67</v>
      </c>
      <c r="K86" s="119">
        <v>425461</v>
      </c>
      <c r="L86" s="255">
        <v>621008</v>
      </c>
      <c r="M86" s="119">
        <v>44080</v>
      </c>
      <c r="N86" s="255">
        <v>151813</v>
      </c>
      <c r="O86" s="119">
        <v>6517</v>
      </c>
      <c r="P86" s="255">
        <v>52020</v>
      </c>
      <c r="Q86" s="256">
        <f t="shared" si="51"/>
        <v>476058</v>
      </c>
      <c r="R86" s="328">
        <f t="shared" si="51"/>
        <v>824841</v>
      </c>
      <c r="S86" s="120" t="s">
        <v>67</v>
      </c>
      <c r="T86" s="119">
        <v>8227</v>
      </c>
      <c r="U86" s="255">
        <v>16121</v>
      </c>
      <c r="V86" s="119">
        <v>44950</v>
      </c>
      <c r="W86" s="255">
        <v>78739</v>
      </c>
      <c r="X86" s="119">
        <v>30107</v>
      </c>
      <c r="Y86" s="255">
        <v>51280</v>
      </c>
      <c r="Z86" s="256">
        <f t="shared" si="52"/>
        <v>83284</v>
      </c>
      <c r="AA86" s="257">
        <f t="shared" si="52"/>
        <v>146140</v>
      </c>
      <c r="AB86" s="120" t="s">
        <v>67</v>
      </c>
      <c r="AC86" s="125">
        <v>33320</v>
      </c>
      <c r="AD86" s="255">
        <v>8486</v>
      </c>
      <c r="AE86" s="119">
        <v>79571</v>
      </c>
      <c r="AF86" s="255">
        <v>46882</v>
      </c>
      <c r="AG86" s="119">
        <v>692896</v>
      </c>
      <c r="AH86" s="255">
        <v>634526</v>
      </c>
      <c r="AI86" s="123">
        <f t="shared" si="48"/>
        <v>805787</v>
      </c>
      <c r="AJ86" s="124">
        <f t="shared" si="48"/>
        <v>689894</v>
      </c>
      <c r="AK86" s="120" t="s">
        <v>67</v>
      </c>
      <c r="AL86" s="127">
        <f t="shared" si="53"/>
        <v>1365129</v>
      </c>
      <c r="AM86" s="164">
        <f t="shared" si="49"/>
        <v>5173008</v>
      </c>
      <c r="AP86" s="174">
        <v>3725000</v>
      </c>
      <c r="AQ86" s="174">
        <v>4877262</v>
      </c>
    </row>
    <row r="87" spans="1:43" x14ac:dyDescent="0.35">
      <c r="A87" s="120" t="s">
        <v>241</v>
      </c>
      <c r="B87" s="119"/>
      <c r="C87" s="255">
        <v>40766</v>
      </c>
      <c r="D87" s="119"/>
      <c r="E87" s="255">
        <v>51462</v>
      </c>
      <c r="F87" s="119"/>
      <c r="G87" s="255">
        <v>99708</v>
      </c>
      <c r="H87" s="123">
        <f t="shared" si="50"/>
        <v>0</v>
      </c>
      <c r="I87" s="124">
        <f t="shared" si="47"/>
        <v>191936</v>
      </c>
      <c r="J87" s="120" t="s">
        <v>241</v>
      </c>
      <c r="K87" s="119">
        <v>95818</v>
      </c>
      <c r="L87" s="255">
        <v>236742</v>
      </c>
      <c r="M87" s="119">
        <v>67020</v>
      </c>
      <c r="N87" s="255">
        <v>90807</v>
      </c>
      <c r="O87" s="119">
        <v>27302</v>
      </c>
      <c r="P87" s="255">
        <v>61560</v>
      </c>
      <c r="Q87" s="256">
        <f t="shared" si="51"/>
        <v>190140</v>
      </c>
      <c r="R87" s="328">
        <f t="shared" si="51"/>
        <v>389109</v>
      </c>
      <c r="S87" s="120" t="s">
        <v>241</v>
      </c>
      <c r="T87" s="119">
        <v>35829</v>
      </c>
      <c r="U87" s="255">
        <v>50265</v>
      </c>
      <c r="V87" s="119">
        <v>8697</v>
      </c>
      <c r="W87" s="255">
        <v>140399</v>
      </c>
      <c r="X87" s="119">
        <v>63206</v>
      </c>
      <c r="Y87" s="255">
        <v>125439</v>
      </c>
      <c r="Z87" s="256">
        <f t="shared" si="52"/>
        <v>107732</v>
      </c>
      <c r="AA87" s="257">
        <f t="shared" si="52"/>
        <v>316103</v>
      </c>
      <c r="AB87" s="120" t="s">
        <v>241</v>
      </c>
      <c r="AC87" s="125">
        <v>65749</v>
      </c>
      <c r="AD87" s="255">
        <v>50265</v>
      </c>
      <c r="AE87" s="119">
        <v>31790</v>
      </c>
      <c r="AF87" s="255">
        <v>34034</v>
      </c>
      <c r="AG87" s="119">
        <v>27825</v>
      </c>
      <c r="AH87" s="255">
        <v>38596</v>
      </c>
      <c r="AI87" s="123">
        <f t="shared" si="48"/>
        <v>125364</v>
      </c>
      <c r="AJ87" s="124">
        <f t="shared" si="48"/>
        <v>122895</v>
      </c>
      <c r="AK87" s="120" t="s">
        <v>241</v>
      </c>
      <c r="AL87" s="127">
        <f t="shared" si="53"/>
        <v>423236</v>
      </c>
      <c r="AM87" s="164">
        <f t="shared" si="49"/>
        <v>1020043</v>
      </c>
      <c r="AP87" s="174">
        <v>484176</v>
      </c>
      <c r="AQ87" s="174">
        <v>615172</v>
      </c>
    </row>
    <row r="88" spans="1:43" x14ac:dyDescent="0.35">
      <c r="A88" s="120" t="s">
        <v>242</v>
      </c>
      <c r="B88" s="119"/>
      <c r="C88" s="255">
        <v>86842</v>
      </c>
      <c r="D88" s="119"/>
      <c r="E88" s="255">
        <v>107712</v>
      </c>
      <c r="F88" s="119"/>
      <c r="G88" s="255">
        <v>119530</v>
      </c>
      <c r="H88" s="123">
        <f t="shared" si="50"/>
        <v>0</v>
      </c>
      <c r="I88" s="124">
        <f t="shared" si="47"/>
        <v>314084</v>
      </c>
      <c r="J88" s="120" t="s">
        <v>242</v>
      </c>
      <c r="K88" s="119">
        <v>73004</v>
      </c>
      <c r="L88" s="255">
        <v>54155</v>
      </c>
      <c r="M88" s="119">
        <v>13912</v>
      </c>
      <c r="N88" s="255">
        <v>22440</v>
      </c>
      <c r="O88" s="119">
        <v>5236</v>
      </c>
      <c r="P88" s="255">
        <v>16830</v>
      </c>
      <c r="Q88" s="256">
        <f t="shared" si="51"/>
        <v>92152</v>
      </c>
      <c r="R88" s="328">
        <f t="shared" si="51"/>
        <v>93425</v>
      </c>
      <c r="S88" s="120" t="s">
        <v>242</v>
      </c>
      <c r="T88" s="119">
        <v>4039</v>
      </c>
      <c r="U88" s="255">
        <v>10920</v>
      </c>
      <c r="V88" s="119">
        <v>11369</v>
      </c>
      <c r="W88" s="255">
        <v>24684</v>
      </c>
      <c r="X88" s="119">
        <v>13090</v>
      </c>
      <c r="Y88" s="255">
        <v>20121</v>
      </c>
      <c r="Z88" s="256">
        <f t="shared" si="52"/>
        <v>28498</v>
      </c>
      <c r="AA88" s="257">
        <f t="shared" si="52"/>
        <v>55725</v>
      </c>
      <c r="AB88" s="120" t="s">
        <v>242</v>
      </c>
      <c r="AC88" s="125">
        <v>13987</v>
      </c>
      <c r="AD88" s="255">
        <v>20121</v>
      </c>
      <c r="AE88" s="119">
        <v>16007</v>
      </c>
      <c r="AF88" s="255">
        <v>9200</v>
      </c>
      <c r="AG88" s="119">
        <v>19448</v>
      </c>
      <c r="AH88" s="255">
        <v>86482</v>
      </c>
      <c r="AI88" s="123">
        <f t="shared" si="48"/>
        <v>49442</v>
      </c>
      <c r="AJ88" s="124">
        <f t="shared" si="48"/>
        <v>115803</v>
      </c>
      <c r="AK88" s="120" t="s">
        <v>242</v>
      </c>
      <c r="AL88" s="127">
        <f t="shared" si="53"/>
        <v>170092</v>
      </c>
      <c r="AM88" s="164">
        <f t="shared" si="49"/>
        <v>579037</v>
      </c>
      <c r="AP88" s="174">
        <v>430000</v>
      </c>
      <c r="AQ88" s="174">
        <v>484176</v>
      </c>
    </row>
    <row r="89" spans="1:43" x14ac:dyDescent="0.35">
      <c r="A89" s="120" t="s">
        <v>243</v>
      </c>
      <c r="B89" s="119"/>
      <c r="C89" s="255">
        <v>137557</v>
      </c>
      <c r="D89" s="119"/>
      <c r="E89" s="255">
        <v>153639</v>
      </c>
      <c r="F89" s="119"/>
      <c r="G89" s="255">
        <v>117286</v>
      </c>
      <c r="H89" s="123">
        <f t="shared" si="50"/>
        <v>0</v>
      </c>
      <c r="I89" s="124">
        <f t="shared" si="47"/>
        <v>408482</v>
      </c>
      <c r="J89" s="120" t="s">
        <v>243</v>
      </c>
      <c r="K89" s="119">
        <v>58119</v>
      </c>
      <c r="L89" s="255">
        <v>79437</v>
      </c>
      <c r="M89" s="119">
        <v>11743</v>
      </c>
      <c r="N89" s="255">
        <v>21243</v>
      </c>
      <c r="O89" s="119">
        <v>4936</v>
      </c>
      <c r="P89" s="255">
        <v>11444</v>
      </c>
      <c r="Q89" s="256">
        <f t="shared" si="51"/>
        <v>74798</v>
      </c>
      <c r="R89" s="328">
        <f t="shared" si="51"/>
        <v>112124</v>
      </c>
      <c r="S89" s="120" t="s">
        <v>243</v>
      </c>
      <c r="T89" s="119">
        <v>4862</v>
      </c>
      <c r="U89" s="255">
        <v>9798</v>
      </c>
      <c r="V89" s="119">
        <v>8003</v>
      </c>
      <c r="W89" s="255">
        <v>17054</v>
      </c>
      <c r="X89" s="119">
        <v>8078</v>
      </c>
      <c r="Y89" s="255">
        <v>15708</v>
      </c>
      <c r="Z89" s="256">
        <f t="shared" si="52"/>
        <v>20943</v>
      </c>
      <c r="AA89" s="257">
        <f t="shared" si="52"/>
        <v>42560</v>
      </c>
      <c r="AB89" s="120" t="s">
        <v>243</v>
      </c>
      <c r="AC89" s="125">
        <v>9125</v>
      </c>
      <c r="AD89" s="255">
        <v>7854</v>
      </c>
      <c r="AE89" s="119">
        <v>24384</v>
      </c>
      <c r="AF89" s="255">
        <v>27526</v>
      </c>
      <c r="AG89" s="119">
        <v>94996</v>
      </c>
      <c r="AH89" s="255">
        <v>89760</v>
      </c>
      <c r="AI89" s="123">
        <f t="shared" si="48"/>
        <v>128505</v>
      </c>
      <c r="AJ89" s="124">
        <f t="shared" si="48"/>
        <v>125140</v>
      </c>
      <c r="AK89" s="120" t="s">
        <v>243</v>
      </c>
      <c r="AL89" s="127">
        <f t="shared" si="53"/>
        <v>224246</v>
      </c>
      <c r="AM89" s="164">
        <f t="shared" si="49"/>
        <v>688306</v>
      </c>
      <c r="AP89" s="174">
        <v>4877262</v>
      </c>
      <c r="AQ89" s="174">
        <v>632728</v>
      </c>
    </row>
    <row r="90" spans="1:43" x14ac:dyDescent="0.35">
      <c r="A90" s="201" t="s">
        <v>310</v>
      </c>
      <c r="B90" s="319"/>
      <c r="C90" s="212">
        <v>151626</v>
      </c>
      <c r="D90" s="319"/>
      <c r="E90" s="212">
        <v>135576</v>
      </c>
      <c r="F90" s="319"/>
      <c r="G90" s="212">
        <v>117744</v>
      </c>
      <c r="H90" s="320">
        <f t="shared" si="50"/>
        <v>0</v>
      </c>
      <c r="I90" s="124">
        <f t="shared" si="47"/>
        <v>404946</v>
      </c>
      <c r="J90" s="201" t="s">
        <v>310</v>
      </c>
      <c r="K90" s="321">
        <v>88110</v>
      </c>
      <c r="L90" s="321"/>
      <c r="M90" s="321">
        <v>11325</v>
      </c>
      <c r="N90" s="212">
        <v>66840</v>
      </c>
      <c r="O90" s="321">
        <v>6603</v>
      </c>
      <c r="P90" s="212">
        <v>57782</v>
      </c>
      <c r="Q90" s="322">
        <f>SUM(K90,M90,O90)</f>
        <v>106038</v>
      </c>
      <c r="R90" s="328">
        <f t="shared" si="51"/>
        <v>124622</v>
      </c>
      <c r="S90" s="201" t="s">
        <v>310</v>
      </c>
      <c r="T90" s="331">
        <v>10000</v>
      </c>
      <c r="U90" s="212"/>
      <c r="V90" s="319">
        <v>14285</v>
      </c>
      <c r="W90" s="212"/>
      <c r="X90" s="319">
        <v>13568</v>
      </c>
      <c r="Y90" s="212"/>
      <c r="Z90" s="322">
        <f>SUM(T90,V90,X90)</f>
        <v>37853</v>
      </c>
      <c r="AA90" s="257"/>
      <c r="AB90" s="201" t="s">
        <v>310</v>
      </c>
      <c r="AC90" s="202">
        <v>13370</v>
      </c>
      <c r="AD90" s="212">
        <v>22795</v>
      </c>
      <c r="AE90" s="319"/>
      <c r="AF90" s="212">
        <v>8637</v>
      </c>
      <c r="AG90" s="319">
        <v>26449</v>
      </c>
      <c r="AH90" s="212">
        <v>3475</v>
      </c>
      <c r="AI90" s="320">
        <f t="shared" si="48"/>
        <v>39819</v>
      </c>
      <c r="AJ90" s="124">
        <f t="shared" si="48"/>
        <v>34907</v>
      </c>
      <c r="AK90" s="201" t="s">
        <v>310</v>
      </c>
      <c r="AL90" s="325">
        <f t="shared" si="53"/>
        <v>183710</v>
      </c>
      <c r="AM90" s="164"/>
      <c r="AP90" s="174">
        <v>1215644</v>
      </c>
      <c r="AQ90" s="174">
        <v>693000</v>
      </c>
    </row>
    <row r="91" spans="1:43" x14ac:dyDescent="0.35">
      <c r="A91" s="201" t="s">
        <v>311</v>
      </c>
      <c r="B91" s="211"/>
      <c r="C91" s="212">
        <v>157000</v>
      </c>
      <c r="D91" s="211"/>
      <c r="E91" s="212">
        <v>149000</v>
      </c>
      <c r="F91" s="211"/>
      <c r="G91" s="212">
        <v>102000</v>
      </c>
      <c r="H91" s="123">
        <f t="shared" si="50"/>
        <v>0</v>
      </c>
      <c r="I91" s="124">
        <f t="shared" si="47"/>
        <v>408000</v>
      </c>
      <c r="J91" s="201" t="s">
        <v>311</v>
      </c>
      <c r="K91" s="211">
        <v>49000</v>
      </c>
      <c r="L91" s="212">
        <v>130000</v>
      </c>
      <c r="M91" s="211">
        <v>10000</v>
      </c>
      <c r="N91" s="212">
        <v>13000</v>
      </c>
      <c r="O91" s="211">
        <v>11000</v>
      </c>
      <c r="P91" s="212">
        <v>158000</v>
      </c>
      <c r="Q91" s="256">
        <f>SUM(K91,M91,O91)</f>
        <v>70000</v>
      </c>
      <c r="R91" s="328">
        <f t="shared" si="51"/>
        <v>301000</v>
      </c>
      <c r="S91" s="201" t="s">
        <v>311</v>
      </c>
      <c r="T91" s="211">
        <v>12000</v>
      </c>
      <c r="U91" s="212">
        <v>13000</v>
      </c>
      <c r="V91" s="211">
        <v>14000</v>
      </c>
      <c r="W91" s="212">
        <v>20000</v>
      </c>
      <c r="X91" s="211">
        <v>12000</v>
      </c>
      <c r="Y91" s="212">
        <v>19000</v>
      </c>
      <c r="Z91" s="256">
        <f t="shared" ref="Z91:AA96" si="54">SUM(T91,V91,X91)</f>
        <v>38000</v>
      </c>
      <c r="AA91" s="257">
        <f t="shared" si="54"/>
        <v>52000</v>
      </c>
      <c r="AB91" s="201" t="s">
        <v>311</v>
      </c>
      <c r="AC91" s="202">
        <v>14000</v>
      </c>
      <c r="AD91" s="212">
        <v>29000</v>
      </c>
      <c r="AE91" s="211">
        <v>45000</v>
      </c>
      <c r="AF91" s="212">
        <v>55000</v>
      </c>
      <c r="AG91" s="211">
        <v>118000</v>
      </c>
      <c r="AH91" s="212">
        <v>158000</v>
      </c>
      <c r="AI91" s="123">
        <f t="shared" si="48"/>
        <v>177000</v>
      </c>
      <c r="AJ91" s="124">
        <f t="shared" si="48"/>
        <v>242000</v>
      </c>
      <c r="AK91" s="201" t="s">
        <v>311</v>
      </c>
      <c r="AL91" s="127">
        <f t="shared" si="53"/>
        <v>285000</v>
      </c>
      <c r="AM91" s="164">
        <f t="shared" ref="AM91:AM96" si="55">SUM(C91,E91,G91,L91,N91,P91,U91,W91,Y91,AD91,AF91,AH91)</f>
        <v>1003000</v>
      </c>
      <c r="AN91" s="273"/>
      <c r="AO91" s="332"/>
      <c r="AP91" s="174">
        <v>0</v>
      </c>
      <c r="AQ91" s="174">
        <v>165754</v>
      </c>
    </row>
    <row r="92" spans="1:43" x14ac:dyDescent="0.35">
      <c r="A92" s="120" t="s">
        <v>245</v>
      </c>
      <c r="B92" s="119"/>
      <c r="C92" s="255">
        <v>114369</v>
      </c>
      <c r="D92" s="119"/>
      <c r="E92" s="255">
        <v>2169</v>
      </c>
      <c r="F92" s="119"/>
      <c r="G92" s="255">
        <v>4488</v>
      </c>
      <c r="H92" s="123">
        <f t="shared" si="50"/>
        <v>0</v>
      </c>
      <c r="I92" s="124">
        <f t="shared" si="47"/>
        <v>121026</v>
      </c>
      <c r="J92" s="120" t="s">
        <v>245</v>
      </c>
      <c r="K92" s="119">
        <v>7106</v>
      </c>
      <c r="L92" s="255">
        <v>59017</v>
      </c>
      <c r="M92" s="119">
        <v>6507</v>
      </c>
      <c r="N92" s="255">
        <v>49742</v>
      </c>
      <c r="O92" s="119">
        <v>1720</v>
      </c>
      <c r="P92" s="255">
        <v>30443</v>
      </c>
      <c r="Q92" s="256">
        <f t="shared" si="51"/>
        <v>15333</v>
      </c>
      <c r="R92" s="328">
        <f t="shared" si="51"/>
        <v>139202</v>
      </c>
      <c r="S92" s="120" t="s">
        <v>245</v>
      </c>
      <c r="T92" s="119">
        <v>1496</v>
      </c>
      <c r="U92" s="255">
        <v>3889</v>
      </c>
      <c r="V92" s="119">
        <v>7031</v>
      </c>
      <c r="W92" s="255">
        <v>6283</v>
      </c>
      <c r="X92" s="329">
        <v>8976</v>
      </c>
      <c r="Y92" s="330">
        <v>14436</v>
      </c>
      <c r="Z92" s="256">
        <f t="shared" si="54"/>
        <v>17503</v>
      </c>
      <c r="AA92" s="257">
        <f t="shared" si="54"/>
        <v>24608</v>
      </c>
      <c r="AB92" s="120" t="s">
        <v>245</v>
      </c>
      <c r="AC92" s="125">
        <v>6582</v>
      </c>
      <c r="AD92" s="255">
        <v>3366</v>
      </c>
      <c r="AE92" s="119">
        <v>3814</v>
      </c>
      <c r="AF92" s="255">
        <v>1047</v>
      </c>
      <c r="AG92" s="119">
        <v>1496</v>
      </c>
      <c r="AH92" s="255">
        <v>448</v>
      </c>
      <c r="AI92" s="123">
        <f t="shared" si="48"/>
        <v>11892</v>
      </c>
      <c r="AJ92" s="124">
        <f t="shared" si="48"/>
        <v>4861</v>
      </c>
      <c r="AK92" s="120" t="s">
        <v>245</v>
      </c>
      <c r="AL92" s="127">
        <f>SUM(AI92,Z92,Q92,H92)</f>
        <v>44728</v>
      </c>
      <c r="AM92" s="164">
        <f t="shared" si="55"/>
        <v>289697</v>
      </c>
      <c r="AP92" s="174">
        <v>615172</v>
      </c>
      <c r="AQ92" s="174">
        <v>121850</v>
      </c>
    </row>
    <row r="93" spans="1:43" x14ac:dyDescent="0.35">
      <c r="A93" s="120" t="s">
        <v>246</v>
      </c>
      <c r="B93" s="119"/>
      <c r="C93" s="255">
        <v>3814</v>
      </c>
      <c r="D93" s="119"/>
      <c r="E93" s="255">
        <v>4263</v>
      </c>
      <c r="F93" s="119"/>
      <c r="G93" s="255">
        <v>10846</v>
      </c>
      <c r="H93" s="123">
        <f t="shared" si="50"/>
        <v>0</v>
      </c>
      <c r="I93" s="124">
        <f t="shared" si="47"/>
        <v>18923</v>
      </c>
      <c r="J93" s="120" t="s">
        <v>246</v>
      </c>
      <c r="K93" s="119">
        <v>8302</v>
      </c>
      <c r="L93" s="255">
        <v>10771</v>
      </c>
      <c r="M93" s="333">
        <v>10000</v>
      </c>
      <c r="N93" s="255">
        <v>11893</v>
      </c>
      <c r="O93" s="333">
        <v>2500</v>
      </c>
      <c r="P93" s="255">
        <v>8003</v>
      </c>
      <c r="Q93" s="256">
        <f t="shared" si="51"/>
        <v>20802</v>
      </c>
      <c r="R93" s="328">
        <f t="shared" si="51"/>
        <v>30667</v>
      </c>
      <c r="S93" s="120" t="s">
        <v>246</v>
      </c>
      <c r="T93" s="333">
        <v>3000</v>
      </c>
      <c r="U93" s="255">
        <v>5086</v>
      </c>
      <c r="V93" s="119">
        <v>16219</v>
      </c>
      <c r="W93" s="255">
        <v>12491</v>
      </c>
      <c r="X93" s="119">
        <v>15730</v>
      </c>
      <c r="Y93" s="255">
        <v>9050</v>
      </c>
      <c r="Z93" s="256">
        <f t="shared" si="54"/>
        <v>34949</v>
      </c>
      <c r="AA93" s="257">
        <f t="shared" si="54"/>
        <v>26627</v>
      </c>
      <c r="AB93" s="120" t="s">
        <v>246</v>
      </c>
      <c r="AC93" s="125">
        <v>16337</v>
      </c>
      <c r="AD93" s="255">
        <v>3440</v>
      </c>
      <c r="AE93" s="119">
        <v>15948</v>
      </c>
      <c r="AF93" s="255">
        <v>2468</v>
      </c>
      <c r="AG93" s="119">
        <v>14891</v>
      </c>
      <c r="AH93" s="255">
        <v>3291</v>
      </c>
      <c r="AI93" s="123">
        <f t="shared" si="48"/>
        <v>47176</v>
      </c>
      <c r="AJ93" s="124">
        <f t="shared" si="48"/>
        <v>9199</v>
      </c>
      <c r="AK93" s="120" t="s">
        <v>246</v>
      </c>
      <c r="AL93" s="127">
        <f t="shared" si="53"/>
        <v>102927</v>
      </c>
      <c r="AM93" s="334">
        <f t="shared" si="55"/>
        <v>85416</v>
      </c>
      <c r="AP93" s="174">
        <v>816344</v>
      </c>
      <c r="AQ93" s="174">
        <v>0</v>
      </c>
    </row>
    <row r="94" spans="1:43" x14ac:dyDescent="0.35">
      <c r="A94" s="120" t="s">
        <v>59</v>
      </c>
      <c r="B94" s="119"/>
      <c r="C94" s="255">
        <v>0</v>
      </c>
      <c r="D94" s="119"/>
      <c r="E94" s="255">
        <v>0</v>
      </c>
      <c r="F94" s="119"/>
      <c r="G94" s="255">
        <v>0</v>
      </c>
      <c r="H94" s="123">
        <f t="shared" si="50"/>
        <v>0</v>
      </c>
      <c r="I94" s="124">
        <f>SUM(C94,E94,G94)-(E94+G94)</f>
        <v>0</v>
      </c>
      <c r="J94" s="120" t="s">
        <v>59</v>
      </c>
      <c r="K94" s="119">
        <v>0</v>
      </c>
      <c r="L94" s="255">
        <v>0</v>
      </c>
      <c r="M94" s="119">
        <v>0</v>
      </c>
      <c r="N94" s="255">
        <v>0</v>
      </c>
      <c r="O94" s="119">
        <v>0</v>
      </c>
      <c r="P94" s="255">
        <v>0</v>
      </c>
      <c r="Q94" s="256">
        <f t="shared" si="51"/>
        <v>0</v>
      </c>
      <c r="R94" s="328">
        <f t="shared" si="51"/>
        <v>0</v>
      </c>
      <c r="S94" s="120" t="s">
        <v>59</v>
      </c>
      <c r="T94" s="119">
        <v>0</v>
      </c>
      <c r="U94" s="255">
        <v>0</v>
      </c>
      <c r="V94" s="119">
        <v>0</v>
      </c>
      <c r="W94" s="255">
        <v>0</v>
      </c>
      <c r="X94" s="119">
        <v>0</v>
      </c>
      <c r="Y94" s="255">
        <v>0</v>
      </c>
      <c r="Z94" s="256">
        <f t="shared" si="54"/>
        <v>0</v>
      </c>
      <c r="AA94" s="257">
        <f t="shared" si="54"/>
        <v>0</v>
      </c>
      <c r="AB94" s="120" t="s">
        <v>59</v>
      </c>
      <c r="AC94" s="125">
        <v>0</v>
      </c>
      <c r="AD94" s="255">
        <v>0</v>
      </c>
      <c r="AE94" s="119">
        <v>0</v>
      </c>
      <c r="AF94" s="255">
        <v>0</v>
      </c>
      <c r="AG94" s="119">
        <v>0</v>
      </c>
      <c r="AH94" s="255">
        <v>0</v>
      </c>
      <c r="AI94" s="123">
        <f t="shared" si="48"/>
        <v>0</v>
      </c>
      <c r="AJ94" s="124">
        <f t="shared" si="48"/>
        <v>0</v>
      </c>
      <c r="AK94" s="120" t="s">
        <v>59</v>
      </c>
      <c r="AL94" s="127">
        <f t="shared" si="53"/>
        <v>0</v>
      </c>
      <c r="AM94" s="334">
        <f t="shared" si="55"/>
        <v>0</v>
      </c>
      <c r="AP94" s="174">
        <v>291865</v>
      </c>
      <c r="AQ94" s="174">
        <v>143343</v>
      </c>
    </row>
    <row r="95" spans="1:43" x14ac:dyDescent="0.35">
      <c r="A95" s="120" t="s">
        <v>69</v>
      </c>
      <c r="B95" s="335"/>
      <c r="C95" s="336">
        <v>11900</v>
      </c>
      <c r="D95" s="337"/>
      <c r="E95" s="336">
        <v>3400</v>
      </c>
      <c r="F95" s="337"/>
      <c r="G95" s="336">
        <v>9500</v>
      </c>
      <c r="H95" s="123">
        <f>SUM(B95,D95,F95)</f>
        <v>0</v>
      </c>
      <c r="I95" s="124">
        <f t="shared" si="47"/>
        <v>24800</v>
      </c>
      <c r="J95" s="120" t="s">
        <v>69</v>
      </c>
      <c r="K95" s="335">
        <v>60588</v>
      </c>
      <c r="L95" s="336">
        <v>5000</v>
      </c>
      <c r="M95" s="335">
        <v>25656</v>
      </c>
      <c r="N95" s="336">
        <v>11200</v>
      </c>
      <c r="O95" s="335">
        <v>2468</v>
      </c>
      <c r="P95" s="336">
        <v>6900</v>
      </c>
      <c r="Q95" s="256">
        <f t="shared" si="51"/>
        <v>88712</v>
      </c>
      <c r="R95" s="328">
        <f t="shared" si="51"/>
        <v>23100</v>
      </c>
      <c r="S95" s="120" t="s">
        <v>69</v>
      </c>
      <c r="T95" s="335">
        <v>4188</v>
      </c>
      <c r="U95" s="336">
        <v>2900</v>
      </c>
      <c r="V95" s="335">
        <v>5684</v>
      </c>
      <c r="W95" s="336">
        <v>11300</v>
      </c>
      <c r="X95" s="337">
        <v>5000</v>
      </c>
      <c r="Y95" s="336">
        <v>7800</v>
      </c>
      <c r="Z95" s="256">
        <f t="shared" si="54"/>
        <v>14872</v>
      </c>
      <c r="AA95" s="257">
        <f t="shared" si="54"/>
        <v>22000</v>
      </c>
      <c r="AB95" s="120" t="s">
        <v>69</v>
      </c>
      <c r="AC95" s="125">
        <v>6956</v>
      </c>
      <c r="AD95" s="336">
        <v>7200</v>
      </c>
      <c r="AE95" s="335">
        <v>4114</v>
      </c>
      <c r="AF95" s="336">
        <v>3000</v>
      </c>
      <c r="AG95" s="335">
        <v>3889</v>
      </c>
      <c r="AH95" s="336">
        <v>3600</v>
      </c>
      <c r="AI95" s="123">
        <f t="shared" si="48"/>
        <v>14959</v>
      </c>
      <c r="AJ95" s="124">
        <f t="shared" si="48"/>
        <v>13800</v>
      </c>
      <c r="AK95" s="120" t="s">
        <v>69</v>
      </c>
      <c r="AL95" s="127">
        <f t="shared" si="53"/>
        <v>118543</v>
      </c>
      <c r="AM95" s="334">
        <f>SUM(C95,E95,G95,L95,N95,P95,U95,W95,Y95,AD95,AF95,AH95)</f>
        <v>83700</v>
      </c>
      <c r="AN95" s="273"/>
      <c r="AP95" s="174">
        <v>693000</v>
      </c>
      <c r="AQ95" s="174">
        <v>3725000</v>
      </c>
    </row>
    <row r="96" spans="1:43" x14ac:dyDescent="0.35">
      <c r="A96" s="267" t="s">
        <v>247</v>
      </c>
      <c r="B96" s="218"/>
      <c r="C96" s="219">
        <v>211000</v>
      </c>
      <c r="D96" s="218"/>
      <c r="E96" s="219">
        <v>163000</v>
      </c>
      <c r="F96" s="218"/>
      <c r="G96" s="219">
        <v>205000</v>
      </c>
      <c r="H96" s="148">
        <f t="shared" si="50"/>
        <v>0</v>
      </c>
      <c r="I96" s="149">
        <f t="shared" si="47"/>
        <v>579000</v>
      </c>
      <c r="J96" s="267" t="s">
        <v>247</v>
      </c>
      <c r="K96" s="218">
        <v>227000</v>
      </c>
      <c r="L96" s="219">
        <v>189000</v>
      </c>
      <c r="M96" s="218">
        <v>308000</v>
      </c>
      <c r="N96" s="219">
        <v>239000</v>
      </c>
      <c r="O96" s="218">
        <v>325000</v>
      </c>
      <c r="P96" s="219">
        <v>242000</v>
      </c>
      <c r="Q96" s="338">
        <f t="shared" si="51"/>
        <v>860000</v>
      </c>
      <c r="R96" s="339">
        <f t="shared" si="51"/>
        <v>670000</v>
      </c>
      <c r="S96" s="267" t="s">
        <v>247</v>
      </c>
      <c r="T96" s="218">
        <v>396000</v>
      </c>
      <c r="U96" s="219">
        <v>302000</v>
      </c>
      <c r="V96" s="218">
        <v>551000</v>
      </c>
      <c r="W96" s="219">
        <v>442000</v>
      </c>
      <c r="X96" s="218">
        <v>451000</v>
      </c>
      <c r="Y96" s="219">
        <v>431000</v>
      </c>
      <c r="Z96" s="338">
        <f t="shared" si="54"/>
        <v>1398000</v>
      </c>
      <c r="AA96" s="340">
        <f t="shared" si="54"/>
        <v>1175000</v>
      </c>
      <c r="AB96" s="267" t="s">
        <v>247</v>
      </c>
      <c r="AC96" s="268">
        <v>220000</v>
      </c>
      <c r="AD96" s="219">
        <v>267</v>
      </c>
      <c r="AE96" s="218">
        <v>380000</v>
      </c>
      <c r="AF96" s="219">
        <v>360000</v>
      </c>
      <c r="AG96" s="218">
        <v>288000</v>
      </c>
      <c r="AH96" s="219">
        <v>199000</v>
      </c>
      <c r="AI96" s="148">
        <f t="shared" si="48"/>
        <v>888000</v>
      </c>
      <c r="AJ96" s="149">
        <f t="shared" si="48"/>
        <v>559267</v>
      </c>
      <c r="AK96" s="267" t="s">
        <v>247</v>
      </c>
      <c r="AL96" s="127">
        <f t="shared" si="53"/>
        <v>3146000</v>
      </c>
      <c r="AM96" s="341">
        <f t="shared" si="55"/>
        <v>2983267</v>
      </c>
      <c r="AN96" s="273"/>
      <c r="AP96" s="174">
        <v>496152</v>
      </c>
      <c r="AQ96" s="174">
        <v>496152</v>
      </c>
    </row>
    <row r="97" spans="1:58" x14ac:dyDescent="0.35">
      <c r="A97" s="120"/>
      <c r="B97" s="119"/>
      <c r="C97" s="255">
        <f>SUM(C82:C89,C91:C96)</f>
        <v>2036196</v>
      </c>
      <c r="D97" s="119"/>
      <c r="E97" s="255">
        <f>SUM(E82:E89,E91:E96)</f>
        <v>2357988</v>
      </c>
      <c r="F97" s="119"/>
      <c r="G97" s="255">
        <f>SUM(G82:G89,G91:G96)</f>
        <v>2097562</v>
      </c>
      <c r="H97" s="256">
        <f>SUM(H82:H89,H91:H96)</f>
        <v>0</v>
      </c>
      <c r="I97" s="342">
        <f>SUM(I81:I96)</f>
        <v>7034817</v>
      </c>
      <c r="J97" s="120"/>
      <c r="K97" s="119">
        <f>SUM(K82:K89,K91:K96)</f>
        <v>1274327</v>
      </c>
      <c r="L97" s="255">
        <v>2473655</v>
      </c>
      <c r="M97" s="119">
        <f>SUM(M82:M89,M91:M96)</f>
        <v>584784</v>
      </c>
      <c r="N97" s="255">
        <v>880153</v>
      </c>
      <c r="O97" s="119">
        <f>SUM(O82:O89,O91:O96)</f>
        <v>424350</v>
      </c>
      <c r="P97" s="255">
        <f>SUM(P82:P96)</f>
        <v>792170</v>
      </c>
      <c r="Q97" s="256">
        <f>SUM(Q82:Q89,Q91:Q96)</f>
        <v>2283461</v>
      </c>
      <c r="R97" s="257">
        <f>SUM(R81:R96)</f>
        <v>4212818</v>
      </c>
      <c r="S97" s="120"/>
      <c r="T97" s="119">
        <f>SUM(T82:T89,T91:T96)</f>
        <v>518477</v>
      </c>
      <c r="U97" s="255">
        <v>515244</v>
      </c>
      <c r="V97" s="119">
        <f>SUM(V82:V89,V91:V96)</f>
        <v>741670</v>
      </c>
      <c r="W97" s="255">
        <v>975885</v>
      </c>
      <c r="X97" s="119">
        <f>SUM(X82:X89,X91:X96)</f>
        <v>679967</v>
      </c>
      <c r="Y97" s="255">
        <v>855950</v>
      </c>
      <c r="Z97" s="256">
        <f>SUM(Z82:Z89,Z91:Z96)</f>
        <v>1940114</v>
      </c>
      <c r="AA97" s="342">
        <f>SUM(AA82:AA89,AA91:AA96)</f>
        <v>2347079</v>
      </c>
      <c r="AB97" s="120"/>
      <c r="AC97" s="119">
        <f>SUM(AC82:AC89,AC91:AC96)</f>
        <v>501916</v>
      </c>
      <c r="AD97" s="255">
        <v>209836</v>
      </c>
      <c r="AE97" s="119">
        <f>SUM(AE82:AE89,AE91:AE96)</f>
        <v>699715</v>
      </c>
      <c r="AF97" s="255">
        <v>599218</v>
      </c>
      <c r="AG97" s="119">
        <f>SUM(AG82:AG89,AG91:AG96)</f>
        <v>1655887</v>
      </c>
      <c r="AH97" s="255">
        <v>1281870</v>
      </c>
      <c r="AI97" s="256">
        <f>SUM(AI82:AI89,AI91:AI96)</f>
        <v>2857518</v>
      </c>
      <c r="AJ97" s="257">
        <f>SUM(AJ81:AJ96)</f>
        <v>8206749</v>
      </c>
      <c r="AK97" s="120"/>
      <c r="AL97" s="343">
        <f>SUM(AL82:AL89,AL91:AL96)</f>
        <v>7081093</v>
      </c>
      <c r="AM97" s="344">
        <f>SUM(AM82:AM89,AM91:AM96)</f>
        <v>15017945</v>
      </c>
      <c r="AP97" s="174">
        <v>177045</v>
      </c>
      <c r="AQ97" s="174">
        <v>816344</v>
      </c>
    </row>
    <row r="98" spans="1:58" x14ac:dyDescent="0.35">
      <c r="A98" s="110" t="s">
        <v>248</v>
      </c>
      <c r="B98" s="345"/>
      <c r="C98" s="346"/>
      <c r="H98" s="77"/>
      <c r="I98" s="78"/>
      <c r="J98" s="110" t="s">
        <v>248</v>
      </c>
      <c r="K98" s="345"/>
      <c r="S98" s="110" t="s">
        <v>248</v>
      </c>
      <c r="X98" s="119"/>
      <c r="Y98" s="119"/>
      <c r="Z98" s="256"/>
      <c r="AA98" s="347"/>
      <c r="AB98" s="110" t="s">
        <v>248</v>
      </c>
      <c r="AC98" s="239"/>
      <c r="AI98" s="77"/>
      <c r="AJ98" s="78"/>
      <c r="AK98" s="110" t="s">
        <v>248</v>
      </c>
      <c r="AL98" s="83"/>
      <c r="AM98" s="348"/>
      <c r="AP98" s="174">
        <v>143343</v>
      </c>
      <c r="AQ98" s="174">
        <v>1323724</v>
      </c>
    </row>
    <row r="99" spans="1:58" x14ac:dyDescent="0.35">
      <c r="A99" s="120" t="s">
        <v>250</v>
      </c>
      <c r="B99" s="119"/>
      <c r="C99" s="255">
        <v>22364</v>
      </c>
      <c r="D99" s="119"/>
      <c r="E99" s="255">
        <v>140997</v>
      </c>
      <c r="F99" s="119"/>
      <c r="G99" s="255">
        <v>26778</v>
      </c>
      <c r="H99" s="123">
        <f>SUM(B99,D99,F99)</f>
        <v>0</v>
      </c>
      <c r="I99" s="124">
        <f t="shared" ref="H99:I101" si="56">SUM(C99,E99,G99)</f>
        <v>190139</v>
      </c>
      <c r="J99" s="120" t="s">
        <v>250</v>
      </c>
      <c r="K99" s="119">
        <v>22364</v>
      </c>
      <c r="L99" s="255">
        <v>128506</v>
      </c>
      <c r="M99" s="119">
        <v>12640</v>
      </c>
      <c r="N99" s="255">
        <v>101876</v>
      </c>
      <c r="O99" s="119">
        <v>24758</v>
      </c>
      <c r="P99" s="255">
        <v>86917</v>
      </c>
      <c r="Q99" s="256">
        <f>SUM(K99,M99,O99)</f>
        <v>59762</v>
      </c>
      <c r="R99" s="257">
        <f t="shared" ref="Q99:R101" si="57">SUM(L99,N99,P99)</f>
        <v>317299</v>
      </c>
      <c r="S99" s="120" t="s">
        <v>250</v>
      </c>
      <c r="T99" s="119">
        <v>27151</v>
      </c>
      <c r="U99" s="255">
        <v>26852</v>
      </c>
      <c r="V99" s="119">
        <v>71808</v>
      </c>
      <c r="W99" s="255">
        <v>93873</v>
      </c>
      <c r="X99" s="119">
        <v>27301</v>
      </c>
      <c r="Y99" s="255">
        <v>75547</v>
      </c>
      <c r="Z99" s="256">
        <f t="shared" ref="Z99:AA101" si="58">SUM(T99,V99,X99)</f>
        <v>126260</v>
      </c>
      <c r="AA99" s="257">
        <f t="shared" si="58"/>
        <v>196272</v>
      </c>
      <c r="AB99" s="120" t="s">
        <v>250</v>
      </c>
      <c r="AC99" s="125">
        <v>41663</v>
      </c>
      <c r="AD99" s="255">
        <v>11294</v>
      </c>
      <c r="AE99" s="119">
        <v>27676</v>
      </c>
      <c r="AF99" s="255">
        <v>5833</v>
      </c>
      <c r="AG99" s="119">
        <v>50652</v>
      </c>
      <c r="AH99" s="255">
        <v>9573</v>
      </c>
      <c r="AI99" s="123">
        <f>SUM(AC99,AE99,AG99)</f>
        <v>119991</v>
      </c>
      <c r="AJ99" s="124">
        <f>SUM(AD99,AF99,AH99)</f>
        <v>26700</v>
      </c>
      <c r="AK99" s="120" t="s">
        <v>250</v>
      </c>
      <c r="AL99" s="127">
        <f t="shared" ref="AL99:AM101" si="59">SUM(AI99,Z99,Q99,H99)</f>
        <v>306013</v>
      </c>
      <c r="AM99" s="344">
        <f>SUM(AJ99,AA99,R99,I99)</f>
        <v>730410</v>
      </c>
      <c r="AP99" s="174">
        <v>1000</v>
      </c>
      <c r="AQ99" s="174">
        <v>0</v>
      </c>
    </row>
    <row r="100" spans="1:58" x14ac:dyDescent="0.35">
      <c r="A100" s="120" t="s">
        <v>130</v>
      </c>
      <c r="B100" s="119"/>
      <c r="C100" s="255">
        <v>65300</v>
      </c>
      <c r="D100" s="119"/>
      <c r="E100" s="255">
        <v>215573</v>
      </c>
      <c r="F100" s="119"/>
      <c r="G100" s="255">
        <v>70910</v>
      </c>
      <c r="H100" s="123">
        <f t="shared" si="56"/>
        <v>0</v>
      </c>
      <c r="I100" s="124">
        <f t="shared" si="56"/>
        <v>351783</v>
      </c>
      <c r="J100" s="120" t="s">
        <v>130</v>
      </c>
      <c r="K100" s="119">
        <v>73977</v>
      </c>
      <c r="L100" s="255">
        <v>201062</v>
      </c>
      <c r="M100" s="333">
        <v>28199</v>
      </c>
      <c r="N100" s="255">
        <v>244745</v>
      </c>
      <c r="O100" s="349">
        <v>65000</v>
      </c>
      <c r="P100" s="255">
        <v>148552</v>
      </c>
      <c r="Q100" s="256">
        <f t="shared" si="57"/>
        <v>167176</v>
      </c>
      <c r="R100" s="257">
        <f t="shared" si="57"/>
        <v>594359</v>
      </c>
      <c r="S100" s="120" t="s">
        <v>130</v>
      </c>
      <c r="T100" s="349">
        <v>100000</v>
      </c>
      <c r="U100" s="255">
        <v>112648</v>
      </c>
      <c r="V100" s="349">
        <v>150000</v>
      </c>
      <c r="W100" s="255">
        <v>239434</v>
      </c>
      <c r="X100" s="119">
        <v>37302</v>
      </c>
      <c r="Y100" s="255">
        <v>156107</v>
      </c>
      <c r="Z100" s="256">
        <f t="shared" si="58"/>
        <v>287302</v>
      </c>
      <c r="AA100" s="257">
        <f t="shared" si="58"/>
        <v>508189</v>
      </c>
      <c r="AB100" s="120" t="s">
        <v>130</v>
      </c>
      <c r="AC100" s="125">
        <v>7652</v>
      </c>
      <c r="AD100" s="255">
        <v>32687</v>
      </c>
      <c r="AE100" s="119">
        <v>2431</v>
      </c>
      <c r="AF100" s="255">
        <v>24310</v>
      </c>
      <c r="AG100" s="119">
        <v>0</v>
      </c>
      <c r="AH100" s="255">
        <v>208168</v>
      </c>
      <c r="AI100" s="123">
        <f t="shared" ref="AI100:AI101" si="60">SUM(AC100,AE100,AG100)</f>
        <v>10083</v>
      </c>
      <c r="AJ100" s="124">
        <f>SUM(AD100,AF100,AH100)</f>
        <v>265165</v>
      </c>
      <c r="AK100" s="120" t="s">
        <v>130</v>
      </c>
      <c r="AL100" s="127">
        <f t="shared" si="59"/>
        <v>464561</v>
      </c>
      <c r="AM100" s="128">
        <f t="shared" si="59"/>
        <v>1719496</v>
      </c>
      <c r="AP100" s="174"/>
      <c r="AQ100" s="174">
        <v>68049.81</v>
      </c>
    </row>
    <row r="101" spans="1:58" x14ac:dyDescent="0.35">
      <c r="A101" s="350" t="s">
        <v>251</v>
      </c>
      <c r="B101" s="351"/>
      <c r="C101" s="352">
        <v>170692</v>
      </c>
      <c r="D101" s="351"/>
      <c r="E101" s="352">
        <v>171231</v>
      </c>
      <c r="F101" s="351"/>
      <c r="G101" s="352">
        <v>150000</v>
      </c>
      <c r="H101" s="148">
        <f>SUM(B101,D101,F101)</f>
        <v>0</v>
      </c>
      <c r="I101" s="149">
        <f t="shared" si="56"/>
        <v>491923</v>
      </c>
      <c r="J101" s="350" t="s">
        <v>251</v>
      </c>
      <c r="K101" s="351">
        <v>163892</v>
      </c>
      <c r="L101" s="352">
        <v>153220</v>
      </c>
      <c r="M101" s="351">
        <v>171000</v>
      </c>
      <c r="N101" s="352">
        <v>157061</v>
      </c>
      <c r="O101" s="351">
        <v>128070</v>
      </c>
      <c r="P101" s="352">
        <v>160000</v>
      </c>
      <c r="Q101" s="338">
        <f t="shared" si="57"/>
        <v>462962</v>
      </c>
      <c r="R101" s="340">
        <f t="shared" si="57"/>
        <v>470281</v>
      </c>
      <c r="S101" s="350" t="s">
        <v>251</v>
      </c>
      <c r="T101" s="351">
        <v>128070</v>
      </c>
      <c r="U101" s="352">
        <v>158327</v>
      </c>
      <c r="V101" s="353">
        <v>127976</v>
      </c>
      <c r="W101" s="352">
        <v>156625</v>
      </c>
      <c r="X101" s="353">
        <v>53359</v>
      </c>
      <c r="Y101" s="352">
        <v>146410</v>
      </c>
      <c r="Z101" s="338">
        <f t="shared" si="58"/>
        <v>309405</v>
      </c>
      <c r="AA101" s="340">
        <f t="shared" si="58"/>
        <v>461362</v>
      </c>
      <c r="AB101" s="350" t="s">
        <v>251</v>
      </c>
      <c r="AC101" s="354">
        <v>50000</v>
      </c>
      <c r="AD101" s="352">
        <v>159178</v>
      </c>
      <c r="AE101" s="351">
        <v>2500</v>
      </c>
      <c r="AF101" s="352">
        <v>22178</v>
      </c>
      <c r="AG101" s="353">
        <v>6934</v>
      </c>
      <c r="AH101" s="352">
        <v>22178</v>
      </c>
      <c r="AI101" s="148">
        <f t="shared" si="60"/>
        <v>59434</v>
      </c>
      <c r="AJ101" s="149">
        <f>SUM(AD101,AF101,AH101)</f>
        <v>203534</v>
      </c>
      <c r="AK101" s="350" t="s">
        <v>251</v>
      </c>
      <c r="AL101" s="151">
        <f>SUM(AI101,Z101,Q101,H101)</f>
        <v>831801</v>
      </c>
      <c r="AM101" s="152">
        <f t="shared" si="59"/>
        <v>1627100</v>
      </c>
      <c r="AP101" s="174">
        <v>312000</v>
      </c>
      <c r="AQ101" s="174">
        <v>0</v>
      </c>
    </row>
    <row r="102" spans="1:58" x14ac:dyDescent="0.35">
      <c r="A102" s="120"/>
      <c r="B102" s="119"/>
      <c r="C102" s="255">
        <f>SUM(C99:C101)</f>
        <v>258356</v>
      </c>
      <c r="D102" s="119"/>
      <c r="E102" s="255">
        <f>SUM(E99:E101)</f>
        <v>527801</v>
      </c>
      <c r="F102" s="119"/>
      <c r="G102" s="255">
        <f>SUM(G99:G101)</f>
        <v>247688</v>
      </c>
      <c r="H102" s="256">
        <f>SUM(H99:H101)</f>
        <v>0</v>
      </c>
      <c r="I102" s="257">
        <f>SUM(I99:I101)</f>
        <v>1033845</v>
      </c>
      <c r="J102" s="120"/>
      <c r="K102" s="119">
        <f>SUM(K99:K101)</f>
        <v>260233</v>
      </c>
      <c r="L102" s="255">
        <v>482788</v>
      </c>
      <c r="M102" s="119">
        <f>SUM(M99:M101)</f>
        <v>211839</v>
      </c>
      <c r="N102" s="255">
        <v>503682</v>
      </c>
      <c r="O102" s="119">
        <f>SUM(O99:O101)</f>
        <v>217828</v>
      </c>
      <c r="P102" s="255">
        <v>379019</v>
      </c>
      <c r="Q102" s="256">
        <f>SUM(Q99:Q101)</f>
        <v>689900</v>
      </c>
      <c r="R102" s="257">
        <f>SUM(R99:R101)</f>
        <v>1381939</v>
      </c>
      <c r="S102" s="120"/>
      <c r="T102" s="119">
        <f>SUM(T99:T101)</f>
        <v>255221</v>
      </c>
      <c r="U102" s="255">
        <v>297827</v>
      </c>
      <c r="V102" s="119">
        <f>SUM(V99:V101)</f>
        <v>349784</v>
      </c>
      <c r="W102" s="255">
        <v>489932</v>
      </c>
      <c r="X102" s="119">
        <f>SUM(X99:X101)</f>
        <v>117962</v>
      </c>
      <c r="Y102" s="255">
        <v>378064</v>
      </c>
      <c r="Z102" s="256">
        <f>SUM(Z99:Z101)</f>
        <v>722967</v>
      </c>
      <c r="AA102" s="342">
        <f>SUM(AA99:AA101)</f>
        <v>1165823</v>
      </c>
      <c r="AB102" s="120"/>
      <c r="AC102" s="125">
        <f>SUM(AC99:AC101)</f>
        <v>99315</v>
      </c>
      <c r="AD102" s="255">
        <v>203159</v>
      </c>
      <c r="AE102" s="119">
        <f>SUM(AE99:AE101)</f>
        <v>32607</v>
      </c>
      <c r="AF102" s="255">
        <v>52321</v>
      </c>
      <c r="AG102" s="119">
        <f>SUM(AG99:AG101)</f>
        <v>57586</v>
      </c>
      <c r="AH102" s="255">
        <v>239919</v>
      </c>
      <c r="AI102" s="256">
        <f>SUM(AI99:AI101)</f>
        <v>189508</v>
      </c>
      <c r="AJ102" s="257">
        <f>SUM(AJ99:AJ101)</f>
        <v>495399</v>
      </c>
      <c r="AK102" s="120"/>
      <c r="AL102" s="343">
        <f>SUM(AL99:AL101)</f>
        <v>1602375</v>
      </c>
      <c r="AM102" s="355">
        <f>SUM(AM99:AM101)</f>
        <v>4077006</v>
      </c>
      <c r="AP102" s="174">
        <v>13000</v>
      </c>
      <c r="AQ102" s="174">
        <v>0</v>
      </c>
    </row>
    <row r="103" spans="1:58" x14ac:dyDescent="0.35">
      <c r="A103" s="110" t="s">
        <v>254</v>
      </c>
      <c r="H103" s="77"/>
      <c r="I103" s="78"/>
      <c r="J103" s="110" t="s">
        <v>254</v>
      </c>
      <c r="N103" s="76"/>
      <c r="O103" s="345" t="s">
        <v>312</v>
      </c>
      <c r="P103" s="76"/>
      <c r="Q103" s="356"/>
      <c r="R103" s="227"/>
      <c r="S103" s="110" t="s">
        <v>254</v>
      </c>
      <c r="U103" s="76"/>
      <c r="W103" s="76"/>
      <c r="X103" s="119"/>
      <c r="Y103" s="255"/>
      <c r="Z103" s="256"/>
      <c r="AA103" s="257"/>
      <c r="AB103" s="110" t="s">
        <v>254</v>
      </c>
      <c r="AC103" s="239"/>
      <c r="AD103" s="76"/>
      <c r="AE103" s="6"/>
      <c r="AF103" s="76" t="s">
        <v>313</v>
      </c>
      <c r="AH103" s="76"/>
      <c r="AI103" s="77"/>
      <c r="AJ103" s="227"/>
      <c r="AK103" s="110" t="s">
        <v>254</v>
      </c>
      <c r="AL103" s="83"/>
      <c r="AM103" s="305"/>
      <c r="AP103" s="174">
        <v>1110000</v>
      </c>
      <c r="AQ103" s="174">
        <v>0</v>
      </c>
    </row>
    <row r="104" spans="1:58" x14ac:dyDescent="0.35">
      <c r="A104" s="142" t="s">
        <v>256</v>
      </c>
      <c r="B104" s="357"/>
      <c r="C104" s="358">
        <v>0</v>
      </c>
      <c r="D104" s="357"/>
      <c r="E104" s="358">
        <v>0</v>
      </c>
      <c r="F104" s="357"/>
      <c r="G104" s="358">
        <v>0</v>
      </c>
      <c r="H104" s="123">
        <f t="shared" ref="H104:I113" si="61">SUM(B104,D104,F104)</f>
        <v>0</v>
      </c>
      <c r="I104" s="124">
        <f t="shared" si="61"/>
        <v>0</v>
      </c>
      <c r="J104" s="142" t="s">
        <v>256</v>
      </c>
      <c r="K104" s="357">
        <v>0</v>
      </c>
      <c r="L104" s="358">
        <v>0</v>
      </c>
      <c r="M104" s="359">
        <v>0</v>
      </c>
      <c r="N104" s="358">
        <v>0</v>
      </c>
      <c r="O104" s="357">
        <v>0</v>
      </c>
      <c r="P104" s="358">
        <v>0</v>
      </c>
      <c r="Q104" s="256">
        <f t="shared" ref="Q104:R113" si="62">SUM(K104,M104,O104)</f>
        <v>0</v>
      </c>
      <c r="R104" s="257">
        <f t="shared" si="62"/>
        <v>0</v>
      </c>
      <c r="S104" s="142" t="s">
        <v>256</v>
      </c>
      <c r="T104" s="357">
        <v>0</v>
      </c>
      <c r="U104" s="358">
        <v>0</v>
      </c>
      <c r="V104" s="357">
        <v>0</v>
      </c>
      <c r="W104" s="358">
        <v>0</v>
      </c>
      <c r="X104" s="357">
        <v>0</v>
      </c>
      <c r="Y104" s="358">
        <v>0</v>
      </c>
      <c r="Z104" s="256">
        <f t="shared" ref="Z104:AA113" si="63">SUM(T104,V104,X104)</f>
        <v>0</v>
      </c>
      <c r="AA104" s="257">
        <f t="shared" si="63"/>
        <v>0</v>
      </c>
      <c r="AB104" s="142" t="s">
        <v>256</v>
      </c>
      <c r="AC104" s="143">
        <v>0</v>
      </c>
      <c r="AD104" s="358">
        <v>0</v>
      </c>
      <c r="AE104" s="357">
        <v>0</v>
      </c>
      <c r="AF104" s="358">
        <v>0</v>
      </c>
      <c r="AG104" s="357">
        <v>0</v>
      </c>
      <c r="AH104" s="358">
        <v>0</v>
      </c>
      <c r="AI104" s="123">
        <f>SUM(AC104,AE104,AG104)</f>
        <v>0</v>
      </c>
      <c r="AJ104" s="124">
        <f>SUM(AD104,AF104,AH104)</f>
        <v>0</v>
      </c>
      <c r="AK104" s="142" t="s">
        <v>256</v>
      </c>
      <c r="AL104" s="127">
        <f t="shared" ref="AL104:AM113" si="64">SUM(AI104,Z104,Q104,H104)</f>
        <v>0</v>
      </c>
      <c r="AM104" s="344">
        <f t="shared" si="64"/>
        <v>0</v>
      </c>
      <c r="AN104" s="273"/>
      <c r="AP104" s="360">
        <v>0</v>
      </c>
      <c r="AQ104" s="174">
        <v>1000</v>
      </c>
    </row>
    <row r="105" spans="1:58" x14ac:dyDescent="0.35">
      <c r="A105" s="142" t="s">
        <v>257</v>
      </c>
      <c r="B105" s="357"/>
      <c r="C105" s="358">
        <v>12000</v>
      </c>
      <c r="D105" s="357"/>
      <c r="E105" s="358">
        <v>12000</v>
      </c>
      <c r="F105" s="357"/>
      <c r="G105" s="358">
        <v>6000</v>
      </c>
      <c r="H105" s="123">
        <f>SUM(B105,D105,F105)</f>
        <v>0</v>
      </c>
      <c r="I105" s="124">
        <f t="shared" si="61"/>
        <v>30000</v>
      </c>
      <c r="J105" s="142" t="s">
        <v>257</v>
      </c>
      <c r="K105" s="357">
        <v>2000</v>
      </c>
      <c r="L105" s="358">
        <v>3000</v>
      </c>
      <c r="M105" s="359">
        <v>48.81</v>
      </c>
      <c r="N105" s="358">
        <v>4000</v>
      </c>
      <c r="O105" s="357">
        <v>0</v>
      </c>
      <c r="P105" s="358">
        <v>6000</v>
      </c>
      <c r="Q105" s="256">
        <f>SUM(K105,M105,O105)</f>
        <v>2048.81</v>
      </c>
      <c r="R105" s="257">
        <f t="shared" si="62"/>
        <v>13000</v>
      </c>
      <c r="S105" s="142" t="s">
        <v>257</v>
      </c>
      <c r="T105" s="357">
        <v>1</v>
      </c>
      <c r="U105" s="358">
        <v>4000</v>
      </c>
      <c r="V105" s="357">
        <v>0</v>
      </c>
      <c r="W105" s="358">
        <v>3000</v>
      </c>
      <c r="X105" s="357">
        <v>1000</v>
      </c>
      <c r="Y105" s="358">
        <v>2000</v>
      </c>
      <c r="Z105" s="256">
        <f>SUM(T105,V105,X105)</f>
        <v>1001</v>
      </c>
      <c r="AA105" s="257">
        <f t="shared" si="63"/>
        <v>9000</v>
      </c>
      <c r="AB105" s="142" t="s">
        <v>257</v>
      </c>
      <c r="AC105" s="143">
        <v>4000</v>
      </c>
      <c r="AD105" s="361" t="s">
        <v>128</v>
      </c>
      <c r="AE105" s="357">
        <v>4000</v>
      </c>
      <c r="AF105" s="358">
        <v>7000</v>
      </c>
      <c r="AG105" s="357">
        <v>27000</v>
      </c>
      <c r="AH105" s="358">
        <v>3000</v>
      </c>
      <c r="AI105" s="123">
        <f>SUM(AC105,AE105,AG105)</f>
        <v>35000</v>
      </c>
      <c r="AJ105" s="124">
        <f t="shared" ref="AJ105:AJ113" si="65">SUM(AD105,AF105,AH105)</f>
        <v>10000</v>
      </c>
      <c r="AK105" s="142" t="s">
        <v>257</v>
      </c>
      <c r="AL105" s="127">
        <f>SUM(AI105,Z105,Q105,H105)</f>
        <v>38049.81</v>
      </c>
      <c r="AM105" s="344">
        <f t="shared" si="64"/>
        <v>62000</v>
      </c>
      <c r="AN105" s="273"/>
      <c r="AP105" s="360">
        <v>0</v>
      </c>
      <c r="AQ105" s="174">
        <v>0</v>
      </c>
    </row>
    <row r="106" spans="1:58" x14ac:dyDescent="0.35">
      <c r="A106" s="142" t="s">
        <v>258</v>
      </c>
      <c r="B106" s="357"/>
      <c r="C106" s="358">
        <v>0</v>
      </c>
      <c r="D106" s="357"/>
      <c r="E106" s="358">
        <v>0</v>
      </c>
      <c r="F106" s="357"/>
      <c r="G106" s="358">
        <v>0</v>
      </c>
      <c r="H106" s="123">
        <f t="shared" si="61"/>
        <v>0</v>
      </c>
      <c r="I106" s="124">
        <f t="shared" si="61"/>
        <v>0</v>
      </c>
      <c r="J106" s="142" t="s">
        <v>258</v>
      </c>
      <c r="K106" s="357">
        <v>0</v>
      </c>
      <c r="L106" s="358">
        <v>0</v>
      </c>
      <c r="M106" s="359">
        <v>0</v>
      </c>
      <c r="N106" s="358">
        <v>0</v>
      </c>
      <c r="O106" s="357">
        <v>0</v>
      </c>
      <c r="P106" s="358">
        <v>0</v>
      </c>
      <c r="Q106" s="256">
        <f t="shared" si="62"/>
        <v>0</v>
      </c>
      <c r="R106" s="257">
        <f t="shared" si="62"/>
        <v>0</v>
      </c>
      <c r="S106" s="142" t="s">
        <v>258</v>
      </c>
      <c r="T106" s="357">
        <v>0</v>
      </c>
      <c r="U106" s="358">
        <v>0</v>
      </c>
      <c r="V106" s="357">
        <v>0</v>
      </c>
      <c r="W106" s="358">
        <v>0</v>
      </c>
      <c r="X106" s="357">
        <v>0</v>
      </c>
      <c r="Y106" s="358">
        <v>0</v>
      </c>
      <c r="Z106" s="256">
        <f t="shared" si="63"/>
        <v>0</v>
      </c>
      <c r="AA106" s="257">
        <f t="shared" si="63"/>
        <v>0</v>
      </c>
      <c r="AB106" s="142" t="s">
        <v>258</v>
      </c>
      <c r="AC106" s="143">
        <v>0</v>
      </c>
      <c r="AD106" s="358">
        <v>0</v>
      </c>
      <c r="AE106" s="357">
        <v>0</v>
      </c>
      <c r="AF106" s="358">
        <v>0</v>
      </c>
      <c r="AG106" s="357">
        <v>0</v>
      </c>
      <c r="AH106" s="358">
        <v>0</v>
      </c>
      <c r="AI106" s="123">
        <f t="shared" ref="AI106:AI113" si="66">SUM(AC106,AE106,AG106)</f>
        <v>0</v>
      </c>
      <c r="AJ106" s="124">
        <f t="shared" si="65"/>
        <v>0</v>
      </c>
      <c r="AK106" s="142" t="s">
        <v>258</v>
      </c>
      <c r="AL106" s="127">
        <f t="shared" si="64"/>
        <v>0</v>
      </c>
      <c r="AM106" s="344">
        <f t="shared" si="64"/>
        <v>0</v>
      </c>
      <c r="AP106" s="174">
        <v>1362015</v>
      </c>
      <c r="AQ106" s="174">
        <v>0</v>
      </c>
      <c r="AR106" s="174"/>
      <c r="AS106" s="174"/>
      <c r="AT106" s="200"/>
      <c r="AU106" s="118"/>
      <c r="AV106" s="118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</row>
    <row r="107" spans="1:58" x14ac:dyDescent="0.35">
      <c r="A107" s="142" t="s">
        <v>314</v>
      </c>
      <c r="B107" s="357"/>
      <c r="C107" s="358">
        <v>0</v>
      </c>
      <c r="D107" s="357"/>
      <c r="E107" s="358">
        <v>0</v>
      </c>
      <c r="F107" s="357"/>
      <c r="G107" s="358">
        <v>0</v>
      </c>
      <c r="H107" s="123">
        <f t="shared" si="61"/>
        <v>0</v>
      </c>
      <c r="I107" s="124">
        <f t="shared" si="61"/>
        <v>0</v>
      </c>
      <c r="J107" s="142" t="s">
        <v>314</v>
      </c>
      <c r="K107" s="357">
        <v>0</v>
      </c>
      <c r="L107" s="358">
        <v>0</v>
      </c>
      <c r="M107" s="359">
        <v>0</v>
      </c>
      <c r="N107" s="358">
        <v>0</v>
      </c>
      <c r="O107" s="357">
        <v>0</v>
      </c>
      <c r="P107" s="358">
        <v>0</v>
      </c>
      <c r="Q107" s="256">
        <f t="shared" si="62"/>
        <v>0</v>
      </c>
      <c r="R107" s="257">
        <f t="shared" si="62"/>
        <v>0</v>
      </c>
      <c r="S107" s="142" t="s">
        <v>314</v>
      </c>
      <c r="T107" s="357">
        <v>0</v>
      </c>
      <c r="U107" s="358">
        <v>0</v>
      </c>
      <c r="V107" s="357">
        <v>0</v>
      </c>
      <c r="W107" s="358">
        <v>0</v>
      </c>
      <c r="X107" s="357">
        <v>0</v>
      </c>
      <c r="Y107" s="358">
        <v>0</v>
      </c>
      <c r="Z107" s="256">
        <f>SUM(T107,V107,X107)</f>
        <v>0</v>
      </c>
      <c r="AA107" s="257">
        <f>SUM(U107,W107,Y107)</f>
        <v>0</v>
      </c>
      <c r="AB107" s="142" t="s">
        <v>314</v>
      </c>
      <c r="AC107" s="143">
        <v>0</v>
      </c>
      <c r="AD107" s="358">
        <v>0</v>
      </c>
      <c r="AE107" s="357">
        <v>0</v>
      </c>
      <c r="AF107" s="358">
        <v>0</v>
      </c>
      <c r="AG107" s="357">
        <v>0</v>
      </c>
      <c r="AH107" s="358">
        <v>0</v>
      </c>
      <c r="AI107" s="123">
        <f t="shared" si="66"/>
        <v>0</v>
      </c>
      <c r="AJ107" s="124">
        <f t="shared" si="65"/>
        <v>0</v>
      </c>
      <c r="AK107" s="142" t="s">
        <v>314</v>
      </c>
      <c r="AL107" s="127">
        <f t="shared" si="64"/>
        <v>0</v>
      </c>
      <c r="AM107" s="344">
        <f t="shared" si="64"/>
        <v>0</v>
      </c>
      <c r="AP107" s="174">
        <v>1565000</v>
      </c>
      <c r="AQ107" s="174">
        <v>0</v>
      </c>
      <c r="AR107" s="174"/>
      <c r="AS107" s="174"/>
      <c r="AU107" s="118"/>
    </row>
    <row r="108" spans="1:58" x14ac:dyDescent="0.35">
      <c r="A108" s="142" t="s">
        <v>315</v>
      </c>
      <c r="B108" s="357"/>
      <c r="C108" s="358">
        <v>0</v>
      </c>
      <c r="D108" s="357"/>
      <c r="E108" s="358">
        <v>0</v>
      </c>
      <c r="F108" s="357"/>
      <c r="G108" s="358">
        <v>0</v>
      </c>
      <c r="H108" s="123">
        <f t="shared" si="61"/>
        <v>0</v>
      </c>
      <c r="I108" s="124">
        <f t="shared" si="61"/>
        <v>0</v>
      </c>
      <c r="J108" s="142" t="s">
        <v>315</v>
      </c>
      <c r="K108" s="357">
        <v>0</v>
      </c>
      <c r="L108" s="358">
        <v>0</v>
      </c>
      <c r="M108" s="359">
        <v>0</v>
      </c>
      <c r="N108" s="358">
        <v>0</v>
      </c>
      <c r="O108" s="357">
        <v>0</v>
      </c>
      <c r="P108" s="358">
        <v>0</v>
      </c>
      <c r="Q108" s="256">
        <f t="shared" si="62"/>
        <v>0</v>
      </c>
      <c r="R108" s="257">
        <f t="shared" si="62"/>
        <v>0</v>
      </c>
      <c r="S108" s="142" t="s">
        <v>315</v>
      </c>
      <c r="T108" s="357">
        <v>0</v>
      </c>
      <c r="U108" s="358">
        <v>0</v>
      </c>
      <c r="V108" s="357">
        <v>0</v>
      </c>
      <c r="W108" s="358">
        <v>0</v>
      </c>
      <c r="X108" s="357">
        <v>0</v>
      </c>
      <c r="Y108" s="358">
        <v>0</v>
      </c>
      <c r="Z108" s="256">
        <f t="shared" si="63"/>
        <v>0</v>
      </c>
      <c r="AA108" s="257">
        <f t="shared" si="63"/>
        <v>0</v>
      </c>
      <c r="AB108" s="142" t="s">
        <v>315</v>
      </c>
      <c r="AC108" s="143">
        <v>0</v>
      </c>
      <c r="AD108" s="358">
        <v>0</v>
      </c>
      <c r="AE108" s="357">
        <v>0</v>
      </c>
      <c r="AF108" s="358">
        <v>0</v>
      </c>
      <c r="AG108" s="357">
        <v>0</v>
      </c>
      <c r="AH108" s="358">
        <v>0</v>
      </c>
      <c r="AI108" s="123">
        <f t="shared" si="66"/>
        <v>0</v>
      </c>
      <c r="AJ108" s="124">
        <f t="shared" si="65"/>
        <v>0</v>
      </c>
      <c r="AK108" s="142" t="s">
        <v>315</v>
      </c>
      <c r="AL108" s="127">
        <f t="shared" si="64"/>
        <v>0</v>
      </c>
      <c r="AM108" s="344">
        <f t="shared" si="64"/>
        <v>0</v>
      </c>
      <c r="AP108" s="174">
        <v>1509828</v>
      </c>
      <c r="AQ108" s="174">
        <v>0</v>
      </c>
      <c r="AR108" s="174"/>
      <c r="AS108" s="174"/>
      <c r="AU108" s="118"/>
    </row>
    <row r="109" spans="1:58" x14ac:dyDescent="0.35">
      <c r="A109" s="142" t="s">
        <v>261</v>
      </c>
      <c r="B109" s="357"/>
      <c r="C109" s="358">
        <v>1000</v>
      </c>
      <c r="D109" s="357"/>
      <c r="E109" s="358">
        <v>0</v>
      </c>
      <c r="F109" s="357"/>
      <c r="G109" s="358">
        <v>0</v>
      </c>
      <c r="H109" s="123">
        <f t="shared" si="61"/>
        <v>0</v>
      </c>
      <c r="I109" s="124">
        <f t="shared" si="61"/>
        <v>1000</v>
      </c>
      <c r="J109" s="142" t="s">
        <v>261</v>
      </c>
      <c r="K109" s="357">
        <v>0</v>
      </c>
      <c r="L109" s="358">
        <v>0</v>
      </c>
      <c r="M109" s="359">
        <v>0</v>
      </c>
      <c r="N109" s="358">
        <v>0</v>
      </c>
      <c r="O109" s="357">
        <v>0</v>
      </c>
      <c r="P109" s="358">
        <v>0</v>
      </c>
      <c r="Q109" s="256">
        <f t="shared" si="62"/>
        <v>0</v>
      </c>
      <c r="R109" s="257">
        <f t="shared" si="62"/>
        <v>0</v>
      </c>
      <c r="S109" s="142" t="s">
        <v>261</v>
      </c>
      <c r="T109" s="357">
        <v>0</v>
      </c>
      <c r="U109" s="358">
        <v>0</v>
      </c>
      <c r="V109" s="357">
        <v>0</v>
      </c>
      <c r="W109" s="358">
        <v>0</v>
      </c>
      <c r="X109" s="357">
        <v>0</v>
      </c>
      <c r="Y109" s="358">
        <v>0</v>
      </c>
      <c r="Z109" s="256">
        <f t="shared" si="63"/>
        <v>0</v>
      </c>
      <c r="AA109" s="257">
        <f t="shared" si="63"/>
        <v>0</v>
      </c>
      <c r="AB109" s="142" t="s">
        <v>261</v>
      </c>
      <c r="AC109" s="143">
        <v>0</v>
      </c>
      <c r="AD109" s="358">
        <v>0</v>
      </c>
      <c r="AE109" s="357">
        <v>0</v>
      </c>
      <c r="AF109" s="358">
        <v>0</v>
      </c>
      <c r="AG109" s="357">
        <v>0</v>
      </c>
      <c r="AH109" s="358">
        <v>0</v>
      </c>
      <c r="AI109" s="123">
        <f t="shared" si="66"/>
        <v>0</v>
      </c>
      <c r="AJ109" s="124">
        <f t="shared" si="65"/>
        <v>0</v>
      </c>
      <c r="AK109" s="142" t="s">
        <v>261</v>
      </c>
      <c r="AL109" s="127">
        <f t="shared" si="64"/>
        <v>0</v>
      </c>
      <c r="AM109" s="344">
        <f t="shared" si="64"/>
        <v>1000</v>
      </c>
      <c r="AP109" s="174">
        <v>1356858</v>
      </c>
      <c r="AQ109" s="174">
        <v>2218394</v>
      </c>
      <c r="AR109" s="174"/>
      <c r="AS109" s="174"/>
      <c r="AU109" s="118"/>
    </row>
    <row r="110" spans="1:58" x14ac:dyDescent="0.35">
      <c r="A110" s="142" t="s">
        <v>262</v>
      </c>
      <c r="B110" s="357"/>
      <c r="C110" s="358">
        <v>0</v>
      </c>
      <c r="D110" s="357"/>
      <c r="E110" s="358">
        <v>0</v>
      </c>
      <c r="F110" s="357"/>
      <c r="G110" s="358">
        <v>0</v>
      </c>
      <c r="H110" s="123">
        <f t="shared" si="61"/>
        <v>0</v>
      </c>
      <c r="I110" s="124">
        <f t="shared" si="61"/>
        <v>0</v>
      </c>
      <c r="J110" s="142" t="s">
        <v>262</v>
      </c>
      <c r="K110" s="357">
        <v>0</v>
      </c>
      <c r="L110" s="358">
        <v>0</v>
      </c>
      <c r="M110" s="359">
        <v>0</v>
      </c>
      <c r="N110" s="358">
        <v>0</v>
      </c>
      <c r="O110" s="357">
        <v>0</v>
      </c>
      <c r="P110" s="358">
        <v>0</v>
      </c>
      <c r="Q110" s="256">
        <f t="shared" si="62"/>
        <v>0</v>
      </c>
      <c r="R110" s="257">
        <f t="shared" si="62"/>
        <v>0</v>
      </c>
      <c r="S110" s="142" t="s">
        <v>262</v>
      </c>
      <c r="T110" s="357">
        <v>0</v>
      </c>
      <c r="U110" s="358">
        <v>0</v>
      </c>
      <c r="V110" s="357">
        <v>0</v>
      </c>
      <c r="W110" s="358">
        <v>0</v>
      </c>
      <c r="X110" s="357">
        <v>0</v>
      </c>
      <c r="Y110" s="358">
        <v>0</v>
      </c>
      <c r="Z110" s="256">
        <f t="shared" si="63"/>
        <v>0</v>
      </c>
      <c r="AA110" s="257">
        <f t="shared" si="63"/>
        <v>0</v>
      </c>
      <c r="AB110" s="142" t="s">
        <v>262</v>
      </c>
      <c r="AC110" s="143">
        <v>0</v>
      </c>
      <c r="AD110" s="358">
        <v>0</v>
      </c>
      <c r="AE110" s="357">
        <v>0</v>
      </c>
      <c r="AF110" s="358">
        <v>0</v>
      </c>
      <c r="AG110" s="357">
        <v>0</v>
      </c>
      <c r="AH110" s="358">
        <v>0</v>
      </c>
      <c r="AI110" s="123">
        <f t="shared" si="66"/>
        <v>0</v>
      </c>
      <c r="AJ110" s="124">
        <f t="shared" si="65"/>
        <v>0</v>
      </c>
      <c r="AK110" s="142" t="s">
        <v>262</v>
      </c>
      <c r="AL110" s="127">
        <f t="shared" si="64"/>
        <v>0</v>
      </c>
      <c r="AM110" s="344">
        <f t="shared" si="64"/>
        <v>0</v>
      </c>
      <c r="AP110" s="174">
        <v>862427</v>
      </c>
      <c r="AQ110" s="174">
        <v>1229032</v>
      </c>
      <c r="AR110" s="174"/>
      <c r="AS110" s="174"/>
      <c r="AU110" s="118"/>
    </row>
    <row r="111" spans="1:58" x14ac:dyDescent="0.35">
      <c r="A111" s="362" t="s">
        <v>263</v>
      </c>
      <c r="B111" s="357"/>
      <c r="C111" s="358">
        <v>0</v>
      </c>
      <c r="D111" s="357"/>
      <c r="E111" s="358">
        <v>0</v>
      </c>
      <c r="F111" s="357"/>
      <c r="G111" s="358">
        <v>0</v>
      </c>
      <c r="H111" s="123">
        <f t="shared" si="61"/>
        <v>0</v>
      </c>
      <c r="I111" s="124">
        <f t="shared" si="61"/>
        <v>0</v>
      </c>
      <c r="J111" s="362" t="s">
        <v>263</v>
      </c>
      <c r="K111" s="357">
        <v>0</v>
      </c>
      <c r="L111" s="358">
        <v>0</v>
      </c>
      <c r="M111" s="359">
        <v>0</v>
      </c>
      <c r="N111" s="358">
        <v>0</v>
      </c>
      <c r="O111" s="357">
        <v>0</v>
      </c>
      <c r="P111" s="358">
        <v>0</v>
      </c>
      <c r="Q111" s="256">
        <f t="shared" si="62"/>
        <v>0</v>
      </c>
      <c r="R111" s="257">
        <f t="shared" si="62"/>
        <v>0</v>
      </c>
      <c r="S111" s="362" t="s">
        <v>263</v>
      </c>
      <c r="T111" s="357">
        <v>0</v>
      </c>
      <c r="U111" s="358">
        <v>0</v>
      </c>
      <c r="V111" s="357">
        <v>0</v>
      </c>
      <c r="W111" s="358">
        <v>0</v>
      </c>
      <c r="X111" s="357">
        <v>0</v>
      </c>
      <c r="Y111" s="358">
        <v>0</v>
      </c>
      <c r="Z111" s="256">
        <f t="shared" si="63"/>
        <v>0</v>
      </c>
      <c r="AA111" s="257">
        <f t="shared" si="63"/>
        <v>0</v>
      </c>
      <c r="AB111" s="362" t="s">
        <v>263</v>
      </c>
      <c r="AC111" s="363">
        <v>0</v>
      </c>
      <c r="AD111" s="358">
        <v>0</v>
      </c>
      <c r="AE111" s="357">
        <v>0</v>
      </c>
      <c r="AF111" s="358">
        <v>0</v>
      </c>
      <c r="AG111" s="357">
        <v>0</v>
      </c>
      <c r="AH111" s="358">
        <v>0</v>
      </c>
      <c r="AI111" s="123">
        <f t="shared" si="66"/>
        <v>0</v>
      </c>
      <c r="AJ111" s="124">
        <f t="shared" si="65"/>
        <v>0</v>
      </c>
      <c r="AK111" s="362" t="s">
        <v>263</v>
      </c>
      <c r="AL111" s="127">
        <f t="shared" si="64"/>
        <v>0</v>
      </c>
      <c r="AM111" s="344">
        <f t="shared" si="64"/>
        <v>0</v>
      </c>
      <c r="AP111" s="174">
        <v>1274169</v>
      </c>
      <c r="AQ111" s="174">
        <v>1274169</v>
      </c>
      <c r="AR111" s="174"/>
      <c r="AS111" s="174"/>
      <c r="AU111" s="118"/>
    </row>
    <row r="112" spans="1:58" x14ac:dyDescent="0.35">
      <c r="A112" s="201" t="s">
        <v>264</v>
      </c>
      <c r="B112" s="357"/>
      <c r="C112" s="358">
        <v>0</v>
      </c>
      <c r="D112" s="357"/>
      <c r="E112" s="358">
        <v>0</v>
      </c>
      <c r="F112" s="357"/>
      <c r="G112" s="358">
        <v>0</v>
      </c>
      <c r="H112" s="123">
        <f t="shared" si="61"/>
        <v>0</v>
      </c>
      <c r="I112" s="124">
        <f t="shared" si="61"/>
        <v>0</v>
      </c>
      <c r="J112" s="201" t="s">
        <v>264</v>
      </c>
      <c r="K112" s="357">
        <v>0</v>
      </c>
      <c r="L112" s="358">
        <v>0</v>
      </c>
      <c r="M112" s="359">
        <v>0</v>
      </c>
      <c r="N112" s="358">
        <v>0</v>
      </c>
      <c r="O112" s="357">
        <v>0</v>
      </c>
      <c r="P112" s="358">
        <v>0</v>
      </c>
      <c r="Q112" s="256">
        <f t="shared" si="62"/>
        <v>0</v>
      </c>
      <c r="R112" s="257">
        <f t="shared" si="62"/>
        <v>0</v>
      </c>
      <c r="S112" s="201" t="s">
        <v>264</v>
      </c>
      <c r="T112" s="357">
        <v>0</v>
      </c>
      <c r="U112" s="358">
        <v>0</v>
      </c>
      <c r="V112" s="357">
        <v>0</v>
      </c>
      <c r="W112" s="358">
        <v>0</v>
      </c>
      <c r="X112" s="357">
        <v>0</v>
      </c>
      <c r="Y112" s="358">
        <v>0</v>
      </c>
      <c r="Z112" s="256">
        <f t="shared" si="63"/>
        <v>0</v>
      </c>
      <c r="AA112" s="257">
        <f t="shared" si="63"/>
        <v>0</v>
      </c>
      <c r="AB112" s="201" t="s">
        <v>264</v>
      </c>
      <c r="AC112" s="202">
        <v>0</v>
      </c>
      <c r="AD112" s="358">
        <v>0</v>
      </c>
      <c r="AE112" s="357">
        <v>0</v>
      </c>
      <c r="AF112" s="358">
        <v>0</v>
      </c>
      <c r="AG112" s="357">
        <v>0</v>
      </c>
      <c r="AH112" s="358">
        <v>0</v>
      </c>
      <c r="AI112" s="123">
        <f t="shared" si="66"/>
        <v>0</v>
      </c>
      <c r="AJ112" s="124">
        <f t="shared" si="65"/>
        <v>0</v>
      </c>
      <c r="AK112" s="201" t="s">
        <v>264</v>
      </c>
      <c r="AL112" s="127">
        <f t="shared" si="64"/>
        <v>0</v>
      </c>
      <c r="AM112" s="344">
        <f t="shared" si="64"/>
        <v>0</v>
      </c>
      <c r="AP112" s="360" t="s">
        <v>128</v>
      </c>
      <c r="AQ112" s="174">
        <v>0</v>
      </c>
      <c r="AR112" s="174"/>
      <c r="AS112" s="174"/>
      <c r="AU112" s="118"/>
    </row>
    <row r="113" spans="1:47" x14ac:dyDescent="0.35">
      <c r="A113" s="267" t="s">
        <v>265</v>
      </c>
      <c r="B113" s="357"/>
      <c r="C113" s="358">
        <v>0</v>
      </c>
      <c r="D113" s="357"/>
      <c r="E113" s="358">
        <v>0</v>
      </c>
      <c r="F113" s="357"/>
      <c r="G113" s="358">
        <v>0</v>
      </c>
      <c r="H113" s="123">
        <f t="shared" si="61"/>
        <v>0</v>
      </c>
      <c r="I113" s="124">
        <f t="shared" si="61"/>
        <v>0</v>
      </c>
      <c r="J113" s="267" t="s">
        <v>265</v>
      </c>
      <c r="K113" s="357">
        <v>0</v>
      </c>
      <c r="L113" s="358">
        <v>0</v>
      </c>
      <c r="M113" s="359">
        <v>0</v>
      </c>
      <c r="N113" s="358">
        <v>0</v>
      </c>
      <c r="O113" s="357">
        <v>0</v>
      </c>
      <c r="P113" s="358">
        <v>0</v>
      </c>
      <c r="Q113" s="256">
        <f t="shared" si="62"/>
        <v>0</v>
      </c>
      <c r="R113" s="257">
        <f t="shared" si="62"/>
        <v>0</v>
      </c>
      <c r="S113" s="267" t="s">
        <v>265</v>
      </c>
      <c r="T113" s="357">
        <v>0</v>
      </c>
      <c r="U113" s="358">
        <v>0</v>
      </c>
      <c r="V113" s="357">
        <v>0</v>
      </c>
      <c r="W113" s="358">
        <v>0</v>
      </c>
      <c r="X113" s="357">
        <v>0</v>
      </c>
      <c r="Y113" s="358">
        <v>0</v>
      </c>
      <c r="Z113" s="256">
        <f t="shared" si="63"/>
        <v>0</v>
      </c>
      <c r="AA113" s="257">
        <f t="shared" si="63"/>
        <v>0</v>
      </c>
      <c r="AB113" s="267" t="s">
        <v>265</v>
      </c>
      <c r="AC113" s="268">
        <v>0</v>
      </c>
      <c r="AD113" s="358">
        <v>0</v>
      </c>
      <c r="AE113" s="357">
        <v>0</v>
      </c>
      <c r="AF113" s="358">
        <v>0</v>
      </c>
      <c r="AG113" s="357">
        <v>0</v>
      </c>
      <c r="AH113" s="358">
        <v>0</v>
      </c>
      <c r="AI113" s="123">
        <f t="shared" si="66"/>
        <v>0</v>
      </c>
      <c r="AJ113" s="124">
        <f t="shared" si="65"/>
        <v>0</v>
      </c>
      <c r="AK113" s="267" t="s">
        <v>265</v>
      </c>
      <c r="AL113" s="364">
        <f t="shared" si="64"/>
        <v>0</v>
      </c>
      <c r="AM113" s="365">
        <f t="shared" si="64"/>
        <v>0</v>
      </c>
      <c r="AP113" s="174">
        <v>55000</v>
      </c>
      <c r="AQ113" s="174">
        <v>1565000</v>
      </c>
      <c r="AR113" s="174"/>
      <c r="AS113" s="174"/>
      <c r="AU113" s="118"/>
    </row>
    <row r="114" spans="1:47" x14ac:dyDescent="0.35">
      <c r="B114" s="366"/>
      <c r="C114" s="367">
        <f>SUM(C104:C113)</f>
        <v>13000</v>
      </c>
      <c r="D114" s="366"/>
      <c r="E114" s="367">
        <f>SUM(E104:E113)</f>
        <v>12000</v>
      </c>
      <c r="F114" s="366"/>
      <c r="G114" s="367">
        <f>SUM(G104:G113)</f>
        <v>6000</v>
      </c>
      <c r="H114" s="368">
        <f>SUM(H104:H113)</f>
        <v>0</v>
      </c>
      <c r="I114" s="369">
        <f>SUM(I104:I113)</f>
        <v>31000</v>
      </c>
      <c r="K114" s="366">
        <f>SUM(K104:K113)</f>
        <v>2000</v>
      </c>
      <c r="L114" s="367">
        <v>3000</v>
      </c>
      <c r="M114" s="366">
        <f>SUM(M104:M113)</f>
        <v>48.81</v>
      </c>
      <c r="N114" s="367">
        <v>4000</v>
      </c>
      <c r="O114" s="366">
        <f>SUM(O104:O113)</f>
        <v>0</v>
      </c>
      <c r="P114" s="367">
        <v>2992</v>
      </c>
      <c r="Q114" s="368">
        <f>SUM(Q104:Q113)</f>
        <v>2048.81</v>
      </c>
      <c r="R114" s="369">
        <f>SUM(R104:R113)</f>
        <v>13000</v>
      </c>
      <c r="T114" s="366">
        <f>SUM(T104:T113)</f>
        <v>1</v>
      </c>
      <c r="U114" s="367">
        <v>4000</v>
      </c>
      <c r="V114" s="366">
        <f>SUM(V104:V113)</f>
        <v>0</v>
      </c>
      <c r="W114" s="367">
        <v>3000</v>
      </c>
      <c r="X114" s="366">
        <f>SUM(X104:X113)</f>
        <v>1000</v>
      </c>
      <c r="Y114" s="367">
        <v>2000</v>
      </c>
      <c r="Z114" s="368">
        <f>SUM(Z104:Z113)</f>
        <v>1001</v>
      </c>
      <c r="AA114" s="369">
        <f>SUM(AA104:AA113)</f>
        <v>9000</v>
      </c>
      <c r="AC114" s="2">
        <f>SUM(AC104:AC113)</f>
        <v>4000</v>
      </c>
      <c r="AD114" s="367">
        <v>0</v>
      </c>
      <c r="AE114" s="366">
        <f>SUM(AE104:AE113)</f>
        <v>4000</v>
      </c>
      <c r="AF114" s="367">
        <v>7000</v>
      </c>
      <c r="AG114" s="366">
        <f>SUM(AG105:AG113)</f>
        <v>27000</v>
      </c>
      <c r="AH114" s="367">
        <v>3000</v>
      </c>
      <c r="AI114" s="368">
        <f>SUM(AI104:AI113)</f>
        <v>35000</v>
      </c>
      <c r="AJ114" s="369">
        <f>SUM(AJ104:AJ113)</f>
        <v>10000</v>
      </c>
      <c r="AL114" s="127">
        <f>SUM(AL104:AL113)</f>
        <v>38049.81</v>
      </c>
      <c r="AM114" s="128">
        <f>SUM(AM104:AM113)</f>
        <v>63000</v>
      </c>
      <c r="AP114" s="174">
        <v>1996142</v>
      </c>
      <c r="AQ114" s="174">
        <v>1509828</v>
      </c>
      <c r="AR114" s="174"/>
      <c r="AS114" s="174"/>
      <c r="AU114" s="118"/>
    </row>
    <row r="115" spans="1:47" x14ac:dyDescent="0.35">
      <c r="B115" s="118"/>
      <c r="C115" s="177"/>
      <c r="D115" s="118"/>
      <c r="E115" s="177"/>
      <c r="F115" s="118"/>
      <c r="G115" s="177"/>
      <c r="H115" s="256"/>
      <c r="I115" s="347"/>
      <c r="K115" s="118"/>
      <c r="L115" s="118"/>
      <c r="M115" s="118"/>
      <c r="N115" s="118"/>
      <c r="O115" s="118"/>
      <c r="P115" s="118"/>
      <c r="Q115" s="256"/>
      <c r="R115" s="347"/>
      <c r="T115" s="118"/>
      <c r="U115" s="118"/>
      <c r="V115" s="118"/>
      <c r="W115" s="118"/>
      <c r="X115" s="118"/>
      <c r="Y115" s="118"/>
      <c r="Z115" s="256"/>
      <c r="AA115" s="347"/>
      <c r="AC115" s="2"/>
      <c r="AD115" s="118"/>
      <c r="AE115" s="118"/>
      <c r="AF115" s="118"/>
      <c r="AG115" s="118"/>
      <c r="AH115" s="118"/>
      <c r="AI115" s="256"/>
      <c r="AJ115" s="347"/>
      <c r="AL115" s="127"/>
      <c r="AM115" s="305"/>
      <c r="AP115" s="174" t="s">
        <v>266</v>
      </c>
      <c r="AQ115" s="174">
        <v>1356858</v>
      </c>
      <c r="AR115" s="174"/>
      <c r="AS115" s="174"/>
      <c r="AU115" s="118"/>
    </row>
    <row r="116" spans="1:47" x14ac:dyDescent="0.35">
      <c r="A116" s="225" t="s">
        <v>267</v>
      </c>
      <c r="H116" s="77"/>
      <c r="I116" s="78"/>
      <c r="J116" s="225" t="s">
        <v>267</v>
      </c>
      <c r="S116" s="225" t="s">
        <v>267</v>
      </c>
      <c r="X116" s="119"/>
      <c r="Y116" s="119"/>
      <c r="Z116" s="256"/>
      <c r="AA116" s="347"/>
      <c r="AB116" s="225" t="s">
        <v>267</v>
      </c>
      <c r="AC116" s="231"/>
      <c r="AI116" s="77"/>
      <c r="AJ116" s="78"/>
      <c r="AK116" s="225" t="s">
        <v>267</v>
      </c>
      <c r="AL116" s="83"/>
      <c r="AM116" s="305"/>
      <c r="AP116" s="174">
        <v>2218394</v>
      </c>
      <c r="AQ116" s="174">
        <v>1419285.7</v>
      </c>
      <c r="AR116" s="174"/>
      <c r="AS116" s="174"/>
      <c r="AU116" s="118"/>
    </row>
    <row r="117" spans="1:47" x14ac:dyDescent="0.35">
      <c r="A117" s="92" t="s">
        <v>218</v>
      </c>
      <c r="H117" s="77"/>
      <c r="I117" s="78"/>
      <c r="J117" s="92" t="s">
        <v>218</v>
      </c>
      <c r="O117" s="69"/>
      <c r="P117" s="69"/>
      <c r="Q117" s="370"/>
      <c r="R117" s="371"/>
      <c r="S117" s="92" t="s">
        <v>218</v>
      </c>
      <c r="T117" s="69"/>
      <c r="X117" s="119"/>
      <c r="Y117" s="119"/>
      <c r="Z117" s="256"/>
      <c r="AA117" s="347"/>
      <c r="AB117" s="92" t="s">
        <v>218</v>
      </c>
      <c r="AC117" s="234"/>
      <c r="AI117" s="77"/>
      <c r="AJ117" s="78"/>
      <c r="AK117" s="92" t="s">
        <v>218</v>
      </c>
      <c r="AL117" s="83"/>
      <c r="AM117" s="305"/>
      <c r="AP117" s="174">
        <v>1419286</v>
      </c>
      <c r="AQ117" s="174">
        <v>1362015</v>
      </c>
      <c r="AR117" s="174"/>
      <c r="AS117" s="174"/>
      <c r="AU117" s="118"/>
    </row>
    <row r="118" spans="1:47" x14ac:dyDescent="0.35">
      <c r="A118" s="110" t="s">
        <v>131</v>
      </c>
      <c r="B118" s="111"/>
      <c r="C118" s="112"/>
      <c r="D118" s="372"/>
      <c r="E118" s="373"/>
      <c r="F118" s="111"/>
      <c r="G118" s="112"/>
      <c r="H118" s="374"/>
      <c r="I118" s="375"/>
      <c r="J118" s="110" t="s">
        <v>131</v>
      </c>
      <c r="K118" s="111"/>
      <c r="L118" s="111"/>
      <c r="M118" s="111"/>
      <c r="N118" s="111"/>
      <c r="O118" s="111"/>
      <c r="P118" s="111"/>
      <c r="Q118" s="374"/>
      <c r="R118" s="375"/>
      <c r="S118" s="110" t="s">
        <v>131</v>
      </c>
      <c r="U118" s="111"/>
      <c r="V118" s="111"/>
      <c r="W118" s="111"/>
      <c r="X118" s="263"/>
      <c r="Y118" s="263"/>
      <c r="Z118" s="376"/>
      <c r="AA118" s="377"/>
      <c r="AB118" s="110" t="s">
        <v>131</v>
      </c>
      <c r="AC118" s="239"/>
      <c r="AD118" s="114"/>
      <c r="AE118" s="114"/>
      <c r="AF118" s="114"/>
      <c r="AG118" s="114"/>
      <c r="AH118" s="114"/>
      <c r="AI118" s="104"/>
      <c r="AJ118" s="314"/>
      <c r="AK118" s="110" t="s">
        <v>131</v>
      </c>
      <c r="AL118" s="83"/>
      <c r="AM118" s="305"/>
      <c r="AP118" s="174">
        <v>0</v>
      </c>
      <c r="AQ118" s="174">
        <v>0</v>
      </c>
      <c r="AR118" s="174"/>
      <c r="AS118" s="174"/>
      <c r="AU118" s="118"/>
    </row>
    <row r="119" spans="1:47" x14ac:dyDescent="0.35">
      <c r="A119" s="120" t="s">
        <v>268</v>
      </c>
      <c r="B119" s="378"/>
      <c r="C119" s="330">
        <v>69339</v>
      </c>
      <c r="D119" s="378"/>
      <c r="E119" s="330">
        <v>206373</v>
      </c>
      <c r="F119" s="378"/>
      <c r="G119" s="330">
        <v>224100</v>
      </c>
      <c r="H119" s="123">
        <f t="shared" ref="H119:I137" si="67">SUM(B119,D119,F119)</f>
        <v>0</v>
      </c>
      <c r="I119" s="124">
        <f t="shared" si="67"/>
        <v>499812</v>
      </c>
      <c r="J119" s="120" t="s">
        <v>268</v>
      </c>
      <c r="K119" s="329">
        <v>154237</v>
      </c>
      <c r="L119" s="330">
        <v>423143</v>
      </c>
      <c r="M119" s="329">
        <v>224100</v>
      </c>
      <c r="N119" s="330">
        <v>260528</v>
      </c>
      <c r="O119" s="349">
        <v>234695</v>
      </c>
      <c r="P119" s="330">
        <v>367043</v>
      </c>
      <c r="Q119" s="256">
        <f t="shared" ref="Q119:R137" si="68">SUM(K119,M119,O119)</f>
        <v>613032</v>
      </c>
      <c r="R119" s="257">
        <f>SUM(L119,N119,P119)</f>
        <v>1050714</v>
      </c>
      <c r="S119" s="120" t="s">
        <v>268</v>
      </c>
      <c r="T119" s="329">
        <v>151098</v>
      </c>
      <c r="U119" s="330">
        <v>330915</v>
      </c>
      <c r="V119" s="329">
        <v>210490</v>
      </c>
      <c r="W119" s="330">
        <v>383350</v>
      </c>
      <c r="X119" s="329">
        <v>198663</v>
      </c>
      <c r="Y119" s="330">
        <v>354103</v>
      </c>
      <c r="Z119" s="256">
        <f>SUM(T119,V119,X119)</f>
        <v>560251</v>
      </c>
      <c r="AA119" s="257">
        <f t="shared" ref="Z119:AA137" si="69">SUM(U119,W119,Y119)</f>
        <v>1068368</v>
      </c>
      <c r="AB119" s="120" t="s">
        <v>268</v>
      </c>
      <c r="AC119" s="125">
        <v>231455</v>
      </c>
      <c r="AD119" s="330">
        <v>336226</v>
      </c>
      <c r="AE119" s="329">
        <v>156922</v>
      </c>
      <c r="AF119" s="330">
        <v>157005</v>
      </c>
      <c r="AG119" s="329">
        <v>156922</v>
      </c>
      <c r="AH119" s="379">
        <v>39644</v>
      </c>
      <c r="AI119" s="123">
        <f>SUM(AC119,AE119,AG119)</f>
        <v>545299</v>
      </c>
      <c r="AJ119" s="124">
        <f>SUM(AD119,AF119,AH119)</f>
        <v>532875</v>
      </c>
      <c r="AK119" s="120" t="s">
        <v>268</v>
      </c>
      <c r="AL119" s="127">
        <f t="shared" ref="AL119:AM137" si="70">SUM(AI119,Z119,Q119,H119)</f>
        <v>1718582</v>
      </c>
      <c r="AM119" s="344">
        <f t="shared" si="70"/>
        <v>3151769</v>
      </c>
      <c r="AP119" s="174">
        <v>1229032</v>
      </c>
      <c r="AQ119" s="174">
        <v>55000</v>
      </c>
      <c r="AR119" s="174"/>
      <c r="AS119" s="174"/>
    </row>
    <row r="120" spans="1:47" x14ac:dyDescent="0.35">
      <c r="A120" s="120" t="s">
        <v>269</v>
      </c>
      <c r="B120" s="329"/>
      <c r="C120" s="330">
        <v>81771</v>
      </c>
      <c r="D120" s="329"/>
      <c r="E120" s="330">
        <v>175787</v>
      </c>
      <c r="F120" s="329"/>
      <c r="G120" s="330">
        <v>244768</v>
      </c>
      <c r="H120" s="123">
        <f t="shared" si="67"/>
        <v>0</v>
      </c>
      <c r="I120" s="124">
        <f t="shared" si="67"/>
        <v>502326</v>
      </c>
      <c r="J120" s="120" t="s">
        <v>269</v>
      </c>
      <c r="K120" s="329">
        <v>31511</v>
      </c>
      <c r="L120" s="330">
        <v>228027</v>
      </c>
      <c r="M120" s="329">
        <v>31511</v>
      </c>
      <c r="N120" s="330">
        <v>230877</v>
      </c>
      <c r="O120" s="329">
        <v>31511</v>
      </c>
      <c r="P120" s="330">
        <v>157281</v>
      </c>
      <c r="Q120" s="256">
        <f t="shared" si="68"/>
        <v>94533</v>
      </c>
      <c r="R120" s="257">
        <f t="shared" si="68"/>
        <v>616185</v>
      </c>
      <c r="S120" s="120" t="s">
        <v>269</v>
      </c>
      <c r="T120" s="329">
        <v>18179</v>
      </c>
      <c r="U120" s="330">
        <v>151081</v>
      </c>
      <c r="V120" s="329">
        <v>50519</v>
      </c>
      <c r="W120" s="330">
        <v>215880</v>
      </c>
      <c r="X120" s="349">
        <v>52000</v>
      </c>
      <c r="Y120" s="330">
        <v>170102</v>
      </c>
      <c r="Z120" s="256">
        <f t="shared" si="69"/>
        <v>120698</v>
      </c>
      <c r="AA120" s="257">
        <f t="shared" si="69"/>
        <v>537063</v>
      </c>
      <c r="AB120" s="120" t="s">
        <v>269</v>
      </c>
      <c r="AC120" s="125">
        <v>248001</v>
      </c>
      <c r="AD120" s="330">
        <v>161672</v>
      </c>
      <c r="AE120" s="329">
        <v>131737</v>
      </c>
      <c r="AF120" s="330">
        <v>115730</v>
      </c>
      <c r="AG120" s="329">
        <v>131737</v>
      </c>
      <c r="AH120" s="379">
        <v>80836</v>
      </c>
      <c r="AI120" s="123">
        <f t="shared" ref="AI120:AJ137" si="71">SUM(AC120,AE120,AG120)</f>
        <v>511475</v>
      </c>
      <c r="AJ120" s="124">
        <f t="shared" si="71"/>
        <v>358238</v>
      </c>
      <c r="AK120" s="120" t="s">
        <v>269</v>
      </c>
      <c r="AL120" s="127">
        <f t="shared" si="70"/>
        <v>726706</v>
      </c>
      <c r="AM120" s="344">
        <f t="shared" si="70"/>
        <v>2013812</v>
      </c>
      <c r="AN120" s="273"/>
      <c r="AP120" s="174">
        <v>5000</v>
      </c>
      <c r="AQ120" s="174">
        <v>0</v>
      </c>
      <c r="AR120" s="174"/>
      <c r="AS120" s="174"/>
    </row>
    <row r="121" spans="1:47" x14ac:dyDescent="0.35">
      <c r="A121" s="120" t="s">
        <v>270</v>
      </c>
      <c r="B121" s="329"/>
      <c r="C121" s="330">
        <v>9810</v>
      </c>
      <c r="D121" s="329"/>
      <c r="E121" s="330">
        <v>102487</v>
      </c>
      <c r="F121" s="329"/>
      <c r="G121" s="330">
        <v>139588</v>
      </c>
      <c r="H121" s="123">
        <f t="shared" si="67"/>
        <v>0</v>
      </c>
      <c r="I121" s="124">
        <f t="shared" si="67"/>
        <v>251885</v>
      </c>
      <c r="J121" s="120" t="s">
        <v>270</v>
      </c>
      <c r="K121" s="329">
        <v>149674</v>
      </c>
      <c r="L121" s="330">
        <v>639891</v>
      </c>
      <c r="M121" s="329">
        <v>70499</v>
      </c>
      <c r="N121" s="330">
        <v>648119</v>
      </c>
      <c r="O121" s="329">
        <v>70499</v>
      </c>
      <c r="P121" s="330">
        <v>280606</v>
      </c>
      <c r="Q121" s="256">
        <f t="shared" si="68"/>
        <v>290672</v>
      </c>
      <c r="R121" s="257">
        <f t="shared" si="68"/>
        <v>1568616</v>
      </c>
      <c r="S121" s="120" t="s">
        <v>270</v>
      </c>
      <c r="T121" s="329">
        <v>105517</v>
      </c>
      <c r="U121" s="330">
        <v>371188</v>
      </c>
      <c r="V121" s="329">
        <v>110517</v>
      </c>
      <c r="W121" s="330">
        <v>594487</v>
      </c>
      <c r="X121" s="349">
        <v>200000</v>
      </c>
      <c r="Y121" s="330">
        <v>277302</v>
      </c>
      <c r="Z121" s="256">
        <f t="shared" si="69"/>
        <v>416034</v>
      </c>
      <c r="AA121" s="257">
        <f t="shared" si="69"/>
        <v>1242977</v>
      </c>
      <c r="AB121" s="120" t="s">
        <v>270</v>
      </c>
      <c r="AC121" s="125">
        <v>93100</v>
      </c>
      <c r="AD121" s="330">
        <v>126412</v>
      </c>
      <c r="AE121" s="329">
        <v>111239</v>
      </c>
      <c r="AF121" s="330">
        <v>85122</v>
      </c>
      <c r="AG121" s="329">
        <v>111239</v>
      </c>
      <c r="AH121" s="379">
        <v>5460</v>
      </c>
      <c r="AI121" s="123">
        <f t="shared" si="71"/>
        <v>315578</v>
      </c>
      <c r="AJ121" s="124">
        <f t="shared" si="71"/>
        <v>216994</v>
      </c>
      <c r="AK121" s="120" t="s">
        <v>270</v>
      </c>
      <c r="AL121" s="127">
        <f t="shared" si="70"/>
        <v>1022284</v>
      </c>
      <c r="AM121" s="344">
        <f t="shared" si="70"/>
        <v>3280472</v>
      </c>
      <c r="AN121" s="273"/>
      <c r="AP121" s="174"/>
      <c r="AQ121" s="174">
        <v>0</v>
      </c>
      <c r="AR121" s="174"/>
      <c r="AS121" s="174"/>
    </row>
    <row r="122" spans="1:47" x14ac:dyDescent="0.35">
      <c r="A122" s="120" t="s">
        <v>132</v>
      </c>
      <c r="B122" s="329"/>
      <c r="C122" s="330">
        <v>0</v>
      </c>
      <c r="D122" s="329"/>
      <c r="E122" s="330">
        <v>0</v>
      </c>
      <c r="F122" s="329"/>
      <c r="G122" s="330">
        <v>0</v>
      </c>
      <c r="H122" s="123">
        <f t="shared" si="67"/>
        <v>0</v>
      </c>
      <c r="I122" s="124">
        <f t="shared" si="67"/>
        <v>0</v>
      </c>
      <c r="J122" s="120" t="s">
        <v>132</v>
      </c>
      <c r="K122" s="329">
        <v>0</v>
      </c>
      <c r="L122" s="330">
        <v>0</v>
      </c>
      <c r="M122" s="329">
        <v>0</v>
      </c>
      <c r="N122" s="330">
        <v>0</v>
      </c>
      <c r="O122" s="329">
        <v>0</v>
      </c>
      <c r="P122" s="330">
        <v>0</v>
      </c>
      <c r="Q122" s="256">
        <f t="shared" si="68"/>
        <v>0</v>
      </c>
      <c r="R122" s="257">
        <f t="shared" si="68"/>
        <v>0</v>
      </c>
      <c r="S122" s="120" t="s">
        <v>132</v>
      </c>
      <c r="T122" s="329">
        <v>0</v>
      </c>
      <c r="U122" s="330">
        <v>0</v>
      </c>
      <c r="V122" s="329">
        <v>0</v>
      </c>
      <c r="W122" s="330">
        <v>0</v>
      </c>
      <c r="X122" s="329">
        <v>0</v>
      </c>
      <c r="Y122" s="330">
        <v>0</v>
      </c>
      <c r="Z122" s="256">
        <f t="shared" si="69"/>
        <v>0</v>
      </c>
      <c r="AA122" s="257">
        <f t="shared" si="69"/>
        <v>0</v>
      </c>
      <c r="AB122" s="120" t="s">
        <v>132</v>
      </c>
      <c r="AC122" s="125">
        <v>0</v>
      </c>
      <c r="AD122" s="330">
        <v>0</v>
      </c>
      <c r="AE122" s="329">
        <v>0</v>
      </c>
      <c r="AF122" s="330">
        <v>0</v>
      </c>
      <c r="AG122" s="329">
        <v>0</v>
      </c>
      <c r="AH122" s="379">
        <v>0</v>
      </c>
      <c r="AI122" s="123">
        <f t="shared" si="71"/>
        <v>0</v>
      </c>
      <c r="AJ122" s="124">
        <f t="shared" si="71"/>
        <v>0</v>
      </c>
      <c r="AK122" s="120" t="s">
        <v>132</v>
      </c>
      <c r="AL122" s="127">
        <f t="shared" si="70"/>
        <v>0</v>
      </c>
      <c r="AM122" s="344">
        <f t="shared" si="70"/>
        <v>0</v>
      </c>
      <c r="AP122" s="174" t="s">
        <v>128</v>
      </c>
      <c r="AQ122" s="174">
        <v>1996142</v>
      </c>
    </row>
    <row r="123" spans="1:47" x14ac:dyDescent="0.35">
      <c r="A123" s="135" t="s">
        <v>271</v>
      </c>
      <c r="B123" s="380"/>
      <c r="C123" s="330">
        <v>150000</v>
      </c>
      <c r="D123" s="381"/>
      <c r="E123" s="330">
        <v>115000</v>
      </c>
      <c r="F123" s="380"/>
      <c r="G123" s="330">
        <v>250000</v>
      </c>
      <c r="H123" s="123">
        <f t="shared" si="67"/>
        <v>0</v>
      </c>
      <c r="I123" s="124">
        <f t="shared" si="67"/>
        <v>515000</v>
      </c>
      <c r="J123" s="135" t="s">
        <v>271</v>
      </c>
      <c r="K123" s="380">
        <v>100000</v>
      </c>
      <c r="L123" s="330">
        <v>100000</v>
      </c>
      <c r="M123" s="349">
        <v>100000</v>
      </c>
      <c r="N123" s="330">
        <v>100000</v>
      </c>
      <c r="O123" s="349">
        <v>100000</v>
      </c>
      <c r="P123" s="330">
        <v>50000</v>
      </c>
      <c r="Q123" s="256">
        <f>SUM(K123,M123,O123)</f>
        <v>300000</v>
      </c>
      <c r="R123" s="257">
        <f t="shared" si="68"/>
        <v>250000</v>
      </c>
      <c r="S123" s="135" t="s">
        <v>271</v>
      </c>
      <c r="T123" s="349">
        <v>100000</v>
      </c>
      <c r="U123" s="330">
        <v>70000</v>
      </c>
      <c r="V123" s="349">
        <v>150000</v>
      </c>
      <c r="W123" s="330">
        <v>100000</v>
      </c>
      <c r="X123" s="349">
        <v>150000</v>
      </c>
      <c r="Y123" s="330">
        <v>47347</v>
      </c>
      <c r="Z123" s="256">
        <f t="shared" si="69"/>
        <v>400000</v>
      </c>
      <c r="AA123" s="257">
        <f t="shared" si="69"/>
        <v>217347</v>
      </c>
      <c r="AB123" s="135" t="s">
        <v>271</v>
      </c>
      <c r="AC123" s="121">
        <v>150000</v>
      </c>
      <c r="AD123" s="330">
        <v>80000</v>
      </c>
      <c r="AE123" s="349">
        <v>100000</v>
      </c>
      <c r="AF123" s="330">
        <v>80000</v>
      </c>
      <c r="AG123" s="349">
        <v>100000</v>
      </c>
      <c r="AH123" s="379">
        <v>50000</v>
      </c>
      <c r="AI123" s="123">
        <f t="shared" si="71"/>
        <v>350000</v>
      </c>
      <c r="AJ123" s="124">
        <f t="shared" si="71"/>
        <v>210000</v>
      </c>
      <c r="AK123" s="135" t="s">
        <v>271</v>
      </c>
      <c r="AL123" s="127">
        <f t="shared" si="70"/>
        <v>1050000</v>
      </c>
      <c r="AM123" s="344">
        <f t="shared" si="70"/>
        <v>1192347</v>
      </c>
      <c r="AN123" s="382"/>
      <c r="AP123" s="174" t="s">
        <v>266</v>
      </c>
      <c r="AQ123" s="174">
        <v>862427</v>
      </c>
    </row>
    <row r="124" spans="1:47" x14ac:dyDescent="0.35">
      <c r="A124" s="135" t="s">
        <v>272</v>
      </c>
      <c r="B124" s="380"/>
      <c r="C124" s="330">
        <v>75000</v>
      </c>
      <c r="D124" s="329"/>
      <c r="E124" s="330">
        <v>119233</v>
      </c>
      <c r="F124" s="329"/>
      <c r="G124" s="330">
        <v>253454</v>
      </c>
      <c r="H124" s="123">
        <f t="shared" si="67"/>
        <v>0</v>
      </c>
      <c r="I124" s="124">
        <f t="shared" si="67"/>
        <v>447687</v>
      </c>
      <c r="J124" s="135" t="s">
        <v>272</v>
      </c>
      <c r="K124" s="329">
        <v>219393</v>
      </c>
      <c r="L124" s="330">
        <v>171703</v>
      </c>
      <c r="M124" s="329">
        <v>146378</v>
      </c>
      <c r="N124" s="330">
        <v>168158</v>
      </c>
      <c r="O124" s="329">
        <v>52915</v>
      </c>
      <c r="P124" s="330">
        <v>82014</v>
      </c>
      <c r="Q124" s="256">
        <f t="shared" si="68"/>
        <v>418686</v>
      </c>
      <c r="R124" s="257">
        <f t="shared" si="68"/>
        <v>421875</v>
      </c>
      <c r="S124" s="135" t="s">
        <v>272</v>
      </c>
      <c r="T124" s="329">
        <v>97188</v>
      </c>
      <c r="U124" s="330">
        <v>117710</v>
      </c>
      <c r="V124" s="329">
        <v>180067</v>
      </c>
      <c r="W124" s="330">
        <v>170000</v>
      </c>
      <c r="X124" s="349">
        <v>150000</v>
      </c>
      <c r="Y124" s="330">
        <v>88044</v>
      </c>
      <c r="Z124" s="256">
        <f t="shared" si="69"/>
        <v>427255</v>
      </c>
      <c r="AA124" s="257">
        <f t="shared" si="69"/>
        <v>375754</v>
      </c>
      <c r="AB124" s="135" t="s">
        <v>272</v>
      </c>
      <c r="AC124" s="121">
        <v>154952</v>
      </c>
      <c r="AD124" s="330">
        <v>50000</v>
      </c>
      <c r="AE124" s="329">
        <v>30624</v>
      </c>
      <c r="AF124" s="330">
        <v>50000</v>
      </c>
      <c r="AG124" s="329">
        <v>30624</v>
      </c>
      <c r="AH124" s="379">
        <v>20000</v>
      </c>
      <c r="AI124" s="123">
        <f t="shared" si="71"/>
        <v>216200</v>
      </c>
      <c r="AJ124" s="124">
        <f t="shared" si="71"/>
        <v>120000</v>
      </c>
      <c r="AK124" s="135" t="s">
        <v>272</v>
      </c>
      <c r="AL124" s="127">
        <f t="shared" si="70"/>
        <v>1062141</v>
      </c>
      <c r="AM124" s="344">
        <f t="shared" si="70"/>
        <v>1365316</v>
      </c>
      <c r="AN124" s="177"/>
      <c r="AP124" s="118" t="s">
        <v>128</v>
      </c>
      <c r="AQ124" s="174">
        <v>1110000</v>
      </c>
    </row>
    <row r="125" spans="1:47" x14ac:dyDescent="0.35">
      <c r="A125" s="135" t="s">
        <v>273</v>
      </c>
      <c r="B125" s="380"/>
      <c r="C125" s="330">
        <v>75000</v>
      </c>
      <c r="D125" s="329"/>
      <c r="E125" s="330">
        <v>126937</v>
      </c>
      <c r="F125" s="329"/>
      <c r="G125" s="330">
        <v>236007</v>
      </c>
      <c r="H125" s="123">
        <f t="shared" si="67"/>
        <v>0</v>
      </c>
      <c r="I125" s="124">
        <f t="shared" si="67"/>
        <v>437944</v>
      </c>
      <c r="J125" s="135" t="s">
        <v>273</v>
      </c>
      <c r="K125" s="329">
        <v>205803</v>
      </c>
      <c r="L125" s="330">
        <v>171703</v>
      </c>
      <c r="M125" s="329">
        <v>146378</v>
      </c>
      <c r="N125" s="330">
        <v>168158</v>
      </c>
      <c r="O125" s="329">
        <v>4871</v>
      </c>
      <c r="P125" s="330">
        <v>82014</v>
      </c>
      <c r="Q125" s="256">
        <f t="shared" si="68"/>
        <v>357052</v>
      </c>
      <c r="R125" s="257">
        <f t="shared" si="68"/>
        <v>421875</v>
      </c>
      <c r="S125" s="135" t="s">
        <v>273</v>
      </c>
      <c r="T125" s="329">
        <v>47330</v>
      </c>
      <c r="U125" s="330">
        <v>117710</v>
      </c>
      <c r="V125" s="329">
        <v>149170</v>
      </c>
      <c r="W125" s="330">
        <v>170000</v>
      </c>
      <c r="X125" s="329">
        <v>134068</v>
      </c>
      <c r="Y125" s="330">
        <v>69861</v>
      </c>
      <c r="Z125" s="256">
        <f t="shared" si="69"/>
        <v>330568</v>
      </c>
      <c r="AA125" s="257">
        <f t="shared" si="69"/>
        <v>357571</v>
      </c>
      <c r="AB125" s="135" t="s">
        <v>273</v>
      </c>
      <c r="AC125" s="121">
        <v>146928</v>
      </c>
      <c r="AD125" s="330">
        <v>50000</v>
      </c>
      <c r="AE125" s="329">
        <v>42183</v>
      </c>
      <c r="AF125" s="330">
        <v>50000</v>
      </c>
      <c r="AG125" s="329">
        <v>42183</v>
      </c>
      <c r="AH125" s="379">
        <v>20000</v>
      </c>
      <c r="AI125" s="123">
        <f t="shared" si="71"/>
        <v>231294</v>
      </c>
      <c r="AJ125" s="124">
        <f t="shared" si="71"/>
        <v>120000</v>
      </c>
      <c r="AK125" s="135" t="s">
        <v>273</v>
      </c>
      <c r="AL125" s="127">
        <f t="shared" si="70"/>
        <v>918914</v>
      </c>
      <c r="AM125" s="344">
        <f t="shared" si="70"/>
        <v>1337390</v>
      </c>
      <c r="AN125" s="177"/>
      <c r="AP125" s="118" t="s">
        <v>128</v>
      </c>
      <c r="AQ125" s="383">
        <v>0</v>
      </c>
    </row>
    <row r="126" spans="1:47" x14ac:dyDescent="0.35">
      <c r="A126" s="135" t="s">
        <v>274</v>
      </c>
      <c r="B126" s="329"/>
      <c r="C126" s="330">
        <v>75684</v>
      </c>
      <c r="D126" s="329"/>
      <c r="E126" s="330">
        <v>91847</v>
      </c>
      <c r="F126" s="329"/>
      <c r="G126" s="330">
        <v>207814</v>
      </c>
      <c r="H126" s="123">
        <f t="shared" si="67"/>
        <v>0</v>
      </c>
      <c r="I126" s="124">
        <f t="shared" si="67"/>
        <v>375345</v>
      </c>
      <c r="J126" s="135" t="s">
        <v>274</v>
      </c>
      <c r="K126" s="329">
        <v>199809</v>
      </c>
      <c r="L126" s="330">
        <v>167400</v>
      </c>
      <c r="M126" s="329">
        <v>186973</v>
      </c>
      <c r="N126" s="330">
        <v>167400</v>
      </c>
      <c r="O126" s="329">
        <v>57063</v>
      </c>
      <c r="P126" s="330">
        <v>85000</v>
      </c>
      <c r="Q126" s="256">
        <f t="shared" si="68"/>
        <v>443845</v>
      </c>
      <c r="R126" s="257">
        <f t="shared" si="68"/>
        <v>419800</v>
      </c>
      <c r="S126" s="135" t="s">
        <v>274</v>
      </c>
      <c r="T126" s="329">
        <v>57063</v>
      </c>
      <c r="U126" s="330">
        <v>117180</v>
      </c>
      <c r="V126" s="329">
        <v>172315</v>
      </c>
      <c r="W126" s="330">
        <v>167400</v>
      </c>
      <c r="X126" s="329">
        <v>151958.70000000001</v>
      </c>
      <c r="Y126" s="330">
        <v>89001</v>
      </c>
      <c r="Z126" s="256">
        <f t="shared" si="69"/>
        <v>381336.7</v>
      </c>
      <c r="AA126" s="257">
        <f t="shared" si="69"/>
        <v>373581</v>
      </c>
      <c r="AB126" s="135" t="s">
        <v>274</v>
      </c>
      <c r="AC126" s="121">
        <v>154401</v>
      </c>
      <c r="AD126" s="330">
        <v>50000</v>
      </c>
      <c r="AE126" s="329">
        <v>32179</v>
      </c>
      <c r="AF126" s="330">
        <v>50000</v>
      </c>
      <c r="AG126" s="329">
        <v>32179</v>
      </c>
      <c r="AH126" s="379">
        <v>20000</v>
      </c>
      <c r="AI126" s="123">
        <f t="shared" si="71"/>
        <v>218759</v>
      </c>
      <c r="AJ126" s="124">
        <f t="shared" si="71"/>
        <v>120000</v>
      </c>
      <c r="AK126" s="135" t="s">
        <v>274</v>
      </c>
      <c r="AL126" s="127">
        <f t="shared" si="70"/>
        <v>1043940.7</v>
      </c>
      <c r="AM126" s="344">
        <f t="shared" si="70"/>
        <v>1288726</v>
      </c>
      <c r="AN126" s="177"/>
      <c r="AP126" s="118">
        <v>68050</v>
      </c>
      <c r="AQ126" s="383">
        <v>5000</v>
      </c>
    </row>
    <row r="127" spans="1:47" x14ac:dyDescent="0.35">
      <c r="A127" s="135" t="s">
        <v>275</v>
      </c>
      <c r="B127" s="380"/>
      <c r="C127" s="330">
        <v>75000</v>
      </c>
      <c r="D127" s="329"/>
      <c r="E127" s="330">
        <v>75684</v>
      </c>
      <c r="F127" s="329"/>
      <c r="G127" s="330">
        <v>111466</v>
      </c>
      <c r="H127" s="123">
        <f t="shared" si="67"/>
        <v>0</v>
      </c>
      <c r="I127" s="124">
        <f t="shared" si="67"/>
        <v>262150</v>
      </c>
      <c r="J127" s="135" t="s">
        <v>275</v>
      </c>
      <c r="K127" s="329">
        <v>236466</v>
      </c>
      <c r="L127" s="330">
        <v>167400</v>
      </c>
      <c r="M127" s="329">
        <v>217466</v>
      </c>
      <c r="N127" s="330">
        <v>167400</v>
      </c>
      <c r="O127" s="380">
        <v>34455</v>
      </c>
      <c r="P127" s="330">
        <v>85000</v>
      </c>
      <c r="Q127" s="256">
        <f t="shared" si="68"/>
        <v>488387</v>
      </c>
      <c r="R127" s="257">
        <f t="shared" si="68"/>
        <v>419800</v>
      </c>
      <c r="S127" s="135" t="s">
        <v>275</v>
      </c>
      <c r="T127" s="329">
        <v>58041</v>
      </c>
      <c r="U127" s="330">
        <v>117180</v>
      </c>
      <c r="V127" s="329">
        <v>171117</v>
      </c>
      <c r="W127" s="330">
        <v>167400</v>
      </c>
      <c r="X127" s="329">
        <v>152287</v>
      </c>
      <c r="Y127" s="330">
        <v>89001</v>
      </c>
      <c r="Z127" s="256">
        <f t="shared" si="69"/>
        <v>381445</v>
      </c>
      <c r="AA127" s="257">
        <f t="shared" si="69"/>
        <v>373581</v>
      </c>
      <c r="AB127" s="135" t="s">
        <v>275</v>
      </c>
      <c r="AC127" s="121">
        <v>162823</v>
      </c>
      <c r="AD127" s="330">
        <v>50000</v>
      </c>
      <c r="AE127" s="329">
        <v>33605</v>
      </c>
      <c r="AF127" s="330">
        <v>50000</v>
      </c>
      <c r="AG127" s="329">
        <v>33605</v>
      </c>
      <c r="AH127" s="379">
        <v>20000</v>
      </c>
      <c r="AI127" s="123">
        <f t="shared" si="71"/>
        <v>230033</v>
      </c>
      <c r="AJ127" s="124">
        <f t="shared" si="71"/>
        <v>120000</v>
      </c>
      <c r="AK127" s="135" t="s">
        <v>275</v>
      </c>
      <c r="AL127" s="127">
        <f t="shared" si="70"/>
        <v>1099865</v>
      </c>
      <c r="AM127" s="344">
        <f t="shared" si="70"/>
        <v>1175531</v>
      </c>
      <c r="AN127" s="177"/>
      <c r="AP127" s="384" t="s">
        <v>128</v>
      </c>
      <c r="AQ127" s="384">
        <v>312000</v>
      </c>
      <c r="AR127" s="108"/>
      <c r="AS127" s="385"/>
    </row>
    <row r="128" spans="1:47" x14ac:dyDescent="0.35">
      <c r="A128" s="135" t="s">
        <v>82</v>
      </c>
      <c r="B128" s="380"/>
      <c r="C128" s="330">
        <v>0</v>
      </c>
      <c r="D128" s="380"/>
      <c r="E128" s="330">
        <v>0</v>
      </c>
      <c r="F128" s="380"/>
      <c r="G128" s="330">
        <v>0</v>
      </c>
      <c r="H128" s="123">
        <f t="shared" si="67"/>
        <v>0</v>
      </c>
      <c r="I128" s="124">
        <f t="shared" si="67"/>
        <v>0</v>
      </c>
      <c r="J128" s="135" t="s">
        <v>82</v>
      </c>
      <c r="K128" s="380">
        <v>0</v>
      </c>
      <c r="L128" s="330">
        <v>5000</v>
      </c>
      <c r="M128" s="380">
        <v>0</v>
      </c>
      <c r="N128" s="330">
        <v>5000</v>
      </c>
      <c r="O128" s="380">
        <v>0</v>
      </c>
      <c r="P128" s="330">
        <v>0</v>
      </c>
      <c r="Q128" s="256">
        <f t="shared" si="68"/>
        <v>0</v>
      </c>
      <c r="R128" s="257">
        <f t="shared" si="68"/>
        <v>10000</v>
      </c>
      <c r="S128" s="135" t="s">
        <v>82</v>
      </c>
      <c r="T128" s="380">
        <v>0</v>
      </c>
      <c r="U128" s="330">
        <v>0</v>
      </c>
      <c r="V128" s="329">
        <v>0</v>
      </c>
      <c r="W128" s="330">
        <v>0</v>
      </c>
      <c r="X128" s="380">
        <v>0</v>
      </c>
      <c r="Y128" s="330">
        <v>0</v>
      </c>
      <c r="Z128" s="256">
        <f t="shared" si="69"/>
        <v>0</v>
      </c>
      <c r="AA128" s="257">
        <f t="shared" si="69"/>
        <v>0</v>
      </c>
      <c r="AB128" s="135" t="s">
        <v>82</v>
      </c>
      <c r="AC128" s="121">
        <v>0</v>
      </c>
      <c r="AD128" s="330">
        <v>0</v>
      </c>
      <c r="AE128" s="329">
        <v>0</v>
      </c>
      <c r="AF128" s="330">
        <v>0</v>
      </c>
      <c r="AG128" s="329">
        <v>0</v>
      </c>
      <c r="AH128" s="379">
        <v>0</v>
      </c>
      <c r="AI128" s="123">
        <f t="shared" si="71"/>
        <v>0</v>
      </c>
      <c r="AJ128" s="124">
        <f t="shared" si="71"/>
        <v>0</v>
      </c>
      <c r="AK128" s="135" t="s">
        <v>82</v>
      </c>
      <c r="AL128" s="127">
        <f t="shared" si="70"/>
        <v>0</v>
      </c>
      <c r="AM128" s="344">
        <f t="shared" si="70"/>
        <v>10000</v>
      </c>
      <c r="AN128" s="177"/>
      <c r="AO128" s="386"/>
      <c r="AP128" s="384"/>
      <c r="AQ128" s="118">
        <v>190000</v>
      </c>
      <c r="AR128" s="383"/>
      <c r="AS128" s="118"/>
    </row>
    <row r="129" spans="1:45" x14ac:dyDescent="0.35">
      <c r="A129" s="135" t="s">
        <v>276</v>
      </c>
      <c r="B129" s="380"/>
      <c r="C129" s="330">
        <v>5000</v>
      </c>
      <c r="D129" s="380"/>
      <c r="E129" s="330">
        <v>5000</v>
      </c>
      <c r="F129" s="380"/>
      <c r="G129" s="330">
        <v>5000</v>
      </c>
      <c r="H129" s="123">
        <f t="shared" si="67"/>
        <v>0</v>
      </c>
      <c r="I129" s="124">
        <f t="shared" si="67"/>
        <v>15000</v>
      </c>
      <c r="J129" s="135" t="s">
        <v>276</v>
      </c>
      <c r="K129" s="380">
        <v>5000</v>
      </c>
      <c r="L129" s="330">
        <v>148800</v>
      </c>
      <c r="M129" s="380">
        <v>5000</v>
      </c>
      <c r="N129" s="330">
        <v>148800</v>
      </c>
      <c r="O129" s="380">
        <v>5000</v>
      </c>
      <c r="P129" s="330">
        <v>65000</v>
      </c>
      <c r="Q129" s="256">
        <f t="shared" si="68"/>
        <v>15000</v>
      </c>
      <c r="R129" s="257">
        <f t="shared" si="68"/>
        <v>362600</v>
      </c>
      <c r="S129" s="135" t="s">
        <v>276</v>
      </c>
      <c r="T129" s="380">
        <v>5000</v>
      </c>
      <c r="U129" s="330">
        <v>104160</v>
      </c>
      <c r="V129" s="380">
        <v>5000</v>
      </c>
      <c r="W129" s="330">
        <v>148800</v>
      </c>
      <c r="X129" s="380">
        <v>5000</v>
      </c>
      <c r="Y129" s="330">
        <v>105000</v>
      </c>
      <c r="Z129" s="256">
        <f t="shared" si="69"/>
        <v>15000</v>
      </c>
      <c r="AA129" s="257">
        <f t="shared" si="69"/>
        <v>357960</v>
      </c>
      <c r="AB129" s="135" t="s">
        <v>276</v>
      </c>
      <c r="AC129" s="141">
        <v>5000</v>
      </c>
      <c r="AD129" s="330">
        <v>0</v>
      </c>
      <c r="AE129" s="380">
        <v>5000</v>
      </c>
      <c r="AF129" s="330">
        <v>0</v>
      </c>
      <c r="AG129" s="387">
        <v>0</v>
      </c>
      <c r="AH129" s="379">
        <v>0</v>
      </c>
      <c r="AI129" s="123">
        <f t="shared" si="71"/>
        <v>10000</v>
      </c>
      <c r="AJ129" s="124">
        <f t="shared" si="71"/>
        <v>0</v>
      </c>
      <c r="AK129" s="135" t="s">
        <v>276</v>
      </c>
      <c r="AL129" s="127">
        <f t="shared" si="70"/>
        <v>40000</v>
      </c>
      <c r="AM129" s="344">
        <f t="shared" si="70"/>
        <v>735560</v>
      </c>
      <c r="AN129" s="177"/>
      <c r="AO129" s="386"/>
      <c r="AP129" s="384" t="s">
        <v>128</v>
      </c>
      <c r="AQ129" s="118">
        <v>13000</v>
      </c>
      <c r="AR129" s="383"/>
      <c r="AS129" s="118"/>
    </row>
    <row r="130" spans="1:45" x14ac:dyDescent="0.35">
      <c r="A130" s="388" t="s">
        <v>277</v>
      </c>
      <c r="B130" s="329"/>
      <c r="C130" s="330">
        <v>0</v>
      </c>
      <c r="D130" s="329"/>
      <c r="E130" s="330">
        <v>0</v>
      </c>
      <c r="F130" s="329"/>
      <c r="G130" s="330">
        <v>0</v>
      </c>
      <c r="H130" s="123">
        <f t="shared" si="67"/>
        <v>0</v>
      </c>
      <c r="I130" s="124">
        <f t="shared" si="67"/>
        <v>0</v>
      </c>
      <c r="J130" s="388" t="s">
        <v>277</v>
      </c>
      <c r="K130" s="329">
        <v>0</v>
      </c>
      <c r="L130" s="330">
        <v>0</v>
      </c>
      <c r="M130" s="329">
        <v>0</v>
      </c>
      <c r="N130" s="330">
        <v>0</v>
      </c>
      <c r="O130" s="329">
        <v>0</v>
      </c>
      <c r="P130" s="330">
        <v>0</v>
      </c>
      <c r="Q130" s="256">
        <f t="shared" si="68"/>
        <v>0</v>
      </c>
      <c r="R130" s="257">
        <f t="shared" si="68"/>
        <v>0</v>
      </c>
      <c r="S130" s="388" t="s">
        <v>277</v>
      </c>
      <c r="T130" s="329">
        <v>0</v>
      </c>
      <c r="U130" s="330">
        <v>0</v>
      </c>
      <c r="V130" s="329">
        <v>0</v>
      </c>
      <c r="W130" s="330">
        <v>0</v>
      </c>
      <c r="X130" s="329">
        <v>0</v>
      </c>
      <c r="Y130" s="330">
        <v>0</v>
      </c>
      <c r="Z130" s="256">
        <f t="shared" si="69"/>
        <v>0</v>
      </c>
      <c r="AA130" s="257">
        <f t="shared" si="69"/>
        <v>0</v>
      </c>
      <c r="AB130" s="388" t="s">
        <v>277</v>
      </c>
      <c r="AC130" s="389">
        <v>0</v>
      </c>
      <c r="AD130" s="330">
        <v>0</v>
      </c>
      <c r="AE130" s="380">
        <v>0</v>
      </c>
      <c r="AF130" s="330">
        <v>0</v>
      </c>
      <c r="AG130" s="329">
        <v>0</v>
      </c>
      <c r="AH130" s="379">
        <v>0</v>
      </c>
      <c r="AI130" s="123">
        <f t="shared" si="71"/>
        <v>0</v>
      </c>
      <c r="AJ130" s="124">
        <f t="shared" si="71"/>
        <v>0</v>
      </c>
      <c r="AK130" s="388" t="s">
        <v>277</v>
      </c>
      <c r="AL130" s="127">
        <f t="shared" si="70"/>
        <v>0</v>
      </c>
      <c r="AM130" s="344">
        <f t="shared" si="70"/>
        <v>0</v>
      </c>
      <c r="AN130" s="177"/>
      <c r="AO130" s="386"/>
      <c r="AP130" s="384" t="s">
        <v>128</v>
      </c>
      <c r="AQ130" s="118">
        <v>18000</v>
      </c>
      <c r="AR130" s="383"/>
      <c r="AS130" s="118"/>
    </row>
    <row r="131" spans="1:45" x14ac:dyDescent="0.35">
      <c r="A131" s="388" t="s">
        <v>316</v>
      </c>
      <c r="B131" s="329"/>
      <c r="C131" s="330">
        <v>0</v>
      </c>
      <c r="D131" s="329"/>
      <c r="E131" s="330">
        <v>0</v>
      </c>
      <c r="F131" s="329"/>
      <c r="G131" s="330">
        <v>0</v>
      </c>
      <c r="H131" s="123">
        <f t="shared" si="67"/>
        <v>0</v>
      </c>
      <c r="I131" s="124">
        <f t="shared" si="67"/>
        <v>0</v>
      </c>
      <c r="J131" s="388" t="s">
        <v>316</v>
      </c>
      <c r="K131" s="329">
        <v>0</v>
      </c>
      <c r="L131" s="330">
        <v>0</v>
      </c>
      <c r="M131" s="329">
        <v>0</v>
      </c>
      <c r="N131" s="330">
        <v>0</v>
      </c>
      <c r="O131" s="329">
        <v>0</v>
      </c>
      <c r="P131" s="330">
        <v>0</v>
      </c>
      <c r="Q131" s="256">
        <f t="shared" si="68"/>
        <v>0</v>
      </c>
      <c r="R131" s="257">
        <f t="shared" si="68"/>
        <v>0</v>
      </c>
      <c r="S131" s="388" t="s">
        <v>316</v>
      </c>
      <c r="T131" s="329">
        <v>0</v>
      </c>
      <c r="U131" s="330">
        <v>0</v>
      </c>
      <c r="V131" s="329">
        <v>0</v>
      </c>
      <c r="W131" s="330">
        <v>0</v>
      </c>
      <c r="X131" s="329">
        <v>0</v>
      </c>
      <c r="Y131" s="330">
        <v>0</v>
      </c>
      <c r="Z131" s="256">
        <f t="shared" si="69"/>
        <v>0</v>
      </c>
      <c r="AA131" s="257">
        <f t="shared" si="69"/>
        <v>0</v>
      </c>
      <c r="AB131" s="388" t="s">
        <v>316</v>
      </c>
      <c r="AC131" s="389">
        <v>0</v>
      </c>
      <c r="AD131" s="330">
        <v>0</v>
      </c>
      <c r="AE131" s="380">
        <v>0</v>
      </c>
      <c r="AF131" s="330">
        <v>0</v>
      </c>
      <c r="AG131" s="329">
        <v>0</v>
      </c>
      <c r="AH131" s="379">
        <v>0</v>
      </c>
      <c r="AI131" s="123">
        <f t="shared" si="71"/>
        <v>0</v>
      </c>
      <c r="AJ131" s="124">
        <f t="shared" si="71"/>
        <v>0</v>
      </c>
      <c r="AK131" s="388" t="s">
        <v>316</v>
      </c>
      <c r="AL131" s="127">
        <f t="shared" si="70"/>
        <v>0</v>
      </c>
      <c r="AM131" s="344">
        <f t="shared" si="70"/>
        <v>0</v>
      </c>
      <c r="AN131" s="177"/>
      <c r="AO131" s="386"/>
      <c r="AP131" s="384" t="s">
        <v>128</v>
      </c>
      <c r="AQ131" s="118">
        <v>0</v>
      </c>
      <c r="AR131" s="383"/>
      <c r="AS131" s="118"/>
    </row>
    <row r="132" spans="1:45" x14ac:dyDescent="0.35">
      <c r="A132" s="135" t="s">
        <v>83</v>
      </c>
      <c r="B132" s="381"/>
      <c r="C132" s="330">
        <v>235500</v>
      </c>
      <c r="D132" s="381"/>
      <c r="E132" s="330">
        <v>349664</v>
      </c>
      <c r="F132" s="381"/>
      <c r="G132" s="330">
        <v>388779</v>
      </c>
      <c r="H132" s="123">
        <f t="shared" si="67"/>
        <v>0</v>
      </c>
      <c r="I132" s="124">
        <f t="shared" si="67"/>
        <v>973943</v>
      </c>
      <c r="J132" s="135" t="s">
        <v>83</v>
      </c>
      <c r="K132" s="378">
        <v>300403</v>
      </c>
      <c r="L132" s="330">
        <v>50400</v>
      </c>
      <c r="M132" s="378">
        <v>262271</v>
      </c>
      <c r="N132" s="330">
        <v>50400</v>
      </c>
      <c r="O132" s="329">
        <v>2853</v>
      </c>
      <c r="P132" s="330">
        <v>25000</v>
      </c>
      <c r="Q132" s="256">
        <f t="shared" si="68"/>
        <v>565527</v>
      </c>
      <c r="R132" s="257">
        <f t="shared" si="68"/>
        <v>125800</v>
      </c>
      <c r="S132" s="135" t="s">
        <v>83</v>
      </c>
      <c r="T132" s="329">
        <v>111963</v>
      </c>
      <c r="U132" s="330">
        <v>35280</v>
      </c>
      <c r="V132" s="329">
        <v>106642</v>
      </c>
      <c r="W132" s="330">
        <v>50400</v>
      </c>
      <c r="X132" s="329">
        <v>86280</v>
      </c>
      <c r="Y132" s="330">
        <v>26796</v>
      </c>
      <c r="Z132" s="256">
        <f t="shared" si="69"/>
        <v>304885</v>
      </c>
      <c r="AA132" s="257">
        <f t="shared" si="69"/>
        <v>112476</v>
      </c>
      <c r="AB132" s="135" t="s">
        <v>83</v>
      </c>
      <c r="AC132" s="121">
        <v>88499</v>
      </c>
      <c r="AD132" s="330">
        <v>31000</v>
      </c>
      <c r="AE132" s="329">
        <v>31644</v>
      </c>
      <c r="AF132" s="390">
        <v>31000</v>
      </c>
      <c r="AG132" s="391">
        <v>31644</v>
      </c>
      <c r="AH132" s="392">
        <v>15000</v>
      </c>
      <c r="AI132" s="123">
        <f t="shared" si="71"/>
        <v>151787</v>
      </c>
      <c r="AJ132" s="124">
        <f t="shared" si="71"/>
        <v>77000</v>
      </c>
      <c r="AK132" s="135" t="s">
        <v>83</v>
      </c>
      <c r="AL132" s="127">
        <f t="shared" si="70"/>
        <v>1022199</v>
      </c>
      <c r="AM132" s="344">
        <f t="shared" si="70"/>
        <v>1289219</v>
      </c>
      <c r="AN132" s="177"/>
      <c r="AO132" s="386"/>
      <c r="AP132" s="384" t="s">
        <v>128</v>
      </c>
      <c r="AQ132" s="118">
        <v>0</v>
      </c>
      <c r="AR132" s="383"/>
      <c r="AS132" s="118"/>
    </row>
    <row r="133" spans="1:45" x14ac:dyDescent="0.35">
      <c r="A133" s="135" t="s">
        <v>279</v>
      </c>
      <c r="B133" s="380"/>
      <c r="C133" s="330">
        <v>75000</v>
      </c>
      <c r="D133" s="380"/>
      <c r="E133" s="330">
        <v>100000</v>
      </c>
      <c r="F133" s="381"/>
      <c r="G133" s="330">
        <v>148384</v>
      </c>
      <c r="H133" s="123">
        <f t="shared" si="67"/>
        <v>0</v>
      </c>
      <c r="I133" s="124">
        <f t="shared" si="67"/>
        <v>323384</v>
      </c>
      <c r="J133" s="135" t="s">
        <v>279</v>
      </c>
      <c r="K133" s="329">
        <v>5900</v>
      </c>
      <c r="L133" s="330">
        <v>56400</v>
      </c>
      <c r="M133" s="349">
        <v>100000</v>
      </c>
      <c r="N133" s="330">
        <v>56400</v>
      </c>
      <c r="O133" s="349">
        <v>75000</v>
      </c>
      <c r="P133" s="330">
        <v>28000</v>
      </c>
      <c r="Q133" s="256">
        <f t="shared" si="68"/>
        <v>180900</v>
      </c>
      <c r="R133" s="257">
        <f t="shared" si="68"/>
        <v>140800</v>
      </c>
      <c r="S133" s="135" t="s">
        <v>279</v>
      </c>
      <c r="T133" s="349">
        <v>75000</v>
      </c>
      <c r="U133" s="330">
        <v>39480</v>
      </c>
      <c r="V133" s="349">
        <v>75000</v>
      </c>
      <c r="W133" s="330">
        <v>56400</v>
      </c>
      <c r="X133" s="387">
        <v>75000</v>
      </c>
      <c r="Y133" s="330">
        <v>44979</v>
      </c>
      <c r="Z133" s="256">
        <f t="shared" si="69"/>
        <v>225000</v>
      </c>
      <c r="AA133" s="257">
        <f t="shared" si="69"/>
        <v>140859</v>
      </c>
      <c r="AB133" s="135" t="s">
        <v>279</v>
      </c>
      <c r="AC133" s="121">
        <v>44381</v>
      </c>
      <c r="AD133" s="330">
        <v>50000</v>
      </c>
      <c r="AE133" s="380">
        <v>44381</v>
      </c>
      <c r="AF133" s="330">
        <v>50000</v>
      </c>
      <c r="AG133" s="329">
        <v>44381</v>
      </c>
      <c r="AH133" s="330">
        <v>20000</v>
      </c>
      <c r="AI133" s="123">
        <f t="shared" si="71"/>
        <v>133143</v>
      </c>
      <c r="AJ133" s="124">
        <f t="shared" si="71"/>
        <v>120000</v>
      </c>
      <c r="AK133" s="135" t="s">
        <v>279</v>
      </c>
      <c r="AL133" s="127">
        <f t="shared" si="70"/>
        <v>539043</v>
      </c>
      <c r="AM133" s="344">
        <f t="shared" si="70"/>
        <v>725043</v>
      </c>
      <c r="AN133" s="177"/>
      <c r="AO133" s="386"/>
      <c r="AP133" s="384" t="s">
        <v>128</v>
      </c>
      <c r="AQ133" s="118"/>
      <c r="AR133" s="393"/>
    </row>
    <row r="134" spans="1:45" x14ac:dyDescent="0.35">
      <c r="A134" s="201" t="s">
        <v>280</v>
      </c>
      <c r="B134" s="357"/>
      <c r="C134" s="358">
        <v>108000</v>
      </c>
      <c r="D134" s="357"/>
      <c r="E134" s="358">
        <v>112000</v>
      </c>
      <c r="F134" s="357"/>
      <c r="G134" s="358">
        <v>110000</v>
      </c>
      <c r="H134" s="123">
        <f t="shared" si="67"/>
        <v>0</v>
      </c>
      <c r="I134" s="124">
        <f t="shared" si="67"/>
        <v>330000</v>
      </c>
      <c r="J134" s="201" t="s">
        <v>280</v>
      </c>
      <c r="K134" s="357">
        <v>100000</v>
      </c>
      <c r="L134" s="358">
        <v>68000</v>
      </c>
      <c r="M134" s="357">
        <v>101000</v>
      </c>
      <c r="N134" s="358">
        <v>65000</v>
      </c>
      <c r="O134" s="357">
        <v>50000</v>
      </c>
      <c r="P134" s="358">
        <v>43000</v>
      </c>
      <c r="Q134" s="256">
        <f t="shared" si="68"/>
        <v>251000</v>
      </c>
      <c r="R134" s="257">
        <f t="shared" si="68"/>
        <v>176000</v>
      </c>
      <c r="S134" s="201" t="s">
        <v>280</v>
      </c>
      <c r="T134" s="357">
        <v>85000</v>
      </c>
      <c r="U134" s="358">
        <v>43000</v>
      </c>
      <c r="V134" s="357">
        <v>101000</v>
      </c>
      <c r="W134" s="358">
        <v>64000</v>
      </c>
      <c r="X134" s="357">
        <v>111000</v>
      </c>
      <c r="Y134" s="358">
        <v>50000</v>
      </c>
      <c r="Z134" s="256">
        <f t="shared" si="69"/>
        <v>297000</v>
      </c>
      <c r="AA134" s="257">
        <f t="shared" si="69"/>
        <v>157000</v>
      </c>
      <c r="AB134" s="201" t="s">
        <v>280</v>
      </c>
      <c r="AC134" s="202">
        <v>106000</v>
      </c>
      <c r="AD134" s="358">
        <v>51000</v>
      </c>
      <c r="AE134" s="357">
        <v>67000</v>
      </c>
      <c r="AF134" s="358">
        <v>24000</v>
      </c>
      <c r="AG134" s="357">
        <v>59000</v>
      </c>
      <c r="AH134" s="394">
        <v>20000</v>
      </c>
      <c r="AI134" s="123">
        <f t="shared" si="71"/>
        <v>232000</v>
      </c>
      <c r="AJ134" s="124">
        <f t="shared" si="71"/>
        <v>95000</v>
      </c>
      <c r="AK134" s="201" t="s">
        <v>280</v>
      </c>
      <c r="AL134" s="127">
        <f t="shared" si="70"/>
        <v>780000</v>
      </c>
      <c r="AM134" s="344">
        <f t="shared" si="70"/>
        <v>758000</v>
      </c>
      <c r="AN134" s="177"/>
      <c r="AP134" s="384" t="s">
        <v>128</v>
      </c>
      <c r="AQ134" s="118"/>
      <c r="AR134" s="383"/>
      <c r="AS134" s="118"/>
    </row>
    <row r="135" spans="1:45" x14ac:dyDescent="0.35">
      <c r="A135" s="388" t="s">
        <v>281</v>
      </c>
      <c r="B135" s="329"/>
      <c r="C135" s="330">
        <v>0</v>
      </c>
      <c r="D135" s="329"/>
      <c r="E135" s="330">
        <v>0</v>
      </c>
      <c r="F135" s="329"/>
      <c r="G135" s="330">
        <v>0</v>
      </c>
      <c r="H135" s="123">
        <f t="shared" si="67"/>
        <v>0</v>
      </c>
      <c r="I135" s="124">
        <f t="shared" si="67"/>
        <v>0</v>
      </c>
      <c r="J135" s="388" t="s">
        <v>281</v>
      </c>
      <c r="K135" s="329">
        <v>0</v>
      </c>
      <c r="L135" s="330">
        <v>0</v>
      </c>
      <c r="M135" s="329">
        <v>0</v>
      </c>
      <c r="N135" s="330">
        <v>0</v>
      </c>
      <c r="O135" s="329">
        <v>0</v>
      </c>
      <c r="P135" s="330">
        <v>0</v>
      </c>
      <c r="Q135" s="256">
        <f t="shared" si="68"/>
        <v>0</v>
      </c>
      <c r="R135" s="257">
        <f t="shared" si="68"/>
        <v>0</v>
      </c>
      <c r="S135" s="388" t="s">
        <v>281</v>
      </c>
      <c r="T135" s="329">
        <v>0</v>
      </c>
      <c r="U135" s="330">
        <v>0</v>
      </c>
      <c r="V135" s="329">
        <v>0</v>
      </c>
      <c r="W135" s="330">
        <v>0</v>
      </c>
      <c r="X135" s="329">
        <v>0</v>
      </c>
      <c r="Y135" s="330">
        <v>0</v>
      </c>
      <c r="Z135" s="256">
        <f t="shared" si="69"/>
        <v>0</v>
      </c>
      <c r="AA135" s="257">
        <f t="shared" si="69"/>
        <v>0</v>
      </c>
      <c r="AB135" s="388" t="s">
        <v>281</v>
      </c>
      <c r="AC135" s="389">
        <v>0</v>
      </c>
      <c r="AD135" s="330">
        <v>0</v>
      </c>
      <c r="AE135" s="329">
        <v>0</v>
      </c>
      <c r="AF135" s="330">
        <v>0</v>
      </c>
      <c r="AG135" s="329">
        <v>0</v>
      </c>
      <c r="AH135" s="379">
        <v>0</v>
      </c>
      <c r="AI135" s="123">
        <f t="shared" si="71"/>
        <v>0</v>
      </c>
      <c r="AJ135" s="124">
        <f t="shared" si="71"/>
        <v>0</v>
      </c>
      <c r="AK135" s="388" t="s">
        <v>281</v>
      </c>
      <c r="AL135" s="127">
        <f t="shared" si="70"/>
        <v>0</v>
      </c>
      <c r="AM135" s="344">
        <f t="shared" si="70"/>
        <v>0</v>
      </c>
      <c r="AN135" s="177"/>
      <c r="AO135" s="386"/>
      <c r="AP135" s="384"/>
      <c r="AQ135" s="118"/>
      <c r="AR135" s="383"/>
      <c r="AS135" s="118"/>
    </row>
    <row r="136" spans="1:45" x14ac:dyDescent="0.35">
      <c r="A136" s="201" t="s">
        <v>282</v>
      </c>
      <c r="B136" s="357"/>
      <c r="C136" s="358">
        <v>0</v>
      </c>
      <c r="D136" s="357"/>
      <c r="E136" s="358">
        <v>1000</v>
      </c>
      <c r="F136" s="357"/>
      <c r="G136" s="358">
        <v>1000</v>
      </c>
      <c r="H136" s="123">
        <f t="shared" si="67"/>
        <v>0</v>
      </c>
      <c r="I136" s="124">
        <f t="shared" si="67"/>
        <v>2000</v>
      </c>
      <c r="J136" s="201" t="s">
        <v>282</v>
      </c>
      <c r="K136" s="357">
        <v>0</v>
      </c>
      <c r="L136" s="358">
        <v>2000</v>
      </c>
      <c r="M136" s="357">
        <v>0</v>
      </c>
      <c r="N136" s="358">
        <v>2000</v>
      </c>
      <c r="O136" s="357">
        <v>0</v>
      </c>
      <c r="P136" s="358">
        <v>1000</v>
      </c>
      <c r="Q136" s="256">
        <f t="shared" si="68"/>
        <v>0</v>
      </c>
      <c r="R136" s="257">
        <f t="shared" si="68"/>
        <v>5000</v>
      </c>
      <c r="S136" s="201" t="s">
        <v>282</v>
      </c>
      <c r="T136" s="357">
        <v>1000</v>
      </c>
      <c r="U136" s="358">
        <v>1000</v>
      </c>
      <c r="V136" s="357">
        <v>0</v>
      </c>
      <c r="W136" s="358">
        <v>2000</v>
      </c>
      <c r="X136" s="357">
        <v>1000</v>
      </c>
      <c r="Y136" s="358">
        <v>1000</v>
      </c>
      <c r="Z136" s="256">
        <f t="shared" si="69"/>
        <v>2000</v>
      </c>
      <c r="AA136" s="257">
        <f t="shared" si="69"/>
        <v>4000</v>
      </c>
      <c r="AB136" s="201" t="s">
        <v>282</v>
      </c>
      <c r="AC136" s="202">
        <v>0</v>
      </c>
      <c r="AD136" s="358">
        <v>0</v>
      </c>
      <c r="AE136" s="357">
        <v>0</v>
      </c>
      <c r="AF136" s="358">
        <v>0</v>
      </c>
      <c r="AG136" s="357">
        <v>1000</v>
      </c>
      <c r="AH136" s="394">
        <v>1000</v>
      </c>
      <c r="AI136" s="123">
        <f t="shared" si="71"/>
        <v>1000</v>
      </c>
      <c r="AJ136" s="124">
        <f t="shared" si="71"/>
        <v>1000</v>
      </c>
      <c r="AK136" s="201" t="s">
        <v>282</v>
      </c>
      <c r="AL136" s="127">
        <f t="shared" si="70"/>
        <v>3000</v>
      </c>
      <c r="AM136" s="344">
        <f t="shared" si="70"/>
        <v>12000</v>
      </c>
      <c r="AN136" s="273"/>
      <c r="AP136" s="174">
        <v>190000</v>
      </c>
      <c r="AQ136" s="118"/>
      <c r="AR136" s="393"/>
    </row>
    <row r="137" spans="1:45" x14ac:dyDescent="0.35">
      <c r="A137" s="267" t="s">
        <v>283</v>
      </c>
      <c r="B137" s="395"/>
      <c r="C137" s="396">
        <v>26000</v>
      </c>
      <c r="D137" s="395"/>
      <c r="E137" s="396">
        <v>22000</v>
      </c>
      <c r="F137" s="395"/>
      <c r="G137" s="396">
        <v>30000</v>
      </c>
      <c r="H137" s="148">
        <f t="shared" si="67"/>
        <v>0</v>
      </c>
      <c r="I137" s="149">
        <f t="shared" si="67"/>
        <v>78000</v>
      </c>
      <c r="J137" s="267" t="s">
        <v>283</v>
      </c>
      <c r="K137" s="395">
        <v>29000</v>
      </c>
      <c r="L137" s="396">
        <v>40000</v>
      </c>
      <c r="M137" s="395">
        <v>17000</v>
      </c>
      <c r="N137" s="396">
        <v>52000</v>
      </c>
      <c r="O137" s="395">
        <v>18000</v>
      </c>
      <c r="P137" s="396">
        <v>18000</v>
      </c>
      <c r="Q137" s="338">
        <f t="shared" si="68"/>
        <v>64000</v>
      </c>
      <c r="R137" s="340">
        <f t="shared" si="68"/>
        <v>110000</v>
      </c>
      <c r="S137" s="267" t="s">
        <v>283</v>
      </c>
      <c r="T137" s="395">
        <v>18000</v>
      </c>
      <c r="U137" s="396">
        <v>27000</v>
      </c>
      <c r="V137" s="395">
        <v>27000</v>
      </c>
      <c r="W137" s="396">
        <v>43000</v>
      </c>
      <c r="X137" s="395">
        <v>32000</v>
      </c>
      <c r="Y137" s="396">
        <v>29000</v>
      </c>
      <c r="Z137" s="338">
        <f t="shared" si="69"/>
        <v>77000</v>
      </c>
      <c r="AA137" s="340">
        <f t="shared" si="69"/>
        <v>99000</v>
      </c>
      <c r="AB137" s="267" t="s">
        <v>283</v>
      </c>
      <c r="AC137" s="268">
        <v>28000</v>
      </c>
      <c r="AD137" s="396">
        <v>0</v>
      </c>
      <c r="AE137" s="395">
        <v>30000</v>
      </c>
      <c r="AF137" s="396">
        <v>39000</v>
      </c>
      <c r="AG137" s="395">
        <v>35000</v>
      </c>
      <c r="AH137" s="397">
        <v>26000</v>
      </c>
      <c r="AI137" s="148">
        <f t="shared" si="71"/>
        <v>93000</v>
      </c>
      <c r="AJ137" s="149">
        <f t="shared" si="71"/>
        <v>65000</v>
      </c>
      <c r="AK137" s="267" t="s">
        <v>283</v>
      </c>
      <c r="AL137" s="127">
        <f t="shared" si="70"/>
        <v>234000</v>
      </c>
      <c r="AM137" s="344">
        <f t="shared" si="70"/>
        <v>352000</v>
      </c>
      <c r="AN137" s="273"/>
      <c r="AO137" s="386"/>
      <c r="AP137" s="384">
        <v>18000</v>
      </c>
      <c r="AQ137" s="118"/>
      <c r="AR137" s="383"/>
      <c r="AS137" s="118"/>
    </row>
    <row r="138" spans="1:45" x14ac:dyDescent="0.35">
      <c r="B138" s="119"/>
      <c r="C138" s="255">
        <f>SUM(C119:C137)</f>
        <v>1061104</v>
      </c>
      <c r="D138" s="119"/>
      <c r="E138" s="255">
        <f>SUM(E119:E137)</f>
        <v>1603012</v>
      </c>
      <c r="F138" s="119"/>
      <c r="G138" s="255">
        <f>SUM(G119:G137)</f>
        <v>2350360</v>
      </c>
      <c r="H138" s="256">
        <f>SUM(H119:H137)</f>
        <v>0</v>
      </c>
      <c r="I138" s="257">
        <f>SUM(I119:I137)</f>
        <v>5014476</v>
      </c>
      <c r="K138" s="119">
        <f>SUM(K119:K137)</f>
        <v>1737196</v>
      </c>
      <c r="L138" s="255">
        <v>2439867</v>
      </c>
      <c r="M138" s="119">
        <f>SUM(M119:M137)</f>
        <v>1608576</v>
      </c>
      <c r="N138" s="255">
        <v>2290240</v>
      </c>
      <c r="O138" s="119">
        <f>SUM(O119:O137)</f>
        <v>736862</v>
      </c>
      <c r="P138" s="255">
        <v>1708317</v>
      </c>
      <c r="Q138" s="256">
        <f>SUM(Q119:Q137)</f>
        <v>4082634</v>
      </c>
      <c r="R138" s="257">
        <f>SUM(R119:R137)</f>
        <v>6099065</v>
      </c>
      <c r="T138" s="119">
        <f>SUM(T119:T137)</f>
        <v>930379</v>
      </c>
      <c r="U138" s="255">
        <v>1642884</v>
      </c>
      <c r="V138" s="119">
        <f>SUM(V119:V137)</f>
        <v>1508837</v>
      </c>
      <c r="W138" s="255">
        <v>2333117</v>
      </c>
      <c r="X138" s="119">
        <f>SUM(X119:X137)</f>
        <v>1499256.7</v>
      </c>
      <c r="Y138" s="255">
        <v>1441536</v>
      </c>
      <c r="Z138" s="256">
        <f>SUM(Z119:Z137)</f>
        <v>3938472.7</v>
      </c>
      <c r="AA138" s="257">
        <f>SUM(AA119:AA137)</f>
        <v>5417537</v>
      </c>
      <c r="AC138" s="119">
        <f>SUM(AC119:AC137)</f>
        <v>1613540</v>
      </c>
      <c r="AD138" s="255">
        <v>1036310</v>
      </c>
      <c r="AE138" s="119">
        <f>SUM(AE119:AE137)</f>
        <v>816514</v>
      </c>
      <c r="AF138" s="255">
        <v>781857</v>
      </c>
      <c r="AG138" s="119">
        <f>SUM(AG119:AG137)</f>
        <v>809514</v>
      </c>
      <c r="AH138" s="398">
        <v>337940</v>
      </c>
      <c r="AI138" s="256">
        <f>SUM(AI119:AI137)</f>
        <v>3239568</v>
      </c>
      <c r="AJ138" s="399">
        <f>SUM(AJ119:AJ137)</f>
        <v>2156107</v>
      </c>
      <c r="AL138" s="343">
        <f>SUM(AL119:AL137)</f>
        <v>11260674.699999999</v>
      </c>
      <c r="AM138" s="355">
        <f>SUM(AM119:AM137)</f>
        <v>18687185</v>
      </c>
      <c r="AP138" s="384">
        <v>0</v>
      </c>
    </row>
    <row r="139" spans="1:45" x14ac:dyDescent="0.35">
      <c r="A139" s="111" t="s">
        <v>133</v>
      </c>
      <c r="B139" s="119"/>
      <c r="C139" s="255"/>
      <c r="D139" s="119"/>
      <c r="E139" s="255"/>
      <c r="F139" s="119"/>
      <c r="G139" s="255"/>
      <c r="H139" s="256"/>
      <c r="I139" s="347"/>
      <c r="J139" s="111" t="s">
        <v>133</v>
      </c>
      <c r="K139" s="119"/>
      <c r="L139" s="255"/>
      <c r="M139" s="119"/>
      <c r="N139" s="255"/>
      <c r="O139" s="119"/>
      <c r="P139" s="255"/>
      <c r="Q139" s="173"/>
      <c r="R139" s="257"/>
      <c r="S139" s="111" t="s">
        <v>133</v>
      </c>
      <c r="T139" s="119"/>
      <c r="U139" s="255"/>
      <c r="V139" s="119"/>
      <c r="W139" s="255"/>
      <c r="X139" s="119"/>
      <c r="Y139" s="255"/>
      <c r="Z139" s="256"/>
      <c r="AA139" s="257"/>
      <c r="AB139" s="111" t="s">
        <v>133</v>
      </c>
      <c r="AC139" s="263"/>
      <c r="AD139" s="255"/>
      <c r="AE139" s="119"/>
      <c r="AF139" s="255"/>
      <c r="AG139" s="119"/>
      <c r="AH139" s="398"/>
      <c r="AI139" s="256"/>
      <c r="AJ139" s="399"/>
      <c r="AK139" s="111" t="s">
        <v>133</v>
      </c>
      <c r="AL139" s="127"/>
      <c r="AM139" s="84"/>
      <c r="AP139" s="118">
        <v>0</v>
      </c>
    </row>
    <row r="140" spans="1:45" x14ac:dyDescent="0.35">
      <c r="A140" s="201" t="s">
        <v>284</v>
      </c>
      <c r="B140" s="211"/>
      <c r="C140" s="212">
        <v>17000</v>
      </c>
      <c r="D140" s="211"/>
      <c r="E140" s="212">
        <v>34000</v>
      </c>
      <c r="F140" s="211"/>
      <c r="G140" s="212">
        <v>34000</v>
      </c>
      <c r="H140" s="123">
        <f t="shared" ref="H140:I145" si="72">SUM(B140,D140,F140)</f>
        <v>0</v>
      </c>
      <c r="I140" s="124">
        <f t="shared" si="72"/>
        <v>85000</v>
      </c>
      <c r="J140" s="201" t="s">
        <v>284</v>
      </c>
      <c r="K140" s="211">
        <v>24000</v>
      </c>
      <c r="L140" s="212">
        <v>40000</v>
      </c>
      <c r="M140" s="211">
        <v>13000</v>
      </c>
      <c r="N140" s="212">
        <v>1000</v>
      </c>
      <c r="O140" s="211">
        <v>18000</v>
      </c>
      <c r="P140" s="212">
        <v>13000</v>
      </c>
      <c r="Q140" s="256">
        <f>SUM(K140,M140,O140)</f>
        <v>55000</v>
      </c>
      <c r="R140" s="257">
        <f>SUM(L140,N140,P140)</f>
        <v>54000</v>
      </c>
      <c r="S140" s="201" t="s">
        <v>284</v>
      </c>
      <c r="T140" s="211">
        <v>11000</v>
      </c>
      <c r="U140" s="212">
        <v>13000</v>
      </c>
      <c r="V140" s="211">
        <v>8000</v>
      </c>
      <c r="W140" s="212">
        <v>13000</v>
      </c>
      <c r="X140" s="400">
        <v>10000</v>
      </c>
      <c r="Y140" s="212" t="s">
        <v>317</v>
      </c>
      <c r="Z140" s="256">
        <f t="shared" ref="Z140:AA145" si="73">SUM(T140,V140,X140)</f>
        <v>29000</v>
      </c>
      <c r="AA140" s="347">
        <f t="shared" si="73"/>
        <v>26000</v>
      </c>
      <c r="AB140" s="201" t="s">
        <v>284</v>
      </c>
      <c r="AC140" s="202">
        <v>6000</v>
      </c>
      <c r="AD140" s="212">
        <v>4000</v>
      </c>
      <c r="AE140" s="211">
        <v>5000</v>
      </c>
      <c r="AF140" s="212">
        <v>8000</v>
      </c>
      <c r="AG140" s="211">
        <v>16000</v>
      </c>
      <c r="AH140" s="401">
        <v>6000</v>
      </c>
      <c r="AI140" s="123">
        <f>SUM(AB140,AE140,AG140)</f>
        <v>21000</v>
      </c>
      <c r="AJ140" s="124">
        <f>SUM(AD140,AF140,AH140)</f>
        <v>18000</v>
      </c>
      <c r="AK140" s="201" t="s">
        <v>284</v>
      </c>
      <c r="AL140" s="127">
        <f t="shared" ref="AL140:AM145" si="74">SUM(AI140,Z140,Q140,H140)</f>
        <v>105000</v>
      </c>
      <c r="AM140" s="344">
        <f>SUM(AJ140,AA140,R140,I140)</f>
        <v>183000</v>
      </c>
      <c r="AP140" s="118">
        <v>0</v>
      </c>
    </row>
    <row r="141" spans="1:45" x14ac:dyDescent="0.35">
      <c r="A141" s="265" t="s">
        <v>285</v>
      </c>
      <c r="B141" s="216"/>
      <c r="C141" s="217">
        <v>4000</v>
      </c>
      <c r="D141" s="216"/>
      <c r="E141" s="217">
        <v>4000</v>
      </c>
      <c r="F141" s="216"/>
      <c r="G141" s="217">
        <v>4000</v>
      </c>
      <c r="H141" s="123">
        <f t="shared" si="72"/>
        <v>0</v>
      </c>
      <c r="I141" s="124">
        <f t="shared" si="72"/>
        <v>12000</v>
      </c>
      <c r="J141" s="265" t="s">
        <v>285</v>
      </c>
      <c r="K141" s="216">
        <v>1000</v>
      </c>
      <c r="L141" s="217">
        <v>57400</v>
      </c>
      <c r="M141" s="216">
        <v>0</v>
      </c>
      <c r="N141" s="217">
        <v>4000</v>
      </c>
      <c r="O141" s="216">
        <v>0</v>
      </c>
      <c r="P141" s="217">
        <v>5000</v>
      </c>
      <c r="Q141" s="256">
        <f>SUM(K141,M141,O141)</f>
        <v>1000</v>
      </c>
      <c r="R141" s="257">
        <f>SUM(L141,N141,P141)</f>
        <v>66400</v>
      </c>
      <c r="S141" s="265" t="s">
        <v>285</v>
      </c>
      <c r="T141" s="216">
        <v>0</v>
      </c>
      <c r="U141" s="217">
        <v>4000</v>
      </c>
      <c r="V141" s="216">
        <v>0</v>
      </c>
      <c r="W141" s="217">
        <v>5000</v>
      </c>
      <c r="X141" s="216">
        <v>0</v>
      </c>
      <c r="Y141" s="217">
        <v>5000</v>
      </c>
      <c r="Z141" s="256">
        <f t="shared" si="73"/>
        <v>0</v>
      </c>
      <c r="AA141" s="347">
        <f t="shared" si="73"/>
        <v>14000</v>
      </c>
      <c r="AB141" s="265" t="s">
        <v>285</v>
      </c>
      <c r="AC141" s="207">
        <v>0</v>
      </c>
      <c r="AD141" s="217">
        <v>5000</v>
      </c>
      <c r="AE141" s="216">
        <v>0</v>
      </c>
      <c r="AF141" s="217">
        <v>5000</v>
      </c>
      <c r="AG141" s="216">
        <v>0</v>
      </c>
      <c r="AH141" s="402">
        <v>5000</v>
      </c>
      <c r="AI141" s="123">
        <f>SUM(AB141,AE141,AG141)</f>
        <v>0</v>
      </c>
      <c r="AJ141" s="124">
        <f>SUM(AD141,AF141,AH141)</f>
        <v>15000</v>
      </c>
      <c r="AK141" s="265" t="s">
        <v>285</v>
      </c>
      <c r="AL141" s="127">
        <f t="shared" si="74"/>
        <v>1000</v>
      </c>
      <c r="AM141" s="344">
        <f t="shared" si="74"/>
        <v>107400</v>
      </c>
      <c r="AP141" s="118"/>
    </row>
    <row r="142" spans="1:45" x14ac:dyDescent="0.35">
      <c r="A142" s="265"/>
      <c r="B142" s="216"/>
      <c r="C142" s="217"/>
      <c r="D142" s="216"/>
      <c r="E142" s="217"/>
      <c r="F142" s="216"/>
      <c r="G142" s="217"/>
      <c r="H142" s="123"/>
      <c r="I142" s="124"/>
      <c r="J142" s="265"/>
      <c r="K142" s="216"/>
      <c r="L142" s="217"/>
      <c r="M142" s="216"/>
      <c r="N142" s="217"/>
      <c r="O142" s="216"/>
      <c r="P142" s="217"/>
      <c r="Q142" s="256"/>
      <c r="R142" s="257"/>
      <c r="S142" s="265"/>
      <c r="T142" s="216"/>
      <c r="U142" s="217"/>
      <c r="V142" s="216"/>
      <c r="W142" s="217"/>
      <c r="X142" s="216"/>
      <c r="Y142" s="217"/>
      <c r="Z142" s="256"/>
      <c r="AA142" s="347"/>
      <c r="AB142" s="265"/>
      <c r="AC142" s="207"/>
      <c r="AD142" s="217"/>
      <c r="AE142" s="216"/>
      <c r="AF142" s="217"/>
      <c r="AG142" s="216"/>
      <c r="AH142" s="402"/>
      <c r="AI142" s="123"/>
      <c r="AJ142" s="124"/>
      <c r="AK142" s="265"/>
      <c r="AL142" s="127"/>
      <c r="AM142" s="344"/>
      <c r="AP142" s="118"/>
    </row>
    <row r="143" spans="1:45" x14ac:dyDescent="0.35">
      <c r="A143" s="265" t="s">
        <v>318</v>
      </c>
      <c r="B143" s="216"/>
      <c r="C143" s="217"/>
      <c r="D143" s="216"/>
      <c r="E143" s="217"/>
      <c r="F143" s="216"/>
      <c r="G143" s="217"/>
      <c r="H143" s="123"/>
      <c r="I143" s="124"/>
      <c r="J143" s="265" t="s">
        <v>318</v>
      </c>
      <c r="K143" s="216"/>
      <c r="L143" s="217"/>
      <c r="M143" s="216"/>
      <c r="N143" s="217"/>
      <c r="O143" s="216"/>
      <c r="P143" s="217"/>
      <c r="Q143" s="256"/>
      <c r="R143" s="257"/>
      <c r="S143" s="265" t="s">
        <v>318</v>
      </c>
      <c r="T143" s="216"/>
      <c r="U143" s="217"/>
      <c r="V143" s="216"/>
      <c r="W143" s="217"/>
      <c r="X143" s="216"/>
      <c r="Y143" s="217"/>
      <c r="Z143" s="256"/>
      <c r="AA143" s="347"/>
      <c r="AB143" s="265" t="s">
        <v>318</v>
      </c>
      <c r="AC143" s="207">
        <v>0</v>
      </c>
      <c r="AD143" s="217">
        <v>0</v>
      </c>
      <c r="AE143" s="216">
        <v>8000</v>
      </c>
      <c r="AF143" s="217">
        <v>0</v>
      </c>
      <c r="AG143" s="216">
        <v>10000</v>
      </c>
      <c r="AH143" s="402">
        <v>0</v>
      </c>
      <c r="AI143" s="123">
        <f>SUM(AB143,AE143,AG143)</f>
        <v>18000</v>
      </c>
      <c r="AJ143" s="124">
        <f>SUM(AD143,AF143,AH143)</f>
        <v>0</v>
      </c>
      <c r="AK143" s="265" t="s">
        <v>318</v>
      </c>
      <c r="AL143" s="127">
        <f t="shared" si="74"/>
        <v>18000</v>
      </c>
      <c r="AM143" s="344">
        <f t="shared" si="74"/>
        <v>0</v>
      </c>
      <c r="AP143" s="118">
        <f>SUM(AP82:AP141)</f>
        <v>32774260</v>
      </c>
      <c r="AQ143" s="174">
        <f>SUM(AQ82:AQ141)</f>
        <v>32774259.510000002</v>
      </c>
    </row>
    <row r="144" spans="1:45" x14ac:dyDescent="0.35">
      <c r="A144" s="265" t="s">
        <v>319</v>
      </c>
      <c r="B144" s="216"/>
      <c r="C144" s="217"/>
      <c r="D144" s="216"/>
      <c r="E144" s="217"/>
      <c r="F144" s="216"/>
      <c r="G144" s="217"/>
      <c r="H144" s="123"/>
      <c r="I144" s="124"/>
      <c r="J144" s="265" t="s">
        <v>319</v>
      </c>
      <c r="K144" s="216"/>
      <c r="L144" s="217"/>
      <c r="M144" s="216"/>
      <c r="N144" s="217"/>
      <c r="O144" s="216"/>
      <c r="P144" s="217"/>
      <c r="Q144" s="256"/>
      <c r="R144" s="257"/>
      <c r="S144" s="265" t="s">
        <v>319</v>
      </c>
      <c r="T144" s="216"/>
      <c r="U144" s="217"/>
      <c r="V144" s="216"/>
      <c r="W144" s="217"/>
      <c r="X144" s="216"/>
      <c r="Y144" s="217"/>
      <c r="Z144" s="256"/>
      <c r="AA144" s="347"/>
      <c r="AB144" s="265" t="s">
        <v>319</v>
      </c>
      <c r="AC144" s="207">
        <v>0</v>
      </c>
      <c r="AD144" s="217">
        <v>0</v>
      </c>
      <c r="AE144" s="216">
        <v>0</v>
      </c>
      <c r="AF144" s="217">
        <v>0</v>
      </c>
      <c r="AG144" s="216">
        <v>0</v>
      </c>
      <c r="AH144" s="402">
        <v>0</v>
      </c>
      <c r="AI144" s="123">
        <f>SUM(AB144,AE144,AG144)</f>
        <v>0</v>
      </c>
      <c r="AJ144" s="124">
        <f>SUM(AD144,AF144,AH144)</f>
        <v>0</v>
      </c>
      <c r="AK144" s="265" t="s">
        <v>319</v>
      </c>
      <c r="AL144" s="127">
        <f t="shared" si="74"/>
        <v>0</v>
      </c>
      <c r="AM144" s="344">
        <f t="shared" si="74"/>
        <v>0</v>
      </c>
      <c r="AP144" s="118">
        <v>7017360</v>
      </c>
    </row>
    <row r="145" spans="1:42" x14ac:dyDescent="0.35">
      <c r="A145" s="403" t="s">
        <v>286</v>
      </c>
      <c r="B145" s="218"/>
      <c r="C145" s="219"/>
      <c r="D145" s="218"/>
      <c r="E145" s="219">
        <v>0</v>
      </c>
      <c r="F145" s="218"/>
      <c r="G145" s="219">
        <v>0</v>
      </c>
      <c r="H145" s="148">
        <f t="shared" si="72"/>
        <v>0</v>
      </c>
      <c r="I145" s="149">
        <f t="shared" si="72"/>
        <v>0</v>
      </c>
      <c r="J145" s="403" t="s">
        <v>286</v>
      </c>
      <c r="K145" s="218">
        <v>0</v>
      </c>
      <c r="L145" s="219">
        <v>0</v>
      </c>
      <c r="M145" s="218">
        <v>0</v>
      </c>
      <c r="N145" s="219">
        <v>0</v>
      </c>
      <c r="O145" s="218">
        <v>0</v>
      </c>
      <c r="P145" s="219">
        <v>0</v>
      </c>
      <c r="Q145" s="338">
        <f>SUM(K145,M145,O145)</f>
        <v>0</v>
      </c>
      <c r="R145" s="340">
        <f>SUM(L145,N145,P145)</f>
        <v>0</v>
      </c>
      <c r="S145" s="403" t="s">
        <v>286</v>
      </c>
      <c r="T145" s="218">
        <v>0</v>
      </c>
      <c r="U145" s="219">
        <v>0</v>
      </c>
      <c r="V145" s="218">
        <v>0</v>
      </c>
      <c r="W145" s="219">
        <v>0</v>
      </c>
      <c r="X145" s="218">
        <v>0</v>
      </c>
      <c r="Y145" s="219">
        <v>0</v>
      </c>
      <c r="Z145" s="338">
        <f t="shared" si="73"/>
        <v>0</v>
      </c>
      <c r="AA145" s="404">
        <f t="shared" si="73"/>
        <v>0</v>
      </c>
      <c r="AB145" s="403" t="s">
        <v>286</v>
      </c>
      <c r="AC145" s="222">
        <v>0</v>
      </c>
      <c r="AD145" s="219">
        <v>0</v>
      </c>
      <c r="AE145" s="218">
        <v>0</v>
      </c>
      <c r="AF145" s="219">
        <v>0</v>
      </c>
      <c r="AG145" s="218">
        <v>0</v>
      </c>
      <c r="AH145" s="405">
        <v>0</v>
      </c>
      <c r="AI145" s="148">
        <f>SUM(AB145,AE145,AG145)</f>
        <v>0</v>
      </c>
      <c r="AJ145" s="149">
        <f>SUM(AD145,AF145,AH145)</f>
        <v>0</v>
      </c>
      <c r="AK145" s="403" t="s">
        <v>286</v>
      </c>
      <c r="AL145" s="364">
        <f t="shared" si="74"/>
        <v>0</v>
      </c>
      <c r="AM145" s="365">
        <f t="shared" si="74"/>
        <v>0</v>
      </c>
      <c r="AP145" s="118">
        <f>SUM(AP143:AP144)</f>
        <v>39791620</v>
      </c>
    </row>
    <row r="146" spans="1:42" x14ac:dyDescent="0.35">
      <c r="A146" s="406"/>
      <c r="B146" s="329"/>
      <c r="C146" s="330">
        <f>SUM(C140:C145)</f>
        <v>21000</v>
      </c>
      <c r="D146" s="329"/>
      <c r="E146" s="330">
        <f>SUM(E140:E145)</f>
        <v>38000</v>
      </c>
      <c r="F146" s="329"/>
      <c r="G146" s="330">
        <f>SUM(G140:G145)</f>
        <v>38000</v>
      </c>
      <c r="H146" s="256">
        <f>SUM(H140:H145)</f>
        <v>0</v>
      </c>
      <c r="I146" s="257">
        <f>SUM(I140:I145)</f>
        <v>97000</v>
      </c>
      <c r="J146" s="406"/>
      <c r="K146" s="329">
        <f>SUM(K140:K145)</f>
        <v>25000</v>
      </c>
      <c r="L146" s="330">
        <v>97400</v>
      </c>
      <c r="M146" s="329">
        <f>SUM(M140:M145)</f>
        <v>13000</v>
      </c>
      <c r="N146" s="330">
        <v>5000</v>
      </c>
      <c r="O146" s="329">
        <f>SUM(O140:O145)</f>
        <v>18000</v>
      </c>
      <c r="P146" s="330">
        <v>10740</v>
      </c>
      <c r="Q146" s="256">
        <f>SUM(Q140:Q145)</f>
        <v>56000</v>
      </c>
      <c r="R146" s="257">
        <f>SUM(R140:R145)</f>
        <v>120400</v>
      </c>
      <c r="S146" s="406"/>
      <c r="T146" s="329">
        <f>SUM(T140:T145)</f>
        <v>11000</v>
      </c>
      <c r="U146" s="330">
        <v>17000</v>
      </c>
      <c r="V146" s="329">
        <f>SUM(V140:V145)</f>
        <v>8000</v>
      </c>
      <c r="W146" s="330">
        <v>18000</v>
      </c>
      <c r="X146" s="329">
        <f>SUM(X141:X145)</f>
        <v>0</v>
      </c>
      <c r="Y146" s="330">
        <v>5000</v>
      </c>
      <c r="Z146" s="256">
        <f>SUM(Z140:Z145)</f>
        <v>29000</v>
      </c>
      <c r="AA146" s="407">
        <f>SUM(AA140:AA145)</f>
        <v>40000</v>
      </c>
      <c r="AB146" s="406"/>
      <c r="AC146" s="176">
        <f>SUM(AC140:AC145)</f>
        <v>6000</v>
      </c>
      <c r="AD146" s="330">
        <v>9000</v>
      </c>
      <c r="AE146" s="329">
        <f>SUM(AE140:AE145)</f>
        <v>13000</v>
      </c>
      <c r="AF146" s="330">
        <v>13000</v>
      </c>
      <c r="AG146" s="329">
        <f>SUM(AG140:AG145)</f>
        <v>26000</v>
      </c>
      <c r="AH146" s="379">
        <v>11000</v>
      </c>
      <c r="AI146" s="256">
        <f>SUM(AI140:AI145)</f>
        <v>39000</v>
      </c>
      <c r="AJ146" s="399">
        <f>SUM(AJ140:AJ145)</f>
        <v>33000</v>
      </c>
      <c r="AK146" s="406"/>
      <c r="AL146" s="408">
        <f>SUM(AL140:AL145)</f>
        <v>124000</v>
      </c>
      <c r="AM146" s="152">
        <f>SUM(AM140:AM145)</f>
        <v>290400</v>
      </c>
      <c r="AP146" s="22">
        <v>3815380</v>
      </c>
    </row>
    <row r="147" spans="1:42" x14ac:dyDescent="0.35">
      <c r="A147" s="409" t="s">
        <v>320</v>
      </c>
      <c r="B147" s="410"/>
      <c r="C147" s="411">
        <v>39400</v>
      </c>
      <c r="D147" s="410"/>
      <c r="E147" s="411">
        <v>740820</v>
      </c>
      <c r="F147" s="410"/>
      <c r="G147" s="411">
        <v>1060390</v>
      </c>
      <c r="H147" s="412">
        <f t="shared" ref="H147:I150" si="75">SUM(B147,D147,F147)</f>
        <v>0</v>
      </c>
      <c r="I147" s="407">
        <f t="shared" si="75"/>
        <v>1840610</v>
      </c>
      <c r="J147" s="409" t="s">
        <v>320</v>
      </c>
      <c r="K147" s="410">
        <v>1123970</v>
      </c>
      <c r="L147" s="411">
        <v>1197780</v>
      </c>
      <c r="M147" s="410">
        <v>693060</v>
      </c>
      <c r="N147" s="411">
        <v>900850</v>
      </c>
      <c r="O147" s="410">
        <v>31960</v>
      </c>
      <c r="P147" s="411">
        <v>564740</v>
      </c>
      <c r="Q147" s="412">
        <f>SUM(K147,M147,O147)</f>
        <v>1848990</v>
      </c>
      <c r="R147" s="407">
        <f t="shared" ref="R147:R150" si="76">SUM(L147,N147,P147)</f>
        <v>2663370</v>
      </c>
      <c r="S147" s="409" t="s">
        <v>320</v>
      </c>
      <c r="T147" s="410">
        <v>527060</v>
      </c>
      <c r="U147" s="411">
        <v>934910</v>
      </c>
      <c r="V147" s="410">
        <v>874970</v>
      </c>
      <c r="W147" s="411">
        <v>1065990</v>
      </c>
      <c r="X147" s="410">
        <v>962910</v>
      </c>
      <c r="Y147" s="411">
        <v>667450</v>
      </c>
      <c r="Z147" s="412">
        <f>SUM(T147,V147,X147)</f>
        <v>2364940</v>
      </c>
      <c r="AA147" s="407">
        <f>SUM(U147,W147,Y147)</f>
        <v>2668350</v>
      </c>
      <c r="AB147" s="409" t="s">
        <v>320</v>
      </c>
      <c r="AC147" s="413">
        <v>866630</v>
      </c>
      <c r="AD147" s="411">
        <v>322690</v>
      </c>
      <c r="AE147" s="410">
        <v>57040</v>
      </c>
      <c r="AF147" s="411">
        <v>58700</v>
      </c>
      <c r="AG147" s="410">
        <v>39150</v>
      </c>
      <c r="AH147" s="414">
        <v>42930</v>
      </c>
      <c r="AI147" s="415">
        <f t="shared" ref="AI147:AJ150" si="77">SUM(AC147,AE147,AG147)</f>
        <v>962820</v>
      </c>
      <c r="AJ147" s="416">
        <f t="shared" si="77"/>
        <v>424320</v>
      </c>
      <c r="AK147" s="409" t="s">
        <v>320</v>
      </c>
      <c r="AL147" s="417">
        <f>SUM(AI147,Z147,Q147,H147)</f>
        <v>5176750</v>
      </c>
      <c r="AM147" s="418">
        <f>SUM(AJ147,AA147,R147,I147)</f>
        <v>7596650</v>
      </c>
      <c r="AP147" s="118">
        <f>SUM(AP145:AP146)</f>
        <v>43607000</v>
      </c>
    </row>
    <row r="148" spans="1:42" x14ac:dyDescent="0.35">
      <c r="A148" s="419" t="s">
        <v>292</v>
      </c>
      <c r="B148" s="332"/>
      <c r="C148" s="277">
        <f>SUM(C97,C102,C114,C138,C146,C147)</f>
        <v>3429056</v>
      </c>
      <c r="D148" s="332"/>
      <c r="E148" s="277">
        <f>SUM(E97,E102,E114,E138,E146,E147)</f>
        <v>5279621</v>
      </c>
      <c r="F148" s="332"/>
      <c r="G148" s="277">
        <f>SUM(G97,G102,G114,G138,G146,G147)</f>
        <v>5800000</v>
      </c>
      <c r="H148" s="260">
        <f>SUM(B148,D148,F148)</f>
        <v>0</v>
      </c>
      <c r="I148" s="342">
        <f t="shared" si="75"/>
        <v>14508677</v>
      </c>
      <c r="J148" s="419" t="s">
        <v>292</v>
      </c>
      <c r="K148" s="332">
        <f>SUM(K97,K102,K114,K138,K146,K147)</f>
        <v>4422726</v>
      </c>
      <c r="L148" s="277">
        <v>6694490</v>
      </c>
      <c r="M148" s="332">
        <f>SUM(M97,M102,M114,M138,M146,M147)</f>
        <v>3111307.81</v>
      </c>
      <c r="N148" s="277">
        <v>4583925</v>
      </c>
      <c r="O148" s="332">
        <f>SUM(O97,O102,O114,O138,O146,O147)</f>
        <v>1429000</v>
      </c>
      <c r="P148" s="277">
        <v>3087555</v>
      </c>
      <c r="Q148" s="260">
        <f>SUM(K148,M148,O148)</f>
        <v>8963033.8100000005</v>
      </c>
      <c r="R148" s="342">
        <f t="shared" si="76"/>
        <v>14365970</v>
      </c>
      <c r="S148" s="419" t="s">
        <v>292</v>
      </c>
      <c r="T148" s="332">
        <f>SUM(T97,T102,T114,T138,T146,T147)</f>
        <v>2242138</v>
      </c>
      <c r="U148" s="277">
        <v>3411865</v>
      </c>
      <c r="V148" s="332">
        <f>SUM(V97,V102,V114,V138,V146,V147)</f>
        <v>3483261</v>
      </c>
      <c r="W148" s="277">
        <v>4885924</v>
      </c>
      <c r="X148" s="332">
        <f>SUM(X97,X102,X114,X138,X146,X147)</f>
        <v>3261095.7</v>
      </c>
      <c r="Y148" s="277">
        <v>3350000</v>
      </c>
      <c r="Z148" s="260">
        <f>SUM(T148,V148,X148)</f>
        <v>8986494.6999999993</v>
      </c>
      <c r="AA148" s="342">
        <f t="shared" ref="AA148:AA150" si="78">SUM(U148,W148,Y148)</f>
        <v>11647789</v>
      </c>
      <c r="AB148" s="419" t="s">
        <v>292</v>
      </c>
      <c r="AC148" s="332">
        <f>SUM(AC147,AC146,AC138,AC114,AC102,AC97)</f>
        <v>3091401</v>
      </c>
      <c r="AD148" s="277">
        <v>1780995</v>
      </c>
      <c r="AE148" s="332">
        <f>SUM(AE147,AE146,AE138,AE114,AE102,AE97)</f>
        <v>1622876</v>
      </c>
      <c r="AF148" s="277">
        <v>1512096</v>
      </c>
      <c r="AG148" s="332">
        <f>SUM(AG147,AG146,AG138,AG114,AG102,AG97)</f>
        <v>2615137</v>
      </c>
      <c r="AH148" s="277">
        <v>1512096</v>
      </c>
      <c r="AI148" s="155">
        <f t="shared" si="77"/>
        <v>7329414</v>
      </c>
      <c r="AJ148" s="420">
        <f t="shared" si="77"/>
        <v>4805187</v>
      </c>
      <c r="AK148" s="419" t="s">
        <v>292</v>
      </c>
      <c r="AL148" s="127">
        <f>SUM(AI148,Z148,Q148,H148)</f>
        <v>25278942.509999998</v>
      </c>
      <c r="AM148" s="344">
        <f t="shared" ref="AM148:AM150" si="79">SUM(AJ148,AA148,R148,I148)</f>
        <v>45327623</v>
      </c>
      <c r="AO148" s="421"/>
      <c r="AP148" s="422"/>
    </row>
    <row r="149" spans="1:42" x14ac:dyDescent="0.35">
      <c r="A149" s="186" t="s">
        <v>321</v>
      </c>
      <c r="B149" s="119"/>
      <c r="C149" s="255">
        <v>3595000</v>
      </c>
      <c r="D149" s="119"/>
      <c r="E149" s="255">
        <v>5112000</v>
      </c>
      <c r="F149" s="119"/>
      <c r="G149" s="255">
        <v>5800000</v>
      </c>
      <c r="H149" s="256">
        <f>SUM(B149,D149,F149)</f>
        <v>0</v>
      </c>
      <c r="I149" s="257">
        <f t="shared" si="75"/>
        <v>14507000</v>
      </c>
      <c r="J149" s="186" t="s">
        <v>321</v>
      </c>
      <c r="K149" s="119">
        <v>4504000</v>
      </c>
      <c r="L149" s="255">
        <v>6362740</v>
      </c>
      <c r="M149" s="119">
        <v>3773000</v>
      </c>
      <c r="N149" s="255">
        <v>5437000</v>
      </c>
      <c r="O149" s="119">
        <v>1429000</v>
      </c>
      <c r="P149" s="255">
        <v>3357000</v>
      </c>
      <c r="Q149" s="256">
        <f>SUM(K149,M149,O149)</f>
        <v>9706000</v>
      </c>
      <c r="R149" s="257">
        <f t="shared" si="76"/>
        <v>15156740</v>
      </c>
      <c r="S149" s="186" t="s">
        <v>321</v>
      </c>
      <c r="T149" s="119">
        <v>2259000</v>
      </c>
      <c r="U149" s="255">
        <v>3893000</v>
      </c>
      <c r="V149" s="119">
        <v>3940000</v>
      </c>
      <c r="W149" s="255">
        <v>6011000</v>
      </c>
      <c r="X149" s="118">
        <v>3845000</v>
      </c>
      <c r="Y149" s="177">
        <v>3934000</v>
      </c>
      <c r="Z149" s="256">
        <f>SUM(T149,V149,X149)</f>
        <v>10044000</v>
      </c>
      <c r="AA149" s="257">
        <f t="shared" si="78"/>
        <v>13838000</v>
      </c>
      <c r="AB149" s="186" t="s">
        <v>321</v>
      </c>
      <c r="AC149" s="194">
        <v>3854000</v>
      </c>
      <c r="AD149" s="255">
        <v>2339000</v>
      </c>
      <c r="AE149" s="119">
        <v>2330000</v>
      </c>
      <c r="AF149" s="255">
        <v>2540000</v>
      </c>
      <c r="AG149" s="119">
        <v>3162000</v>
      </c>
      <c r="AH149" s="398">
        <v>2221000</v>
      </c>
      <c r="AI149" s="123">
        <f t="shared" si="77"/>
        <v>9346000</v>
      </c>
      <c r="AJ149" s="423">
        <f t="shared" si="77"/>
        <v>7100000</v>
      </c>
      <c r="AK149" s="186" t="s">
        <v>321</v>
      </c>
      <c r="AL149" s="127">
        <v>43607000</v>
      </c>
      <c r="AM149" s="344">
        <f t="shared" si="79"/>
        <v>50601740</v>
      </c>
      <c r="AN149" s="273">
        <f>SUM(AL97,AL102,AL114,AL138,AL146)</f>
        <v>20106192.509999998</v>
      </c>
    </row>
    <row r="150" spans="1:42" x14ac:dyDescent="0.35">
      <c r="A150" s="186" t="s">
        <v>322</v>
      </c>
      <c r="B150" s="119"/>
      <c r="C150" s="255">
        <f>C148-C149</f>
        <v>-165944</v>
      </c>
      <c r="D150" s="119"/>
      <c r="E150" s="255">
        <f>E148-E149</f>
        <v>167621</v>
      </c>
      <c r="F150" s="119"/>
      <c r="G150" s="255">
        <f>G148-G149</f>
        <v>0</v>
      </c>
      <c r="H150" s="256">
        <f>SUM(B150,D150,F150)</f>
        <v>0</v>
      </c>
      <c r="I150" s="257">
        <f t="shared" si="75"/>
        <v>1677</v>
      </c>
      <c r="J150" s="186" t="s">
        <v>322</v>
      </c>
      <c r="K150" s="119">
        <f>K148-K149</f>
        <v>-81274</v>
      </c>
      <c r="L150" s="255">
        <v>201750</v>
      </c>
      <c r="M150" s="119">
        <f>M148-M149</f>
        <v>-661692.18999999994</v>
      </c>
      <c r="N150" s="255">
        <v>-853075</v>
      </c>
      <c r="O150" s="119">
        <f>O148-O149</f>
        <v>0</v>
      </c>
      <c r="P150" s="330">
        <f t="shared" ref="P150:AH150" si="80">P148-P149</f>
        <v>-269445</v>
      </c>
      <c r="Q150" s="256">
        <f>SUM(K150,M150,O150)</f>
        <v>-742966.19</v>
      </c>
      <c r="R150" s="257">
        <f t="shared" si="76"/>
        <v>-920770</v>
      </c>
      <c r="S150" s="186" t="s">
        <v>322</v>
      </c>
      <c r="T150" s="119">
        <f>T148-T149</f>
        <v>-16862</v>
      </c>
      <c r="U150" s="255">
        <f t="shared" si="80"/>
        <v>-481135</v>
      </c>
      <c r="V150" s="424">
        <f>V148-V149</f>
        <v>-456739</v>
      </c>
      <c r="W150" s="255">
        <f t="shared" si="80"/>
        <v>-1125076</v>
      </c>
      <c r="X150" s="424">
        <f t="shared" si="80"/>
        <v>-583904.29999999981</v>
      </c>
      <c r="Y150" s="255">
        <f t="shared" si="80"/>
        <v>-584000</v>
      </c>
      <c r="Z150" s="256">
        <f>SUM(T150,V150,X150)</f>
        <v>-1057505.2999999998</v>
      </c>
      <c r="AA150" s="257">
        <f t="shared" si="78"/>
        <v>-2190211</v>
      </c>
      <c r="AB150" s="186" t="s">
        <v>322</v>
      </c>
      <c r="AC150" s="424">
        <f t="shared" si="80"/>
        <v>-762599</v>
      </c>
      <c r="AD150" s="255">
        <f t="shared" si="80"/>
        <v>-558005</v>
      </c>
      <c r="AE150" s="424">
        <f t="shared" si="80"/>
        <v>-707124</v>
      </c>
      <c r="AF150" s="255">
        <f t="shared" si="80"/>
        <v>-1027904</v>
      </c>
      <c r="AG150" s="424">
        <f t="shared" si="80"/>
        <v>-546863</v>
      </c>
      <c r="AH150" s="255">
        <f t="shared" si="80"/>
        <v>-708904</v>
      </c>
      <c r="AI150" s="123">
        <f>SUM(AC150,AE150,AG150)</f>
        <v>-2016586</v>
      </c>
      <c r="AJ150" s="423">
        <f t="shared" si="77"/>
        <v>-2294813</v>
      </c>
      <c r="AK150" s="186" t="s">
        <v>322</v>
      </c>
      <c r="AL150" s="127">
        <f>SUM(AI150,Z150,Q150,H150)</f>
        <v>-3817057.4899999998</v>
      </c>
      <c r="AM150" s="344">
        <f t="shared" si="79"/>
        <v>-5404117</v>
      </c>
      <c r="AN150" s="273">
        <f>+AL147</f>
        <v>5176750</v>
      </c>
    </row>
    <row r="151" spans="1:42" x14ac:dyDescent="0.35">
      <c r="A151" s="186"/>
      <c r="B151" s="425"/>
      <c r="C151" s="426" t="s">
        <v>323</v>
      </c>
      <c r="D151" s="427"/>
      <c r="E151" s="428" t="s">
        <v>324</v>
      </c>
      <c r="F151" s="427"/>
      <c r="G151" s="428" t="s">
        <v>325</v>
      </c>
      <c r="H151" s="256"/>
      <c r="I151" s="347"/>
      <c r="J151" s="186"/>
      <c r="K151" s="429" t="s">
        <v>326</v>
      </c>
      <c r="L151" s="255"/>
      <c r="M151" s="430"/>
      <c r="N151" s="255"/>
      <c r="O151" s="430"/>
      <c r="P151" s="119"/>
      <c r="Q151" s="256"/>
      <c r="R151" s="347"/>
      <c r="S151" s="186"/>
      <c r="T151" s="431"/>
      <c r="U151" s="119"/>
      <c r="V151" s="430"/>
      <c r="W151" s="119"/>
      <c r="X151" s="118"/>
      <c r="Y151" s="118"/>
      <c r="Z151" s="256"/>
      <c r="AA151" s="347"/>
      <c r="AB151" s="186"/>
      <c r="AC151" s="194"/>
      <c r="AD151" s="255" t="s">
        <v>327</v>
      </c>
      <c r="AE151" s="119"/>
      <c r="AF151" s="255"/>
      <c r="AG151" s="119"/>
      <c r="AH151" s="119"/>
      <c r="AI151" s="256"/>
      <c r="AJ151" s="347"/>
      <c r="AK151" s="186"/>
      <c r="AL151" s="127"/>
      <c r="AM151" s="164"/>
      <c r="AN151" s="273">
        <f>SUM(AN149:AN150)</f>
        <v>25282942.509999998</v>
      </c>
    </row>
    <row r="152" spans="1:42" x14ac:dyDescent="0.35">
      <c r="A152" s="432"/>
      <c r="B152" s="433"/>
      <c r="C152" s="255">
        <f>C150+C149</f>
        <v>3429056</v>
      </c>
      <c r="D152" s="433"/>
      <c r="E152" s="255">
        <f>E150+E149</f>
        <v>5279621</v>
      </c>
      <c r="F152" s="433"/>
      <c r="G152" s="255">
        <f>G150+G149</f>
        <v>5800000</v>
      </c>
      <c r="H152" s="256">
        <f>SUM(H147,H146,H138,H114,H102,H97)</f>
        <v>0</v>
      </c>
      <c r="I152" s="434"/>
      <c r="J152" s="432"/>
      <c r="K152" s="433">
        <f>K150+K149</f>
        <v>4422726</v>
      </c>
      <c r="L152" s="435"/>
      <c r="M152" s="433">
        <f>M150+M149</f>
        <v>3111307.81</v>
      </c>
      <c r="N152" s="119"/>
      <c r="O152" s="433">
        <f>O150+O149</f>
        <v>1429000</v>
      </c>
      <c r="P152" s="119"/>
      <c r="Q152" s="256">
        <f>SUM(Q147,Q146,Q138,Q114,Q102,Q97)</f>
        <v>8963033.8099999987</v>
      </c>
      <c r="R152" s="347"/>
      <c r="S152" s="432"/>
      <c r="T152" s="433">
        <f>T150+T149</f>
        <v>2242138</v>
      </c>
      <c r="U152" s="119"/>
      <c r="V152" s="433">
        <f>V150+V149</f>
        <v>3483261</v>
      </c>
      <c r="W152" s="119"/>
      <c r="X152" s="433">
        <f>X150+X149</f>
        <v>3261095.7</v>
      </c>
      <c r="Y152" s="118"/>
      <c r="Z152" s="256"/>
      <c r="AA152" s="347"/>
      <c r="AB152" s="432"/>
      <c r="AC152" s="433">
        <f>AC150+AC149</f>
        <v>3091401</v>
      </c>
      <c r="AD152" s="119"/>
      <c r="AE152" s="433">
        <f>AE150+AE149</f>
        <v>1622876</v>
      </c>
      <c r="AF152" s="119"/>
      <c r="AG152" s="433">
        <f>AG150+AG149</f>
        <v>2615137</v>
      </c>
      <c r="AH152" s="119"/>
      <c r="AI152" s="256"/>
      <c r="AJ152" s="347"/>
      <c r="AK152" s="432"/>
      <c r="AL152" s="127"/>
      <c r="AM152" s="84"/>
      <c r="AN152" s="85">
        <v>3815380</v>
      </c>
    </row>
    <row r="153" spans="1:42" x14ac:dyDescent="0.35">
      <c r="A153" s="436"/>
      <c r="B153" s="119"/>
      <c r="C153" s="255"/>
      <c r="D153" s="429"/>
      <c r="E153" s="255"/>
      <c r="F153" s="333"/>
      <c r="G153" s="255"/>
      <c r="H153" s="256"/>
      <c r="I153" s="434"/>
      <c r="J153" s="436"/>
      <c r="K153" s="435"/>
      <c r="L153" s="435"/>
      <c r="M153" s="119"/>
      <c r="N153" s="119"/>
      <c r="O153" s="119"/>
      <c r="P153" s="119"/>
      <c r="Q153" s="256"/>
      <c r="R153" s="347"/>
      <c r="S153" s="436"/>
      <c r="T153" s="119"/>
      <c r="U153" s="119"/>
      <c r="V153" s="119"/>
      <c r="W153" s="119"/>
      <c r="X153" s="118"/>
      <c r="Y153" s="118"/>
      <c r="Z153" s="256">
        <f>SUM(Z147,Z146,Z138,Z114,Z102,Z97)</f>
        <v>8996494.6999999993</v>
      </c>
      <c r="AA153" s="347"/>
      <c r="AB153" s="436"/>
      <c r="AC153" s="436"/>
      <c r="AD153" s="119"/>
      <c r="AE153" s="119"/>
      <c r="AF153" s="119"/>
      <c r="AG153" s="119"/>
      <c r="AH153" s="119"/>
      <c r="AI153" s="256">
        <f>SUM(AI147,AI146,AI138,AI114,AI102,AI97)</f>
        <v>7323414</v>
      </c>
      <c r="AJ153" s="347"/>
      <c r="AK153" s="436"/>
      <c r="AL153" s="127"/>
      <c r="AM153" s="84"/>
      <c r="AN153" s="273">
        <f>SUM(AN151:AN152)</f>
        <v>29098322.509999998</v>
      </c>
    </row>
    <row r="154" spans="1:42" ht="15" thickBot="1" x14ac:dyDescent="0.4">
      <c r="A154" s="437"/>
      <c r="B154" s="119"/>
      <c r="C154" s="255"/>
      <c r="D154" s="429"/>
      <c r="E154" s="255"/>
      <c r="F154" s="119"/>
      <c r="G154" s="255"/>
      <c r="H154" s="256"/>
      <c r="I154" s="347"/>
      <c r="J154" s="437"/>
      <c r="K154" s="435"/>
      <c r="L154" s="435"/>
      <c r="M154" s="119"/>
      <c r="N154" s="119"/>
      <c r="O154" s="119"/>
      <c r="P154" s="119"/>
      <c r="Q154" s="256"/>
      <c r="R154" s="347"/>
      <c r="S154" s="437"/>
      <c r="T154" s="119"/>
      <c r="U154" s="119"/>
      <c r="V154" s="438"/>
      <c r="W154" s="438"/>
      <c r="X154" s="438"/>
      <c r="Y154" s="438"/>
      <c r="Z154" s="439"/>
      <c r="AA154" s="440"/>
      <c r="AB154" s="437"/>
      <c r="AC154" s="441"/>
      <c r="AD154" s="438"/>
      <c r="AE154" s="119"/>
      <c r="AF154" s="119"/>
      <c r="AG154" s="119"/>
      <c r="AH154" s="119"/>
      <c r="AI154" s="256"/>
      <c r="AJ154" s="347"/>
      <c r="AK154" s="437"/>
      <c r="AL154" s="127"/>
      <c r="AM154" s="442"/>
    </row>
    <row r="155" spans="1:42" ht="15" thickTop="1" x14ac:dyDescent="0.35">
      <c r="A155" s="443" t="s">
        <v>328</v>
      </c>
      <c r="B155" s="444"/>
      <c r="C155" s="445"/>
      <c r="D155" s="446"/>
      <c r="E155" s="445"/>
      <c r="F155" s="446"/>
      <c r="G155" s="445"/>
      <c r="H155" s="447"/>
      <c r="I155" s="448"/>
      <c r="J155" s="443" t="s">
        <v>328</v>
      </c>
      <c r="K155" s="446"/>
      <c r="L155" s="446"/>
      <c r="M155" s="446"/>
      <c r="N155" s="446"/>
      <c r="O155" s="446"/>
      <c r="P155" s="446"/>
      <c r="Q155" s="447"/>
      <c r="R155" s="448"/>
      <c r="S155" s="443" t="s">
        <v>328</v>
      </c>
      <c r="T155" s="446"/>
      <c r="U155" s="446"/>
      <c r="V155" s="172"/>
      <c r="W155" s="172"/>
      <c r="Z155" s="302"/>
      <c r="AA155" s="303"/>
      <c r="AB155" s="443" t="s">
        <v>328</v>
      </c>
      <c r="AC155" s="449"/>
      <c r="AD155" s="118"/>
      <c r="AE155" s="446"/>
      <c r="AF155" s="446"/>
      <c r="AG155" s="446"/>
      <c r="AH155" s="446"/>
      <c r="AI155" s="447"/>
      <c r="AJ155" s="448"/>
      <c r="AK155" s="443" t="s">
        <v>328</v>
      </c>
      <c r="AL155" s="450"/>
      <c r="AM155" s="84"/>
    </row>
    <row r="156" spans="1:42" x14ac:dyDescent="0.35">
      <c r="A156" s="451" t="s">
        <v>329</v>
      </c>
      <c r="B156" s="92"/>
      <c r="C156" s="93"/>
      <c r="D156" s="296"/>
      <c r="E156" s="297"/>
      <c r="F156" s="120"/>
      <c r="G156" s="297"/>
      <c r="H156" s="94" t="s">
        <v>214</v>
      </c>
      <c r="I156" s="95"/>
      <c r="J156" s="451" t="s">
        <v>329</v>
      </c>
      <c r="K156" s="120"/>
      <c r="L156" s="120"/>
      <c r="M156" s="120"/>
      <c r="N156" s="120"/>
      <c r="O156" s="120"/>
      <c r="P156" s="120"/>
      <c r="Q156" s="94" t="s">
        <v>215</v>
      </c>
      <c r="R156" s="95"/>
      <c r="S156" s="451" t="s">
        <v>329</v>
      </c>
      <c r="T156" s="120"/>
      <c r="U156" s="120"/>
      <c r="V156" s="120"/>
      <c r="W156" s="120"/>
      <c r="X156" s="120"/>
      <c r="Y156" s="120"/>
      <c r="Z156" s="307" t="s">
        <v>216</v>
      </c>
      <c r="AA156" s="95"/>
      <c r="AB156" s="451" t="s">
        <v>329</v>
      </c>
      <c r="AC156" s="451"/>
      <c r="AD156" s="61"/>
      <c r="AE156" s="61"/>
      <c r="AF156" s="61"/>
      <c r="AG156" s="61"/>
      <c r="AH156" s="61"/>
      <c r="AI156" s="307" t="s">
        <v>217</v>
      </c>
      <c r="AJ156" s="95"/>
      <c r="AK156" s="451" t="s">
        <v>329</v>
      </c>
      <c r="AL156" s="83"/>
      <c r="AM156" s="84"/>
    </row>
    <row r="157" spans="1:42" x14ac:dyDescent="0.35">
      <c r="A157" s="451" t="s">
        <v>218</v>
      </c>
      <c r="B157" s="92" t="s">
        <v>212</v>
      </c>
      <c r="C157" s="93" t="s">
        <v>213</v>
      </c>
      <c r="D157" s="92" t="s">
        <v>212</v>
      </c>
      <c r="E157" s="306" t="str">
        <f>+C157</f>
        <v>(FY2021)</v>
      </c>
      <c r="F157" s="92" t="s">
        <v>212</v>
      </c>
      <c r="G157" s="306" t="str">
        <f>+E157</f>
        <v>(FY2021)</v>
      </c>
      <c r="H157" s="102" t="s">
        <v>219</v>
      </c>
      <c r="I157" s="103"/>
      <c r="J157" s="451" t="s">
        <v>218</v>
      </c>
      <c r="K157" s="92" t="str">
        <f>+B157</f>
        <v>(FY2122)</v>
      </c>
      <c r="L157" s="96" t="str">
        <f>+G157</f>
        <v>(FY2021)</v>
      </c>
      <c r="M157" s="92" t="str">
        <f>+B157</f>
        <v>(FY2122)</v>
      </c>
      <c r="N157" s="96" t="str">
        <f>+L157</f>
        <v>(FY2021)</v>
      </c>
      <c r="O157" s="92" t="str">
        <f>+B157</f>
        <v>(FY2122)</v>
      </c>
      <c r="P157" s="96" t="str">
        <f>+N157</f>
        <v>(FY2021)</v>
      </c>
      <c r="Q157" s="102" t="s">
        <v>219</v>
      </c>
      <c r="R157" s="103"/>
      <c r="S157" s="451" t="s">
        <v>218</v>
      </c>
      <c r="T157" s="92" t="str">
        <f>+K157</f>
        <v>(FY2122)</v>
      </c>
      <c r="U157" s="96" t="str">
        <f>+P157</f>
        <v>(FY2021)</v>
      </c>
      <c r="V157" s="92" t="str">
        <f>+K157</f>
        <v>(FY2122)</v>
      </c>
      <c r="W157" s="96" t="str">
        <f>+U157</f>
        <v>(FY2021)</v>
      </c>
      <c r="X157" s="92" t="str">
        <f>+K157</f>
        <v>(FY2122)</v>
      </c>
      <c r="Y157" s="96" t="str">
        <f>+W157</f>
        <v>(FY2021)</v>
      </c>
      <c r="Z157" s="102" t="s">
        <v>219</v>
      </c>
      <c r="AA157" s="103"/>
      <c r="AB157" s="451" t="s">
        <v>218</v>
      </c>
      <c r="AC157" s="451" t="s">
        <v>213</v>
      </c>
      <c r="AD157" s="96" t="str">
        <f>+Y157</f>
        <v>(FY2021)</v>
      </c>
      <c r="AE157" s="92" t="str">
        <f>+T157</f>
        <v>(FY2122)</v>
      </c>
      <c r="AF157" s="96" t="str">
        <f>+AD157</f>
        <v>(FY2021)</v>
      </c>
      <c r="AG157" s="92" t="str">
        <f>+T157</f>
        <v>(FY2122)</v>
      </c>
      <c r="AH157" s="96" t="str">
        <f>+AF157</f>
        <v>(FY2021)</v>
      </c>
      <c r="AI157" s="102" t="s">
        <v>219</v>
      </c>
      <c r="AJ157" s="103"/>
      <c r="AK157" s="451" t="s">
        <v>218</v>
      </c>
      <c r="AL157" s="127"/>
      <c r="AM157" s="84"/>
    </row>
    <row r="158" spans="1:42" x14ac:dyDescent="0.35">
      <c r="A158" s="165" t="s">
        <v>227</v>
      </c>
      <c r="B158" s="310" t="s">
        <v>120</v>
      </c>
      <c r="C158" s="311" t="s">
        <v>120</v>
      </c>
      <c r="D158" s="310" t="s">
        <v>228</v>
      </c>
      <c r="E158" s="311"/>
      <c r="F158" s="310" t="s">
        <v>229</v>
      </c>
      <c r="G158" s="311"/>
      <c r="H158" s="102" t="s">
        <v>213</v>
      </c>
      <c r="I158" s="113" t="s">
        <v>226</v>
      </c>
      <c r="J158" s="165" t="s">
        <v>227</v>
      </c>
      <c r="K158" s="310" t="s">
        <v>230</v>
      </c>
      <c r="L158" s="310"/>
      <c r="M158" s="310" t="s">
        <v>231</v>
      </c>
      <c r="N158" s="310"/>
      <c r="O158" s="111" t="s">
        <v>232</v>
      </c>
      <c r="P158" s="111"/>
      <c r="Q158" s="102" t="s">
        <v>213</v>
      </c>
      <c r="R158" s="113" t="s">
        <v>226</v>
      </c>
      <c r="S158" s="165" t="s">
        <v>227</v>
      </c>
      <c r="T158" s="111" t="s">
        <v>233</v>
      </c>
      <c r="U158" s="111"/>
      <c r="V158" s="111" t="s">
        <v>234</v>
      </c>
      <c r="W158" s="111"/>
      <c r="X158" s="111" t="s">
        <v>235</v>
      </c>
      <c r="Y158" s="111"/>
      <c r="Z158" s="102" t="s">
        <v>213</v>
      </c>
      <c r="AA158" s="113" t="s">
        <v>226</v>
      </c>
      <c r="AB158" s="165" t="s">
        <v>227</v>
      </c>
      <c r="AC158" s="111" t="s">
        <v>119</v>
      </c>
      <c r="AD158" s="114"/>
      <c r="AE158" s="114" t="s">
        <v>118</v>
      </c>
      <c r="AF158" s="114"/>
      <c r="AG158" s="114" t="s">
        <v>236</v>
      </c>
      <c r="AH158" s="114"/>
      <c r="AI158" s="102" t="s">
        <v>213</v>
      </c>
      <c r="AJ158" s="113" t="s">
        <v>226</v>
      </c>
      <c r="AK158" s="165" t="s">
        <v>227</v>
      </c>
      <c r="AL158" s="452" t="s">
        <v>134</v>
      </c>
      <c r="AM158" s="84"/>
    </row>
    <row r="159" spans="1:42" x14ac:dyDescent="0.35">
      <c r="A159" s="135" t="s">
        <v>237</v>
      </c>
      <c r="B159" s="119"/>
      <c r="C159" s="255">
        <v>1910524</v>
      </c>
      <c r="D159" s="119"/>
      <c r="E159" s="255">
        <v>2131122</v>
      </c>
      <c r="F159" s="119"/>
      <c r="G159" s="255">
        <v>2078083</v>
      </c>
      <c r="H159" s="123">
        <f>SUM(B159,D159,F159)</f>
        <v>0</v>
      </c>
      <c r="I159" s="124">
        <f t="shared" ref="I159:I172" si="81">SUM(C159,E159,G159)</f>
        <v>6119729</v>
      </c>
      <c r="J159" s="135" t="s">
        <v>237</v>
      </c>
      <c r="K159" s="119">
        <v>2519011.2145267557</v>
      </c>
      <c r="L159" s="255">
        <v>2207781.7700249236</v>
      </c>
      <c r="M159" s="119">
        <v>2404500.0090911821</v>
      </c>
      <c r="N159" s="255">
        <v>3071506.3054490495</v>
      </c>
      <c r="O159" s="119">
        <v>3011657.6447336576</v>
      </c>
      <c r="P159" s="255">
        <v>3201831.4679444414</v>
      </c>
      <c r="Q159" s="123">
        <f t="shared" ref="Q159:R169" si="82">SUM(K159,M159,O159)</f>
        <v>7935168.8683515955</v>
      </c>
      <c r="R159" s="124">
        <f t="shared" si="82"/>
        <v>8481119.5434184149</v>
      </c>
      <c r="S159" s="135" t="s">
        <v>237</v>
      </c>
      <c r="T159" s="119">
        <v>3467757.8805707265</v>
      </c>
      <c r="U159" s="255">
        <v>3542988.2261243835</v>
      </c>
      <c r="V159" s="119">
        <v>3836423.0546267806</v>
      </c>
      <c r="W159" s="255">
        <v>3869132.7988028522</v>
      </c>
      <c r="X159" s="119">
        <v>3152864.208756852</v>
      </c>
      <c r="Y159" s="255">
        <v>3385545.6132466639</v>
      </c>
      <c r="Z159" s="256">
        <f>SUM(T159,V159,X159)</f>
        <v>10457045.143954359</v>
      </c>
      <c r="AA159" s="257">
        <f>SUM(U159,W159,Y159)</f>
        <v>10797666.638173901</v>
      </c>
      <c r="AB159" s="135" t="s">
        <v>237</v>
      </c>
      <c r="AC159" s="135"/>
      <c r="AD159" s="255">
        <v>2286871.0116654281</v>
      </c>
      <c r="AE159" s="119">
        <v>1597133.0666679454</v>
      </c>
      <c r="AF159" s="255">
        <v>1687784.3394390431</v>
      </c>
      <c r="AG159" s="119">
        <v>1892193.8414669537</v>
      </c>
      <c r="AH159" s="255">
        <v>1497081.3569151335</v>
      </c>
      <c r="AI159" s="256">
        <f>SUM(AB159,AE159,AG159)</f>
        <v>3489326.9081348991</v>
      </c>
      <c r="AJ159" s="257">
        <f>SUM(AD159,AF159,AH159)</f>
        <v>5471736.7080196049</v>
      </c>
      <c r="AK159" s="135" t="s">
        <v>237</v>
      </c>
      <c r="AL159" s="127">
        <f t="shared" ref="AL159:AL169" si="83">SUM(B159,D159,F159,K159,M159,O159,T159,V159,X159,AB159,AE159,AG159)</f>
        <v>21881540.920440853</v>
      </c>
      <c r="AM159" s="164">
        <f t="shared" ref="AM159:AM169" si="84">SUM(C159,E159,G159,L159,N159,P159,U159,W159,Y159,AD159,AF159,AH159)</f>
        <v>30870251.889611918</v>
      </c>
    </row>
    <row r="160" spans="1:42" x14ac:dyDescent="0.35">
      <c r="A160" s="135" t="s">
        <v>238</v>
      </c>
      <c r="B160" s="119"/>
      <c r="C160" s="255">
        <v>1277663</v>
      </c>
      <c r="D160" s="119"/>
      <c r="E160" s="255">
        <v>1425189</v>
      </c>
      <c r="F160" s="119"/>
      <c r="G160" s="255">
        <v>1389719</v>
      </c>
      <c r="H160" s="123">
        <f t="shared" ref="H160:H172" si="85">SUM(B160,D160,F160)</f>
        <v>0</v>
      </c>
      <c r="I160" s="124">
        <f t="shared" si="81"/>
        <v>4092571</v>
      </c>
      <c r="J160" s="135" t="s">
        <v>238</v>
      </c>
      <c r="K160" s="119">
        <v>1684589.9099306657</v>
      </c>
      <c r="L160" s="255">
        <v>1476455.0755728076</v>
      </c>
      <c r="M160" s="119">
        <v>1608010.4885536134</v>
      </c>
      <c r="N160" s="255">
        <v>2054071.2564552685</v>
      </c>
      <c r="O160" s="119">
        <v>2014047.4370365234</v>
      </c>
      <c r="P160" s="255">
        <v>2141226.2688997276</v>
      </c>
      <c r="Q160" s="123">
        <f t="shared" si="82"/>
        <v>5306647.835520803</v>
      </c>
      <c r="R160" s="124">
        <f t="shared" si="82"/>
        <v>5671752.6009278037</v>
      </c>
      <c r="S160" s="135" t="s">
        <v>238</v>
      </c>
      <c r="T160" s="119">
        <v>2319064.6798249683</v>
      </c>
      <c r="U160" s="255">
        <v>2369375.0080638593</v>
      </c>
      <c r="V160" s="119">
        <v>2565609.6847761818</v>
      </c>
      <c r="W160" s="255">
        <v>2587484.3412595098</v>
      </c>
      <c r="X160" s="119">
        <v>2108479.3917644983</v>
      </c>
      <c r="Y160" s="255">
        <v>2264085.1881863587</v>
      </c>
      <c r="Z160" s="256">
        <f t="shared" ref="Z160:AA169" si="86">SUM(T160,V160,X160)</f>
        <v>6993153.7563656485</v>
      </c>
      <c r="AA160" s="257">
        <f t="shared" si="86"/>
        <v>7220944.5375097282</v>
      </c>
      <c r="AB160" s="135" t="s">
        <v>238</v>
      </c>
      <c r="AC160" s="135"/>
      <c r="AD160" s="255">
        <v>1529346.0423471231</v>
      </c>
      <c r="AE160" s="119">
        <v>1068083.4739478943</v>
      </c>
      <c r="AF160" s="255">
        <v>1128706.5543660787</v>
      </c>
      <c r="AG160" s="119">
        <v>1265405.5029949606</v>
      </c>
      <c r="AH160" s="255">
        <v>1001173.8469684991</v>
      </c>
      <c r="AI160" s="256">
        <f t="shared" ref="AI160:AI169" si="87">SUM(AB160,AE160,AG160)</f>
        <v>2333488.9769428549</v>
      </c>
      <c r="AJ160" s="257">
        <f t="shared" ref="AJ160:AJ169" si="88">SUM(AD160,AF160,AH160)</f>
        <v>3659226.4436817011</v>
      </c>
      <c r="AK160" s="135" t="s">
        <v>238</v>
      </c>
      <c r="AL160" s="127">
        <f t="shared" si="83"/>
        <v>14633290.568829304</v>
      </c>
      <c r="AM160" s="164">
        <f t="shared" si="84"/>
        <v>20644494.58211923</v>
      </c>
    </row>
    <row r="161" spans="1:39" x14ac:dyDescent="0.35">
      <c r="A161" s="135" t="s">
        <v>239</v>
      </c>
      <c r="B161" s="119"/>
      <c r="C161" s="255">
        <v>864230</v>
      </c>
      <c r="D161" s="119"/>
      <c r="E161" s="255">
        <v>964018</v>
      </c>
      <c r="F161" s="119"/>
      <c r="G161" s="255">
        <v>940025</v>
      </c>
      <c r="H161" s="123">
        <f t="shared" si="85"/>
        <v>0</v>
      </c>
      <c r="I161" s="124">
        <f t="shared" si="81"/>
        <v>2768273</v>
      </c>
      <c r="J161" s="135" t="s">
        <v>239</v>
      </c>
      <c r="K161" s="119">
        <v>1139480.3400074302</v>
      </c>
      <c r="L161" s="255">
        <v>998695.00677980599</v>
      </c>
      <c r="M161" s="119">
        <v>1087680.9408813321</v>
      </c>
      <c r="N161" s="255">
        <v>1389402.7263890428</v>
      </c>
      <c r="O161" s="119">
        <v>1362330.0512585447</v>
      </c>
      <c r="P161" s="255">
        <v>1448355.6042545238</v>
      </c>
      <c r="Q161" s="123">
        <f t="shared" si="82"/>
        <v>3589491.3321473068</v>
      </c>
      <c r="R161" s="124">
        <f t="shared" si="82"/>
        <v>3836453.3374233725</v>
      </c>
      <c r="S161" s="135" t="s">
        <v>239</v>
      </c>
      <c r="T161" s="119">
        <v>1568648.0099924963</v>
      </c>
      <c r="U161" s="255">
        <v>1602678.6245590386</v>
      </c>
      <c r="V161" s="119">
        <v>1735414.5235592935</v>
      </c>
      <c r="W161" s="255">
        <v>1750210.8492764495</v>
      </c>
      <c r="X161" s="119">
        <v>1426205.1553694485</v>
      </c>
      <c r="Y161" s="255">
        <v>1531459.1075441982</v>
      </c>
      <c r="Z161" s="256">
        <f t="shared" si="86"/>
        <v>4730267.6889212383</v>
      </c>
      <c r="AA161" s="257">
        <f t="shared" si="86"/>
        <v>4884348.5813796856</v>
      </c>
      <c r="AB161" s="135" t="s">
        <v>239</v>
      </c>
      <c r="AC161" s="135"/>
      <c r="AD161" s="255">
        <v>1034471.2015961451</v>
      </c>
      <c r="AE161" s="119">
        <v>722466.70413724345</v>
      </c>
      <c r="AF161" s="255">
        <v>763473.00951755617</v>
      </c>
      <c r="AG161" s="119">
        <v>855938.10357045103</v>
      </c>
      <c r="AH161" s="255">
        <v>677208.09012631804</v>
      </c>
      <c r="AI161" s="256">
        <f t="shared" si="87"/>
        <v>1578404.8077076944</v>
      </c>
      <c r="AJ161" s="257">
        <f t="shared" si="88"/>
        <v>2475152.301240019</v>
      </c>
      <c r="AK161" s="135" t="s">
        <v>239</v>
      </c>
      <c r="AL161" s="127">
        <f t="shared" si="83"/>
        <v>9898163.8287762403</v>
      </c>
      <c r="AM161" s="164">
        <f t="shared" si="84"/>
        <v>13964227.220043078</v>
      </c>
    </row>
    <row r="162" spans="1:39" x14ac:dyDescent="0.35">
      <c r="A162" s="135" t="s">
        <v>240</v>
      </c>
      <c r="B162" s="119"/>
      <c r="C162" s="255">
        <v>544701</v>
      </c>
      <c r="D162" s="119"/>
      <c r="E162" s="255">
        <v>607595</v>
      </c>
      <c r="F162" s="119"/>
      <c r="G162" s="255">
        <v>592474</v>
      </c>
      <c r="H162" s="123">
        <f t="shared" si="85"/>
        <v>0</v>
      </c>
      <c r="I162" s="124">
        <f t="shared" si="81"/>
        <v>1744770</v>
      </c>
      <c r="J162" s="135" t="s">
        <v>240</v>
      </c>
      <c r="K162" s="119">
        <v>718184.83240638219</v>
      </c>
      <c r="L162" s="255">
        <v>629451.49721895915</v>
      </c>
      <c r="M162" s="119">
        <v>685537.01789482567</v>
      </c>
      <c r="N162" s="255">
        <v>875704.41468975099</v>
      </c>
      <c r="O162" s="119">
        <v>858641.21143056848</v>
      </c>
      <c r="P162" s="255">
        <v>912860.88086398807</v>
      </c>
      <c r="Q162" s="123">
        <f t="shared" si="82"/>
        <v>2262363.0617317762</v>
      </c>
      <c r="R162" s="124">
        <f t="shared" si="82"/>
        <v>2418016.7927726982</v>
      </c>
      <c r="S162" s="135" t="s">
        <v>240</v>
      </c>
      <c r="T162" s="119">
        <v>988678.05666021374</v>
      </c>
      <c r="U162" s="255">
        <v>1010126.6682431035</v>
      </c>
      <c r="V162" s="119">
        <v>1093786.654318148</v>
      </c>
      <c r="W162" s="255">
        <v>1103112.393720845</v>
      </c>
      <c r="X162" s="119">
        <v>898900.02883195563</v>
      </c>
      <c r="Y162" s="255">
        <v>965238.85833930725</v>
      </c>
      <c r="Z162" s="256">
        <f t="shared" si="86"/>
        <v>2981364.7398103173</v>
      </c>
      <c r="AA162" s="257">
        <f t="shared" si="86"/>
        <v>3078477.9203032558</v>
      </c>
      <c r="AB162" s="135" t="s">
        <v>240</v>
      </c>
      <c r="AC162" s="135"/>
      <c r="AD162" s="255">
        <v>652000.3026491109</v>
      </c>
      <c r="AE162" s="119">
        <v>455351.97985654947</v>
      </c>
      <c r="AF162" s="255">
        <v>481197.18799500039</v>
      </c>
      <c r="AG162" s="119">
        <v>539475.53273185261</v>
      </c>
      <c r="AH162" s="255">
        <v>426826.65214605152</v>
      </c>
      <c r="AI162" s="256">
        <f t="shared" si="87"/>
        <v>994827.51258840202</v>
      </c>
      <c r="AJ162" s="257">
        <f t="shared" si="88"/>
        <v>1560024.1427901629</v>
      </c>
      <c r="AK162" s="135" t="s">
        <v>240</v>
      </c>
      <c r="AL162" s="127">
        <f t="shared" si="83"/>
        <v>6238555.3141304962</v>
      </c>
      <c r="AM162" s="164">
        <f t="shared" si="84"/>
        <v>8801288.8558661155</v>
      </c>
    </row>
    <row r="163" spans="1:39" x14ac:dyDescent="0.35">
      <c r="A163" s="135" t="s">
        <v>67</v>
      </c>
      <c r="B163" s="119"/>
      <c r="C163" s="255">
        <v>480435</v>
      </c>
      <c r="D163" s="119"/>
      <c r="E163" s="255">
        <v>535908</v>
      </c>
      <c r="F163" s="119"/>
      <c r="G163" s="255">
        <v>522571</v>
      </c>
      <c r="H163" s="123">
        <f t="shared" si="85"/>
        <v>0</v>
      </c>
      <c r="I163" s="124">
        <f t="shared" si="81"/>
        <v>1538914</v>
      </c>
      <c r="J163" s="135" t="s">
        <v>67</v>
      </c>
      <c r="K163" s="119">
        <v>633450.12444130762</v>
      </c>
      <c r="L163" s="255">
        <v>555185.95109719539</v>
      </c>
      <c r="M163" s="119">
        <v>604654.24734684394</v>
      </c>
      <c r="N163" s="255">
        <v>772384.83107527101</v>
      </c>
      <c r="O163" s="119">
        <v>757334.82202442479</v>
      </c>
      <c r="P163" s="255">
        <v>805157.40863445785</v>
      </c>
      <c r="Q163" s="123">
        <f t="shared" si="82"/>
        <v>1995439.1938125764</v>
      </c>
      <c r="R163" s="124">
        <f t="shared" si="82"/>
        <v>2132728.1908069244</v>
      </c>
      <c r="S163" s="135" t="s">
        <v>67</v>
      </c>
      <c r="T163" s="119">
        <v>872029.32972751162</v>
      </c>
      <c r="U163" s="255">
        <v>890947.33671291498</v>
      </c>
      <c r="V163" s="119">
        <v>964736.73771213903</v>
      </c>
      <c r="W163" s="255">
        <v>972962.18402983982</v>
      </c>
      <c r="X163" s="119">
        <v>792843.7213245125</v>
      </c>
      <c r="Y163" s="255">
        <v>851355.59446714155</v>
      </c>
      <c r="Z163" s="256">
        <f t="shared" si="86"/>
        <v>2629609.7887641629</v>
      </c>
      <c r="AA163" s="257">
        <f t="shared" si="86"/>
        <v>2715265.1152098966</v>
      </c>
      <c r="AB163" s="135" t="s">
        <v>67</v>
      </c>
      <c r="AC163" s="135"/>
      <c r="AD163" s="255">
        <v>575074.34606353473</v>
      </c>
      <c r="AE163" s="119">
        <v>401627.48541800561</v>
      </c>
      <c r="AF163" s="255">
        <v>424423.35853141802</v>
      </c>
      <c r="AG163" s="119">
        <v>475825.75950123335</v>
      </c>
      <c r="AH163" s="255">
        <v>376467.70541067806</v>
      </c>
      <c r="AI163" s="256">
        <f t="shared" si="87"/>
        <v>877453.24491923896</v>
      </c>
      <c r="AJ163" s="257">
        <f t="shared" si="88"/>
        <v>1375965.4100056309</v>
      </c>
      <c r="AK163" s="135" t="s">
        <v>67</v>
      </c>
      <c r="AL163" s="127">
        <f t="shared" si="83"/>
        <v>5502502.2274959795</v>
      </c>
      <c r="AM163" s="164">
        <f t="shared" si="84"/>
        <v>7762872.7160224514</v>
      </c>
    </row>
    <row r="164" spans="1:39" x14ac:dyDescent="0.35">
      <c r="A164" s="135" t="s">
        <v>241</v>
      </c>
      <c r="B164" s="119"/>
      <c r="C164" s="255">
        <v>955927</v>
      </c>
      <c r="D164" s="119"/>
      <c r="E164" s="255">
        <v>1066303</v>
      </c>
      <c r="F164" s="119"/>
      <c r="G164" s="255">
        <v>1039765</v>
      </c>
      <c r="H164" s="123">
        <f t="shared" si="85"/>
        <v>0</v>
      </c>
      <c r="I164" s="124">
        <f t="shared" si="81"/>
        <v>3061995</v>
      </c>
      <c r="J164" s="135" t="s">
        <v>241</v>
      </c>
      <c r="K164" s="119">
        <v>1260382.1485087143</v>
      </c>
      <c r="L164" s="255">
        <v>1104659.1276351896</v>
      </c>
      <c r="M164" s="119">
        <v>1203086.6992852674</v>
      </c>
      <c r="N164" s="255">
        <v>1536821.9458869016</v>
      </c>
      <c r="O164" s="119">
        <v>1506876.7899690443</v>
      </c>
      <c r="P164" s="255">
        <v>1602029.8764286274</v>
      </c>
      <c r="Q164" s="123">
        <f t="shared" si="82"/>
        <v>3970345.6377630257</v>
      </c>
      <c r="R164" s="124">
        <f t="shared" si="82"/>
        <v>4243510.9499507183</v>
      </c>
      <c r="S164" s="135" t="s">
        <v>241</v>
      </c>
      <c r="T164" s="119">
        <v>1735085.6172519568</v>
      </c>
      <c r="U164" s="255">
        <v>1772726.9679593951</v>
      </c>
      <c r="V164" s="119">
        <v>1919546.4888342232</v>
      </c>
      <c r="W164" s="255">
        <v>1935912.7429437956</v>
      </c>
      <c r="X164" s="119">
        <v>1577529.2076799052</v>
      </c>
      <c r="Y164" s="255">
        <v>1693950.876157467</v>
      </c>
      <c r="Z164" s="256">
        <f t="shared" si="86"/>
        <v>5232161.3137660855</v>
      </c>
      <c r="AA164" s="257">
        <f t="shared" si="86"/>
        <v>5402590.5870606583</v>
      </c>
      <c r="AB164" s="135" t="s">
        <v>241</v>
      </c>
      <c r="AC164" s="135"/>
      <c r="AD164" s="255">
        <v>1144231.2691675215</v>
      </c>
      <c r="AE164" s="119">
        <v>799122.28830606327</v>
      </c>
      <c r="AF164" s="255">
        <v>844479.46864785487</v>
      </c>
      <c r="AG164" s="119">
        <v>946755.34811031923</v>
      </c>
      <c r="AH164" s="255">
        <v>749061.61839995079</v>
      </c>
      <c r="AI164" s="256">
        <f t="shared" si="87"/>
        <v>1745877.6364163826</v>
      </c>
      <c r="AJ164" s="257">
        <f t="shared" si="88"/>
        <v>2737772.356215327</v>
      </c>
      <c r="AK164" s="135" t="s">
        <v>241</v>
      </c>
      <c r="AL164" s="127">
        <f t="shared" si="83"/>
        <v>10948384.587945493</v>
      </c>
      <c r="AM164" s="164">
        <f t="shared" si="84"/>
        <v>15445868.893226704</v>
      </c>
    </row>
    <row r="165" spans="1:39" x14ac:dyDescent="0.35">
      <c r="A165" s="135" t="s">
        <v>242</v>
      </c>
      <c r="B165" s="119"/>
      <c r="C165" s="255">
        <v>1041290</v>
      </c>
      <c r="D165" s="119"/>
      <c r="E165" s="255">
        <v>1161523</v>
      </c>
      <c r="F165" s="119"/>
      <c r="G165" s="255">
        <v>1132615</v>
      </c>
      <c r="H165" s="123">
        <f t="shared" si="85"/>
        <v>0</v>
      </c>
      <c r="I165" s="124">
        <f t="shared" si="81"/>
        <v>3335428</v>
      </c>
      <c r="J165" s="135" t="s">
        <v>242</v>
      </c>
      <c r="K165" s="119">
        <v>1372933.3870254862</v>
      </c>
      <c r="L165" s="255">
        <v>1203304.4100214131</v>
      </c>
      <c r="M165" s="119">
        <v>1310521.4945240193</v>
      </c>
      <c r="N165" s="255">
        <v>1674059.0636880272</v>
      </c>
      <c r="O165" s="119">
        <v>1641439.8264289508</v>
      </c>
      <c r="P165" s="255">
        <v>1745090.0165188822</v>
      </c>
      <c r="Q165" s="123">
        <f t="shared" si="82"/>
        <v>4324894.7079784563</v>
      </c>
      <c r="R165" s="124">
        <f t="shared" si="82"/>
        <v>4622453.4902283223</v>
      </c>
      <c r="S165" s="135" t="s">
        <v>242</v>
      </c>
      <c r="T165" s="119">
        <v>1890027.5413226904</v>
      </c>
      <c r="U165" s="255">
        <v>1931030.238147716</v>
      </c>
      <c r="V165" s="119">
        <v>2090960.6388715273</v>
      </c>
      <c r="W165" s="255">
        <v>2108788.3879507738</v>
      </c>
      <c r="X165" s="119">
        <v>1718401.4553000701</v>
      </c>
      <c r="Y165" s="255">
        <v>1845219.4968084961</v>
      </c>
      <c r="Z165" s="256">
        <f t="shared" si="86"/>
        <v>5699389.6354942881</v>
      </c>
      <c r="AA165" s="257">
        <f t="shared" si="86"/>
        <v>5885038.1229069857</v>
      </c>
      <c r="AB165" s="135" t="s">
        <v>242</v>
      </c>
      <c r="AC165" s="135"/>
      <c r="AD165" s="255">
        <v>1246410.3159326636</v>
      </c>
      <c r="AE165" s="119">
        <v>870483.34604686347</v>
      </c>
      <c r="AF165" s="255">
        <v>919890.89066042576</v>
      </c>
      <c r="AG165" s="119">
        <v>1031299.9341537459</v>
      </c>
      <c r="AH165" s="255">
        <v>815952.29356227757</v>
      </c>
      <c r="AI165" s="256">
        <f t="shared" si="87"/>
        <v>1901783.2802006095</v>
      </c>
      <c r="AJ165" s="257">
        <f t="shared" si="88"/>
        <v>2982253.500155367</v>
      </c>
      <c r="AK165" s="135" t="s">
        <v>242</v>
      </c>
      <c r="AL165" s="127">
        <f t="shared" si="83"/>
        <v>11926067.623673353</v>
      </c>
      <c r="AM165" s="164">
        <f t="shared" si="84"/>
        <v>16825173.113290675</v>
      </c>
    </row>
    <row r="166" spans="1:39" x14ac:dyDescent="0.35">
      <c r="A166" s="135" t="s">
        <v>127</v>
      </c>
      <c r="B166" s="119"/>
      <c r="C166" s="255">
        <v>696495</v>
      </c>
      <c r="D166" s="119"/>
      <c r="E166" s="255">
        <v>776916</v>
      </c>
      <c r="F166" s="119"/>
      <c r="G166" s="255">
        <v>757580</v>
      </c>
      <c r="H166" s="123">
        <f t="shared" si="85"/>
        <v>0</v>
      </c>
      <c r="I166" s="124">
        <f t="shared" si="81"/>
        <v>2230991</v>
      </c>
      <c r="J166" s="135" t="s">
        <v>127</v>
      </c>
      <c r="K166" s="119">
        <v>918323.94004090666</v>
      </c>
      <c r="L166" s="255">
        <v>804862.97246623074</v>
      </c>
      <c r="M166" s="119">
        <v>876578.04357645381</v>
      </c>
      <c r="N166" s="255">
        <v>1119740.0615028108</v>
      </c>
      <c r="O166" s="119">
        <v>1097921.7950348484</v>
      </c>
      <c r="P166" s="255">
        <v>1167251.0515369398</v>
      </c>
      <c r="Q166" s="123">
        <f t="shared" si="82"/>
        <v>2892823.7786522089</v>
      </c>
      <c r="R166" s="124">
        <f t="shared" si="82"/>
        <v>3091854.085505981</v>
      </c>
      <c r="S166" s="135" t="s">
        <v>127</v>
      </c>
      <c r="T166" s="119">
        <v>1264196.4678953949</v>
      </c>
      <c r="U166" s="255">
        <v>1291622.2399368472</v>
      </c>
      <c r="V166" s="119">
        <v>1398596.0502563752</v>
      </c>
      <c r="W166" s="255">
        <v>1410520.6264457447</v>
      </c>
      <c r="X166" s="119">
        <v>1149399.6794863394</v>
      </c>
      <c r="Y166" s="255">
        <v>1234225.385268471</v>
      </c>
      <c r="Z166" s="256">
        <f t="shared" si="86"/>
        <v>3812192.1976381098</v>
      </c>
      <c r="AA166" s="257">
        <f t="shared" si="86"/>
        <v>3936368.2516510626</v>
      </c>
      <c r="AB166" s="135" t="s">
        <v>127</v>
      </c>
      <c r="AC166" s="135"/>
      <c r="AD166" s="255">
        <v>833695.53326600487</v>
      </c>
      <c r="AE166" s="119">
        <v>582246.5267696986</v>
      </c>
      <c r="AF166" s="255">
        <v>615294.11048064171</v>
      </c>
      <c r="AG166" s="119">
        <v>689813.08768945746</v>
      </c>
      <c r="AH166" s="255">
        <v>545771.9450853559</v>
      </c>
      <c r="AI166" s="256">
        <f t="shared" si="87"/>
        <v>1272059.6144591561</v>
      </c>
      <c r="AJ166" s="257">
        <f t="shared" si="88"/>
        <v>1994761.5888320026</v>
      </c>
      <c r="AK166" s="135" t="s">
        <v>127</v>
      </c>
      <c r="AL166" s="127">
        <f t="shared" si="83"/>
        <v>7977075.5907494752</v>
      </c>
      <c r="AM166" s="164">
        <f t="shared" si="84"/>
        <v>11253974.925989047</v>
      </c>
    </row>
    <row r="167" spans="1:39" x14ac:dyDescent="0.35">
      <c r="A167" s="135" t="s">
        <v>244</v>
      </c>
      <c r="B167" s="119"/>
      <c r="C167" s="255">
        <v>813544</v>
      </c>
      <c r="D167" s="119"/>
      <c r="E167" s="255">
        <v>907479</v>
      </c>
      <c r="F167" s="119"/>
      <c r="G167" s="255">
        <v>884894</v>
      </c>
      <c r="H167" s="123">
        <f t="shared" si="85"/>
        <v>0</v>
      </c>
      <c r="I167" s="124">
        <f t="shared" si="81"/>
        <v>2605917</v>
      </c>
      <c r="J167" s="135" t="s">
        <v>244</v>
      </c>
      <c r="K167" s="119">
        <v>1072651.307410147</v>
      </c>
      <c r="L167" s="255">
        <v>940122.84996453684</v>
      </c>
      <c r="M167" s="119">
        <v>1023889.8753390097</v>
      </c>
      <c r="N167" s="255">
        <v>1307916.0724885447</v>
      </c>
      <c r="O167" s="119">
        <v>1282431.1743694341</v>
      </c>
      <c r="P167" s="255">
        <v>1363411.4411208692</v>
      </c>
      <c r="Q167" s="123">
        <f t="shared" si="82"/>
        <v>3378972.3571185907</v>
      </c>
      <c r="R167" s="124">
        <f t="shared" si="82"/>
        <v>3611450.3635739507</v>
      </c>
      <c r="S167" s="135" t="s">
        <v>244</v>
      </c>
      <c r="T167" s="119">
        <v>1476648.8544890604</v>
      </c>
      <c r="U167" s="255">
        <v>1508683.6179905827</v>
      </c>
      <c r="V167" s="119">
        <v>1633634.7300053423</v>
      </c>
      <c r="W167" s="255">
        <v>1647563.2705585477</v>
      </c>
      <c r="X167" s="119">
        <v>1342560.0871114244</v>
      </c>
      <c r="Y167" s="255">
        <v>1441641.0325620444</v>
      </c>
      <c r="Z167" s="256">
        <f t="shared" si="86"/>
        <v>4452843.6716058273</v>
      </c>
      <c r="AA167" s="257">
        <f t="shared" si="86"/>
        <v>4597887.9211111749</v>
      </c>
      <c r="AB167" s="135" t="s">
        <v>244</v>
      </c>
      <c r="AC167" s="135"/>
      <c r="AD167" s="255">
        <v>973800.81771574519</v>
      </c>
      <c r="AE167" s="119">
        <v>680094.97623106069</v>
      </c>
      <c r="AF167" s="255">
        <v>718696.31539761915</v>
      </c>
      <c r="AG167" s="119">
        <v>805738.45253970718</v>
      </c>
      <c r="AH167" s="255">
        <v>637490.72077714582</v>
      </c>
      <c r="AI167" s="256">
        <f t="shared" si="87"/>
        <v>1485833.428770768</v>
      </c>
      <c r="AJ167" s="257">
        <f t="shared" si="88"/>
        <v>2329987.8538905103</v>
      </c>
      <c r="AK167" s="135" t="s">
        <v>244</v>
      </c>
      <c r="AL167" s="127">
        <f t="shared" si="83"/>
        <v>9317649.4574951846</v>
      </c>
      <c r="AM167" s="164">
        <f t="shared" si="84"/>
        <v>13145243.138575634</v>
      </c>
    </row>
    <row r="168" spans="1:39" x14ac:dyDescent="0.35">
      <c r="A168" s="135" t="s">
        <v>330</v>
      </c>
      <c r="B168" s="119"/>
      <c r="C168" s="255">
        <v>725927</v>
      </c>
      <c r="D168" s="119"/>
      <c r="E168" s="255">
        <v>809746</v>
      </c>
      <c r="F168" s="119"/>
      <c r="G168" s="255">
        <v>789593</v>
      </c>
      <c r="H168" s="123">
        <f>SUM(B168,D168,F168)</f>
        <v>0</v>
      </c>
      <c r="I168" s="124">
        <f t="shared" si="81"/>
        <v>2325266</v>
      </c>
      <c r="J168" s="135" t="s">
        <v>330</v>
      </c>
      <c r="K168" s="119">
        <v>957129.31929988577</v>
      </c>
      <c r="L168" s="255">
        <v>838873.86071190808</v>
      </c>
      <c r="M168" s="119">
        <v>913619.37719295849</v>
      </c>
      <c r="N168" s="255">
        <v>1167056.6301595678</v>
      </c>
      <c r="O168" s="119">
        <v>1144316.3948000779</v>
      </c>
      <c r="P168" s="255">
        <v>1216575.2799168678</v>
      </c>
      <c r="Q168" s="123">
        <f t="shared" si="82"/>
        <v>3015065.0912929224</v>
      </c>
      <c r="R168" s="124">
        <f t="shared" si="82"/>
        <v>3222505.7707883436</v>
      </c>
      <c r="S168" s="135" t="s">
        <v>330</v>
      </c>
      <c r="T168" s="119">
        <v>1317617.2938757753</v>
      </c>
      <c r="U168" s="255">
        <v>1346201.9897339058</v>
      </c>
      <c r="V168" s="119">
        <v>1457696.1649260323</v>
      </c>
      <c r="W168" s="255">
        <v>1470124.6348737529</v>
      </c>
      <c r="X168" s="119">
        <v>1197969.5670149492</v>
      </c>
      <c r="Y168" s="255">
        <v>1286379.7308954282</v>
      </c>
      <c r="Z168" s="256">
        <f t="shared" si="86"/>
        <v>3973283.0258167572</v>
      </c>
      <c r="AA168" s="257">
        <f t="shared" si="86"/>
        <v>4102706.3555030869</v>
      </c>
      <c r="AB168" s="135" t="s">
        <v>330</v>
      </c>
      <c r="AC168" s="135"/>
      <c r="AD168" s="255">
        <v>868924.79164019367</v>
      </c>
      <c r="AE168" s="119">
        <v>606850.36895257258</v>
      </c>
      <c r="AF168" s="255">
        <v>641294.43593437423</v>
      </c>
      <c r="AG168" s="119">
        <v>718962.34245505184</v>
      </c>
      <c r="AH168" s="255">
        <v>568834.49022275535</v>
      </c>
      <c r="AI168" s="256">
        <f t="shared" si="87"/>
        <v>1325812.7114076244</v>
      </c>
      <c r="AJ168" s="257">
        <f t="shared" si="88"/>
        <v>2079053.7177973231</v>
      </c>
      <c r="AK168" s="135" t="s">
        <v>330</v>
      </c>
      <c r="AL168" s="127">
        <f t="shared" si="83"/>
        <v>8314160.8285173038</v>
      </c>
      <c r="AM168" s="164">
        <f t="shared" si="84"/>
        <v>11729531.844088754</v>
      </c>
    </row>
    <row r="169" spans="1:39" x14ac:dyDescent="0.35">
      <c r="A169" s="135" t="s">
        <v>68</v>
      </c>
      <c r="B169" s="119"/>
      <c r="C169" s="255">
        <v>291355</v>
      </c>
      <c r="D169" s="119"/>
      <c r="E169" s="255">
        <v>324996</v>
      </c>
      <c r="F169" s="119"/>
      <c r="G169" s="255">
        <v>316908</v>
      </c>
      <c r="H169" s="123">
        <f t="shared" si="85"/>
        <v>0</v>
      </c>
      <c r="I169" s="124">
        <f t="shared" si="81"/>
        <v>933259</v>
      </c>
      <c r="J169" s="135" t="s">
        <v>68</v>
      </c>
      <c r="K169" s="119">
        <v>384149.49821747589</v>
      </c>
      <c r="L169" s="255">
        <v>336686.97234764008</v>
      </c>
      <c r="M169" s="119">
        <v>366686.52629632142</v>
      </c>
      <c r="N169" s="255">
        <v>468405.06275067758</v>
      </c>
      <c r="O169" s="119">
        <v>459278.13514899753</v>
      </c>
      <c r="P169" s="255">
        <v>488279.66493148654</v>
      </c>
      <c r="Q169" s="123">
        <f t="shared" si="82"/>
        <v>1210114.1596627948</v>
      </c>
      <c r="R169" s="124">
        <f t="shared" si="82"/>
        <v>1293371.7000298041</v>
      </c>
      <c r="S169" s="135" t="s">
        <v>68</v>
      </c>
      <c r="T169" s="119">
        <v>528833.4732607411</v>
      </c>
      <c r="U169" s="255">
        <v>540306.10955886659</v>
      </c>
      <c r="V169" s="119">
        <v>585054.95445430465</v>
      </c>
      <c r="W169" s="255">
        <v>590043.19418090733</v>
      </c>
      <c r="X169" s="119">
        <v>480812.15230688261</v>
      </c>
      <c r="Y169" s="255">
        <v>516296.0930943758</v>
      </c>
      <c r="Z169" s="256">
        <f t="shared" si="86"/>
        <v>1594700.5800219285</v>
      </c>
      <c r="AA169" s="257">
        <f t="shared" si="86"/>
        <v>1646645.39683415</v>
      </c>
      <c r="AB169" s="135" t="s">
        <v>68</v>
      </c>
      <c r="AC169" s="135"/>
      <c r="AD169" s="255">
        <v>348748.09074020287</v>
      </c>
      <c r="AE169" s="119">
        <v>243562.97526936355</v>
      </c>
      <c r="AF169" s="255">
        <v>257387.3047312453</v>
      </c>
      <c r="AG169" s="119">
        <v>288559.77716093161</v>
      </c>
      <c r="AH169" s="255">
        <v>228305.07809300505</v>
      </c>
      <c r="AI169" s="256">
        <f t="shared" si="87"/>
        <v>532122.75243029511</v>
      </c>
      <c r="AJ169" s="257">
        <f t="shared" si="88"/>
        <v>834440.47356445319</v>
      </c>
      <c r="AK169" s="135" t="s">
        <v>68</v>
      </c>
      <c r="AL169" s="127">
        <f t="shared" si="83"/>
        <v>3336937.4921150189</v>
      </c>
      <c r="AM169" s="164">
        <f t="shared" si="84"/>
        <v>4707716.5704284068</v>
      </c>
    </row>
    <row r="170" spans="1:39" x14ac:dyDescent="0.35">
      <c r="A170" s="135" t="s">
        <v>59</v>
      </c>
      <c r="B170" s="453"/>
      <c r="C170" s="428"/>
      <c r="D170" s="453"/>
      <c r="E170" s="428"/>
      <c r="F170" s="453"/>
      <c r="G170" s="428"/>
      <c r="H170" s="123">
        <f t="shared" si="85"/>
        <v>0</v>
      </c>
      <c r="I170" s="124">
        <f t="shared" si="81"/>
        <v>0</v>
      </c>
      <c r="J170" s="135" t="s">
        <v>59</v>
      </c>
      <c r="K170" s="453" t="s">
        <v>128</v>
      </c>
      <c r="L170" s="428" t="s">
        <v>128</v>
      </c>
      <c r="M170" s="453" t="s">
        <v>128</v>
      </c>
      <c r="N170" s="428" t="s">
        <v>128</v>
      </c>
      <c r="O170" s="453" t="s">
        <v>128</v>
      </c>
      <c r="P170" s="428" t="s">
        <v>128</v>
      </c>
      <c r="Q170" s="454" t="s">
        <v>128</v>
      </c>
      <c r="R170" s="455" t="s">
        <v>128</v>
      </c>
      <c r="S170" s="135" t="s">
        <v>59</v>
      </c>
      <c r="T170" s="453" t="s">
        <v>128</v>
      </c>
      <c r="U170" s="428" t="s">
        <v>128</v>
      </c>
      <c r="V170" s="453" t="s">
        <v>128</v>
      </c>
      <c r="W170" s="428" t="s">
        <v>128</v>
      </c>
      <c r="X170" s="453" t="s">
        <v>128</v>
      </c>
      <c r="Y170" s="428" t="s">
        <v>128</v>
      </c>
      <c r="Z170" s="454" t="s">
        <v>128</v>
      </c>
      <c r="AA170" s="455" t="s">
        <v>128</v>
      </c>
      <c r="AB170" s="135" t="s">
        <v>59</v>
      </c>
      <c r="AC170" s="135"/>
      <c r="AD170" s="428" t="s">
        <v>128</v>
      </c>
      <c r="AE170" s="453" t="s">
        <v>128</v>
      </c>
      <c r="AF170" s="428" t="s">
        <v>128</v>
      </c>
      <c r="AG170" s="453" t="s">
        <v>128</v>
      </c>
      <c r="AH170" s="428" t="s">
        <v>128</v>
      </c>
      <c r="AI170" s="454" t="s">
        <v>128</v>
      </c>
      <c r="AJ170" s="455" t="s">
        <v>128</v>
      </c>
      <c r="AK170" s="135" t="s">
        <v>59</v>
      </c>
      <c r="AL170" s="456" t="s">
        <v>128</v>
      </c>
      <c r="AM170" s="457" t="s">
        <v>128</v>
      </c>
    </row>
    <row r="171" spans="1:39" x14ac:dyDescent="0.35">
      <c r="A171" s="135" t="s">
        <v>331</v>
      </c>
      <c r="B171" s="453"/>
      <c r="C171" s="428"/>
      <c r="D171" s="453"/>
      <c r="E171" s="428"/>
      <c r="F171" s="453"/>
      <c r="G171" s="428"/>
      <c r="H171" s="123">
        <f t="shared" si="85"/>
        <v>0</v>
      </c>
      <c r="I171" s="124">
        <f t="shared" si="81"/>
        <v>0</v>
      </c>
      <c r="J171" s="135" t="s">
        <v>331</v>
      </c>
      <c r="K171" s="453" t="s">
        <v>128</v>
      </c>
      <c r="L171" s="428" t="s">
        <v>128</v>
      </c>
      <c r="M171" s="453" t="s">
        <v>128</v>
      </c>
      <c r="N171" s="428" t="s">
        <v>128</v>
      </c>
      <c r="O171" s="453" t="s">
        <v>128</v>
      </c>
      <c r="P171" s="428" t="s">
        <v>128</v>
      </c>
      <c r="Q171" s="454" t="s">
        <v>128</v>
      </c>
      <c r="R171" s="455" t="s">
        <v>128</v>
      </c>
      <c r="S171" s="135" t="s">
        <v>331</v>
      </c>
      <c r="T171" s="453" t="s">
        <v>128</v>
      </c>
      <c r="U171" s="428" t="s">
        <v>128</v>
      </c>
      <c r="V171" s="453" t="s">
        <v>128</v>
      </c>
      <c r="W171" s="428" t="s">
        <v>128</v>
      </c>
      <c r="X171" s="453" t="s">
        <v>128</v>
      </c>
      <c r="Y171" s="428" t="s">
        <v>128</v>
      </c>
      <c r="Z171" s="454" t="s">
        <v>128</v>
      </c>
      <c r="AA171" s="455" t="s">
        <v>128</v>
      </c>
      <c r="AB171" s="135" t="s">
        <v>331</v>
      </c>
      <c r="AC171" s="135"/>
      <c r="AD171" s="428" t="s">
        <v>128</v>
      </c>
      <c r="AE171" s="453" t="s">
        <v>128</v>
      </c>
      <c r="AF171" s="428" t="s">
        <v>128</v>
      </c>
      <c r="AG171" s="453" t="s">
        <v>128</v>
      </c>
      <c r="AH171" s="428" t="s">
        <v>128</v>
      </c>
      <c r="AI171" s="454" t="s">
        <v>128</v>
      </c>
      <c r="AJ171" s="455" t="s">
        <v>128</v>
      </c>
      <c r="AK171" s="135" t="s">
        <v>331</v>
      </c>
      <c r="AL171" s="456" t="s">
        <v>128</v>
      </c>
      <c r="AM171" s="457" t="s">
        <v>128</v>
      </c>
    </row>
    <row r="172" spans="1:39" x14ac:dyDescent="0.35">
      <c r="A172" s="135" t="s">
        <v>247</v>
      </c>
      <c r="B172" s="458"/>
      <c r="C172" s="459"/>
      <c r="D172" s="458"/>
      <c r="E172" s="459"/>
      <c r="F172" s="458"/>
      <c r="G172" s="459"/>
      <c r="H172" s="148">
        <f t="shared" si="85"/>
        <v>0</v>
      </c>
      <c r="I172" s="149">
        <f t="shared" si="81"/>
        <v>0</v>
      </c>
      <c r="J172" s="135" t="s">
        <v>247</v>
      </c>
      <c r="K172" s="458" t="s">
        <v>128</v>
      </c>
      <c r="L172" s="459" t="s">
        <v>128</v>
      </c>
      <c r="M172" s="458" t="s">
        <v>128</v>
      </c>
      <c r="N172" s="459" t="s">
        <v>128</v>
      </c>
      <c r="O172" s="458" t="s">
        <v>128</v>
      </c>
      <c r="P172" s="459" t="s">
        <v>128</v>
      </c>
      <c r="Q172" s="460" t="s">
        <v>128</v>
      </c>
      <c r="R172" s="461" t="s">
        <v>128</v>
      </c>
      <c r="S172" s="135" t="s">
        <v>247</v>
      </c>
      <c r="T172" s="458" t="s">
        <v>128</v>
      </c>
      <c r="U172" s="459" t="s">
        <v>128</v>
      </c>
      <c r="V172" s="458" t="s">
        <v>128</v>
      </c>
      <c r="W172" s="459" t="s">
        <v>128</v>
      </c>
      <c r="X172" s="458" t="s">
        <v>128</v>
      </c>
      <c r="Y172" s="459" t="s">
        <v>128</v>
      </c>
      <c r="Z172" s="460" t="s">
        <v>128</v>
      </c>
      <c r="AA172" s="461" t="s">
        <v>128</v>
      </c>
      <c r="AB172" s="135" t="s">
        <v>247</v>
      </c>
      <c r="AC172" s="135"/>
      <c r="AD172" s="459" t="s">
        <v>128</v>
      </c>
      <c r="AE172" s="458" t="s">
        <v>128</v>
      </c>
      <c r="AF172" s="459" t="s">
        <v>128</v>
      </c>
      <c r="AG172" s="458" t="s">
        <v>128</v>
      </c>
      <c r="AH172" s="459" t="s">
        <v>128</v>
      </c>
      <c r="AI172" s="460" t="s">
        <v>128</v>
      </c>
      <c r="AJ172" s="461" t="s">
        <v>128</v>
      </c>
      <c r="AK172" s="135" t="s">
        <v>247</v>
      </c>
      <c r="AL172" s="462" t="s">
        <v>128</v>
      </c>
      <c r="AM172" s="463" t="s">
        <v>128</v>
      </c>
    </row>
    <row r="173" spans="1:39" x14ac:dyDescent="0.35">
      <c r="A173" s="135"/>
      <c r="B173" s="119">
        <f t="shared" ref="B173:AM173" si="89">SUM(B159:B172)</f>
        <v>0</v>
      </c>
      <c r="C173" s="255">
        <f t="shared" si="89"/>
        <v>9602091</v>
      </c>
      <c r="D173" s="119">
        <f t="shared" si="89"/>
        <v>0</v>
      </c>
      <c r="E173" s="255">
        <f t="shared" si="89"/>
        <v>10710795</v>
      </c>
      <c r="F173" s="119">
        <f t="shared" si="89"/>
        <v>0</v>
      </c>
      <c r="G173" s="255">
        <f t="shared" si="89"/>
        <v>10444227</v>
      </c>
      <c r="H173" s="464">
        <f t="shared" si="89"/>
        <v>0</v>
      </c>
      <c r="I173" s="257">
        <f t="shared" si="89"/>
        <v>30757113</v>
      </c>
      <c r="J173" s="135"/>
      <c r="K173" s="119">
        <f t="shared" si="89"/>
        <v>12660286.021815158</v>
      </c>
      <c r="L173" s="255">
        <f t="shared" si="89"/>
        <v>11096079.493840609</v>
      </c>
      <c r="M173" s="119">
        <f t="shared" si="89"/>
        <v>12084764.719981827</v>
      </c>
      <c r="N173" s="255">
        <f t="shared" si="89"/>
        <v>15437068.370534912</v>
      </c>
      <c r="O173" s="119">
        <f t="shared" si="89"/>
        <v>15136275.282235073</v>
      </c>
      <c r="P173" s="255">
        <f t="shared" si="89"/>
        <v>16092068.961050812</v>
      </c>
      <c r="Q173" s="123">
        <f t="shared" si="89"/>
        <v>39881326.024032064</v>
      </c>
      <c r="R173" s="124">
        <f t="shared" si="89"/>
        <v>42625216.82542634</v>
      </c>
      <c r="S173" s="135"/>
      <c r="T173" s="119">
        <f t="shared" si="89"/>
        <v>17428587.204871535</v>
      </c>
      <c r="U173" s="255">
        <f t="shared" si="89"/>
        <v>17806687.02703061</v>
      </c>
      <c r="V173" s="119">
        <f t="shared" si="89"/>
        <v>19281459.682340346</v>
      </c>
      <c r="W173" s="255">
        <f t="shared" si="89"/>
        <v>19445855.424043015</v>
      </c>
      <c r="X173" s="119">
        <f t="shared" si="89"/>
        <v>15845964.654946839</v>
      </c>
      <c r="Y173" s="255">
        <f t="shared" si="89"/>
        <v>17015396.976569951</v>
      </c>
      <c r="Z173" s="256">
        <f t="shared" si="89"/>
        <v>52556011.542158715</v>
      </c>
      <c r="AA173" s="257">
        <f t="shared" si="89"/>
        <v>54267939.427643582</v>
      </c>
      <c r="AB173" s="135"/>
      <c r="AC173" s="135"/>
      <c r="AD173" s="255">
        <f t="shared" si="89"/>
        <v>11493573.722783672</v>
      </c>
      <c r="AE173" s="119">
        <f t="shared" si="89"/>
        <v>8027023.1916032592</v>
      </c>
      <c r="AF173" s="255">
        <f t="shared" si="89"/>
        <v>8482626.9757012576</v>
      </c>
      <c r="AG173" s="119">
        <f t="shared" si="89"/>
        <v>9509967.6823746637</v>
      </c>
      <c r="AH173" s="255">
        <f t="shared" si="89"/>
        <v>7524173.7977071702</v>
      </c>
      <c r="AI173" s="256">
        <f t="shared" si="89"/>
        <v>17536990.873977926</v>
      </c>
      <c r="AJ173" s="257">
        <f t="shared" si="89"/>
        <v>27500374.496192105</v>
      </c>
      <c r="AK173" s="135"/>
      <c r="AL173" s="127">
        <f t="shared" si="89"/>
        <v>109974328.44016869</v>
      </c>
      <c r="AM173" s="164">
        <f t="shared" si="89"/>
        <v>155150643.74926201</v>
      </c>
    </row>
    <row r="174" spans="1:39" x14ac:dyDescent="0.35">
      <c r="A174" s="165" t="s">
        <v>248</v>
      </c>
      <c r="B174" s="119"/>
      <c r="C174" s="255"/>
      <c r="D174" s="119"/>
      <c r="E174" s="255"/>
      <c r="F174" s="119"/>
      <c r="G174" s="255"/>
      <c r="H174" s="464"/>
      <c r="I174" s="257"/>
      <c r="J174" s="165" t="s">
        <v>248</v>
      </c>
      <c r="K174" s="119"/>
      <c r="L174" s="255"/>
      <c r="M174" s="119"/>
      <c r="N174" s="255"/>
      <c r="O174" s="119"/>
      <c r="P174" s="255"/>
      <c r="Q174" s="123"/>
      <c r="R174" s="124"/>
      <c r="S174" s="165" t="s">
        <v>248</v>
      </c>
      <c r="T174" s="119"/>
      <c r="U174" s="255"/>
      <c r="V174" s="119"/>
      <c r="W174" s="255"/>
      <c r="X174" s="119"/>
      <c r="Y174" s="255"/>
      <c r="Z174" s="256"/>
      <c r="AA174" s="257"/>
      <c r="AB174" s="165" t="s">
        <v>248</v>
      </c>
      <c r="AC174" s="165"/>
      <c r="AD174" s="255"/>
      <c r="AE174" s="119"/>
      <c r="AF174" s="255"/>
      <c r="AG174" s="119"/>
      <c r="AH174" s="255"/>
      <c r="AI174" s="256"/>
      <c r="AJ174" s="257"/>
      <c r="AK174" s="165" t="s">
        <v>248</v>
      </c>
      <c r="AL174" s="127"/>
      <c r="AM174" s="164"/>
    </row>
    <row r="175" spans="1:39" x14ac:dyDescent="0.35">
      <c r="A175" s="135" t="s">
        <v>250</v>
      </c>
      <c r="B175" s="425"/>
      <c r="C175" s="426">
        <v>418511</v>
      </c>
      <c r="D175" s="425"/>
      <c r="E175" s="426">
        <v>418511</v>
      </c>
      <c r="F175" s="425"/>
      <c r="G175" s="426">
        <v>418511</v>
      </c>
      <c r="H175" s="139">
        <f t="shared" ref="H175:I177" si="90">SUM(B175,D175,F175)</f>
        <v>0</v>
      </c>
      <c r="I175" s="124">
        <f t="shared" si="90"/>
        <v>1255533</v>
      </c>
      <c r="J175" s="135" t="s">
        <v>250</v>
      </c>
      <c r="K175" s="453" t="s">
        <v>128</v>
      </c>
      <c r="L175" s="428" t="s">
        <v>128</v>
      </c>
      <c r="M175" s="453" t="s">
        <v>128</v>
      </c>
      <c r="N175" s="428" t="s">
        <v>128</v>
      </c>
      <c r="O175" s="453" t="s">
        <v>128</v>
      </c>
      <c r="P175" s="428" t="s">
        <v>128</v>
      </c>
      <c r="Q175" s="454" t="s">
        <v>128</v>
      </c>
      <c r="R175" s="455" t="s">
        <v>128</v>
      </c>
      <c r="S175" s="135" t="s">
        <v>250</v>
      </c>
      <c r="T175" s="453" t="s">
        <v>128</v>
      </c>
      <c r="U175" s="428" t="s">
        <v>128</v>
      </c>
      <c r="V175" s="453" t="s">
        <v>128</v>
      </c>
      <c r="W175" s="428" t="s">
        <v>128</v>
      </c>
      <c r="X175" s="453" t="s">
        <v>128</v>
      </c>
      <c r="Y175" s="428" t="s">
        <v>128</v>
      </c>
      <c r="Z175" s="454" t="s">
        <v>128</v>
      </c>
      <c r="AA175" s="455" t="s">
        <v>128</v>
      </c>
      <c r="AB175" s="135" t="s">
        <v>250</v>
      </c>
      <c r="AC175" s="135"/>
      <c r="AD175" s="428" t="s">
        <v>128</v>
      </c>
      <c r="AE175" s="453" t="s">
        <v>128</v>
      </c>
      <c r="AF175" s="428" t="s">
        <v>128</v>
      </c>
      <c r="AG175" s="453" t="s">
        <v>128</v>
      </c>
      <c r="AH175" s="428" t="s">
        <v>128</v>
      </c>
      <c r="AI175" s="454" t="s">
        <v>128</v>
      </c>
      <c r="AJ175" s="455" t="s">
        <v>128</v>
      </c>
      <c r="AK175" s="135" t="s">
        <v>250</v>
      </c>
      <c r="AL175" s="456" t="s">
        <v>128</v>
      </c>
      <c r="AM175" s="457" t="s">
        <v>128</v>
      </c>
    </row>
    <row r="176" spans="1:39" x14ac:dyDescent="0.35">
      <c r="A176" s="135" t="s">
        <v>130</v>
      </c>
      <c r="B176" s="119"/>
      <c r="C176" s="255">
        <v>2042933</v>
      </c>
      <c r="D176" s="119"/>
      <c r="E176" s="255">
        <v>2278820</v>
      </c>
      <c r="F176" s="119"/>
      <c r="G176" s="255">
        <v>2222105</v>
      </c>
      <c r="H176" s="123">
        <f t="shared" si="90"/>
        <v>0</v>
      </c>
      <c r="I176" s="124">
        <f t="shared" si="90"/>
        <v>6543858</v>
      </c>
      <c r="J176" s="135" t="s">
        <v>130</v>
      </c>
      <c r="K176" s="119">
        <v>2693591.8478105417</v>
      </c>
      <c r="L176" s="255">
        <v>2360792.5773371728</v>
      </c>
      <c r="M176" s="119">
        <v>2571144.4177771006</v>
      </c>
      <c r="N176" s="255">
        <v>3284377.734066796</v>
      </c>
      <c r="O176" s="119">
        <v>3220381.248590393</v>
      </c>
      <c r="P176" s="255">
        <v>3423735.1109763393</v>
      </c>
      <c r="Q176" s="123">
        <f>SUM(K176,M176,O176)</f>
        <v>8485117.5141780358</v>
      </c>
      <c r="R176" s="124">
        <f>SUM(L176,N176,P176)</f>
        <v>9068905.4223803096</v>
      </c>
      <c r="S176" s="135" t="s">
        <v>130</v>
      </c>
      <c r="T176" s="119">
        <v>3708091.6128596524</v>
      </c>
      <c r="U176" s="255">
        <v>3788535.8142680102</v>
      </c>
      <c r="V176" s="119">
        <v>4102307.2089166958</v>
      </c>
      <c r="W176" s="255">
        <v>4137283.9091983531</v>
      </c>
      <c r="X176" s="119">
        <v>3371374.1649842453</v>
      </c>
      <c r="Y176" s="255">
        <v>3620181.6060375045</v>
      </c>
      <c r="Z176" s="256">
        <f>SUM(T176,V176,X176)</f>
        <v>11181772.986760594</v>
      </c>
      <c r="AA176" s="257">
        <f>SUM(U176,W176,Y176)</f>
        <v>11546001.329503868</v>
      </c>
      <c r="AB176" s="135" t="s">
        <v>130</v>
      </c>
      <c r="AC176" s="135"/>
      <c r="AD176" s="255">
        <v>2445363.1164851715</v>
      </c>
      <c r="AE176" s="465">
        <v>1707822.729583856</v>
      </c>
      <c r="AF176" s="255">
        <v>1804756.6090051716</v>
      </c>
      <c r="AG176" s="465">
        <v>2023332.7570993884</v>
      </c>
      <c r="AH176" s="255">
        <v>1600836.9138020431</v>
      </c>
      <c r="AI176" s="256">
        <f>SUM(AB176,AE176,AG176)</f>
        <v>3731155.4866832444</v>
      </c>
      <c r="AJ176" s="257">
        <f>SUM(AD176,AF176,AH176)</f>
        <v>5850956.6392923854</v>
      </c>
      <c r="AK176" s="135" t="s">
        <v>130</v>
      </c>
      <c r="AL176" s="127">
        <f>SUM(B176,D176,F176,K176,M176,O176,T176,V176,X176,AB176,AE176,AG176)</f>
        <v>23398045.987621877</v>
      </c>
      <c r="AM176" s="164">
        <f>SUM(C176,E176,G176,L176,N176,P176,U176,W176,Y176,AD176,AF176,AH176)</f>
        <v>33009721.391176563</v>
      </c>
    </row>
    <row r="177" spans="1:39" x14ac:dyDescent="0.35">
      <c r="A177" s="135" t="s">
        <v>251</v>
      </c>
      <c r="B177" s="466"/>
      <c r="C177" s="467">
        <v>1439787</v>
      </c>
      <c r="D177" s="466"/>
      <c r="E177" s="467">
        <v>1606032</v>
      </c>
      <c r="F177" s="466"/>
      <c r="G177" s="467">
        <v>1566061</v>
      </c>
      <c r="H177" s="148">
        <f t="shared" si="90"/>
        <v>0</v>
      </c>
      <c r="I177" s="149">
        <f t="shared" si="90"/>
        <v>4611880</v>
      </c>
      <c r="J177" s="135" t="s">
        <v>251</v>
      </c>
      <c r="K177" s="466">
        <v>1898348.3853519391</v>
      </c>
      <c r="L177" s="467">
        <v>1663803.2153912601</v>
      </c>
      <c r="M177" s="466">
        <v>1812051.7620222312</v>
      </c>
      <c r="N177" s="467">
        <v>2314713.4089448377</v>
      </c>
      <c r="O177" s="466">
        <v>2269610.9466059054</v>
      </c>
      <c r="P177" s="467">
        <v>2412927.565502428</v>
      </c>
      <c r="Q177" s="148">
        <f>SUM(K177,M177,O177)</f>
        <v>5980011.0939800758</v>
      </c>
      <c r="R177" s="149">
        <f>SUM(L177,N177,P177)</f>
        <v>6391444.1898385258</v>
      </c>
      <c r="S177" s="135" t="s">
        <v>251</v>
      </c>
      <c r="T177" s="466">
        <v>2613331.9833630216</v>
      </c>
      <c r="U177" s="467">
        <v>2670026.2148883399</v>
      </c>
      <c r="V177" s="466">
        <v>2891161.2101123291</v>
      </c>
      <c r="W177" s="467">
        <v>2915811.5529467836</v>
      </c>
      <c r="X177" s="466">
        <v>2376025.4203758794</v>
      </c>
      <c r="Y177" s="467">
        <v>2551376.1159056881</v>
      </c>
      <c r="Z177" s="338">
        <f>SUM(T177,V177,X177)</f>
        <v>7880518.6138512306</v>
      </c>
      <c r="AA177" s="340">
        <f>SUM(U177,W177,Y177)</f>
        <v>8137213.8837408116</v>
      </c>
      <c r="AB177" s="135" t="s">
        <v>251</v>
      </c>
      <c r="AC177" s="135"/>
      <c r="AD177" s="467">
        <v>1723405.5439958859</v>
      </c>
      <c r="AE177" s="468">
        <v>1203613.1323341043</v>
      </c>
      <c r="AF177" s="467">
        <v>1271928.7064382241</v>
      </c>
      <c r="AG177" s="468">
        <v>1425973.4545868263</v>
      </c>
      <c r="AH177" s="467">
        <v>1128213.3085597453</v>
      </c>
      <c r="AI177" s="338">
        <f>SUM(AB177,AE177,AG177)</f>
        <v>2629586.5869209305</v>
      </c>
      <c r="AJ177" s="340">
        <f>SUM(AD177,AF177,AH177)</f>
        <v>4123547.5589938555</v>
      </c>
      <c r="AK177" s="135" t="s">
        <v>251</v>
      </c>
      <c r="AL177" s="151">
        <f>SUM(B177,D177,F177,K177,M177,O177,T177,V177,X177,AB177,AE177,AG177)</f>
        <v>16490116.294752236</v>
      </c>
      <c r="AM177" s="193">
        <f>SUM(C177,E177,G177,L177,N177,P177,U177,W177,Y177,AD177,AF177,AH177)</f>
        <v>23264085.632573195</v>
      </c>
    </row>
    <row r="178" spans="1:39" x14ac:dyDescent="0.35">
      <c r="A178" s="135"/>
      <c r="B178" s="119">
        <f t="shared" ref="B178:I178" si="91">SUM(B175:B177)</f>
        <v>0</v>
      </c>
      <c r="C178" s="255">
        <f t="shared" si="91"/>
        <v>3901231</v>
      </c>
      <c r="D178" s="119">
        <f t="shared" si="91"/>
        <v>0</v>
      </c>
      <c r="E178" s="255">
        <f t="shared" si="91"/>
        <v>4303363</v>
      </c>
      <c r="F178" s="119">
        <f t="shared" si="91"/>
        <v>0</v>
      </c>
      <c r="G178" s="255">
        <f t="shared" si="91"/>
        <v>4206677</v>
      </c>
      <c r="H178" s="464">
        <f t="shared" si="91"/>
        <v>0</v>
      </c>
      <c r="I178" s="257">
        <f t="shared" si="91"/>
        <v>12411271</v>
      </c>
      <c r="J178" s="135"/>
      <c r="K178" s="119">
        <f t="shared" ref="K178:AJ178" si="92">SUM(K176:K177)</f>
        <v>4591940.2331624813</v>
      </c>
      <c r="L178" s="255">
        <f t="shared" si="92"/>
        <v>4024595.7927284329</v>
      </c>
      <c r="M178" s="119">
        <f t="shared" si="92"/>
        <v>4383196.1797993314</v>
      </c>
      <c r="N178" s="255">
        <f t="shared" si="92"/>
        <v>5599091.1430116333</v>
      </c>
      <c r="O178" s="119">
        <f t="shared" si="92"/>
        <v>5489992.1951962989</v>
      </c>
      <c r="P178" s="255">
        <f t="shared" si="92"/>
        <v>5836662.6764787678</v>
      </c>
      <c r="Q178" s="123">
        <f t="shared" si="92"/>
        <v>14465128.608158112</v>
      </c>
      <c r="R178" s="124">
        <f t="shared" si="92"/>
        <v>15460349.612218834</v>
      </c>
      <c r="S178" s="135"/>
      <c r="T178" s="119">
        <f t="shared" si="92"/>
        <v>6321423.5962226745</v>
      </c>
      <c r="U178" s="255">
        <f t="shared" si="92"/>
        <v>6458562.0291563496</v>
      </c>
      <c r="V178" s="119">
        <f t="shared" si="92"/>
        <v>6993468.4190290254</v>
      </c>
      <c r="W178" s="255">
        <f t="shared" si="92"/>
        <v>7053095.4621451367</v>
      </c>
      <c r="X178" s="119">
        <f t="shared" si="92"/>
        <v>5747399.5853601247</v>
      </c>
      <c r="Y178" s="255">
        <f t="shared" si="92"/>
        <v>6171557.7219431922</v>
      </c>
      <c r="Z178" s="256">
        <f t="shared" si="92"/>
        <v>19062291.600611825</v>
      </c>
      <c r="AA178" s="257">
        <f t="shared" si="92"/>
        <v>19683215.21324468</v>
      </c>
      <c r="AB178" s="135"/>
      <c r="AC178" s="135"/>
      <c r="AD178" s="255">
        <f t="shared" si="92"/>
        <v>4168768.6604810571</v>
      </c>
      <c r="AE178" s="119">
        <f t="shared" si="92"/>
        <v>2911435.8619179605</v>
      </c>
      <c r="AF178" s="255">
        <f t="shared" si="92"/>
        <v>3076685.3154433956</v>
      </c>
      <c r="AG178" s="119">
        <f t="shared" si="92"/>
        <v>3449306.2116862144</v>
      </c>
      <c r="AH178" s="255">
        <f t="shared" si="92"/>
        <v>2729050.2223617882</v>
      </c>
      <c r="AI178" s="256">
        <f t="shared" si="92"/>
        <v>6360742.0736041749</v>
      </c>
      <c r="AJ178" s="257">
        <f t="shared" si="92"/>
        <v>9974504.1982862409</v>
      </c>
      <c r="AK178" s="135"/>
      <c r="AL178" s="127"/>
      <c r="AM178" s="164"/>
    </row>
    <row r="179" spans="1:39" x14ac:dyDescent="0.35">
      <c r="A179" s="165" t="s">
        <v>254</v>
      </c>
      <c r="B179" s="119"/>
      <c r="C179" s="255"/>
      <c r="D179" s="119"/>
      <c r="E179" s="255"/>
      <c r="F179" s="119"/>
      <c r="G179" s="255"/>
      <c r="H179" s="464"/>
      <c r="I179" s="257"/>
      <c r="J179" s="165" t="s">
        <v>254</v>
      </c>
      <c r="K179" s="119"/>
      <c r="L179" s="255"/>
      <c r="M179" s="119"/>
      <c r="N179" s="255"/>
      <c r="O179" s="119"/>
      <c r="P179" s="255"/>
      <c r="Q179" s="123"/>
      <c r="R179" s="124"/>
      <c r="S179" s="165" t="s">
        <v>254</v>
      </c>
      <c r="T179" s="119"/>
      <c r="U179" s="255"/>
      <c r="V179" s="119"/>
      <c r="W179" s="255"/>
      <c r="X179" s="119"/>
      <c r="Y179" s="255"/>
      <c r="Z179" s="256"/>
      <c r="AA179" s="257"/>
      <c r="AB179" s="165" t="s">
        <v>254</v>
      </c>
      <c r="AC179" s="165"/>
      <c r="AD179" s="255"/>
      <c r="AE179" s="119"/>
      <c r="AF179" s="255"/>
      <c r="AG179" s="119"/>
      <c r="AH179" s="255"/>
      <c r="AI179" s="256"/>
      <c r="AJ179" s="257"/>
      <c r="AK179" s="165" t="s">
        <v>254</v>
      </c>
      <c r="AL179" s="127"/>
      <c r="AM179" s="164"/>
    </row>
    <row r="180" spans="1:39" x14ac:dyDescent="0.35">
      <c r="A180" s="135" t="s">
        <v>332</v>
      </c>
      <c r="B180" s="453" t="s">
        <v>128</v>
      </c>
      <c r="C180" s="428" t="s">
        <v>128</v>
      </c>
      <c r="D180" s="453" t="s">
        <v>128</v>
      </c>
      <c r="E180" s="428" t="s">
        <v>128</v>
      </c>
      <c r="F180" s="453" t="s">
        <v>128</v>
      </c>
      <c r="G180" s="428" t="s">
        <v>128</v>
      </c>
      <c r="H180" s="454" t="s">
        <v>128</v>
      </c>
      <c r="I180" s="455" t="s">
        <v>128</v>
      </c>
      <c r="J180" s="135" t="s">
        <v>332</v>
      </c>
      <c r="K180" s="453" t="s">
        <v>128</v>
      </c>
      <c r="L180" s="428" t="s">
        <v>128</v>
      </c>
      <c r="M180" s="453" t="s">
        <v>128</v>
      </c>
      <c r="N180" s="428" t="s">
        <v>128</v>
      </c>
      <c r="O180" s="453" t="s">
        <v>128</v>
      </c>
      <c r="P180" s="428" t="s">
        <v>128</v>
      </c>
      <c r="Q180" s="454" t="s">
        <v>128</v>
      </c>
      <c r="R180" s="455" t="s">
        <v>128</v>
      </c>
      <c r="S180" s="135" t="s">
        <v>332</v>
      </c>
      <c r="T180" s="453" t="s">
        <v>128</v>
      </c>
      <c r="U180" s="428" t="s">
        <v>128</v>
      </c>
      <c r="V180" s="453" t="s">
        <v>128</v>
      </c>
      <c r="W180" s="428" t="s">
        <v>128</v>
      </c>
      <c r="X180" s="453" t="s">
        <v>128</v>
      </c>
      <c r="Y180" s="428" t="s">
        <v>128</v>
      </c>
      <c r="Z180" s="454" t="s">
        <v>128</v>
      </c>
      <c r="AA180" s="455" t="s">
        <v>128</v>
      </c>
      <c r="AB180" s="135" t="s">
        <v>332</v>
      </c>
      <c r="AC180" s="135"/>
      <c r="AD180" s="428" t="s">
        <v>128</v>
      </c>
      <c r="AE180" s="453" t="s">
        <v>128</v>
      </c>
      <c r="AF180" s="428" t="s">
        <v>128</v>
      </c>
      <c r="AG180" s="453" t="s">
        <v>128</v>
      </c>
      <c r="AH180" s="428" t="s">
        <v>128</v>
      </c>
      <c r="AI180" s="454" t="s">
        <v>128</v>
      </c>
      <c r="AJ180" s="455" t="s">
        <v>128</v>
      </c>
      <c r="AK180" s="135" t="s">
        <v>332</v>
      </c>
      <c r="AL180" s="456" t="s">
        <v>128</v>
      </c>
      <c r="AM180" s="457" t="s">
        <v>128</v>
      </c>
    </row>
    <row r="181" spans="1:39" x14ac:dyDescent="0.35">
      <c r="A181" s="135" t="s">
        <v>257</v>
      </c>
      <c r="B181" s="453" t="s">
        <v>128</v>
      </c>
      <c r="C181" s="428" t="s">
        <v>128</v>
      </c>
      <c r="D181" s="453" t="s">
        <v>128</v>
      </c>
      <c r="E181" s="428" t="s">
        <v>128</v>
      </c>
      <c r="F181" s="453" t="s">
        <v>128</v>
      </c>
      <c r="G181" s="428" t="s">
        <v>128</v>
      </c>
      <c r="H181" s="454" t="s">
        <v>128</v>
      </c>
      <c r="I181" s="455" t="s">
        <v>128</v>
      </c>
      <c r="J181" s="135" t="s">
        <v>257</v>
      </c>
      <c r="K181" s="453" t="s">
        <v>128</v>
      </c>
      <c r="L181" s="428" t="s">
        <v>128</v>
      </c>
      <c r="M181" s="453" t="s">
        <v>128</v>
      </c>
      <c r="N181" s="428" t="s">
        <v>128</v>
      </c>
      <c r="O181" s="453" t="s">
        <v>128</v>
      </c>
      <c r="P181" s="428" t="s">
        <v>128</v>
      </c>
      <c r="Q181" s="454" t="s">
        <v>128</v>
      </c>
      <c r="R181" s="455" t="s">
        <v>128</v>
      </c>
      <c r="S181" s="135" t="s">
        <v>257</v>
      </c>
      <c r="T181" s="453" t="s">
        <v>128</v>
      </c>
      <c r="U181" s="428" t="s">
        <v>128</v>
      </c>
      <c r="V181" s="453" t="s">
        <v>128</v>
      </c>
      <c r="W181" s="428" t="s">
        <v>128</v>
      </c>
      <c r="X181" s="453" t="s">
        <v>128</v>
      </c>
      <c r="Y181" s="428" t="s">
        <v>128</v>
      </c>
      <c r="Z181" s="454" t="s">
        <v>128</v>
      </c>
      <c r="AA181" s="455" t="s">
        <v>128</v>
      </c>
      <c r="AB181" s="135" t="s">
        <v>257</v>
      </c>
      <c r="AC181" s="135"/>
      <c r="AD181" s="428" t="s">
        <v>128</v>
      </c>
      <c r="AE181" s="453" t="s">
        <v>128</v>
      </c>
      <c r="AF181" s="428" t="s">
        <v>128</v>
      </c>
      <c r="AG181" s="453" t="s">
        <v>128</v>
      </c>
      <c r="AH181" s="428" t="s">
        <v>128</v>
      </c>
      <c r="AI181" s="454" t="s">
        <v>128</v>
      </c>
      <c r="AJ181" s="455" t="s">
        <v>128</v>
      </c>
      <c r="AK181" s="135" t="s">
        <v>257</v>
      </c>
      <c r="AL181" s="456" t="s">
        <v>128</v>
      </c>
      <c r="AM181" s="457" t="s">
        <v>128</v>
      </c>
    </row>
    <row r="182" spans="1:39" x14ac:dyDescent="0.35">
      <c r="A182" s="135" t="s">
        <v>258</v>
      </c>
      <c r="B182" s="453" t="s">
        <v>128</v>
      </c>
      <c r="C182" s="428" t="s">
        <v>128</v>
      </c>
      <c r="D182" s="453" t="s">
        <v>128</v>
      </c>
      <c r="E182" s="428" t="s">
        <v>128</v>
      </c>
      <c r="F182" s="453" t="s">
        <v>128</v>
      </c>
      <c r="G182" s="428" t="s">
        <v>128</v>
      </c>
      <c r="H182" s="454" t="s">
        <v>128</v>
      </c>
      <c r="I182" s="455" t="s">
        <v>128</v>
      </c>
      <c r="J182" s="135" t="s">
        <v>258</v>
      </c>
      <c r="K182" s="453" t="s">
        <v>128</v>
      </c>
      <c r="L182" s="428" t="s">
        <v>128</v>
      </c>
      <c r="M182" s="453" t="s">
        <v>128</v>
      </c>
      <c r="N182" s="428" t="s">
        <v>128</v>
      </c>
      <c r="O182" s="453" t="s">
        <v>128</v>
      </c>
      <c r="P182" s="428" t="s">
        <v>128</v>
      </c>
      <c r="Q182" s="454" t="s">
        <v>128</v>
      </c>
      <c r="R182" s="455" t="s">
        <v>128</v>
      </c>
      <c r="S182" s="135" t="s">
        <v>258</v>
      </c>
      <c r="T182" s="453" t="s">
        <v>128</v>
      </c>
      <c r="U182" s="428" t="s">
        <v>128</v>
      </c>
      <c r="V182" s="453" t="s">
        <v>128</v>
      </c>
      <c r="W182" s="428" t="s">
        <v>128</v>
      </c>
      <c r="X182" s="453" t="s">
        <v>128</v>
      </c>
      <c r="Y182" s="428" t="s">
        <v>128</v>
      </c>
      <c r="Z182" s="454" t="s">
        <v>128</v>
      </c>
      <c r="AA182" s="455" t="s">
        <v>128</v>
      </c>
      <c r="AB182" s="135" t="s">
        <v>258</v>
      </c>
      <c r="AC182" s="135"/>
      <c r="AD182" s="428" t="s">
        <v>128</v>
      </c>
      <c r="AE182" s="453" t="s">
        <v>128</v>
      </c>
      <c r="AF182" s="428" t="s">
        <v>128</v>
      </c>
      <c r="AG182" s="453" t="s">
        <v>128</v>
      </c>
      <c r="AH182" s="428" t="s">
        <v>128</v>
      </c>
      <c r="AI182" s="454" t="s">
        <v>128</v>
      </c>
      <c r="AJ182" s="455" t="s">
        <v>128</v>
      </c>
      <c r="AK182" s="135" t="s">
        <v>258</v>
      </c>
      <c r="AL182" s="456" t="s">
        <v>128</v>
      </c>
      <c r="AM182" s="457" t="s">
        <v>128</v>
      </c>
    </row>
    <row r="183" spans="1:39" x14ac:dyDescent="0.35">
      <c r="A183" s="135" t="s">
        <v>314</v>
      </c>
      <c r="B183" s="453" t="s">
        <v>128</v>
      </c>
      <c r="C183" s="428" t="s">
        <v>128</v>
      </c>
      <c r="D183" s="453" t="s">
        <v>128</v>
      </c>
      <c r="E183" s="428" t="s">
        <v>128</v>
      </c>
      <c r="F183" s="453" t="s">
        <v>128</v>
      </c>
      <c r="G183" s="428" t="s">
        <v>128</v>
      </c>
      <c r="H183" s="454" t="s">
        <v>128</v>
      </c>
      <c r="I183" s="455" t="s">
        <v>128</v>
      </c>
      <c r="J183" s="135" t="s">
        <v>314</v>
      </c>
      <c r="K183" s="453" t="s">
        <v>128</v>
      </c>
      <c r="L183" s="428" t="s">
        <v>128</v>
      </c>
      <c r="M183" s="453" t="s">
        <v>128</v>
      </c>
      <c r="N183" s="428" t="s">
        <v>128</v>
      </c>
      <c r="O183" s="453" t="s">
        <v>128</v>
      </c>
      <c r="P183" s="428" t="s">
        <v>128</v>
      </c>
      <c r="Q183" s="454" t="s">
        <v>128</v>
      </c>
      <c r="R183" s="455" t="s">
        <v>128</v>
      </c>
      <c r="S183" s="135" t="s">
        <v>314</v>
      </c>
      <c r="T183" s="453" t="s">
        <v>128</v>
      </c>
      <c r="U183" s="428" t="s">
        <v>128</v>
      </c>
      <c r="V183" s="453" t="s">
        <v>128</v>
      </c>
      <c r="W183" s="428" t="s">
        <v>128</v>
      </c>
      <c r="X183" s="453" t="s">
        <v>128</v>
      </c>
      <c r="Y183" s="428" t="s">
        <v>128</v>
      </c>
      <c r="Z183" s="454" t="s">
        <v>128</v>
      </c>
      <c r="AA183" s="455" t="s">
        <v>128</v>
      </c>
      <c r="AB183" s="135" t="s">
        <v>314</v>
      </c>
      <c r="AC183" s="135"/>
      <c r="AD183" s="428" t="s">
        <v>128</v>
      </c>
      <c r="AE183" s="453" t="s">
        <v>128</v>
      </c>
      <c r="AF183" s="428" t="s">
        <v>128</v>
      </c>
      <c r="AG183" s="453" t="s">
        <v>128</v>
      </c>
      <c r="AH183" s="428" t="s">
        <v>128</v>
      </c>
      <c r="AI183" s="454" t="s">
        <v>128</v>
      </c>
      <c r="AJ183" s="455" t="s">
        <v>128</v>
      </c>
      <c r="AK183" s="135" t="s">
        <v>314</v>
      </c>
      <c r="AL183" s="456" t="s">
        <v>128</v>
      </c>
      <c r="AM183" s="457" t="s">
        <v>128</v>
      </c>
    </row>
    <row r="184" spans="1:39" x14ac:dyDescent="0.35">
      <c r="A184" s="135" t="s">
        <v>315</v>
      </c>
      <c r="B184" s="453" t="s">
        <v>128</v>
      </c>
      <c r="C184" s="428" t="s">
        <v>128</v>
      </c>
      <c r="D184" s="453" t="s">
        <v>128</v>
      </c>
      <c r="E184" s="428" t="s">
        <v>128</v>
      </c>
      <c r="F184" s="453" t="s">
        <v>128</v>
      </c>
      <c r="G184" s="428" t="s">
        <v>128</v>
      </c>
      <c r="H184" s="454" t="s">
        <v>128</v>
      </c>
      <c r="I184" s="455" t="s">
        <v>128</v>
      </c>
      <c r="J184" s="135" t="s">
        <v>315</v>
      </c>
      <c r="K184" s="453" t="s">
        <v>128</v>
      </c>
      <c r="L184" s="428" t="s">
        <v>128</v>
      </c>
      <c r="M184" s="453" t="s">
        <v>128</v>
      </c>
      <c r="N184" s="428" t="s">
        <v>128</v>
      </c>
      <c r="O184" s="453" t="s">
        <v>128</v>
      </c>
      <c r="P184" s="428" t="s">
        <v>128</v>
      </c>
      <c r="Q184" s="454" t="s">
        <v>128</v>
      </c>
      <c r="R184" s="455" t="s">
        <v>128</v>
      </c>
      <c r="S184" s="135" t="s">
        <v>315</v>
      </c>
      <c r="T184" s="453" t="s">
        <v>128</v>
      </c>
      <c r="U184" s="428" t="s">
        <v>128</v>
      </c>
      <c r="V184" s="453" t="s">
        <v>128</v>
      </c>
      <c r="W184" s="428" t="s">
        <v>128</v>
      </c>
      <c r="X184" s="453" t="s">
        <v>128</v>
      </c>
      <c r="Y184" s="428" t="s">
        <v>128</v>
      </c>
      <c r="Z184" s="454" t="s">
        <v>128</v>
      </c>
      <c r="AA184" s="455" t="s">
        <v>128</v>
      </c>
      <c r="AB184" s="135" t="s">
        <v>315</v>
      </c>
      <c r="AC184" s="135"/>
      <c r="AD184" s="428" t="s">
        <v>128</v>
      </c>
      <c r="AE184" s="453" t="s">
        <v>128</v>
      </c>
      <c r="AF184" s="428" t="s">
        <v>128</v>
      </c>
      <c r="AG184" s="453" t="s">
        <v>128</v>
      </c>
      <c r="AH184" s="428" t="s">
        <v>128</v>
      </c>
      <c r="AI184" s="454" t="s">
        <v>128</v>
      </c>
      <c r="AJ184" s="455" t="s">
        <v>128</v>
      </c>
      <c r="AK184" s="135" t="s">
        <v>315</v>
      </c>
      <c r="AL184" s="456" t="s">
        <v>128</v>
      </c>
      <c r="AM184" s="457" t="s">
        <v>128</v>
      </c>
    </row>
    <row r="185" spans="1:39" x14ac:dyDescent="0.35">
      <c r="A185" s="135" t="s">
        <v>333</v>
      </c>
      <c r="B185" s="453" t="s">
        <v>128</v>
      </c>
      <c r="C185" s="428" t="s">
        <v>128</v>
      </c>
      <c r="D185" s="453" t="s">
        <v>128</v>
      </c>
      <c r="E185" s="428" t="s">
        <v>128</v>
      </c>
      <c r="F185" s="453" t="s">
        <v>128</v>
      </c>
      <c r="G185" s="428" t="s">
        <v>128</v>
      </c>
      <c r="H185" s="454" t="s">
        <v>128</v>
      </c>
      <c r="I185" s="455" t="s">
        <v>128</v>
      </c>
      <c r="J185" s="135" t="s">
        <v>333</v>
      </c>
      <c r="K185" s="453" t="s">
        <v>128</v>
      </c>
      <c r="L185" s="428" t="s">
        <v>128</v>
      </c>
      <c r="M185" s="453" t="s">
        <v>128</v>
      </c>
      <c r="N185" s="428" t="s">
        <v>128</v>
      </c>
      <c r="O185" s="453" t="s">
        <v>128</v>
      </c>
      <c r="P185" s="428" t="s">
        <v>128</v>
      </c>
      <c r="Q185" s="454" t="s">
        <v>128</v>
      </c>
      <c r="R185" s="455" t="s">
        <v>128</v>
      </c>
      <c r="S185" s="135" t="s">
        <v>333</v>
      </c>
      <c r="T185" s="453" t="s">
        <v>128</v>
      </c>
      <c r="U185" s="428" t="s">
        <v>128</v>
      </c>
      <c r="V185" s="453" t="s">
        <v>128</v>
      </c>
      <c r="W185" s="428" t="s">
        <v>128</v>
      </c>
      <c r="X185" s="453" t="s">
        <v>128</v>
      </c>
      <c r="Y185" s="428" t="s">
        <v>128</v>
      </c>
      <c r="Z185" s="454" t="s">
        <v>128</v>
      </c>
      <c r="AA185" s="455" t="s">
        <v>128</v>
      </c>
      <c r="AB185" s="135" t="s">
        <v>333</v>
      </c>
      <c r="AC185" s="135"/>
      <c r="AD185" s="428" t="s">
        <v>128</v>
      </c>
      <c r="AE185" s="453" t="s">
        <v>128</v>
      </c>
      <c r="AF185" s="428" t="s">
        <v>128</v>
      </c>
      <c r="AG185" s="453" t="s">
        <v>128</v>
      </c>
      <c r="AH185" s="428" t="s">
        <v>128</v>
      </c>
      <c r="AI185" s="454" t="s">
        <v>128</v>
      </c>
      <c r="AJ185" s="455" t="s">
        <v>128</v>
      </c>
      <c r="AK185" s="135" t="s">
        <v>333</v>
      </c>
      <c r="AL185" s="456" t="s">
        <v>128</v>
      </c>
      <c r="AM185" s="457" t="s">
        <v>128</v>
      </c>
    </row>
    <row r="186" spans="1:39" x14ac:dyDescent="0.35">
      <c r="A186" s="135" t="s">
        <v>262</v>
      </c>
      <c r="B186" s="453" t="s">
        <v>128</v>
      </c>
      <c r="C186" s="428" t="s">
        <v>128</v>
      </c>
      <c r="D186" s="453" t="s">
        <v>128</v>
      </c>
      <c r="E186" s="428" t="s">
        <v>128</v>
      </c>
      <c r="F186" s="453" t="s">
        <v>128</v>
      </c>
      <c r="G186" s="428" t="s">
        <v>128</v>
      </c>
      <c r="H186" s="454" t="s">
        <v>128</v>
      </c>
      <c r="I186" s="455" t="s">
        <v>128</v>
      </c>
      <c r="J186" s="135" t="s">
        <v>262</v>
      </c>
      <c r="K186" s="453" t="s">
        <v>128</v>
      </c>
      <c r="L186" s="428" t="s">
        <v>128</v>
      </c>
      <c r="M186" s="453" t="s">
        <v>128</v>
      </c>
      <c r="N186" s="428" t="s">
        <v>128</v>
      </c>
      <c r="O186" s="453" t="s">
        <v>128</v>
      </c>
      <c r="P186" s="428" t="s">
        <v>128</v>
      </c>
      <c r="Q186" s="454" t="s">
        <v>128</v>
      </c>
      <c r="R186" s="455" t="s">
        <v>128</v>
      </c>
      <c r="S186" s="135" t="s">
        <v>262</v>
      </c>
      <c r="T186" s="453" t="s">
        <v>128</v>
      </c>
      <c r="U186" s="428" t="s">
        <v>128</v>
      </c>
      <c r="V186" s="453" t="s">
        <v>128</v>
      </c>
      <c r="W186" s="428" t="s">
        <v>128</v>
      </c>
      <c r="X186" s="453" t="s">
        <v>128</v>
      </c>
      <c r="Y186" s="428" t="s">
        <v>128</v>
      </c>
      <c r="Z186" s="454" t="s">
        <v>128</v>
      </c>
      <c r="AA186" s="455" t="s">
        <v>128</v>
      </c>
      <c r="AB186" s="135" t="s">
        <v>262</v>
      </c>
      <c r="AC186" s="135"/>
      <c r="AD186" s="428" t="s">
        <v>128</v>
      </c>
      <c r="AE186" s="453" t="s">
        <v>128</v>
      </c>
      <c r="AF186" s="428" t="s">
        <v>128</v>
      </c>
      <c r="AG186" s="453" t="s">
        <v>128</v>
      </c>
      <c r="AH186" s="428" t="s">
        <v>128</v>
      </c>
      <c r="AI186" s="454" t="s">
        <v>128</v>
      </c>
      <c r="AJ186" s="455" t="s">
        <v>128</v>
      </c>
      <c r="AK186" s="135" t="s">
        <v>262</v>
      </c>
      <c r="AL186" s="456" t="s">
        <v>128</v>
      </c>
      <c r="AM186" s="457" t="s">
        <v>128</v>
      </c>
    </row>
    <row r="187" spans="1:39" x14ac:dyDescent="0.35">
      <c r="A187" s="135" t="s">
        <v>263</v>
      </c>
      <c r="B187" s="453" t="s">
        <v>128</v>
      </c>
      <c r="C187" s="428" t="s">
        <v>128</v>
      </c>
      <c r="D187" s="453" t="s">
        <v>128</v>
      </c>
      <c r="E187" s="428" t="s">
        <v>128</v>
      </c>
      <c r="F187" s="453" t="s">
        <v>128</v>
      </c>
      <c r="G187" s="428" t="s">
        <v>128</v>
      </c>
      <c r="H187" s="454" t="s">
        <v>128</v>
      </c>
      <c r="I187" s="455" t="s">
        <v>128</v>
      </c>
      <c r="J187" s="135" t="s">
        <v>263</v>
      </c>
      <c r="K187" s="453" t="s">
        <v>128</v>
      </c>
      <c r="L187" s="428" t="s">
        <v>128</v>
      </c>
      <c r="M187" s="453" t="s">
        <v>128</v>
      </c>
      <c r="N187" s="428" t="s">
        <v>128</v>
      </c>
      <c r="O187" s="453" t="s">
        <v>128</v>
      </c>
      <c r="P187" s="428" t="s">
        <v>128</v>
      </c>
      <c r="Q187" s="454" t="s">
        <v>128</v>
      </c>
      <c r="R187" s="455" t="s">
        <v>128</v>
      </c>
      <c r="S187" s="135" t="s">
        <v>263</v>
      </c>
      <c r="T187" s="453" t="s">
        <v>128</v>
      </c>
      <c r="U187" s="428" t="s">
        <v>128</v>
      </c>
      <c r="V187" s="453" t="s">
        <v>128</v>
      </c>
      <c r="W187" s="428" t="s">
        <v>128</v>
      </c>
      <c r="X187" s="453" t="s">
        <v>128</v>
      </c>
      <c r="Y187" s="428" t="s">
        <v>128</v>
      </c>
      <c r="Z187" s="454" t="s">
        <v>128</v>
      </c>
      <c r="AA187" s="455" t="s">
        <v>128</v>
      </c>
      <c r="AB187" s="135" t="s">
        <v>263</v>
      </c>
      <c r="AC187" s="135"/>
      <c r="AD187" s="428" t="s">
        <v>128</v>
      </c>
      <c r="AE187" s="453" t="s">
        <v>128</v>
      </c>
      <c r="AF187" s="428" t="s">
        <v>128</v>
      </c>
      <c r="AG187" s="453" t="s">
        <v>128</v>
      </c>
      <c r="AH187" s="428" t="s">
        <v>128</v>
      </c>
      <c r="AI187" s="454" t="s">
        <v>128</v>
      </c>
      <c r="AJ187" s="455" t="s">
        <v>128</v>
      </c>
      <c r="AK187" s="135" t="s">
        <v>263</v>
      </c>
      <c r="AL187" s="456" t="s">
        <v>128</v>
      </c>
      <c r="AM187" s="457" t="s">
        <v>128</v>
      </c>
    </row>
    <row r="188" spans="1:39" x14ac:dyDescent="0.35">
      <c r="A188" s="135" t="s">
        <v>264</v>
      </c>
      <c r="B188" s="453" t="s">
        <v>128</v>
      </c>
      <c r="C188" s="428" t="s">
        <v>128</v>
      </c>
      <c r="D188" s="453" t="s">
        <v>128</v>
      </c>
      <c r="E188" s="428" t="s">
        <v>128</v>
      </c>
      <c r="F188" s="453" t="s">
        <v>128</v>
      </c>
      <c r="G188" s="428" t="s">
        <v>128</v>
      </c>
      <c r="H188" s="454" t="s">
        <v>128</v>
      </c>
      <c r="I188" s="455" t="s">
        <v>128</v>
      </c>
      <c r="J188" s="135" t="s">
        <v>264</v>
      </c>
      <c r="K188" s="453" t="s">
        <v>128</v>
      </c>
      <c r="L188" s="428" t="s">
        <v>128</v>
      </c>
      <c r="M188" s="453" t="s">
        <v>128</v>
      </c>
      <c r="N188" s="428" t="s">
        <v>128</v>
      </c>
      <c r="O188" s="453" t="s">
        <v>128</v>
      </c>
      <c r="P188" s="428" t="s">
        <v>128</v>
      </c>
      <c r="Q188" s="454" t="s">
        <v>128</v>
      </c>
      <c r="R188" s="455" t="s">
        <v>128</v>
      </c>
      <c r="S188" s="135" t="s">
        <v>264</v>
      </c>
      <c r="T188" s="453" t="s">
        <v>128</v>
      </c>
      <c r="U188" s="428" t="s">
        <v>128</v>
      </c>
      <c r="V188" s="453" t="s">
        <v>128</v>
      </c>
      <c r="W188" s="428" t="s">
        <v>128</v>
      </c>
      <c r="X188" s="453" t="s">
        <v>128</v>
      </c>
      <c r="Y188" s="428" t="s">
        <v>128</v>
      </c>
      <c r="Z188" s="454" t="s">
        <v>128</v>
      </c>
      <c r="AA188" s="455" t="s">
        <v>128</v>
      </c>
      <c r="AB188" s="135" t="s">
        <v>264</v>
      </c>
      <c r="AC188" s="135"/>
      <c r="AD188" s="428" t="s">
        <v>128</v>
      </c>
      <c r="AE188" s="453" t="s">
        <v>128</v>
      </c>
      <c r="AF188" s="428" t="s">
        <v>128</v>
      </c>
      <c r="AG188" s="453" t="s">
        <v>128</v>
      </c>
      <c r="AH188" s="428" t="s">
        <v>128</v>
      </c>
      <c r="AI188" s="454" t="s">
        <v>128</v>
      </c>
      <c r="AJ188" s="455" t="s">
        <v>128</v>
      </c>
      <c r="AK188" s="135" t="s">
        <v>264</v>
      </c>
      <c r="AL188" s="456" t="s">
        <v>128</v>
      </c>
      <c r="AM188" s="457" t="s">
        <v>128</v>
      </c>
    </row>
    <row r="189" spans="1:39" x14ac:dyDescent="0.35">
      <c r="A189" s="469" t="s">
        <v>265</v>
      </c>
      <c r="B189" s="458" t="s">
        <v>128</v>
      </c>
      <c r="C189" s="459" t="s">
        <v>128</v>
      </c>
      <c r="D189" s="458" t="s">
        <v>128</v>
      </c>
      <c r="E189" s="459" t="s">
        <v>128</v>
      </c>
      <c r="F189" s="458" t="s">
        <v>128</v>
      </c>
      <c r="G189" s="459" t="s">
        <v>128</v>
      </c>
      <c r="H189" s="460" t="s">
        <v>128</v>
      </c>
      <c r="I189" s="461" t="s">
        <v>128</v>
      </c>
      <c r="J189" s="469" t="s">
        <v>265</v>
      </c>
      <c r="K189" s="458" t="s">
        <v>128</v>
      </c>
      <c r="L189" s="459" t="s">
        <v>128</v>
      </c>
      <c r="M189" s="458" t="s">
        <v>128</v>
      </c>
      <c r="N189" s="459" t="s">
        <v>128</v>
      </c>
      <c r="O189" s="458" t="s">
        <v>128</v>
      </c>
      <c r="P189" s="459" t="s">
        <v>128</v>
      </c>
      <c r="Q189" s="460" t="s">
        <v>128</v>
      </c>
      <c r="R189" s="461" t="s">
        <v>128</v>
      </c>
      <c r="S189" s="469" t="s">
        <v>265</v>
      </c>
      <c r="T189" s="458" t="s">
        <v>128</v>
      </c>
      <c r="U189" s="459" t="s">
        <v>128</v>
      </c>
      <c r="V189" s="458" t="s">
        <v>128</v>
      </c>
      <c r="W189" s="459" t="s">
        <v>128</v>
      </c>
      <c r="X189" s="458" t="s">
        <v>128</v>
      </c>
      <c r="Y189" s="459" t="s">
        <v>128</v>
      </c>
      <c r="Z189" s="460" t="s">
        <v>128</v>
      </c>
      <c r="AA189" s="461" t="s">
        <v>128</v>
      </c>
      <c r="AB189" s="469" t="s">
        <v>265</v>
      </c>
      <c r="AC189" s="469"/>
      <c r="AD189" s="459" t="s">
        <v>128</v>
      </c>
      <c r="AE189" s="458" t="s">
        <v>128</v>
      </c>
      <c r="AF189" s="459" t="s">
        <v>128</v>
      </c>
      <c r="AG189" s="458" t="s">
        <v>128</v>
      </c>
      <c r="AH189" s="459" t="s">
        <v>128</v>
      </c>
      <c r="AI189" s="460" t="s">
        <v>128</v>
      </c>
      <c r="AJ189" s="461" t="s">
        <v>128</v>
      </c>
      <c r="AK189" s="469" t="s">
        <v>265</v>
      </c>
      <c r="AL189" s="462" t="s">
        <v>128</v>
      </c>
      <c r="AM189" s="463" t="s">
        <v>128</v>
      </c>
    </row>
    <row r="190" spans="1:39" x14ac:dyDescent="0.35">
      <c r="A190" s="470"/>
      <c r="B190" s="119"/>
      <c r="C190" s="255"/>
      <c r="D190" s="119"/>
      <c r="E190" s="255"/>
      <c r="F190" s="119"/>
      <c r="G190" s="255"/>
      <c r="H190" s="464"/>
      <c r="I190" s="257"/>
      <c r="J190" s="470"/>
      <c r="K190" s="119"/>
      <c r="L190" s="255"/>
      <c r="M190" s="119"/>
      <c r="N190" s="255"/>
      <c r="O190" s="119"/>
      <c r="P190" s="255"/>
      <c r="Q190" s="123"/>
      <c r="R190" s="124"/>
      <c r="S190" s="470"/>
      <c r="T190" s="119"/>
      <c r="U190" s="255"/>
      <c r="V190" s="119"/>
      <c r="W190" s="255"/>
      <c r="X190" s="119"/>
      <c r="Y190" s="255"/>
      <c r="Z190" s="256"/>
      <c r="AA190" s="257"/>
      <c r="AB190" s="470"/>
      <c r="AC190" s="470"/>
      <c r="AD190" s="255"/>
      <c r="AE190" s="119"/>
      <c r="AF190" s="255"/>
      <c r="AG190" s="119"/>
      <c r="AH190" s="255"/>
      <c r="AI190" s="256"/>
      <c r="AJ190" s="257"/>
      <c r="AK190" s="470"/>
      <c r="AL190" s="127"/>
      <c r="AM190" s="164"/>
    </row>
    <row r="191" spans="1:39" x14ac:dyDescent="0.35">
      <c r="A191" s="471" t="s">
        <v>267</v>
      </c>
      <c r="B191" s="119"/>
      <c r="C191" s="255"/>
      <c r="D191" s="119"/>
      <c r="E191" s="255"/>
      <c r="F191" s="119"/>
      <c r="G191" s="255"/>
      <c r="H191" s="464"/>
      <c r="I191" s="257"/>
      <c r="J191" s="471" t="s">
        <v>267</v>
      </c>
      <c r="K191" s="119"/>
      <c r="L191" s="255"/>
      <c r="M191" s="119"/>
      <c r="N191" s="255"/>
      <c r="O191" s="119"/>
      <c r="P191" s="255"/>
      <c r="Q191" s="123"/>
      <c r="R191" s="124"/>
      <c r="S191" s="471" t="s">
        <v>267</v>
      </c>
      <c r="T191" s="119"/>
      <c r="U191" s="255"/>
      <c r="V191" s="119"/>
      <c r="W191" s="255"/>
      <c r="X191" s="119"/>
      <c r="Y191" s="255"/>
      <c r="Z191" s="256"/>
      <c r="AA191" s="257"/>
      <c r="AB191" s="471" t="s">
        <v>267</v>
      </c>
      <c r="AC191" s="471"/>
      <c r="AD191" s="255"/>
      <c r="AE191" s="119"/>
      <c r="AF191" s="255"/>
      <c r="AG191" s="119"/>
      <c r="AH191" s="255"/>
      <c r="AI191" s="256"/>
      <c r="AJ191" s="257"/>
      <c r="AK191" s="471" t="s">
        <v>267</v>
      </c>
      <c r="AL191" s="127"/>
      <c r="AM191" s="164"/>
    </row>
    <row r="192" spans="1:39" x14ac:dyDescent="0.35">
      <c r="A192" s="451" t="s">
        <v>218</v>
      </c>
      <c r="B192" s="119"/>
      <c r="C192" s="255"/>
      <c r="D192" s="119"/>
      <c r="E192" s="255"/>
      <c r="F192" s="119"/>
      <c r="G192" s="255"/>
      <c r="H192" s="464"/>
      <c r="I192" s="257"/>
      <c r="J192" s="451" t="s">
        <v>218</v>
      </c>
      <c r="K192" s="119"/>
      <c r="L192" s="255"/>
      <c r="M192" s="119"/>
      <c r="N192" s="255"/>
      <c r="O192" s="119"/>
      <c r="P192" s="255"/>
      <c r="Q192" s="123"/>
      <c r="R192" s="124"/>
      <c r="S192" s="451" t="s">
        <v>218</v>
      </c>
      <c r="T192" s="119"/>
      <c r="U192" s="255"/>
      <c r="V192" s="119"/>
      <c r="W192" s="255"/>
      <c r="X192" s="119"/>
      <c r="Y192" s="255"/>
      <c r="Z192" s="256"/>
      <c r="AA192" s="257"/>
      <c r="AB192" s="451" t="s">
        <v>218</v>
      </c>
      <c r="AC192" s="451"/>
      <c r="AD192" s="255"/>
      <c r="AE192" s="119"/>
      <c r="AF192" s="255"/>
      <c r="AG192" s="119"/>
      <c r="AH192" s="255"/>
      <c r="AI192" s="256"/>
      <c r="AJ192" s="257"/>
      <c r="AK192" s="451" t="s">
        <v>218</v>
      </c>
      <c r="AL192" s="127"/>
      <c r="AM192" s="164"/>
    </row>
    <row r="193" spans="1:39" x14ac:dyDescent="0.35">
      <c r="A193" s="165" t="s">
        <v>131</v>
      </c>
      <c r="B193" s="111"/>
      <c r="C193" s="112"/>
      <c r="D193" s="111"/>
      <c r="E193" s="112"/>
      <c r="F193" s="111"/>
      <c r="G193" s="112"/>
      <c r="H193" s="472"/>
      <c r="I193" s="235"/>
      <c r="J193" s="165" t="s">
        <v>131</v>
      </c>
      <c r="K193" s="111"/>
      <c r="L193" s="112"/>
      <c r="M193" s="111"/>
      <c r="N193" s="112"/>
      <c r="O193" s="111"/>
      <c r="P193" s="112"/>
      <c r="Q193" s="123"/>
      <c r="R193" s="124"/>
      <c r="S193" s="165" t="s">
        <v>131</v>
      </c>
      <c r="T193" s="111"/>
      <c r="U193" s="112"/>
      <c r="V193" s="111"/>
      <c r="W193" s="112"/>
      <c r="X193" s="111"/>
      <c r="Y193" s="112"/>
      <c r="Z193" s="104"/>
      <c r="AA193" s="235"/>
      <c r="AB193" s="165" t="s">
        <v>131</v>
      </c>
      <c r="AC193" s="165"/>
      <c r="AD193" s="112"/>
      <c r="AE193" s="114"/>
      <c r="AF193" s="112"/>
      <c r="AG193" s="114"/>
      <c r="AH193" s="112"/>
      <c r="AI193" s="104"/>
      <c r="AJ193" s="235"/>
      <c r="AK193" s="165" t="s">
        <v>131</v>
      </c>
      <c r="AL193" s="127"/>
      <c r="AM193" s="164"/>
    </row>
    <row r="194" spans="1:39" x14ac:dyDescent="0.35">
      <c r="A194" s="135" t="s">
        <v>268</v>
      </c>
      <c r="B194" s="119"/>
      <c r="C194" s="255">
        <v>949430</v>
      </c>
      <c r="D194" s="119"/>
      <c r="E194" s="255">
        <v>1059056</v>
      </c>
      <c r="F194" s="119"/>
      <c r="G194" s="255">
        <v>1032698</v>
      </c>
      <c r="H194" s="123">
        <f t="shared" ref="H194:I212" si="93">SUM(B194,D194,F194)</f>
        <v>0</v>
      </c>
      <c r="I194" s="124">
        <f t="shared" si="93"/>
        <v>3041184</v>
      </c>
      <c r="J194" s="135" t="s">
        <v>268</v>
      </c>
      <c r="K194" s="119">
        <v>1251816.0991986545</v>
      </c>
      <c r="L194" s="255">
        <v>1097151.4327909497</v>
      </c>
      <c r="M194" s="119">
        <v>1194910.0522242563</v>
      </c>
      <c r="N194" s="255">
        <v>1526377.1037532475</v>
      </c>
      <c r="O194" s="119">
        <v>1496635.4668097689</v>
      </c>
      <c r="P194" s="255">
        <v>1591141.8557327506</v>
      </c>
      <c r="Q194" s="123">
        <f>SUM(K194,M194,O194)</f>
        <v>3943361.6182326796</v>
      </c>
      <c r="R194" s="124">
        <f>SUM(L194,N194,P194)</f>
        <v>4214670.3922769483</v>
      </c>
      <c r="S194" s="135" t="s">
        <v>268</v>
      </c>
      <c r="T194" s="119">
        <v>1723293.2977779452</v>
      </c>
      <c r="U194" s="255">
        <v>1760678.823165548</v>
      </c>
      <c r="V194" s="119">
        <v>1906500.501237714</v>
      </c>
      <c r="W194" s="255">
        <v>1922755.5238926921</v>
      </c>
      <c r="X194" s="119">
        <v>1566807.7030973192</v>
      </c>
      <c r="Y194" s="255">
        <v>1682438.1244486677</v>
      </c>
      <c r="Z194" s="256">
        <f t="shared" ref="Z194:AA207" si="94">SUM(T194,V194,X194)</f>
        <v>5196601.5021129781</v>
      </c>
      <c r="AA194" s="257">
        <f t="shared" si="94"/>
        <v>5365872.4715069085</v>
      </c>
      <c r="AB194" s="135" t="s">
        <v>268</v>
      </c>
      <c r="AC194" s="135"/>
      <c r="AD194" s="255">
        <v>1136454.6265949504</v>
      </c>
      <c r="AE194" s="119">
        <v>793691.14114605554</v>
      </c>
      <c r="AF194" s="255">
        <v>838740.05637648166</v>
      </c>
      <c r="AG194" s="119">
        <v>940320.82901936618</v>
      </c>
      <c r="AH194" s="255">
        <v>743970.70310328528</v>
      </c>
      <c r="AI194" s="256">
        <f t="shared" ref="AI194:AI207" si="95">SUM(AB194,AE194,AG194)</f>
        <v>1734011.9701654217</v>
      </c>
      <c r="AJ194" s="257">
        <f t="shared" ref="AJ194:AJ207" si="96">SUM(AD194,AF194,AH194)</f>
        <v>2719165.3860747172</v>
      </c>
      <c r="AK194" s="135" t="s">
        <v>268</v>
      </c>
      <c r="AL194" s="127">
        <f>SUM(B194,D194,F194,K194,M194,O194,T194,V194,X194,AB194,AE194,AG194)</f>
        <v>10873975.09051108</v>
      </c>
      <c r="AM194" s="164">
        <f>SUM(C194,E194,G194,L194,N194,P194,U194,W194,Y194,AD194,AF194,AH194)</f>
        <v>15340892.249858575</v>
      </c>
    </row>
    <row r="195" spans="1:39" x14ac:dyDescent="0.35">
      <c r="A195" s="135" t="s">
        <v>269</v>
      </c>
      <c r="B195" s="453" t="s">
        <v>128</v>
      </c>
      <c r="C195" s="428" t="s">
        <v>128</v>
      </c>
      <c r="D195" s="453" t="s">
        <v>128</v>
      </c>
      <c r="E195" s="428" t="s">
        <v>128</v>
      </c>
      <c r="F195" s="453" t="s">
        <v>128</v>
      </c>
      <c r="G195" s="428" t="s">
        <v>128</v>
      </c>
      <c r="H195" s="123">
        <f t="shared" si="93"/>
        <v>0</v>
      </c>
      <c r="I195" s="124">
        <f t="shared" si="93"/>
        <v>0</v>
      </c>
      <c r="J195" s="135" t="s">
        <v>269</v>
      </c>
      <c r="K195" s="453" t="s">
        <v>128</v>
      </c>
      <c r="L195" s="428" t="s">
        <v>128</v>
      </c>
      <c r="M195" s="453" t="s">
        <v>128</v>
      </c>
      <c r="N195" s="428" t="s">
        <v>128</v>
      </c>
      <c r="O195" s="453" t="s">
        <v>128</v>
      </c>
      <c r="P195" s="428" t="s">
        <v>128</v>
      </c>
      <c r="Q195" s="454" t="s">
        <v>128</v>
      </c>
      <c r="R195" s="455" t="s">
        <v>128</v>
      </c>
      <c r="S195" s="135" t="s">
        <v>269</v>
      </c>
      <c r="T195" s="453" t="s">
        <v>128</v>
      </c>
      <c r="U195" s="428" t="s">
        <v>128</v>
      </c>
      <c r="V195" s="453" t="s">
        <v>128</v>
      </c>
      <c r="W195" s="428" t="s">
        <v>128</v>
      </c>
      <c r="X195" s="453" t="s">
        <v>128</v>
      </c>
      <c r="Y195" s="428" t="s">
        <v>128</v>
      </c>
      <c r="Z195" s="256">
        <f t="shared" si="94"/>
        <v>0</v>
      </c>
      <c r="AA195" s="257">
        <f t="shared" si="94"/>
        <v>0</v>
      </c>
      <c r="AB195" s="135" t="s">
        <v>269</v>
      </c>
      <c r="AC195" s="135"/>
      <c r="AD195" s="428" t="s">
        <v>128</v>
      </c>
      <c r="AE195" s="453" t="s">
        <v>128</v>
      </c>
      <c r="AF195" s="428" t="s">
        <v>128</v>
      </c>
      <c r="AG195" s="453" t="s">
        <v>128</v>
      </c>
      <c r="AH195" s="428" t="s">
        <v>128</v>
      </c>
      <c r="AI195" s="256">
        <f t="shared" si="95"/>
        <v>0</v>
      </c>
      <c r="AJ195" s="257">
        <f t="shared" si="96"/>
        <v>0</v>
      </c>
      <c r="AK195" s="135" t="s">
        <v>269</v>
      </c>
      <c r="AL195" s="456" t="s">
        <v>128</v>
      </c>
      <c r="AM195" s="457" t="s">
        <v>128</v>
      </c>
    </row>
    <row r="196" spans="1:39" x14ac:dyDescent="0.35">
      <c r="A196" s="135" t="s">
        <v>270</v>
      </c>
      <c r="B196" s="119"/>
      <c r="C196" s="255">
        <v>428163</v>
      </c>
      <c r="D196" s="119"/>
      <c r="E196" s="255">
        <v>477601</v>
      </c>
      <c r="F196" s="119"/>
      <c r="G196" s="255">
        <v>465715</v>
      </c>
      <c r="H196" s="123">
        <f>SUM(B196,D196,F196)</f>
        <v>0</v>
      </c>
      <c r="I196" s="124">
        <f t="shared" si="93"/>
        <v>1371479</v>
      </c>
      <c r="J196" s="135" t="s">
        <v>270</v>
      </c>
      <c r="K196" s="119">
        <v>564530.16642188409</v>
      </c>
      <c r="L196" s="255">
        <v>494781.20735144254</v>
      </c>
      <c r="M196" s="119">
        <v>538867.30732506199</v>
      </c>
      <c r="N196" s="255">
        <v>688348.64877994405</v>
      </c>
      <c r="O196" s="119">
        <v>674936.09460037295</v>
      </c>
      <c r="P196" s="255">
        <v>717555.53966165241</v>
      </c>
      <c r="Q196" s="123">
        <f>SUM(K196,M196,O196)</f>
        <v>1778333.568347319</v>
      </c>
      <c r="R196" s="124">
        <f>SUM(L196,N196,P196)</f>
        <v>1900685.3957930389</v>
      </c>
      <c r="S196" s="135" t="s">
        <v>270</v>
      </c>
      <c r="T196" s="119">
        <v>777151.73403750593</v>
      </c>
      <c r="U196" s="255">
        <v>794011.44440737844</v>
      </c>
      <c r="V196" s="119">
        <v>859772.49049289827</v>
      </c>
      <c r="W196" s="255">
        <v>867103.0006616686</v>
      </c>
      <c r="X196" s="119">
        <v>706581.59289278637</v>
      </c>
      <c r="Y196" s="255">
        <v>758727.32024898194</v>
      </c>
      <c r="Z196" s="256">
        <f t="shared" si="94"/>
        <v>2343505.8174231905</v>
      </c>
      <c r="AA196" s="257">
        <f t="shared" si="94"/>
        <v>2419841.7653180291</v>
      </c>
      <c r="AB196" s="135" t="s">
        <v>270</v>
      </c>
      <c r="AC196" s="135"/>
      <c r="AD196" s="255">
        <v>512505.72659455467</v>
      </c>
      <c r="AE196" s="119">
        <v>357930.04442552174</v>
      </c>
      <c r="AF196" s="255">
        <v>378245.70551059465</v>
      </c>
      <c r="AG196" s="119">
        <v>424055.47782624117</v>
      </c>
      <c r="AH196" s="255">
        <v>335507.67169775278</v>
      </c>
      <c r="AI196" s="256">
        <f t="shared" si="95"/>
        <v>781985.52225176292</v>
      </c>
      <c r="AJ196" s="257">
        <f t="shared" si="96"/>
        <v>1226259.1038029022</v>
      </c>
      <c r="AK196" s="135" t="s">
        <v>270</v>
      </c>
      <c r="AL196" s="127">
        <f>SUM(B196,D196,F196,K196,M196,O196,T196,V196,X196,AB196,AE196,AG196)</f>
        <v>4903824.9080222733</v>
      </c>
      <c r="AM196" s="164">
        <f>SUM(C196,E196,G196,L196,N196,P196,U196,W196,Y196,AD196,AF196,AH196)</f>
        <v>6918265.2649139697</v>
      </c>
    </row>
    <row r="197" spans="1:39" x14ac:dyDescent="0.35">
      <c r="A197" s="135" t="s">
        <v>132</v>
      </c>
      <c r="B197" s="119"/>
      <c r="C197" s="255">
        <v>353366</v>
      </c>
      <c r="D197" s="119"/>
      <c r="E197" s="255">
        <v>394167</v>
      </c>
      <c r="F197" s="119"/>
      <c r="G197" s="255">
        <v>384357</v>
      </c>
      <c r="H197" s="123">
        <f t="shared" si="93"/>
        <v>0</v>
      </c>
      <c r="I197" s="124">
        <f t="shared" si="93"/>
        <v>1131890</v>
      </c>
      <c r="J197" s="135" t="s">
        <v>132</v>
      </c>
      <c r="K197" s="119">
        <v>465910.47211086767</v>
      </c>
      <c r="L197" s="255">
        <v>408346.19586373167</v>
      </c>
      <c r="M197" s="119">
        <v>444730.74512958236</v>
      </c>
      <c r="N197" s="255">
        <v>568098.68277308287</v>
      </c>
      <c r="O197" s="119">
        <v>557029.21328906144</v>
      </c>
      <c r="P197" s="255">
        <v>592203.32257618941</v>
      </c>
      <c r="Q197" s="123">
        <f>SUM(K197,M197,O197)</f>
        <v>1467670.4305295115</v>
      </c>
      <c r="R197" s="124">
        <f>SUM(L197,N197,P197)</f>
        <v>1568648.2012130041</v>
      </c>
      <c r="S197" s="135" t="s">
        <v>132</v>
      </c>
      <c r="T197" s="119">
        <v>641388.45511508465</v>
      </c>
      <c r="U197" s="255">
        <v>655302.88535336091</v>
      </c>
      <c r="V197" s="119">
        <v>709575.91069477762</v>
      </c>
      <c r="W197" s="255">
        <v>715625.82911666215</v>
      </c>
      <c r="X197" s="119">
        <v>583146.45188244339</v>
      </c>
      <c r="Y197" s="255">
        <v>626182.66481873021</v>
      </c>
      <c r="Z197" s="256">
        <f t="shared" si="94"/>
        <v>1934110.8176923057</v>
      </c>
      <c r="AA197" s="257">
        <f t="shared" si="94"/>
        <v>1997111.3792887533</v>
      </c>
      <c r="AB197" s="135" t="s">
        <v>132</v>
      </c>
      <c r="AC197" s="135"/>
      <c r="AD197" s="255">
        <v>422974.35857262247</v>
      </c>
      <c r="AE197" s="119">
        <v>295402.02791631385</v>
      </c>
      <c r="AF197" s="255">
        <v>312168.6770882858</v>
      </c>
      <c r="AG197" s="119">
        <v>349975.78451383306</v>
      </c>
      <c r="AH197" s="255">
        <v>276896.69572183624</v>
      </c>
      <c r="AI197" s="256">
        <f t="shared" si="95"/>
        <v>645377.81243014685</v>
      </c>
      <c r="AJ197" s="257">
        <f t="shared" si="96"/>
        <v>1012039.7313827446</v>
      </c>
      <c r="AK197" s="135" t="s">
        <v>132</v>
      </c>
      <c r="AL197" s="127">
        <f>SUM(B197,D197,F197,K197,M197,O197,T197,V197,X197,AB197,AE197,AG197)</f>
        <v>4047159.0606519636</v>
      </c>
      <c r="AM197" s="164">
        <f>SUM(C197,E197,G197,L197,N197,P197,U197,W197,Y197,AD197,AF197,AH197)</f>
        <v>5709689.3118845019</v>
      </c>
    </row>
    <row r="198" spans="1:39" x14ac:dyDescent="0.35">
      <c r="A198" s="135" t="s">
        <v>271</v>
      </c>
      <c r="B198" s="453" t="s">
        <v>128</v>
      </c>
      <c r="C198" s="428" t="s">
        <v>128</v>
      </c>
      <c r="D198" s="453" t="s">
        <v>128</v>
      </c>
      <c r="E198" s="428" t="s">
        <v>128</v>
      </c>
      <c r="F198" s="453" t="s">
        <v>128</v>
      </c>
      <c r="G198" s="428" t="s">
        <v>128</v>
      </c>
      <c r="H198" s="123">
        <f t="shared" si="93"/>
        <v>0</v>
      </c>
      <c r="I198" s="124">
        <f t="shared" si="93"/>
        <v>0</v>
      </c>
      <c r="J198" s="135" t="s">
        <v>271</v>
      </c>
      <c r="K198" s="453" t="s">
        <v>128</v>
      </c>
      <c r="L198" s="428" t="s">
        <v>128</v>
      </c>
      <c r="M198" s="453" t="s">
        <v>128</v>
      </c>
      <c r="N198" s="428" t="s">
        <v>128</v>
      </c>
      <c r="O198" s="453" t="s">
        <v>128</v>
      </c>
      <c r="P198" s="428" t="s">
        <v>128</v>
      </c>
      <c r="Q198" s="454" t="s">
        <v>128</v>
      </c>
      <c r="R198" s="455" t="s">
        <v>128</v>
      </c>
      <c r="S198" s="135" t="s">
        <v>271</v>
      </c>
      <c r="T198" s="453" t="s">
        <v>128</v>
      </c>
      <c r="U198" s="428" t="s">
        <v>128</v>
      </c>
      <c r="V198" s="453" t="s">
        <v>128</v>
      </c>
      <c r="W198" s="428" t="s">
        <v>128</v>
      </c>
      <c r="X198" s="453" t="s">
        <v>128</v>
      </c>
      <c r="Y198" s="428" t="s">
        <v>128</v>
      </c>
      <c r="Z198" s="256">
        <f t="shared" si="94"/>
        <v>0</v>
      </c>
      <c r="AA198" s="257">
        <f t="shared" si="94"/>
        <v>0</v>
      </c>
      <c r="AB198" s="135" t="s">
        <v>271</v>
      </c>
      <c r="AC198" s="135"/>
      <c r="AD198" s="428" t="s">
        <v>128</v>
      </c>
      <c r="AE198" s="453" t="s">
        <v>128</v>
      </c>
      <c r="AF198" s="428" t="s">
        <v>128</v>
      </c>
      <c r="AG198" s="453" t="s">
        <v>128</v>
      </c>
      <c r="AH198" s="428" t="s">
        <v>128</v>
      </c>
      <c r="AI198" s="256">
        <f t="shared" si="95"/>
        <v>0</v>
      </c>
      <c r="AJ198" s="257">
        <f t="shared" si="96"/>
        <v>0</v>
      </c>
      <c r="AK198" s="135" t="s">
        <v>271</v>
      </c>
      <c r="AL198" s="456" t="s">
        <v>128</v>
      </c>
      <c r="AM198" s="457" t="s">
        <v>128</v>
      </c>
    </row>
    <row r="199" spans="1:39" x14ac:dyDescent="0.35">
      <c r="A199" s="135" t="s">
        <v>272</v>
      </c>
      <c r="B199" s="119"/>
      <c r="C199" s="255">
        <v>243923</v>
      </c>
      <c r="D199" s="119"/>
      <c r="E199" s="255">
        <v>272087</v>
      </c>
      <c r="F199" s="119"/>
      <c r="G199" s="255">
        <v>265316</v>
      </c>
      <c r="H199" s="123">
        <f t="shared" si="93"/>
        <v>0</v>
      </c>
      <c r="I199" s="124">
        <f t="shared" si="93"/>
        <v>781326</v>
      </c>
      <c r="J199" s="135" t="s">
        <v>272</v>
      </c>
      <c r="K199" s="119">
        <v>321610.35457506706</v>
      </c>
      <c r="L199" s="255">
        <v>281874.67915480497</v>
      </c>
      <c r="M199" s="119">
        <v>306990.33654157375</v>
      </c>
      <c r="N199" s="255">
        <v>392149.19976472016</v>
      </c>
      <c r="O199" s="119">
        <v>384508.12659977347</v>
      </c>
      <c r="P199" s="255">
        <v>408788.2371292563</v>
      </c>
      <c r="Q199" s="123">
        <f t="shared" ref="Q199:R204" si="97">SUM(K199,M199,O199)</f>
        <v>1013108.8177164143</v>
      </c>
      <c r="R199" s="124">
        <f t="shared" si="97"/>
        <v>1082812.1160487814</v>
      </c>
      <c r="S199" s="135" t="s">
        <v>272</v>
      </c>
      <c r="T199" s="119">
        <v>442739.9271266677</v>
      </c>
      <c r="U199" s="255">
        <v>452344.83002221189</v>
      </c>
      <c r="V199" s="119">
        <v>489808.60894272756</v>
      </c>
      <c r="W199" s="255">
        <v>493984.76836665545</v>
      </c>
      <c r="X199" s="119">
        <v>402536.42788796697</v>
      </c>
      <c r="Y199" s="255">
        <v>432243.61957073672</v>
      </c>
      <c r="Z199" s="256">
        <f t="shared" si="94"/>
        <v>1335084.9639573623</v>
      </c>
      <c r="AA199" s="257">
        <f t="shared" si="94"/>
        <v>1378573.217959604</v>
      </c>
      <c r="AB199" s="135" t="s">
        <v>272</v>
      </c>
      <c r="AC199" s="135"/>
      <c r="AD199" s="255">
        <v>291972.25986440672</v>
      </c>
      <c r="AE199" s="119">
        <v>203911.17312716765</v>
      </c>
      <c r="AF199" s="255">
        <v>215484.91595549049</v>
      </c>
      <c r="AG199" s="119">
        <v>241582.5418995893</v>
      </c>
      <c r="AH199" s="255">
        <v>191137.24593546649</v>
      </c>
      <c r="AI199" s="256">
        <f t="shared" si="95"/>
        <v>445493.71502675698</v>
      </c>
      <c r="AJ199" s="257">
        <f t="shared" si="96"/>
        <v>698594.4217553637</v>
      </c>
      <c r="AK199" s="135" t="s">
        <v>272</v>
      </c>
      <c r="AL199" s="127">
        <f t="shared" ref="AL199:AL204" si="98">SUM(B199,D199,F199,K199,M199,O199,T199,V199,X199,AB199,AE199,AG199)</f>
        <v>2793687.4967005337</v>
      </c>
      <c r="AM199" s="164">
        <f t="shared" ref="AM199:AM204" si="99">SUM(C199,E199,G199,L199,N199,P199,U199,W199,Y199,AD199,AF199,AH199)</f>
        <v>3941305.7557637491</v>
      </c>
    </row>
    <row r="200" spans="1:39" x14ac:dyDescent="0.35">
      <c r="A200" s="135" t="s">
        <v>273</v>
      </c>
      <c r="B200" s="119"/>
      <c r="C200" s="255">
        <v>245649</v>
      </c>
      <c r="D200" s="119"/>
      <c r="E200" s="255">
        <v>274013</v>
      </c>
      <c r="F200" s="119"/>
      <c r="G200" s="255">
        <v>267194</v>
      </c>
      <c r="H200" s="123">
        <f t="shared" si="93"/>
        <v>0</v>
      </c>
      <c r="I200" s="124">
        <f t="shared" si="93"/>
        <v>786856</v>
      </c>
      <c r="J200" s="135" t="s">
        <v>273</v>
      </c>
      <c r="K200" s="119">
        <v>323886.91454082337</v>
      </c>
      <c r="L200" s="255">
        <v>283869.96506769815</v>
      </c>
      <c r="M200" s="119">
        <v>309163.4068426466</v>
      </c>
      <c r="N200" s="255">
        <v>394925.07795423706</v>
      </c>
      <c r="O200" s="119">
        <v>387229.91647709743</v>
      </c>
      <c r="P200" s="255">
        <v>411681.89686962799</v>
      </c>
      <c r="Q200" s="123">
        <f t="shared" si="97"/>
        <v>1020280.2378605674</v>
      </c>
      <c r="R200" s="124">
        <f t="shared" si="97"/>
        <v>1090476.9398915633</v>
      </c>
      <c r="S200" s="135" t="s">
        <v>273</v>
      </c>
      <c r="T200" s="119">
        <v>445873.91824044927</v>
      </c>
      <c r="U200" s="255">
        <v>455546.81066772318</v>
      </c>
      <c r="V200" s="119">
        <v>493275.78173159837</v>
      </c>
      <c r="W200" s="255">
        <v>497481.50263332046</v>
      </c>
      <c r="X200" s="119">
        <v>405385.83339824376</v>
      </c>
      <c r="Y200" s="255">
        <v>435303.31123106426</v>
      </c>
      <c r="Z200" s="256">
        <f t="shared" si="94"/>
        <v>1344535.5333702913</v>
      </c>
      <c r="AA200" s="257">
        <f t="shared" si="94"/>
        <v>1388331.6245321077</v>
      </c>
      <c r="AB200" s="135" t="s">
        <v>273</v>
      </c>
      <c r="AC200" s="135"/>
      <c r="AD200" s="255">
        <v>294039.02279185329</v>
      </c>
      <c r="AE200" s="119">
        <v>205354.58440640042</v>
      </c>
      <c r="AF200" s="255">
        <v>217010.25345134566</v>
      </c>
      <c r="AG200" s="119">
        <v>243292.61477345836</v>
      </c>
      <c r="AH200" s="255">
        <v>192490.23533979247</v>
      </c>
      <c r="AI200" s="256">
        <f t="shared" si="95"/>
        <v>448647.19917985878</v>
      </c>
      <c r="AJ200" s="257">
        <f t="shared" si="96"/>
        <v>703539.51158299146</v>
      </c>
      <c r="AK200" s="135" t="s">
        <v>273</v>
      </c>
      <c r="AL200" s="127">
        <f t="shared" si="98"/>
        <v>2813462.9704107177</v>
      </c>
      <c r="AM200" s="164">
        <f t="shared" si="99"/>
        <v>3969204.0760066621</v>
      </c>
    </row>
    <row r="201" spans="1:39" x14ac:dyDescent="0.35">
      <c r="A201" s="135" t="s">
        <v>274</v>
      </c>
      <c r="B201" s="119"/>
      <c r="C201" s="255">
        <v>249594</v>
      </c>
      <c r="D201" s="119"/>
      <c r="E201" s="255">
        <v>278414</v>
      </c>
      <c r="F201" s="119"/>
      <c r="G201" s="255">
        <v>271485</v>
      </c>
      <c r="H201" s="123">
        <f t="shared" si="93"/>
        <v>0</v>
      </c>
      <c r="I201" s="124">
        <f t="shared" si="93"/>
        <v>799493</v>
      </c>
      <c r="J201" s="135" t="s">
        <v>274</v>
      </c>
      <c r="K201" s="119">
        <v>329088.2631358942</v>
      </c>
      <c r="L201" s="255">
        <v>288428.6754622843</v>
      </c>
      <c r="M201" s="119">
        <v>314128.30841672863</v>
      </c>
      <c r="N201" s="255">
        <v>401267.23908256693</v>
      </c>
      <c r="O201" s="119">
        <v>393448.49985176994</v>
      </c>
      <c r="P201" s="255">
        <v>418293.15826910338</v>
      </c>
      <c r="Q201" s="123">
        <f t="shared" si="97"/>
        <v>1036665.0714043928</v>
      </c>
      <c r="R201" s="124">
        <f t="shared" si="97"/>
        <v>1107989.0728139547</v>
      </c>
      <c r="S201" s="135" t="s">
        <v>274</v>
      </c>
      <c r="T201" s="119">
        <v>453034.27444535051</v>
      </c>
      <c r="U201" s="255">
        <v>462862.50530458358</v>
      </c>
      <c r="V201" s="119">
        <v>501197.37158010929</v>
      </c>
      <c r="W201" s="255">
        <v>505470.63278531801</v>
      </c>
      <c r="X201" s="119">
        <v>411895.98536902311</v>
      </c>
      <c r="Y201" s="255">
        <v>442293.91247073241</v>
      </c>
      <c r="Z201" s="256">
        <f t="shared" si="94"/>
        <v>1366127.6313944829</v>
      </c>
      <c r="AA201" s="257">
        <f t="shared" si="94"/>
        <v>1410627.0505606339</v>
      </c>
      <c r="AB201" s="135" t="s">
        <v>274</v>
      </c>
      <c r="AC201" s="135"/>
      <c r="AD201" s="255">
        <v>298761.03961140476</v>
      </c>
      <c r="AE201" s="119">
        <v>208652.404513174</v>
      </c>
      <c r="AF201" s="255">
        <v>220495.2536975129</v>
      </c>
      <c r="AG201" s="119">
        <v>247199.68740662441</v>
      </c>
      <c r="AH201" s="255">
        <v>195581.46493321061</v>
      </c>
      <c r="AI201" s="256">
        <f t="shared" si="95"/>
        <v>455852.0919197984</v>
      </c>
      <c r="AJ201" s="257">
        <f t="shared" si="96"/>
        <v>714837.7582421283</v>
      </c>
      <c r="AK201" s="135" t="s">
        <v>274</v>
      </c>
      <c r="AL201" s="127">
        <f t="shared" si="98"/>
        <v>2858644.7947186739</v>
      </c>
      <c r="AM201" s="164">
        <f>SUM(C201,E201,G201,L201,N201,P201,U201,W201,Y201,AD201,AF201,AH201)</f>
        <v>4032946.8816167167</v>
      </c>
    </row>
    <row r="202" spans="1:39" x14ac:dyDescent="0.35">
      <c r="A202" s="135" t="s">
        <v>275</v>
      </c>
      <c r="B202" s="119"/>
      <c r="C202" s="255">
        <v>250970</v>
      </c>
      <c r="D202" s="119"/>
      <c r="E202" s="255">
        <v>279948</v>
      </c>
      <c r="F202" s="119"/>
      <c r="G202" s="255">
        <v>272981</v>
      </c>
      <c r="H202" s="123">
        <f t="shared" si="93"/>
        <v>0</v>
      </c>
      <c r="I202" s="124">
        <f t="shared" si="93"/>
        <v>803899</v>
      </c>
      <c r="J202" s="135" t="s">
        <v>275</v>
      </c>
      <c r="K202" s="119">
        <v>330902.22898170783</v>
      </c>
      <c r="L202" s="255">
        <v>290018.52178878733</v>
      </c>
      <c r="M202" s="119">
        <v>315859.81356747862</v>
      </c>
      <c r="N202" s="255">
        <v>403479.06231747562</v>
      </c>
      <c r="O202" s="119">
        <v>395617.22545145202</v>
      </c>
      <c r="P202" s="255">
        <v>420598.82999196381</v>
      </c>
      <c r="Q202" s="123">
        <f t="shared" si="97"/>
        <v>1042379.2680006383</v>
      </c>
      <c r="R202" s="124">
        <f t="shared" si="97"/>
        <v>1114096.4140982269</v>
      </c>
      <c r="S202" s="135" t="s">
        <v>275</v>
      </c>
      <c r="T202" s="119">
        <v>455531.44250900607</v>
      </c>
      <c r="U202" s="255">
        <v>465413.84751268761</v>
      </c>
      <c r="V202" s="119">
        <v>503960.01922179217</v>
      </c>
      <c r="W202" s="255">
        <v>508256.83504971099</v>
      </c>
      <c r="X202" s="119">
        <v>414166.39526564901</v>
      </c>
      <c r="Y202" s="255">
        <v>444731.87863636838</v>
      </c>
      <c r="Z202" s="256">
        <f t="shared" si="94"/>
        <v>1373657.8569964473</v>
      </c>
      <c r="AA202" s="257">
        <f t="shared" si="94"/>
        <v>1418402.561198767</v>
      </c>
      <c r="AB202" s="135" t="s">
        <v>275</v>
      </c>
      <c r="AC202" s="135"/>
      <c r="AD202" s="255">
        <v>300407.83891305921</v>
      </c>
      <c r="AE202" s="119">
        <v>209802.51643703043</v>
      </c>
      <c r="AF202" s="255">
        <v>221710.64453387994</v>
      </c>
      <c r="AG202" s="119">
        <v>248562.27562468633</v>
      </c>
      <c r="AH202" s="255">
        <v>196659.52859334345</v>
      </c>
      <c r="AI202" s="256">
        <f t="shared" si="95"/>
        <v>458364.79206171678</v>
      </c>
      <c r="AJ202" s="257">
        <f t="shared" si="96"/>
        <v>718778.0120402826</v>
      </c>
      <c r="AK202" s="135" t="s">
        <v>275</v>
      </c>
      <c r="AL202" s="127">
        <f t="shared" si="98"/>
        <v>2874401.9170588022</v>
      </c>
      <c r="AM202" s="164">
        <f t="shared" si="99"/>
        <v>4055175.9873372773</v>
      </c>
    </row>
    <row r="203" spans="1:39" x14ac:dyDescent="0.35">
      <c r="A203" s="245" t="s">
        <v>82</v>
      </c>
      <c r="B203" s="119"/>
      <c r="C203" s="255">
        <v>0</v>
      </c>
      <c r="D203" s="119"/>
      <c r="E203" s="255">
        <v>0</v>
      </c>
      <c r="F203" s="119"/>
      <c r="G203" s="255">
        <v>0</v>
      </c>
      <c r="H203" s="123">
        <f t="shared" si="93"/>
        <v>0</v>
      </c>
      <c r="I203" s="124">
        <f t="shared" si="93"/>
        <v>0</v>
      </c>
      <c r="J203" s="245" t="s">
        <v>82</v>
      </c>
      <c r="K203" s="119">
        <v>0</v>
      </c>
      <c r="L203" s="255">
        <v>274227.30383370561</v>
      </c>
      <c r="M203" s="119">
        <v>0</v>
      </c>
      <c r="N203" s="255">
        <v>381510.03160154296</v>
      </c>
      <c r="O203" s="119">
        <v>0</v>
      </c>
      <c r="P203" s="255">
        <v>397697.645077669</v>
      </c>
      <c r="Q203" s="123">
        <f t="shared" si="97"/>
        <v>0</v>
      </c>
      <c r="R203" s="124">
        <f t="shared" si="97"/>
        <v>1053434.9805129175</v>
      </c>
      <c r="S203" s="245" t="s">
        <v>82</v>
      </c>
      <c r="T203" s="119">
        <v>0</v>
      </c>
      <c r="U203" s="255">
        <v>0</v>
      </c>
      <c r="V203" s="119">
        <v>0</v>
      </c>
      <c r="W203" s="255">
        <v>0</v>
      </c>
      <c r="X203" s="119">
        <v>0</v>
      </c>
      <c r="Y203" s="255">
        <v>0</v>
      </c>
      <c r="Z203" s="256">
        <f t="shared" si="94"/>
        <v>0</v>
      </c>
      <c r="AA203" s="257">
        <f t="shared" si="94"/>
        <v>0</v>
      </c>
      <c r="AB203" s="245" t="s">
        <v>82</v>
      </c>
      <c r="AC203" s="245"/>
      <c r="AD203" s="255">
        <v>0</v>
      </c>
      <c r="AE203" s="119">
        <v>0</v>
      </c>
      <c r="AF203" s="255">
        <v>0</v>
      </c>
      <c r="AG203" s="119">
        <v>0</v>
      </c>
      <c r="AH203" s="255">
        <v>0</v>
      </c>
      <c r="AI203" s="256">
        <f t="shared" si="95"/>
        <v>0</v>
      </c>
      <c r="AJ203" s="257">
        <f t="shared" si="96"/>
        <v>0</v>
      </c>
      <c r="AK203" s="245" t="s">
        <v>82</v>
      </c>
      <c r="AL203" s="127">
        <f t="shared" si="98"/>
        <v>0</v>
      </c>
      <c r="AM203" s="164">
        <f t="shared" si="99"/>
        <v>1053434.9805129175</v>
      </c>
    </row>
    <row r="204" spans="1:39" x14ac:dyDescent="0.35">
      <c r="A204" s="135" t="s">
        <v>276</v>
      </c>
      <c r="B204" s="119"/>
      <c r="C204" s="255">
        <v>215217</v>
      </c>
      <c r="D204" s="119"/>
      <c r="E204" s="255">
        <v>240067</v>
      </c>
      <c r="F204" s="119"/>
      <c r="G204" s="255">
        <v>234092</v>
      </c>
      <c r="H204" s="123">
        <f t="shared" si="93"/>
        <v>0</v>
      </c>
      <c r="I204" s="124">
        <f t="shared" si="93"/>
        <v>689376</v>
      </c>
      <c r="J204" s="135" t="s">
        <v>276</v>
      </c>
      <c r="K204" s="119">
        <v>283761.79902482085</v>
      </c>
      <c r="L204" s="255">
        <v>248702.39691813861</v>
      </c>
      <c r="M204" s="119">
        <v>270862.33058438206</v>
      </c>
      <c r="N204" s="255">
        <v>345999.31509794621</v>
      </c>
      <c r="O204" s="119">
        <v>339257.47785010515</v>
      </c>
      <c r="P204" s="255">
        <v>360680.19557780627</v>
      </c>
      <c r="Q204" s="123">
        <f t="shared" si="97"/>
        <v>893881.60745930811</v>
      </c>
      <c r="R204" s="124">
        <f t="shared" si="97"/>
        <v>955381.90759389102</v>
      </c>
      <c r="S204" s="135" t="s">
        <v>276</v>
      </c>
      <c r="T204" s="119">
        <v>390636.29772609629</v>
      </c>
      <c r="U204" s="255">
        <v>399110.85237375199</v>
      </c>
      <c r="V204" s="119">
        <v>432165.72499686695</v>
      </c>
      <c r="W204" s="255">
        <v>435850.41516399168</v>
      </c>
      <c r="X204" s="119">
        <v>355164.12741572171</v>
      </c>
      <c r="Y204" s="255">
        <v>381375.24293473514</v>
      </c>
      <c r="Z204" s="256">
        <f t="shared" si="94"/>
        <v>1177966.150138685</v>
      </c>
      <c r="AA204" s="257">
        <f t="shared" si="94"/>
        <v>1216336.5104724788</v>
      </c>
      <c r="AB204" s="135" t="s">
        <v>276</v>
      </c>
      <c r="AC204" s="135"/>
      <c r="AD204" s="255">
        <v>257611.64883492078</v>
      </c>
      <c r="AE204" s="119">
        <v>179913.9875464463</v>
      </c>
      <c r="AF204" s="255">
        <v>190125.68017293152</v>
      </c>
      <c r="AG204" s="119">
        <v>213152.01991239344</v>
      </c>
      <c r="AH204" s="255">
        <v>168643.35365992712</v>
      </c>
      <c r="AI204" s="256">
        <f t="shared" si="95"/>
        <v>393066.00745883974</v>
      </c>
      <c r="AJ204" s="257">
        <f t="shared" si="96"/>
        <v>616380.68266777939</v>
      </c>
      <c r="AK204" s="135" t="s">
        <v>276</v>
      </c>
      <c r="AL204" s="127">
        <f t="shared" si="98"/>
        <v>2464913.7650568327</v>
      </c>
      <c r="AM204" s="164">
        <f t="shared" si="99"/>
        <v>3477475.1007341491</v>
      </c>
    </row>
    <row r="205" spans="1:39" x14ac:dyDescent="0.35">
      <c r="A205" s="245" t="s">
        <v>277</v>
      </c>
      <c r="B205" s="453" t="s">
        <v>128</v>
      </c>
      <c r="C205" s="428" t="s">
        <v>128</v>
      </c>
      <c r="D205" s="453" t="s">
        <v>128</v>
      </c>
      <c r="E205" s="428" t="s">
        <v>128</v>
      </c>
      <c r="F205" s="453" t="s">
        <v>128</v>
      </c>
      <c r="G205" s="428" t="s">
        <v>128</v>
      </c>
      <c r="H205" s="123">
        <f t="shared" si="93"/>
        <v>0</v>
      </c>
      <c r="I205" s="124">
        <f t="shared" si="93"/>
        <v>0</v>
      </c>
      <c r="J205" s="245" t="s">
        <v>277</v>
      </c>
      <c r="K205" s="453" t="s">
        <v>128</v>
      </c>
      <c r="L205" s="428" t="s">
        <v>128</v>
      </c>
      <c r="M205" s="453" t="s">
        <v>128</v>
      </c>
      <c r="N205" s="428" t="s">
        <v>128</v>
      </c>
      <c r="O205" s="453" t="s">
        <v>128</v>
      </c>
      <c r="P205" s="428" t="s">
        <v>128</v>
      </c>
      <c r="Q205" s="454" t="s">
        <v>128</v>
      </c>
      <c r="R205" s="455" t="s">
        <v>128</v>
      </c>
      <c r="S205" s="245" t="s">
        <v>277</v>
      </c>
      <c r="T205" s="453" t="s">
        <v>128</v>
      </c>
      <c r="U205" s="428" t="s">
        <v>128</v>
      </c>
      <c r="V205" s="453" t="s">
        <v>128</v>
      </c>
      <c r="W205" s="428" t="s">
        <v>128</v>
      </c>
      <c r="X205" s="453" t="s">
        <v>128</v>
      </c>
      <c r="Y205" s="428" t="s">
        <v>128</v>
      </c>
      <c r="Z205" s="256">
        <f t="shared" si="94"/>
        <v>0</v>
      </c>
      <c r="AA205" s="257">
        <f t="shared" si="94"/>
        <v>0</v>
      </c>
      <c r="AB205" s="245" t="s">
        <v>277</v>
      </c>
      <c r="AC205" s="245"/>
      <c r="AD205" s="428" t="s">
        <v>128</v>
      </c>
      <c r="AE205" s="453" t="s">
        <v>128</v>
      </c>
      <c r="AF205" s="428" t="s">
        <v>128</v>
      </c>
      <c r="AG205" s="453" t="s">
        <v>128</v>
      </c>
      <c r="AH205" s="428" t="s">
        <v>128</v>
      </c>
      <c r="AI205" s="256">
        <f t="shared" si="95"/>
        <v>0</v>
      </c>
      <c r="AJ205" s="257">
        <f t="shared" si="96"/>
        <v>0</v>
      </c>
      <c r="AK205" s="245" t="s">
        <v>277</v>
      </c>
      <c r="AL205" s="456" t="s">
        <v>128</v>
      </c>
      <c r="AM205" s="457" t="s">
        <v>128</v>
      </c>
    </row>
    <row r="206" spans="1:39" x14ac:dyDescent="0.35">
      <c r="A206" s="245" t="s">
        <v>278</v>
      </c>
      <c r="B206" s="453" t="s">
        <v>128</v>
      </c>
      <c r="C206" s="428" t="s">
        <v>128</v>
      </c>
      <c r="D206" s="453" t="s">
        <v>128</v>
      </c>
      <c r="E206" s="428" t="s">
        <v>128</v>
      </c>
      <c r="F206" s="453" t="s">
        <v>128</v>
      </c>
      <c r="G206" s="428" t="s">
        <v>128</v>
      </c>
      <c r="H206" s="123">
        <f t="shared" si="93"/>
        <v>0</v>
      </c>
      <c r="I206" s="124">
        <f t="shared" si="93"/>
        <v>0</v>
      </c>
      <c r="J206" s="245" t="s">
        <v>278</v>
      </c>
      <c r="K206" s="453" t="s">
        <v>128</v>
      </c>
      <c r="L206" s="428" t="s">
        <v>128</v>
      </c>
      <c r="M206" s="453" t="s">
        <v>128</v>
      </c>
      <c r="N206" s="428" t="s">
        <v>128</v>
      </c>
      <c r="O206" s="453" t="s">
        <v>128</v>
      </c>
      <c r="P206" s="428" t="s">
        <v>128</v>
      </c>
      <c r="Q206" s="454" t="s">
        <v>128</v>
      </c>
      <c r="R206" s="455" t="s">
        <v>128</v>
      </c>
      <c r="S206" s="245" t="s">
        <v>278</v>
      </c>
      <c r="T206" s="453" t="s">
        <v>128</v>
      </c>
      <c r="U206" s="428" t="s">
        <v>128</v>
      </c>
      <c r="V206" s="453" t="s">
        <v>128</v>
      </c>
      <c r="W206" s="428" t="s">
        <v>128</v>
      </c>
      <c r="X206" s="453" t="s">
        <v>128</v>
      </c>
      <c r="Y206" s="428" t="s">
        <v>128</v>
      </c>
      <c r="Z206" s="256">
        <f t="shared" si="94"/>
        <v>0</v>
      </c>
      <c r="AA206" s="257">
        <f t="shared" si="94"/>
        <v>0</v>
      </c>
      <c r="AB206" s="245" t="s">
        <v>278</v>
      </c>
      <c r="AC206" s="245"/>
      <c r="AD206" s="428" t="s">
        <v>128</v>
      </c>
      <c r="AE206" s="453" t="s">
        <v>128</v>
      </c>
      <c r="AF206" s="428" t="s">
        <v>128</v>
      </c>
      <c r="AG206" s="453" t="s">
        <v>128</v>
      </c>
      <c r="AH206" s="428" t="s">
        <v>128</v>
      </c>
      <c r="AI206" s="256">
        <f t="shared" si="95"/>
        <v>0</v>
      </c>
      <c r="AJ206" s="257">
        <f t="shared" si="96"/>
        <v>0</v>
      </c>
      <c r="AK206" s="245" t="s">
        <v>278</v>
      </c>
      <c r="AL206" s="456" t="s">
        <v>128</v>
      </c>
      <c r="AM206" s="457" t="s">
        <v>128</v>
      </c>
    </row>
    <row r="207" spans="1:39" x14ac:dyDescent="0.35">
      <c r="A207" s="135" t="s">
        <v>83</v>
      </c>
      <c r="B207" s="465"/>
      <c r="C207" s="426">
        <v>217572</v>
      </c>
      <c r="D207" s="119"/>
      <c r="E207" s="255">
        <v>242695</v>
      </c>
      <c r="F207" s="119"/>
      <c r="G207" s="255">
        <v>236652</v>
      </c>
      <c r="H207" s="123">
        <f t="shared" si="93"/>
        <v>0</v>
      </c>
      <c r="I207" s="124">
        <f t="shared" si="93"/>
        <v>696919</v>
      </c>
      <c r="J207" s="135" t="s">
        <v>83</v>
      </c>
      <c r="K207" s="119">
        <v>286867.44703264203</v>
      </c>
      <c r="L207" s="255">
        <v>251424.33519941373</v>
      </c>
      <c r="M207" s="119">
        <v>273826.79958713043</v>
      </c>
      <c r="N207" s="255">
        <v>349786.12532868987</v>
      </c>
      <c r="O207" s="119">
        <v>342970.50163922855</v>
      </c>
      <c r="P207" s="255">
        <v>364627.68158440152</v>
      </c>
      <c r="Q207" s="123">
        <f>SUM(K207,M207,O207)</f>
        <v>903664.74825900095</v>
      </c>
      <c r="R207" s="124">
        <f>SUM(L207,N207,P207)</f>
        <v>965838.14211250516</v>
      </c>
      <c r="S207" s="135" t="s">
        <v>83</v>
      </c>
      <c r="T207" s="119">
        <v>394911.64008713613</v>
      </c>
      <c r="U207" s="255">
        <v>403478.94500579068</v>
      </c>
      <c r="V207" s="119">
        <v>436895.5886624399</v>
      </c>
      <c r="W207" s="255">
        <v>440620.60614182544</v>
      </c>
      <c r="X207" s="119">
        <v>359051.24248388386</v>
      </c>
      <c r="Y207" s="255">
        <v>385549.22712683905</v>
      </c>
      <c r="Z207" s="256">
        <f t="shared" si="94"/>
        <v>1190858.4712334599</v>
      </c>
      <c r="AA207" s="257">
        <f t="shared" si="94"/>
        <v>1229648.7782744551</v>
      </c>
      <c r="AB207" s="135" t="s">
        <v>83</v>
      </c>
      <c r="AC207" s="135"/>
      <c r="AD207" s="255">
        <v>260431.09495749671</v>
      </c>
      <c r="AE207" s="119">
        <v>181883.06696066973</v>
      </c>
      <c r="AF207" s="255">
        <v>192206.52206882412</v>
      </c>
      <c r="AG207" s="119">
        <v>215484.87496292856</v>
      </c>
      <c r="AH207" s="255">
        <v>170489.08094642637</v>
      </c>
      <c r="AI207" s="256">
        <f t="shared" si="95"/>
        <v>397367.94192359829</v>
      </c>
      <c r="AJ207" s="257">
        <f t="shared" si="96"/>
        <v>623126.69797274726</v>
      </c>
      <c r="AK207" s="135" t="s">
        <v>83</v>
      </c>
      <c r="AL207" s="127">
        <f>SUM(B207,D207,F207,K207,M207,O207,T207,V207,X207,AB207,AE207,AG207)</f>
        <v>2491891.1614160594</v>
      </c>
      <c r="AM207" s="164">
        <f>SUM(C207,E207,G207,L207,N207,P207,U207,W207,Y207,AD207,AF207,AH207)</f>
        <v>3515532.6183597073</v>
      </c>
    </row>
    <row r="208" spans="1:39" x14ac:dyDescent="0.35">
      <c r="A208" s="135" t="s">
        <v>279</v>
      </c>
      <c r="B208" s="453" t="s">
        <v>128</v>
      </c>
      <c r="C208" s="428" t="s">
        <v>128</v>
      </c>
      <c r="D208" s="453" t="s">
        <v>128</v>
      </c>
      <c r="E208" s="428" t="s">
        <v>128</v>
      </c>
      <c r="F208" s="453" t="s">
        <v>128</v>
      </c>
      <c r="G208" s="428" t="s">
        <v>128</v>
      </c>
      <c r="H208" s="123">
        <f t="shared" si="93"/>
        <v>0</v>
      </c>
      <c r="I208" s="124">
        <f t="shared" si="93"/>
        <v>0</v>
      </c>
      <c r="J208" s="135" t="s">
        <v>279</v>
      </c>
      <c r="K208" s="453" t="s">
        <v>128</v>
      </c>
      <c r="L208" s="428" t="s">
        <v>128</v>
      </c>
      <c r="M208" s="453" t="s">
        <v>128</v>
      </c>
      <c r="N208" s="428" t="s">
        <v>128</v>
      </c>
      <c r="O208" s="453" t="s">
        <v>128</v>
      </c>
      <c r="P208" s="428" t="s">
        <v>128</v>
      </c>
      <c r="Q208" s="454" t="s">
        <v>128</v>
      </c>
      <c r="R208" s="455" t="s">
        <v>128</v>
      </c>
      <c r="S208" s="135" t="s">
        <v>279</v>
      </c>
      <c r="T208" s="453" t="s">
        <v>128</v>
      </c>
      <c r="U208" s="428" t="s">
        <v>128</v>
      </c>
      <c r="V208" s="453" t="s">
        <v>128</v>
      </c>
      <c r="W208" s="428" t="s">
        <v>128</v>
      </c>
      <c r="X208" s="453" t="s">
        <v>128</v>
      </c>
      <c r="Y208" s="428" t="s">
        <v>128</v>
      </c>
      <c r="Z208" s="454" t="s">
        <v>128</v>
      </c>
      <c r="AA208" s="455" t="s">
        <v>128</v>
      </c>
      <c r="AB208" s="135" t="s">
        <v>279</v>
      </c>
      <c r="AC208" s="135"/>
      <c r="AD208" s="428" t="s">
        <v>128</v>
      </c>
      <c r="AE208" s="453" t="s">
        <v>128</v>
      </c>
      <c r="AF208" s="428" t="s">
        <v>128</v>
      </c>
      <c r="AG208" s="453" t="s">
        <v>128</v>
      </c>
      <c r="AH208" s="428" t="s">
        <v>128</v>
      </c>
      <c r="AI208" s="454" t="s">
        <v>128</v>
      </c>
      <c r="AJ208" s="455" t="s">
        <v>128</v>
      </c>
      <c r="AK208" s="135" t="s">
        <v>279</v>
      </c>
      <c r="AL208" s="456" t="s">
        <v>128</v>
      </c>
      <c r="AM208" s="457" t="s">
        <v>128</v>
      </c>
    </row>
    <row r="209" spans="1:39" x14ac:dyDescent="0.35">
      <c r="A209" s="135" t="s">
        <v>280</v>
      </c>
      <c r="B209" s="453" t="s">
        <v>128</v>
      </c>
      <c r="C209" s="428" t="s">
        <v>128</v>
      </c>
      <c r="D209" s="453" t="s">
        <v>128</v>
      </c>
      <c r="E209" s="428" t="s">
        <v>128</v>
      </c>
      <c r="F209" s="453" t="s">
        <v>128</v>
      </c>
      <c r="G209" s="428" t="s">
        <v>128</v>
      </c>
      <c r="H209" s="123">
        <f t="shared" si="93"/>
        <v>0</v>
      </c>
      <c r="I209" s="124">
        <f t="shared" si="93"/>
        <v>0</v>
      </c>
      <c r="J209" s="135" t="s">
        <v>280</v>
      </c>
      <c r="K209" s="453" t="s">
        <v>128</v>
      </c>
      <c r="L209" s="428" t="s">
        <v>128</v>
      </c>
      <c r="M209" s="453" t="s">
        <v>128</v>
      </c>
      <c r="N209" s="428" t="s">
        <v>128</v>
      </c>
      <c r="O209" s="453" t="s">
        <v>128</v>
      </c>
      <c r="P209" s="428" t="s">
        <v>128</v>
      </c>
      <c r="Q209" s="454" t="s">
        <v>128</v>
      </c>
      <c r="R209" s="455" t="s">
        <v>128</v>
      </c>
      <c r="S209" s="135" t="s">
        <v>280</v>
      </c>
      <c r="T209" s="453" t="s">
        <v>128</v>
      </c>
      <c r="U209" s="428" t="s">
        <v>128</v>
      </c>
      <c r="V209" s="453" t="s">
        <v>128</v>
      </c>
      <c r="W209" s="428" t="s">
        <v>128</v>
      </c>
      <c r="X209" s="453" t="s">
        <v>128</v>
      </c>
      <c r="Y209" s="428" t="s">
        <v>128</v>
      </c>
      <c r="Z209" s="454" t="s">
        <v>128</v>
      </c>
      <c r="AA209" s="455" t="s">
        <v>128</v>
      </c>
      <c r="AB209" s="135" t="s">
        <v>280</v>
      </c>
      <c r="AC209" s="135"/>
      <c r="AD209" s="428" t="s">
        <v>128</v>
      </c>
      <c r="AE209" s="453" t="s">
        <v>128</v>
      </c>
      <c r="AF209" s="428" t="s">
        <v>128</v>
      </c>
      <c r="AG209" s="453" t="s">
        <v>128</v>
      </c>
      <c r="AH209" s="428" t="s">
        <v>128</v>
      </c>
      <c r="AI209" s="454" t="s">
        <v>128</v>
      </c>
      <c r="AJ209" s="455" t="s">
        <v>128</v>
      </c>
      <c r="AK209" s="135" t="s">
        <v>280</v>
      </c>
      <c r="AL209" s="456" t="s">
        <v>128</v>
      </c>
      <c r="AM209" s="457" t="s">
        <v>128</v>
      </c>
    </row>
    <row r="210" spans="1:39" x14ac:dyDescent="0.35">
      <c r="A210" s="245" t="s">
        <v>281</v>
      </c>
      <c r="B210" s="453" t="s">
        <v>128</v>
      </c>
      <c r="C210" s="428" t="s">
        <v>128</v>
      </c>
      <c r="D210" s="453" t="s">
        <v>128</v>
      </c>
      <c r="E210" s="428" t="s">
        <v>128</v>
      </c>
      <c r="F210" s="453" t="s">
        <v>128</v>
      </c>
      <c r="G210" s="428" t="s">
        <v>128</v>
      </c>
      <c r="H210" s="123">
        <f t="shared" si="93"/>
        <v>0</v>
      </c>
      <c r="I210" s="124">
        <f t="shared" si="93"/>
        <v>0</v>
      </c>
      <c r="J210" s="245" t="s">
        <v>281</v>
      </c>
      <c r="K210" s="453" t="s">
        <v>128</v>
      </c>
      <c r="L210" s="428" t="s">
        <v>128</v>
      </c>
      <c r="M210" s="453" t="s">
        <v>128</v>
      </c>
      <c r="N210" s="428" t="s">
        <v>128</v>
      </c>
      <c r="O210" s="453" t="s">
        <v>128</v>
      </c>
      <c r="P210" s="428" t="s">
        <v>128</v>
      </c>
      <c r="Q210" s="454" t="s">
        <v>128</v>
      </c>
      <c r="R210" s="455" t="s">
        <v>128</v>
      </c>
      <c r="S210" s="245" t="s">
        <v>281</v>
      </c>
      <c r="T210" s="453" t="s">
        <v>128</v>
      </c>
      <c r="U210" s="428" t="s">
        <v>128</v>
      </c>
      <c r="V210" s="453" t="s">
        <v>128</v>
      </c>
      <c r="W210" s="428" t="s">
        <v>128</v>
      </c>
      <c r="X210" s="453" t="s">
        <v>128</v>
      </c>
      <c r="Y210" s="428" t="s">
        <v>128</v>
      </c>
      <c r="Z210" s="454" t="s">
        <v>128</v>
      </c>
      <c r="AA210" s="455" t="s">
        <v>128</v>
      </c>
      <c r="AB210" s="245" t="s">
        <v>281</v>
      </c>
      <c r="AC210" s="245"/>
      <c r="AD210" s="428" t="s">
        <v>128</v>
      </c>
      <c r="AE210" s="453" t="s">
        <v>128</v>
      </c>
      <c r="AF210" s="428" t="s">
        <v>128</v>
      </c>
      <c r="AG210" s="453" t="s">
        <v>128</v>
      </c>
      <c r="AH210" s="428" t="s">
        <v>128</v>
      </c>
      <c r="AI210" s="454" t="s">
        <v>128</v>
      </c>
      <c r="AJ210" s="455" t="s">
        <v>128</v>
      </c>
      <c r="AK210" s="245" t="s">
        <v>281</v>
      </c>
      <c r="AL210" s="456" t="s">
        <v>128</v>
      </c>
      <c r="AM210" s="457" t="s">
        <v>128</v>
      </c>
    </row>
    <row r="211" spans="1:39" x14ac:dyDescent="0.35">
      <c r="A211" s="135" t="s">
        <v>282</v>
      </c>
      <c r="B211" s="453" t="s">
        <v>128</v>
      </c>
      <c r="C211" s="428" t="s">
        <v>128</v>
      </c>
      <c r="D211" s="453" t="s">
        <v>128</v>
      </c>
      <c r="E211" s="428" t="s">
        <v>128</v>
      </c>
      <c r="F211" s="453" t="s">
        <v>128</v>
      </c>
      <c r="G211" s="428" t="s">
        <v>128</v>
      </c>
      <c r="H211" s="123">
        <f t="shared" si="93"/>
        <v>0</v>
      </c>
      <c r="I211" s="124">
        <f t="shared" si="93"/>
        <v>0</v>
      </c>
      <c r="J211" s="135" t="s">
        <v>282</v>
      </c>
      <c r="K211" s="453" t="s">
        <v>128</v>
      </c>
      <c r="L211" s="428" t="s">
        <v>128</v>
      </c>
      <c r="M211" s="453" t="s">
        <v>128</v>
      </c>
      <c r="N211" s="428" t="s">
        <v>128</v>
      </c>
      <c r="O211" s="453" t="s">
        <v>128</v>
      </c>
      <c r="P211" s="428" t="s">
        <v>128</v>
      </c>
      <c r="Q211" s="454" t="s">
        <v>128</v>
      </c>
      <c r="R211" s="455" t="s">
        <v>128</v>
      </c>
      <c r="S211" s="135" t="s">
        <v>282</v>
      </c>
      <c r="T211" s="453" t="s">
        <v>128</v>
      </c>
      <c r="U211" s="428" t="s">
        <v>128</v>
      </c>
      <c r="V211" s="453" t="s">
        <v>128</v>
      </c>
      <c r="W211" s="428" t="s">
        <v>128</v>
      </c>
      <c r="X211" s="453" t="s">
        <v>128</v>
      </c>
      <c r="Y211" s="428" t="s">
        <v>128</v>
      </c>
      <c r="Z211" s="454" t="s">
        <v>128</v>
      </c>
      <c r="AA211" s="455" t="s">
        <v>128</v>
      </c>
      <c r="AB211" s="135" t="s">
        <v>282</v>
      </c>
      <c r="AC211" s="135"/>
      <c r="AD211" s="428" t="s">
        <v>128</v>
      </c>
      <c r="AE211" s="473" t="s">
        <v>128</v>
      </c>
      <c r="AF211" s="474" t="s">
        <v>128</v>
      </c>
      <c r="AG211" s="473" t="s">
        <v>128</v>
      </c>
      <c r="AH211" s="474" t="s">
        <v>128</v>
      </c>
      <c r="AI211" s="454" t="s">
        <v>128</v>
      </c>
      <c r="AJ211" s="455" t="s">
        <v>128</v>
      </c>
      <c r="AK211" s="135" t="s">
        <v>282</v>
      </c>
      <c r="AL211" s="456" t="s">
        <v>128</v>
      </c>
      <c r="AM211" s="457" t="s">
        <v>128</v>
      </c>
    </row>
    <row r="212" spans="1:39" x14ac:dyDescent="0.35">
      <c r="A212" s="475" t="s">
        <v>283</v>
      </c>
      <c r="B212" s="458" t="s">
        <v>128</v>
      </c>
      <c r="C212" s="459" t="s">
        <v>128</v>
      </c>
      <c r="D212" s="458" t="s">
        <v>128</v>
      </c>
      <c r="E212" s="459" t="s">
        <v>128</v>
      </c>
      <c r="F212" s="458" t="s">
        <v>128</v>
      </c>
      <c r="G212" s="459" t="s">
        <v>128</v>
      </c>
      <c r="H212" s="148">
        <f t="shared" si="93"/>
        <v>0</v>
      </c>
      <c r="I212" s="149">
        <f t="shared" si="93"/>
        <v>0</v>
      </c>
      <c r="J212" s="475" t="s">
        <v>283</v>
      </c>
      <c r="K212" s="458" t="s">
        <v>128</v>
      </c>
      <c r="L212" s="459" t="s">
        <v>128</v>
      </c>
      <c r="M212" s="458" t="s">
        <v>128</v>
      </c>
      <c r="N212" s="459" t="s">
        <v>128</v>
      </c>
      <c r="O212" s="458" t="s">
        <v>128</v>
      </c>
      <c r="P212" s="459" t="s">
        <v>128</v>
      </c>
      <c r="Q212" s="460" t="s">
        <v>128</v>
      </c>
      <c r="R212" s="461" t="s">
        <v>128</v>
      </c>
      <c r="S212" s="475" t="s">
        <v>283</v>
      </c>
      <c r="T212" s="458" t="s">
        <v>128</v>
      </c>
      <c r="U212" s="459" t="s">
        <v>128</v>
      </c>
      <c r="V212" s="458" t="s">
        <v>128</v>
      </c>
      <c r="W212" s="459" t="s">
        <v>128</v>
      </c>
      <c r="X212" s="458" t="s">
        <v>128</v>
      </c>
      <c r="Y212" s="459" t="s">
        <v>128</v>
      </c>
      <c r="Z212" s="460" t="s">
        <v>128</v>
      </c>
      <c r="AA212" s="461" t="s">
        <v>128</v>
      </c>
      <c r="AB212" s="475" t="s">
        <v>283</v>
      </c>
      <c r="AC212" s="475"/>
      <c r="AD212" s="459" t="s">
        <v>128</v>
      </c>
      <c r="AE212" s="458" t="s">
        <v>128</v>
      </c>
      <c r="AF212" s="459" t="s">
        <v>128</v>
      </c>
      <c r="AG212" s="458" t="s">
        <v>128</v>
      </c>
      <c r="AH212" s="459" t="s">
        <v>128</v>
      </c>
      <c r="AI212" s="460" t="s">
        <v>128</v>
      </c>
      <c r="AJ212" s="461" t="s">
        <v>128</v>
      </c>
      <c r="AK212" s="475" t="s">
        <v>283</v>
      </c>
      <c r="AL212" s="462" t="s">
        <v>128</v>
      </c>
      <c r="AM212" s="463" t="s">
        <v>128</v>
      </c>
    </row>
    <row r="213" spans="1:39" x14ac:dyDescent="0.35">
      <c r="A213" s="470"/>
      <c r="B213" s="119"/>
      <c r="C213" s="255"/>
      <c r="D213" s="119"/>
      <c r="E213" s="255"/>
      <c r="F213" s="119"/>
      <c r="G213" s="255"/>
      <c r="H213" s="464"/>
      <c r="I213" s="257"/>
      <c r="J213" s="470"/>
      <c r="K213" s="119"/>
      <c r="L213" s="255"/>
      <c r="M213" s="119"/>
      <c r="N213" s="255"/>
      <c r="P213" s="255"/>
      <c r="Q213" s="123"/>
      <c r="R213" s="124"/>
      <c r="S213" s="470"/>
      <c r="T213" s="119">
        <f t="shared" ref="T213:AA213" si="100">SUM(T194:T212)</f>
        <v>5724560.9870652417</v>
      </c>
      <c r="U213" s="255">
        <f t="shared" si="100"/>
        <v>5848750.9438130353</v>
      </c>
      <c r="V213" s="119">
        <f t="shared" si="100"/>
        <v>6333151.997560923</v>
      </c>
      <c r="W213" s="255">
        <f t="shared" si="100"/>
        <v>6387149.113811845</v>
      </c>
      <c r="X213" s="119">
        <f t="shared" si="100"/>
        <v>5204735.7596930368</v>
      </c>
      <c r="Y213" s="255">
        <f t="shared" si="100"/>
        <v>5588845.3014868563</v>
      </c>
      <c r="Z213" s="256">
        <f t="shared" si="100"/>
        <v>17262448.744319204</v>
      </c>
      <c r="AA213" s="257">
        <f t="shared" si="100"/>
        <v>17824745.359111737</v>
      </c>
      <c r="AB213" s="470"/>
      <c r="AC213" s="470"/>
      <c r="AD213" s="177"/>
      <c r="AE213" s="119"/>
      <c r="AF213" s="255"/>
      <c r="AG213" s="119"/>
      <c r="AH213" s="255"/>
      <c r="AI213" s="256"/>
      <c r="AJ213" s="257"/>
      <c r="AK213" s="470"/>
      <c r="AL213" s="127"/>
      <c r="AM213" s="164"/>
    </row>
    <row r="214" spans="1:39" x14ac:dyDescent="0.35">
      <c r="A214" s="310" t="s">
        <v>133</v>
      </c>
      <c r="B214" s="119"/>
      <c r="C214" s="255"/>
      <c r="D214" s="119"/>
      <c r="E214" s="255"/>
      <c r="F214" s="119"/>
      <c r="G214" s="255"/>
      <c r="H214" s="464"/>
      <c r="I214" s="257"/>
      <c r="J214" s="310" t="s">
        <v>133</v>
      </c>
      <c r="K214" s="119"/>
      <c r="L214" s="255"/>
      <c r="M214" s="119"/>
      <c r="N214" s="255"/>
      <c r="O214" s="333"/>
      <c r="P214" s="255"/>
      <c r="Q214" s="123"/>
      <c r="R214" s="124"/>
      <c r="S214" s="310" t="s">
        <v>133</v>
      </c>
      <c r="T214" s="119"/>
      <c r="U214" s="255"/>
      <c r="V214" s="119"/>
      <c r="W214" s="255"/>
      <c r="X214" s="119"/>
      <c r="Y214" s="255"/>
      <c r="Z214" s="256"/>
      <c r="AA214" s="257"/>
      <c r="AB214" s="310" t="s">
        <v>133</v>
      </c>
      <c r="AC214" s="310"/>
      <c r="AD214" s="177"/>
      <c r="AE214" s="119"/>
      <c r="AF214" s="255"/>
      <c r="AG214" s="119"/>
      <c r="AH214" s="255"/>
      <c r="AI214" s="256"/>
      <c r="AJ214" s="257"/>
      <c r="AK214" s="310" t="s">
        <v>133</v>
      </c>
      <c r="AL214" s="127"/>
      <c r="AM214" s="164"/>
    </row>
    <row r="215" spans="1:39" x14ac:dyDescent="0.35">
      <c r="A215" s="135" t="s">
        <v>284</v>
      </c>
      <c r="B215" s="473" t="s">
        <v>128</v>
      </c>
      <c r="C215" s="474" t="s">
        <v>128</v>
      </c>
      <c r="D215" s="473" t="s">
        <v>128</v>
      </c>
      <c r="E215" s="474" t="s">
        <v>128</v>
      </c>
      <c r="F215" s="473" t="s">
        <v>128</v>
      </c>
      <c r="G215" s="474" t="s">
        <v>128</v>
      </c>
      <c r="H215" s="454" t="s">
        <v>128</v>
      </c>
      <c r="I215" s="455" t="s">
        <v>128</v>
      </c>
      <c r="J215" s="135" t="s">
        <v>284</v>
      </c>
      <c r="K215" s="473" t="s">
        <v>128</v>
      </c>
      <c r="L215" s="474" t="s">
        <v>128</v>
      </c>
      <c r="M215" s="473" t="s">
        <v>128</v>
      </c>
      <c r="N215" s="474" t="s">
        <v>128</v>
      </c>
      <c r="O215" s="473" t="s">
        <v>128</v>
      </c>
      <c r="P215" s="474" t="s">
        <v>128</v>
      </c>
      <c r="Q215" s="454" t="s">
        <v>128</v>
      </c>
      <c r="R215" s="455" t="s">
        <v>128</v>
      </c>
      <c r="S215" s="135" t="s">
        <v>284</v>
      </c>
      <c r="T215" s="473" t="s">
        <v>128</v>
      </c>
      <c r="U215" s="474" t="s">
        <v>128</v>
      </c>
      <c r="V215" s="473" t="s">
        <v>128</v>
      </c>
      <c r="W215" s="474" t="s">
        <v>128</v>
      </c>
      <c r="X215" s="473" t="s">
        <v>128</v>
      </c>
      <c r="Y215" s="474" t="s">
        <v>128</v>
      </c>
      <c r="Z215" s="454" t="s">
        <v>128</v>
      </c>
      <c r="AA215" s="455" t="s">
        <v>128</v>
      </c>
      <c r="AB215" s="135" t="s">
        <v>284</v>
      </c>
      <c r="AC215" s="135"/>
      <c r="AD215" s="474" t="s">
        <v>128</v>
      </c>
      <c r="AE215" s="473" t="s">
        <v>128</v>
      </c>
      <c r="AF215" s="474" t="s">
        <v>128</v>
      </c>
      <c r="AG215" s="473" t="s">
        <v>128</v>
      </c>
      <c r="AH215" s="474" t="s">
        <v>128</v>
      </c>
      <c r="AI215" s="454" t="s">
        <v>128</v>
      </c>
      <c r="AJ215" s="455" t="s">
        <v>128</v>
      </c>
      <c r="AK215" s="135" t="s">
        <v>284</v>
      </c>
      <c r="AL215" s="456" t="s">
        <v>128</v>
      </c>
      <c r="AM215" s="457" t="s">
        <v>128</v>
      </c>
    </row>
    <row r="216" spans="1:39" x14ac:dyDescent="0.35">
      <c r="A216" s="476" t="s">
        <v>285</v>
      </c>
      <c r="B216" s="458" t="s">
        <v>128</v>
      </c>
      <c r="C216" s="459" t="s">
        <v>128</v>
      </c>
      <c r="D216" s="458" t="s">
        <v>128</v>
      </c>
      <c r="E216" s="459" t="s">
        <v>128</v>
      </c>
      <c r="F216" s="458" t="s">
        <v>128</v>
      </c>
      <c r="G216" s="459" t="s">
        <v>128</v>
      </c>
      <c r="H216" s="460" t="s">
        <v>128</v>
      </c>
      <c r="I216" s="461" t="s">
        <v>128</v>
      </c>
      <c r="J216" s="476" t="s">
        <v>285</v>
      </c>
      <c r="K216" s="458" t="s">
        <v>128</v>
      </c>
      <c r="L216" s="459" t="s">
        <v>128</v>
      </c>
      <c r="M216" s="458" t="s">
        <v>128</v>
      </c>
      <c r="N216" s="459" t="s">
        <v>128</v>
      </c>
      <c r="O216" s="458" t="s">
        <v>128</v>
      </c>
      <c r="P216" s="459" t="s">
        <v>128</v>
      </c>
      <c r="Q216" s="460" t="s">
        <v>128</v>
      </c>
      <c r="R216" s="461" t="s">
        <v>128</v>
      </c>
      <c r="S216" s="476" t="s">
        <v>285</v>
      </c>
      <c r="T216" s="458" t="s">
        <v>128</v>
      </c>
      <c r="U216" s="459" t="s">
        <v>128</v>
      </c>
      <c r="V216" s="458" t="s">
        <v>128</v>
      </c>
      <c r="W216" s="459" t="s">
        <v>128</v>
      </c>
      <c r="X216" s="458" t="s">
        <v>128</v>
      </c>
      <c r="Y216" s="459" t="s">
        <v>128</v>
      </c>
      <c r="Z216" s="460" t="s">
        <v>128</v>
      </c>
      <c r="AA216" s="461" t="s">
        <v>128</v>
      </c>
      <c r="AB216" s="476" t="s">
        <v>285</v>
      </c>
      <c r="AC216" s="406"/>
      <c r="AD216" s="459" t="s">
        <v>128</v>
      </c>
      <c r="AE216" s="458" t="s">
        <v>128</v>
      </c>
      <c r="AF216" s="459" t="s">
        <v>128</v>
      </c>
      <c r="AG216" s="458" t="s">
        <v>128</v>
      </c>
      <c r="AH216" s="459" t="s">
        <v>128</v>
      </c>
      <c r="AI216" s="460" t="s">
        <v>128</v>
      </c>
      <c r="AJ216" s="461" t="s">
        <v>128</v>
      </c>
      <c r="AK216" s="476" t="s">
        <v>285</v>
      </c>
      <c r="AL216" s="462" t="s">
        <v>128</v>
      </c>
      <c r="AM216" s="463" t="s">
        <v>128</v>
      </c>
    </row>
    <row r="217" spans="1:39" x14ac:dyDescent="0.35">
      <c r="B217" s="119"/>
      <c r="C217" s="255"/>
      <c r="D217" s="119"/>
      <c r="E217" s="255"/>
      <c r="F217" s="119"/>
      <c r="G217" s="255"/>
      <c r="H217" s="464"/>
      <c r="I217" s="257"/>
      <c r="K217" s="119"/>
      <c r="L217" s="255"/>
      <c r="M217" s="119"/>
      <c r="N217" s="255"/>
      <c r="O217" s="119"/>
      <c r="P217" s="255"/>
      <c r="Q217" s="123"/>
      <c r="R217" s="124"/>
      <c r="T217" s="119"/>
      <c r="U217" s="255"/>
      <c r="V217" s="119"/>
      <c r="W217" s="255"/>
      <c r="X217" s="119"/>
      <c r="Y217" s="255"/>
      <c r="Z217" s="256"/>
      <c r="AA217" s="257"/>
      <c r="AD217" s="255"/>
      <c r="AE217" s="119"/>
      <c r="AF217" s="255"/>
      <c r="AG217" s="119"/>
      <c r="AH217" s="255"/>
      <c r="AI217" s="256"/>
      <c r="AJ217" s="257"/>
      <c r="AL217" s="127"/>
      <c r="AM217" s="164"/>
    </row>
    <row r="218" spans="1:39" x14ac:dyDescent="0.35">
      <c r="B218" s="119">
        <f t="shared" ref="B218:I218" si="101">SUM(B159:B169,B176:B177,B194:B212)</f>
        <v>0</v>
      </c>
      <c r="C218" s="255">
        <f t="shared" si="101"/>
        <v>16238695</v>
      </c>
      <c r="D218" s="119">
        <f t="shared" si="101"/>
        <v>0</v>
      </c>
      <c r="E218" s="255">
        <f t="shared" si="101"/>
        <v>18113695</v>
      </c>
      <c r="F218" s="119">
        <f t="shared" si="101"/>
        <v>0</v>
      </c>
      <c r="G218" s="255">
        <f t="shared" si="101"/>
        <v>17662883</v>
      </c>
      <c r="H218" s="256">
        <f t="shared" si="101"/>
        <v>0</v>
      </c>
      <c r="I218" s="257">
        <f t="shared" si="101"/>
        <v>52015273</v>
      </c>
      <c r="K218" s="118">
        <f>SUM(K159:K169,K176:K177,K194:K212)</f>
        <v>21410600</v>
      </c>
      <c r="L218" s="255">
        <v>19797200.000000004</v>
      </c>
      <c r="M218" s="119">
        <f>SUM(M159:M169,M176:M177,M194:M212)</f>
        <v>20437299.999999996</v>
      </c>
      <c r="N218" s="255">
        <v>26509700</v>
      </c>
      <c r="O218" s="119">
        <f>SUM(O159:O169,O176:O177,O194:O212)</f>
        <v>25597900</v>
      </c>
      <c r="P218" s="255">
        <v>28056000</v>
      </c>
      <c r="Q218" s="123">
        <f>SUM(K218,M218,O218)</f>
        <v>67445800</v>
      </c>
      <c r="R218" s="124">
        <f>SUM(L218,N218,P218)</f>
        <v>74362900</v>
      </c>
      <c r="T218" s="119">
        <f>SUM(T159:T169,T176:T177,T194:T212)</f>
        <v>29474571.788159452</v>
      </c>
      <c r="U218" s="255">
        <v>36247520.000000007</v>
      </c>
      <c r="V218" s="119">
        <f>SUM(V159:V169,V176:V177,V194:V212)</f>
        <v>32608080.098930296</v>
      </c>
      <c r="W218" s="255">
        <v>31573199.999999993</v>
      </c>
      <c r="X218" s="119">
        <f>SUM(X159:X169,X176:X177,X194:X212)</f>
        <v>26798100.000000007</v>
      </c>
      <c r="Y218" s="255">
        <v>28941899.999999996</v>
      </c>
      <c r="Z218" s="256">
        <f>SUM(T218,V218,X218)</f>
        <v>88880751.887089759</v>
      </c>
      <c r="AA218" s="257">
        <f>SUM(U218,W218,Y218)</f>
        <v>96762620</v>
      </c>
      <c r="AD218" s="255">
        <v>22429400</v>
      </c>
      <c r="AE218" s="119">
        <f>SUM(AE159:AE169,AE176:AE177,AE194:AE212)</f>
        <v>13575000</v>
      </c>
      <c r="AF218" s="255">
        <v>16443500.000000002</v>
      </c>
      <c r="AG218" s="119">
        <f>SUM(AG159:AG169,AG176:AG177,AG194:AG212)</f>
        <v>16082899.999999998</v>
      </c>
      <c r="AH218" s="255">
        <v>13882800.000000002</v>
      </c>
      <c r="AI218" s="256">
        <f>SUM(AB218,AE218,AG218)</f>
        <v>29657900</v>
      </c>
      <c r="AJ218" s="257">
        <f>SUM(AD218,AF218,AH218)</f>
        <v>52755700</v>
      </c>
      <c r="AL218" s="127">
        <f>SUM(B218,D218,F218,K218,M218,O218,T218,V218,X218,AB218,AE218,AG218)</f>
        <v>185984451.88708976</v>
      </c>
      <c r="AM218" s="164">
        <f>SUM(C218,E218,G218,L218,N218,P218,U218,W218,Y218,AD218,AF218,AH218)</f>
        <v>275896493</v>
      </c>
    </row>
    <row r="219" spans="1:39" ht="15" thickBot="1" x14ac:dyDescent="0.4">
      <c r="H219" s="477"/>
      <c r="I219" s="78"/>
      <c r="Q219" s="478"/>
      <c r="R219" s="479"/>
      <c r="Y219" s="480"/>
      <c r="Z219" s="481"/>
      <c r="AA219" s="479"/>
      <c r="AI219" s="77"/>
      <c r="AJ219" s="78"/>
      <c r="AL219" s="482"/>
      <c r="AM219" s="442"/>
    </row>
    <row r="220" spans="1:39" ht="15" thickTop="1" x14ac:dyDescent="0.35">
      <c r="A220" s="443" t="str">
        <f>+B4</f>
        <v>(FY2122)</v>
      </c>
      <c r="B220" s="446"/>
      <c r="C220" s="445"/>
      <c r="D220" s="446"/>
      <c r="E220" s="445"/>
      <c r="F220" s="446"/>
      <c r="G220" s="445"/>
      <c r="H220" s="447"/>
      <c r="I220" s="448"/>
      <c r="J220" s="443" t="str">
        <f>+K4</f>
        <v>(FY2122)</v>
      </c>
      <c r="K220" s="446"/>
      <c r="L220" s="446"/>
      <c r="M220" s="446"/>
      <c r="N220" s="446"/>
      <c r="O220" s="446"/>
      <c r="P220" s="446"/>
      <c r="Q220" s="447"/>
      <c r="R220" s="448"/>
      <c r="S220" s="443" t="str">
        <f>+T4</f>
        <v>(FY2122)</v>
      </c>
      <c r="T220" s="446"/>
      <c r="U220" s="446"/>
      <c r="V220" s="446"/>
      <c r="W220" s="446"/>
      <c r="X220" s="446"/>
      <c r="Y220" s="118"/>
      <c r="Z220" s="302"/>
      <c r="AA220" s="303"/>
      <c r="AB220" s="443" t="str">
        <f>+AD4</f>
        <v>(FY2021)</v>
      </c>
      <c r="AC220" s="443"/>
      <c r="AD220" s="446"/>
      <c r="AE220" s="446"/>
      <c r="AF220" s="446"/>
      <c r="AG220" s="446"/>
      <c r="AH220" s="446"/>
      <c r="AI220" s="447"/>
      <c r="AJ220" s="448"/>
      <c r="AK220" s="443">
        <f>+AL4</f>
        <v>0</v>
      </c>
      <c r="AL220" s="450"/>
      <c r="AM220" s="84"/>
    </row>
    <row r="221" spans="1:39" x14ac:dyDescent="0.35">
      <c r="A221" s="451" t="s">
        <v>334</v>
      </c>
      <c r="B221" s="119"/>
      <c r="C221" s="255"/>
      <c r="D221" s="125"/>
      <c r="E221" s="166"/>
      <c r="F221" s="125"/>
      <c r="G221" s="166"/>
      <c r="H221" s="94" t="s">
        <v>214</v>
      </c>
      <c r="I221" s="95"/>
      <c r="J221" s="451" t="s">
        <v>334</v>
      </c>
      <c r="K221" s="125"/>
      <c r="L221" s="125"/>
      <c r="M221" s="125"/>
      <c r="N221" s="125"/>
      <c r="O221" s="125"/>
      <c r="P221" s="125"/>
      <c r="Q221" s="94" t="s">
        <v>215</v>
      </c>
      <c r="R221" s="95"/>
      <c r="S221" s="451" t="s">
        <v>334</v>
      </c>
      <c r="T221" s="125"/>
      <c r="U221" s="125"/>
      <c r="V221" s="125"/>
      <c r="W221" s="125"/>
      <c r="X221" s="125"/>
      <c r="Y221" s="125"/>
      <c r="Z221" s="307" t="s">
        <v>216</v>
      </c>
      <c r="AA221" s="95"/>
      <c r="AB221" s="451" t="s">
        <v>334</v>
      </c>
      <c r="AC221" s="451"/>
      <c r="AD221" s="60"/>
      <c r="AE221" s="60"/>
      <c r="AF221" s="60"/>
      <c r="AG221" s="60"/>
      <c r="AH221" s="60"/>
      <c r="AI221" s="307" t="s">
        <v>217</v>
      </c>
      <c r="AJ221" s="95"/>
      <c r="AK221" s="451" t="s">
        <v>334</v>
      </c>
      <c r="AL221" s="83"/>
      <c r="AM221" s="84"/>
    </row>
    <row r="222" spans="1:39" x14ac:dyDescent="0.35">
      <c r="A222" s="451" t="s">
        <v>218</v>
      </c>
      <c r="B222" s="92" t="s">
        <v>213</v>
      </c>
      <c r="C222" s="93" t="s">
        <v>213</v>
      </c>
      <c r="D222" s="92" t="str">
        <f>+B222</f>
        <v>(FY2021)</v>
      </c>
      <c r="E222" s="93" t="str">
        <f>+C222</f>
        <v>(FY2021)</v>
      </c>
      <c r="F222" s="92" t="str">
        <f>+B222</f>
        <v>(FY2021)</v>
      </c>
      <c r="G222" s="93" t="str">
        <f>+C222</f>
        <v>(FY2021)</v>
      </c>
      <c r="H222" s="102" t="s">
        <v>219</v>
      </c>
      <c r="I222" s="103"/>
      <c r="J222" s="451" t="s">
        <v>218</v>
      </c>
      <c r="K222" s="92" t="str">
        <f>+B222</f>
        <v>(FY2021)</v>
      </c>
      <c r="L222" s="96" t="str">
        <f>+G222</f>
        <v>(FY2021)</v>
      </c>
      <c r="M222" s="92" t="str">
        <f>+B222</f>
        <v>(FY2021)</v>
      </c>
      <c r="N222" s="96" t="str">
        <f>+L222</f>
        <v>(FY2021)</v>
      </c>
      <c r="O222" s="92" t="str">
        <f>+B222</f>
        <v>(FY2021)</v>
      </c>
      <c r="P222" s="96" t="str">
        <f>+N222</f>
        <v>(FY2021)</v>
      </c>
      <c r="Q222" s="102" t="s">
        <v>219</v>
      </c>
      <c r="R222" s="103"/>
      <c r="S222" s="451" t="s">
        <v>218</v>
      </c>
      <c r="T222" s="92" t="str">
        <f>+K222</f>
        <v>(FY2021)</v>
      </c>
      <c r="U222" s="96" t="str">
        <f>+P222</f>
        <v>(FY2021)</v>
      </c>
      <c r="V222" s="92" t="str">
        <f>+K222</f>
        <v>(FY2021)</v>
      </c>
      <c r="W222" s="96" t="str">
        <f>+U222</f>
        <v>(FY2021)</v>
      </c>
      <c r="X222" s="92" t="str">
        <f>+K222</f>
        <v>(FY2021)</v>
      </c>
      <c r="Y222" s="96" t="str">
        <f>+W222</f>
        <v>(FY2021)</v>
      </c>
      <c r="Z222" s="102" t="s">
        <v>219</v>
      </c>
      <c r="AA222" s="103"/>
      <c r="AB222" s="451" t="s">
        <v>218</v>
      </c>
      <c r="AC222" s="451" t="s">
        <v>213</v>
      </c>
      <c r="AD222" s="96" t="str">
        <f>+Y222</f>
        <v>(FY2021)</v>
      </c>
      <c r="AE222" s="92" t="str">
        <f>+T222</f>
        <v>(FY2021)</v>
      </c>
      <c r="AF222" s="96" t="str">
        <f>+AD222</f>
        <v>(FY2021)</v>
      </c>
      <c r="AG222" s="92" t="str">
        <f>+T222</f>
        <v>(FY2021)</v>
      </c>
      <c r="AH222" s="96" t="str">
        <f>+AF222</f>
        <v>(FY2021)</v>
      </c>
      <c r="AI222" s="102" t="s">
        <v>219</v>
      </c>
      <c r="AJ222" s="103"/>
      <c r="AK222" s="451" t="s">
        <v>218</v>
      </c>
      <c r="AL222" s="83"/>
      <c r="AM222" s="84"/>
    </row>
    <row r="223" spans="1:39" x14ac:dyDescent="0.35">
      <c r="A223" s="165" t="s">
        <v>227</v>
      </c>
      <c r="B223" s="111" t="s">
        <v>120</v>
      </c>
      <c r="C223" s="112" t="s">
        <v>120</v>
      </c>
      <c r="D223" s="111" t="s">
        <v>228</v>
      </c>
      <c r="E223" s="112" t="s">
        <v>228</v>
      </c>
      <c r="F223" s="111" t="s">
        <v>229</v>
      </c>
      <c r="G223" s="112" t="s">
        <v>229</v>
      </c>
      <c r="H223" s="102" t="s">
        <v>213</v>
      </c>
      <c r="I223" s="113" t="s">
        <v>226</v>
      </c>
      <c r="J223" s="165" t="s">
        <v>227</v>
      </c>
      <c r="K223" s="111" t="s">
        <v>230</v>
      </c>
      <c r="L223" s="111"/>
      <c r="M223" s="111" t="s">
        <v>231</v>
      </c>
      <c r="N223" s="111"/>
      <c r="O223" s="111" t="s">
        <v>232</v>
      </c>
      <c r="P223" s="111"/>
      <c r="Q223" s="102" t="s">
        <v>213</v>
      </c>
      <c r="R223" s="113" t="s">
        <v>226</v>
      </c>
      <c r="S223" s="165" t="s">
        <v>227</v>
      </c>
      <c r="T223" s="111" t="s">
        <v>233</v>
      </c>
      <c r="U223" s="111"/>
      <c r="V223" s="111" t="s">
        <v>234</v>
      </c>
      <c r="W223" s="111"/>
      <c r="X223" s="111" t="s">
        <v>235</v>
      </c>
      <c r="Y223" s="111"/>
      <c r="Z223" s="102" t="s">
        <v>213</v>
      </c>
      <c r="AA223" s="113" t="s">
        <v>226</v>
      </c>
      <c r="AB223" s="165" t="s">
        <v>227</v>
      </c>
      <c r="AC223" s="111" t="s">
        <v>119</v>
      </c>
      <c r="AD223" s="114"/>
      <c r="AE223" s="114" t="s">
        <v>118</v>
      </c>
      <c r="AF223" s="114"/>
      <c r="AG223" s="114" t="s">
        <v>236</v>
      </c>
      <c r="AH223" s="114"/>
      <c r="AI223" s="102" t="s">
        <v>213</v>
      </c>
      <c r="AJ223" s="113" t="s">
        <v>226</v>
      </c>
      <c r="AK223" s="165" t="s">
        <v>227</v>
      </c>
      <c r="AL223" s="452" t="s">
        <v>134</v>
      </c>
      <c r="AM223" s="84"/>
    </row>
    <row r="224" spans="1:39" x14ac:dyDescent="0.35">
      <c r="A224" s="201" t="s">
        <v>237</v>
      </c>
      <c r="B224" s="211"/>
      <c r="C224" s="212">
        <v>5</v>
      </c>
      <c r="D224" s="211"/>
      <c r="E224" s="212">
        <v>13</v>
      </c>
      <c r="F224" s="211"/>
      <c r="G224" s="212">
        <v>143</v>
      </c>
      <c r="H224" s="256">
        <f>SUM(B224,D224,F224)</f>
        <v>0</v>
      </c>
      <c r="I224" s="257">
        <f>SUM(C224,E224,G224)</f>
        <v>161</v>
      </c>
      <c r="J224" s="201" t="s">
        <v>237</v>
      </c>
      <c r="K224" s="211">
        <v>258</v>
      </c>
      <c r="L224" s="212">
        <v>362</v>
      </c>
      <c r="M224" s="211">
        <v>203</v>
      </c>
      <c r="N224" s="212">
        <v>335</v>
      </c>
      <c r="O224" s="211">
        <v>204</v>
      </c>
      <c r="P224" s="212">
        <v>175</v>
      </c>
      <c r="Q224" s="123">
        <f t="shared" ref="Q224:R237" si="102">SUM(K224,M224,O224)</f>
        <v>665</v>
      </c>
      <c r="R224" s="124">
        <f t="shared" si="102"/>
        <v>872</v>
      </c>
      <c r="S224" s="201" t="s">
        <v>237</v>
      </c>
      <c r="T224" s="211">
        <v>129</v>
      </c>
      <c r="U224" s="212">
        <v>190</v>
      </c>
      <c r="V224" s="211">
        <v>211</v>
      </c>
      <c r="W224" s="212">
        <v>239</v>
      </c>
      <c r="X224" s="211">
        <v>257</v>
      </c>
      <c r="Y224" s="212">
        <v>211</v>
      </c>
      <c r="Z224" s="256">
        <f>SUM(T224,V224,X224)</f>
        <v>597</v>
      </c>
      <c r="AA224" s="257">
        <f>SUM(U224,W224,Y224)</f>
        <v>640</v>
      </c>
      <c r="AB224" s="201" t="s">
        <v>237</v>
      </c>
      <c r="AC224" s="201">
        <v>156</v>
      </c>
      <c r="AD224" s="212">
        <v>174</v>
      </c>
      <c r="AE224" s="211">
        <v>36</v>
      </c>
      <c r="AF224" s="212">
        <v>14</v>
      </c>
      <c r="AG224" s="211">
        <v>6</v>
      </c>
      <c r="AH224" s="212">
        <v>6</v>
      </c>
      <c r="AI224" s="256">
        <f>SUM(AC224,AE224,AG224)</f>
        <v>198</v>
      </c>
      <c r="AJ224" s="257">
        <f>SUM(AD224,AF224,AH224)</f>
        <v>194</v>
      </c>
      <c r="AK224" s="201" t="s">
        <v>237</v>
      </c>
      <c r="AL224" s="127">
        <f>SUM(AI224,Z224,Q224,H224)</f>
        <v>1460</v>
      </c>
      <c r="AM224" s="344">
        <f t="shared" ref="AM224:AM237" si="103">SUM(AJ224,AA224,R224,I224)</f>
        <v>1867</v>
      </c>
    </row>
    <row r="225" spans="1:40" x14ac:dyDescent="0.35">
      <c r="A225" s="201" t="s">
        <v>238</v>
      </c>
      <c r="B225" s="211"/>
      <c r="C225" s="212">
        <v>4</v>
      </c>
      <c r="D225" s="211"/>
      <c r="E225" s="212">
        <v>7</v>
      </c>
      <c r="F225" s="211"/>
      <c r="G225" s="212">
        <v>5</v>
      </c>
      <c r="H225" s="256">
        <f t="shared" ref="H225:I237" si="104">SUM(B225,D225,F225)</f>
        <v>0</v>
      </c>
      <c r="I225" s="257">
        <f t="shared" si="104"/>
        <v>16</v>
      </c>
      <c r="J225" s="201" t="s">
        <v>238</v>
      </c>
      <c r="K225" s="211">
        <v>4</v>
      </c>
      <c r="L225" s="212">
        <v>5</v>
      </c>
      <c r="M225" s="211">
        <v>6</v>
      </c>
      <c r="N225" s="212">
        <v>5</v>
      </c>
      <c r="O225" s="211">
        <v>6</v>
      </c>
      <c r="P225" s="212">
        <v>5</v>
      </c>
      <c r="Q225" s="123">
        <f t="shared" si="102"/>
        <v>16</v>
      </c>
      <c r="R225" s="124">
        <f t="shared" si="102"/>
        <v>15</v>
      </c>
      <c r="S225" s="201" t="s">
        <v>238</v>
      </c>
      <c r="T225" s="211">
        <v>4</v>
      </c>
      <c r="U225" s="212">
        <v>4</v>
      </c>
      <c r="V225" s="211">
        <v>5</v>
      </c>
      <c r="W225" s="212">
        <v>5</v>
      </c>
      <c r="X225" s="211">
        <v>6</v>
      </c>
      <c r="Y225" s="212">
        <v>6</v>
      </c>
      <c r="Z225" s="256">
        <f t="shared" ref="Z225:AA237" si="105">SUM(T225,V225,X225)</f>
        <v>15</v>
      </c>
      <c r="AA225" s="257">
        <f t="shared" si="105"/>
        <v>15</v>
      </c>
      <c r="AB225" s="201" t="s">
        <v>238</v>
      </c>
      <c r="AC225" s="201">
        <v>4</v>
      </c>
      <c r="AD225" s="212">
        <v>5</v>
      </c>
      <c r="AE225" s="211">
        <v>5</v>
      </c>
      <c r="AF225" s="212">
        <v>5</v>
      </c>
      <c r="AG225" s="211">
        <v>13</v>
      </c>
      <c r="AH225" s="212">
        <v>5</v>
      </c>
      <c r="AI225" s="256">
        <f t="shared" ref="AI225:AJ237" si="106">SUM(AC225,AE225,AG225)</f>
        <v>22</v>
      </c>
      <c r="AJ225" s="257">
        <f t="shared" si="106"/>
        <v>15</v>
      </c>
      <c r="AK225" s="201" t="s">
        <v>238</v>
      </c>
      <c r="AL225" s="127">
        <f t="shared" ref="AL225:AL237" si="107">SUM(AI225,Z225,Q225,H225)</f>
        <v>53</v>
      </c>
      <c r="AM225" s="344">
        <f t="shared" si="103"/>
        <v>61</v>
      </c>
    </row>
    <row r="226" spans="1:40" x14ac:dyDescent="0.35">
      <c r="A226" s="201" t="s">
        <v>239</v>
      </c>
      <c r="B226" s="211"/>
      <c r="C226" s="212">
        <v>6</v>
      </c>
      <c r="D226" s="211"/>
      <c r="E226" s="212">
        <v>7</v>
      </c>
      <c r="F226" s="211"/>
      <c r="G226" s="212">
        <v>5</v>
      </c>
      <c r="H226" s="256">
        <f t="shared" si="104"/>
        <v>0</v>
      </c>
      <c r="I226" s="257">
        <f t="shared" si="104"/>
        <v>18</v>
      </c>
      <c r="J226" s="201" t="s">
        <v>239</v>
      </c>
      <c r="K226" s="211">
        <v>6</v>
      </c>
      <c r="L226" s="212">
        <v>5</v>
      </c>
      <c r="M226" s="211">
        <v>7</v>
      </c>
      <c r="N226" s="212">
        <v>6</v>
      </c>
      <c r="O226" s="211">
        <v>7</v>
      </c>
      <c r="P226" s="212">
        <v>7</v>
      </c>
      <c r="Q226" s="123">
        <f t="shared" si="102"/>
        <v>20</v>
      </c>
      <c r="R226" s="124">
        <f t="shared" si="102"/>
        <v>18</v>
      </c>
      <c r="S226" s="201" t="s">
        <v>239</v>
      </c>
      <c r="T226" s="211">
        <v>6</v>
      </c>
      <c r="U226" s="212">
        <v>6</v>
      </c>
      <c r="V226" s="211">
        <v>6</v>
      </c>
      <c r="W226" s="212">
        <v>7</v>
      </c>
      <c r="X226" s="211">
        <v>6</v>
      </c>
      <c r="Y226" s="212">
        <v>5</v>
      </c>
      <c r="Z226" s="256">
        <f t="shared" si="105"/>
        <v>18</v>
      </c>
      <c r="AA226" s="257">
        <f t="shared" si="105"/>
        <v>18</v>
      </c>
      <c r="AB226" s="201" t="s">
        <v>239</v>
      </c>
      <c r="AC226" s="201">
        <v>6</v>
      </c>
      <c r="AD226" s="212">
        <v>6</v>
      </c>
      <c r="AE226" s="211">
        <v>6</v>
      </c>
      <c r="AF226" s="212">
        <v>7</v>
      </c>
      <c r="AG226" s="211">
        <v>7</v>
      </c>
      <c r="AH226" s="212">
        <v>5</v>
      </c>
      <c r="AI226" s="256">
        <f t="shared" si="106"/>
        <v>19</v>
      </c>
      <c r="AJ226" s="257">
        <f t="shared" si="106"/>
        <v>18</v>
      </c>
      <c r="AK226" s="201" t="s">
        <v>239</v>
      </c>
      <c r="AL226" s="127">
        <f t="shared" si="107"/>
        <v>57</v>
      </c>
      <c r="AM226" s="344">
        <f t="shared" si="103"/>
        <v>72</v>
      </c>
    </row>
    <row r="227" spans="1:40" x14ac:dyDescent="0.35">
      <c r="A227" s="135" t="s">
        <v>240</v>
      </c>
      <c r="B227" s="119"/>
      <c r="C227" s="255">
        <v>0</v>
      </c>
      <c r="D227" s="119"/>
      <c r="E227" s="255">
        <v>0</v>
      </c>
      <c r="F227" s="119"/>
      <c r="G227" s="255">
        <v>0</v>
      </c>
      <c r="H227" s="256">
        <f t="shared" si="104"/>
        <v>0</v>
      </c>
      <c r="I227" s="257">
        <f t="shared" si="104"/>
        <v>0</v>
      </c>
      <c r="J227" s="135" t="s">
        <v>240</v>
      </c>
      <c r="K227" s="119">
        <v>0</v>
      </c>
      <c r="L227" s="255">
        <v>0</v>
      </c>
      <c r="M227" s="119">
        <v>0</v>
      </c>
      <c r="N227" s="255">
        <v>0</v>
      </c>
      <c r="O227" s="119">
        <v>0</v>
      </c>
      <c r="P227" s="255">
        <v>0</v>
      </c>
      <c r="Q227" s="123">
        <f t="shared" si="102"/>
        <v>0</v>
      </c>
      <c r="R227" s="124">
        <f t="shared" si="102"/>
        <v>0</v>
      </c>
      <c r="S227" s="135" t="s">
        <v>240</v>
      </c>
      <c r="T227" s="119">
        <v>0</v>
      </c>
      <c r="U227" s="255">
        <v>0</v>
      </c>
      <c r="V227" s="119">
        <v>0</v>
      </c>
      <c r="W227" s="255">
        <v>0</v>
      </c>
      <c r="X227" s="119">
        <v>0</v>
      </c>
      <c r="Y227" s="255">
        <v>0</v>
      </c>
      <c r="Z227" s="256">
        <f t="shared" si="105"/>
        <v>0</v>
      </c>
      <c r="AA227" s="257">
        <f t="shared" si="105"/>
        <v>0</v>
      </c>
      <c r="AB227" s="135" t="s">
        <v>240</v>
      </c>
      <c r="AC227" s="135">
        <v>0</v>
      </c>
      <c r="AD227" s="255">
        <v>0</v>
      </c>
      <c r="AE227" s="119">
        <v>0</v>
      </c>
      <c r="AF227" s="255">
        <v>0</v>
      </c>
      <c r="AG227" s="119">
        <v>0</v>
      </c>
      <c r="AH227" s="255">
        <v>0</v>
      </c>
      <c r="AI227" s="256">
        <f t="shared" si="106"/>
        <v>0</v>
      </c>
      <c r="AJ227" s="257">
        <f t="shared" si="106"/>
        <v>0</v>
      </c>
      <c r="AK227" s="135" t="s">
        <v>240</v>
      </c>
      <c r="AL227" s="127">
        <f t="shared" si="107"/>
        <v>0</v>
      </c>
      <c r="AM227" s="344">
        <f t="shared" si="103"/>
        <v>0</v>
      </c>
    </row>
    <row r="228" spans="1:40" x14ac:dyDescent="0.35">
      <c r="A228" s="201" t="s">
        <v>67</v>
      </c>
      <c r="B228" s="211"/>
      <c r="C228" s="212">
        <v>6</v>
      </c>
      <c r="D228" s="211"/>
      <c r="E228" s="212">
        <v>6</v>
      </c>
      <c r="F228" s="211"/>
      <c r="G228" s="212">
        <v>7</v>
      </c>
      <c r="H228" s="256">
        <f t="shared" si="104"/>
        <v>0</v>
      </c>
      <c r="I228" s="257">
        <f t="shared" si="104"/>
        <v>19</v>
      </c>
      <c r="J228" s="201" t="s">
        <v>67</v>
      </c>
      <c r="K228" s="211">
        <v>6</v>
      </c>
      <c r="L228" s="212">
        <v>7</v>
      </c>
      <c r="M228" s="211">
        <v>7</v>
      </c>
      <c r="N228" s="212">
        <v>6</v>
      </c>
      <c r="O228" s="211">
        <v>8</v>
      </c>
      <c r="P228" s="212">
        <v>6</v>
      </c>
      <c r="Q228" s="123">
        <f t="shared" si="102"/>
        <v>21</v>
      </c>
      <c r="R228" s="124">
        <f t="shared" si="102"/>
        <v>19</v>
      </c>
      <c r="S228" s="201" t="s">
        <v>67</v>
      </c>
      <c r="T228" s="211">
        <v>6</v>
      </c>
      <c r="U228" s="212">
        <v>6</v>
      </c>
      <c r="V228" s="211">
        <v>7</v>
      </c>
      <c r="W228" s="212">
        <v>6</v>
      </c>
      <c r="X228" s="211">
        <v>8</v>
      </c>
      <c r="Y228" s="212">
        <v>8</v>
      </c>
      <c r="Z228" s="256">
        <f t="shared" si="105"/>
        <v>21</v>
      </c>
      <c r="AA228" s="257">
        <f t="shared" si="105"/>
        <v>20</v>
      </c>
      <c r="AB228" s="201" t="s">
        <v>67</v>
      </c>
      <c r="AC228" s="201">
        <v>6</v>
      </c>
      <c r="AD228" s="212">
        <v>6</v>
      </c>
      <c r="AE228" s="211">
        <v>5</v>
      </c>
      <c r="AF228" s="212">
        <v>7</v>
      </c>
      <c r="AG228" s="211">
        <v>6</v>
      </c>
      <c r="AH228" s="212">
        <v>6</v>
      </c>
      <c r="AI228" s="256">
        <f t="shared" si="106"/>
        <v>17</v>
      </c>
      <c r="AJ228" s="257">
        <f t="shared" si="106"/>
        <v>19</v>
      </c>
      <c r="AK228" s="201" t="s">
        <v>67</v>
      </c>
      <c r="AL228" s="127">
        <f t="shared" si="107"/>
        <v>59</v>
      </c>
      <c r="AM228" s="344">
        <f t="shared" si="103"/>
        <v>77</v>
      </c>
    </row>
    <row r="229" spans="1:40" x14ac:dyDescent="0.35">
      <c r="A229" s="201" t="s">
        <v>241</v>
      </c>
      <c r="B229" s="211"/>
      <c r="C229" s="212">
        <v>0</v>
      </c>
      <c r="D229" s="211"/>
      <c r="E229" s="212">
        <v>1</v>
      </c>
      <c r="F229" s="211"/>
      <c r="G229" s="212">
        <v>6</v>
      </c>
      <c r="H229" s="256">
        <f t="shared" si="104"/>
        <v>0</v>
      </c>
      <c r="I229" s="257">
        <f t="shared" si="104"/>
        <v>7</v>
      </c>
      <c r="J229" s="201" t="s">
        <v>241</v>
      </c>
      <c r="K229" s="211">
        <v>1</v>
      </c>
      <c r="L229" s="212">
        <v>3</v>
      </c>
      <c r="M229" s="211">
        <v>1</v>
      </c>
      <c r="N229" s="212">
        <v>1</v>
      </c>
      <c r="O229" s="211">
        <v>0</v>
      </c>
      <c r="P229" s="212">
        <v>1</v>
      </c>
      <c r="Q229" s="123">
        <f t="shared" si="102"/>
        <v>2</v>
      </c>
      <c r="R229" s="124">
        <f t="shared" si="102"/>
        <v>5</v>
      </c>
      <c r="S229" s="201" t="s">
        <v>241</v>
      </c>
      <c r="T229" s="211">
        <v>1</v>
      </c>
      <c r="U229" s="212">
        <v>2</v>
      </c>
      <c r="V229" s="211">
        <v>4</v>
      </c>
      <c r="W229" s="212">
        <v>6</v>
      </c>
      <c r="X229" s="211">
        <v>3</v>
      </c>
      <c r="Y229" s="212">
        <v>0</v>
      </c>
      <c r="Z229" s="256">
        <f t="shared" si="105"/>
        <v>8</v>
      </c>
      <c r="AA229" s="257">
        <f t="shared" si="105"/>
        <v>8</v>
      </c>
      <c r="AB229" s="201" t="s">
        <v>241</v>
      </c>
      <c r="AC229" s="201">
        <v>1</v>
      </c>
      <c r="AD229" s="212">
        <v>0</v>
      </c>
      <c r="AE229" s="211">
        <v>0</v>
      </c>
      <c r="AF229" s="212">
        <v>0</v>
      </c>
      <c r="AG229" s="211">
        <v>1</v>
      </c>
      <c r="AH229" s="212">
        <v>1</v>
      </c>
      <c r="AI229" s="256">
        <f t="shared" si="106"/>
        <v>2</v>
      </c>
      <c r="AJ229" s="257">
        <f t="shared" si="106"/>
        <v>1</v>
      </c>
      <c r="AK229" s="201" t="s">
        <v>241</v>
      </c>
      <c r="AL229" s="127">
        <f t="shared" si="107"/>
        <v>12</v>
      </c>
      <c r="AM229" s="344">
        <f t="shared" si="103"/>
        <v>21</v>
      </c>
    </row>
    <row r="230" spans="1:40" x14ac:dyDescent="0.35">
      <c r="A230" s="201" t="s">
        <v>242</v>
      </c>
      <c r="B230" s="211"/>
      <c r="C230" s="212">
        <v>7</v>
      </c>
      <c r="D230" s="211"/>
      <c r="E230" s="212">
        <v>8</v>
      </c>
      <c r="F230" s="211"/>
      <c r="G230" s="212">
        <v>8</v>
      </c>
      <c r="H230" s="256">
        <f t="shared" si="104"/>
        <v>0</v>
      </c>
      <c r="I230" s="257">
        <f t="shared" si="104"/>
        <v>23</v>
      </c>
      <c r="J230" s="201" t="s">
        <v>242</v>
      </c>
      <c r="K230" s="211">
        <v>8</v>
      </c>
      <c r="L230" s="212">
        <v>7</v>
      </c>
      <c r="M230" s="211">
        <v>10</v>
      </c>
      <c r="N230" s="212">
        <v>11</v>
      </c>
      <c r="O230" s="211">
        <v>7</v>
      </c>
      <c r="P230" s="212">
        <v>7</v>
      </c>
      <c r="Q230" s="123">
        <f t="shared" si="102"/>
        <v>25</v>
      </c>
      <c r="R230" s="124">
        <f t="shared" si="102"/>
        <v>25</v>
      </c>
      <c r="S230" s="201" t="s">
        <v>242</v>
      </c>
      <c r="T230" s="211">
        <v>8</v>
      </c>
      <c r="U230" s="212">
        <v>7</v>
      </c>
      <c r="V230" s="211">
        <v>7</v>
      </c>
      <c r="W230" s="212">
        <v>11</v>
      </c>
      <c r="X230" s="400">
        <v>12</v>
      </c>
      <c r="Y230" s="483">
        <v>8</v>
      </c>
      <c r="Z230" s="256">
        <f t="shared" si="105"/>
        <v>27</v>
      </c>
      <c r="AA230" s="257">
        <f t="shared" si="105"/>
        <v>26</v>
      </c>
      <c r="AB230" s="201" t="s">
        <v>242</v>
      </c>
      <c r="AC230" s="201">
        <v>7</v>
      </c>
      <c r="AD230" s="212">
        <v>8</v>
      </c>
      <c r="AE230" s="211">
        <v>10</v>
      </c>
      <c r="AF230" s="212">
        <v>8</v>
      </c>
      <c r="AG230" s="211">
        <v>27</v>
      </c>
      <c r="AH230" s="212">
        <v>10</v>
      </c>
      <c r="AI230" s="256">
        <f t="shared" si="106"/>
        <v>44</v>
      </c>
      <c r="AJ230" s="257">
        <f t="shared" si="106"/>
        <v>26</v>
      </c>
      <c r="AK230" s="201" t="s">
        <v>242</v>
      </c>
      <c r="AL230" s="127">
        <f t="shared" si="107"/>
        <v>96</v>
      </c>
      <c r="AM230" s="344">
        <f t="shared" si="103"/>
        <v>100</v>
      </c>
    </row>
    <row r="231" spans="1:40" x14ac:dyDescent="0.35">
      <c r="A231" s="201" t="s">
        <v>127</v>
      </c>
      <c r="B231" s="211"/>
      <c r="C231" s="212">
        <v>10</v>
      </c>
      <c r="D231" s="211"/>
      <c r="E231" s="212">
        <v>10</v>
      </c>
      <c r="F231" s="211"/>
      <c r="G231" s="212">
        <v>12</v>
      </c>
      <c r="H231" s="256">
        <f t="shared" si="104"/>
        <v>0</v>
      </c>
      <c r="I231" s="257">
        <f t="shared" si="104"/>
        <v>32</v>
      </c>
      <c r="J231" s="201" t="s">
        <v>127</v>
      </c>
      <c r="K231" s="211">
        <v>10</v>
      </c>
      <c r="L231" s="212">
        <v>10</v>
      </c>
      <c r="M231" s="211">
        <v>12</v>
      </c>
      <c r="N231" s="212">
        <v>12</v>
      </c>
      <c r="O231" s="211">
        <v>13</v>
      </c>
      <c r="P231" s="212">
        <v>10</v>
      </c>
      <c r="Q231" s="123">
        <f t="shared" si="102"/>
        <v>35</v>
      </c>
      <c r="R231" s="124">
        <f t="shared" si="102"/>
        <v>32</v>
      </c>
      <c r="S231" s="201" t="s">
        <v>127</v>
      </c>
      <c r="T231" s="211">
        <v>10</v>
      </c>
      <c r="U231" s="212">
        <v>11</v>
      </c>
      <c r="V231" s="211">
        <v>10</v>
      </c>
      <c r="W231" s="212">
        <v>10</v>
      </c>
      <c r="X231" s="400">
        <v>14</v>
      </c>
      <c r="Y231" s="483">
        <v>14</v>
      </c>
      <c r="Z231" s="256">
        <f t="shared" si="105"/>
        <v>34</v>
      </c>
      <c r="AA231" s="257">
        <f t="shared" si="105"/>
        <v>35</v>
      </c>
      <c r="AB231" s="201" t="s">
        <v>127</v>
      </c>
      <c r="AC231" s="201">
        <v>10</v>
      </c>
      <c r="AD231" s="212">
        <v>10</v>
      </c>
      <c r="AE231" s="211">
        <v>10</v>
      </c>
      <c r="AF231" s="212">
        <v>12</v>
      </c>
      <c r="AG231" s="211">
        <v>27</v>
      </c>
      <c r="AH231" s="212">
        <v>10</v>
      </c>
      <c r="AI231" s="256">
        <f t="shared" si="106"/>
        <v>47</v>
      </c>
      <c r="AJ231" s="257">
        <f t="shared" si="106"/>
        <v>32</v>
      </c>
      <c r="AK231" s="201" t="s">
        <v>127</v>
      </c>
      <c r="AL231" s="127">
        <f t="shared" si="107"/>
        <v>116</v>
      </c>
      <c r="AM231" s="344">
        <f t="shared" si="103"/>
        <v>131</v>
      </c>
    </row>
    <row r="232" spans="1:40" x14ac:dyDescent="0.35">
      <c r="A232" s="201" t="s">
        <v>244</v>
      </c>
      <c r="B232" s="211"/>
      <c r="C232" s="212">
        <v>4</v>
      </c>
      <c r="D232" s="211"/>
      <c r="E232" s="212">
        <v>4</v>
      </c>
      <c r="F232" s="211"/>
      <c r="G232" s="212">
        <v>4</v>
      </c>
      <c r="H232" s="256">
        <f t="shared" si="104"/>
        <v>0</v>
      </c>
      <c r="I232" s="257">
        <f t="shared" si="104"/>
        <v>12</v>
      </c>
      <c r="J232" s="201" t="s">
        <v>244</v>
      </c>
      <c r="K232" s="211">
        <v>4</v>
      </c>
      <c r="L232" s="212">
        <v>3</v>
      </c>
      <c r="M232" s="211">
        <v>4</v>
      </c>
      <c r="N232" s="212">
        <v>5</v>
      </c>
      <c r="O232" s="211">
        <v>5</v>
      </c>
      <c r="P232" s="212">
        <v>7</v>
      </c>
      <c r="Q232" s="123">
        <f t="shared" si="102"/>
        <v>13</v>
      </c>
      <c r="R232" s="124">
        <f t="shared" si="102"/>
        <v>15</v>
      </c>
      <c r="S232" s="201" t="s">
        <v>244</v>
      </c>
      <c r="T232" s="211">
        <v>4</v>
      </c>
      <c r="U232" s="212">
        <v>4</v>
      </c>
      <c r="V232" s="211">
        <v>4</v>
      </c>
      <c r="W232" s="212">
        <v>4</v>
      </c>
      <c r="X232" s="211">
        <v>5</v>
      </c>
      <c r="Y232" s="212">
        <v>3</v>
      </c>
      <c r="Z232" s="256">
        <f t="shared" si="105"/>
        <v>13</v>
      </c>
      <c r="AA232" s="257">
        <f t="shared" si="105"/>
        <v>11</v>
      </c>
      <c r="AB232" s="201" t="s">
        <v>244</v>
      </c>
      <c r="AC232" s="201">
        <v>4</v>
      </c>
      <c r="AD232" s="212">
        <v>5</v>
      </c>
      <c r="AE232" s="211">
        <v>4</v>
      </c>
      <c r="AF232" s="212">
        <v>4</v>
      </c>
      <c r="AG232" s="211">
        <v>4</v>
      </c>
      <c r="AH232" s="212">
        <v>5</v>
      </c>
      <c r="AI232" s="256">
        <f t="shared" si="106"/>
        <v>12</v>
      </c>
      <c r="AJ232" s="257">
        <f t="shared" si="106"/>
        <v>14</v>
      </c>
      <c r="AK232" s="201" t="s">
        <v>244</v>
      </c>
      <c r="AL232" s="127">
        <f t="shared" si="107"/>
        <v>38</v>
      </c>
      <c r="AM232" s="344">
        <f t="shared" si="103"/>
        <v>52</v>
      </c>
    </row>
    <row r="233" spans="1:40" x14ac:dyDescent="0.35">
      <c r="A233" s="201" t="s">
        <v>330</v>
      </c>
      <c r="B233" s="211"/>
      <c r="C233" s="212">
        <v>3</v>
      </c>
      <c r="D233" s="211"/>
      <c r="E233" s="212">
        <v>1</v>
      </c>
      <c r="F233" s="211"/>
      <c r="G233" s="212">
        <v>8</v>
      </c>
      <c r="H233" s="256">
        <f t="shared" si="104"/>
        <v>0</v>
      </c>
      <c r="I233" s="257">
        <f t="shared" si="104"/>
        <v>12</v>
      </c>
      <c r="J233" s="201" t="s">
        <v>330</v>
      </c>
      <c r="K233" s="211">
        <v>593</v>
      </c>
      <c r="L233" s="212">
        <v>921</v>
      </c>
      <c r="M233" s="211">
        <v>925</v>
      </c>
      <c r="N233" s="212">
        <v>1850</v>
      </c>
      <c r="O233" s="211">
        <v>1135</v>
      </c>
      <c r="P233" s="212">
        <v>988</v>
      </c>
      <c r="Q233" s="123">
        <f t="shared" si="102"/>
        <v>2653</v>
      </c>
      <c r="R233" s="124">
        <f t="shared" si="102"/>
        <v>3759</v>
      </c>
      <c r="S233" s="201" t="s">
        <v>330</v>
      </c>
      <c r="T233" s="211">
        <v>938</v>
      </c>
      <c r="U233" s="212">
        <v>969</v>
      </c>
      <c r="V233" s="211">
        <v>970</v>
      </c>
      <c r="W233" s="212">
        <v>1134</v>
      </c>
      <c r="X233" s="211">
        <v>1069</v>
      </c>
      <c r="Y233" s="212">
        <v>1032</v>
      </c>
      <c r="Z233" s="256">
        <f t="shared" si="105"/>
        <v>2977</v>
      </c>
      <c r="AA233" s="257">
        <f t="shared" si="105"/>
        <v>3135</v>
      </c>
      <c r="AB233" s="201" t="s">
        <v>330</v>
      </c>
      <c r="AC233" s="201">
        <v>717</v>
      </c>
      <c r="AD233" s="212">
        <v>972</v>
      </c>
      <c r="AE233" s="211">
        <v>490</v>
      </c>
      <c r="AF233" s="212">
        <v>161</v>
      </c>
      <c r="AG233" s="211">
        <v>227</v>
      </c>
      <c r="AH233" s="212">
        <v>37</v>
      </c>
      <c r="AI233" s="256">
        <f t="shared" si="106"/>
        <v>1434</v>
      </c>
      <c r="AJ233" s="257">
        <f t="shared" si="106"/>
        <v>1170</v>
      </c>
      <c r="AK233" s="201" t="s">
        <v>330</v>
      </c>
      <c r="AL233" s="127">
        <f t="shared" si="107"/>
        <v>7064</v>
      </c>
      <c r="AM233" s="344">
        <f t="shared" si="103"/>
        <v>8076</v>
      </c>
      <c r="AN233" s="484"/>
    </row>
    <row r="234" spans="1:40" x14ac:dyDescent="0.35">
      <c r="A234" s="135" t="s">
        <v>68</v>
      </c>
      <c r="B234" s="119"/>
      <c r="C234" s="255">
        <v>0</v>
      </c>
      <c r="D234" s="119"/>
      <c r="E234" s="255">
        <v>0</v>
      </c>
      <c r="F234" s="119"/>
      <c r="G234" s="255">
        <v>0</v>
      </c>
      <c r="H234" s="256">
        <f t="shared" si="104"/>
        <v>0</v>
      </c>
      <c r="I234" s="257">
        <f t="shared" si="104"/>
        <v>0</v>
      </c>
      <c r="J234" s="135" t="s">
        <v>68</v>
      </c>
      <c r="K234" s="119">
        <v>0</v>
      </c>
      <c r="L234" s="255">
        <v>0</v>
      </c>
      <c r="M234" s="119">
        <v>0</v>
      </c>
      <c r="N234" s="255">
        <v>0</v>
      </c>
      <c r="O234" s="119">
        <v>0</v>
      </c>
      <c r="P234" s="255">
        <v>0</v>
      </c>
      <c r="Q234" s="123">
        <f t="shared" si="102"/>
        <v>0</v>
      </c>
      <c r="R234" s="124">
        <f t="shared" si="102"/>
        <v>0</v>
      </c>
      <c r="S234" s="135" t="s">
        <v>68</v>
      </c>
      <c r="T234" s="119">
        <v>0</v>
      </c>
      <c r="U234" s="255">
        <v>0</v>
      </c>
      <c r="V234" s="119">
        <v>0</v>
      </c>
      <c r="W234" s="255">
        <v>0</v>
      </c>
      <c r="X234" s="119">
        <v>0</v>
      </c>
      <c r="Y234" s="255">
        <v>0</v>
      </c>
      <c r="Z234" s="256">
        <f t="shared" si="105"/>
        <v>0</v>
      </c>
      <c r="AA234" s="257">
        <f t="shared" si="105"/>
        <v>0</v>
      </c>
      <c r="AB234" s="135" t="s">
        <v>68</v>
      </c>
      <c r="AC234" s="135">
        <v>0</v>
      </c>
      <c r="AD234" s="255">
        <v>0</v>
      </c>
      <c r="AE234" s="119">
        <v>0</v>
      </c>
      <c r="AF234" s="255">
        <v>0</v>
      </c>
      <c r="AG234" s="119">
        <v>0</v>
      </c>
      <c r="AH234" s="255">
        <v>0</v>
      </c>
      <c r="AI234" s="256">
        <f t="shared" si="106"/>
        <v>0</v>
      </c>
      <c r="AJ234" s="257">
        <f t="shared" si="106"/>
        <v>0</v>
      </c>
      <c r="AK234" s="135" t="s">
        <v>68</v>
      </c>
      <c r="AL234" s="127">
        <f t="shared" si="107"/>
        <v>0</v>
      </c>
      <c r="AM234" s="344">
        <f t="shared" si="103"/>
        <v>0</v>
      </c>
      <c r="AN234" s="484"/>
    </row>
    <row r="235" spans="1:40" x14ac:dyDescent="0.35">
      <c r="A235" s="201" t="s">
        <v>59</v>
      </c>
      <c r="B235" s="211"/>
      <c r="C235" s="212">
        <v>0</v>
      </c>
      <c r="D235" s="211"/>
      <c r="E235" s="212">
        <v>0</v>
      </c>
      <c r="F235" s="211"/>
      <c r="G235" s="212">
        <v>0</v>
      </c>
      <c r="H235" s="256">
        <f t="shared" si="104"/>
        <v>0</v>
      </c>
      <c r="I235" s="257">
        <f t="shared" si="104"/>
        <v>0</v>
      </c>
      <c r="J235" s="201" t="s">
        <v>59</v>
      </c>
      <c r="K235" s="211">
        <v>0</v>
      </c>
      <c r="L235" s="212">
        <v>0</v>
      </c>
      <c r="M235" s="211">
        <v>0</v>
      </c>
      <c r="N235" s="212">
        <v>0</v>
      </c>
      <c r="O235" s="211">
        <v>0</v>
      </c>
      <c r="P235" s="212">
        <v>0</v>
      </c>
      <c r="Q235" s="123">
        <f t="shared" si="102"/>
        <v>0</v>
      </c>
      <c r="R235" s="124">
        <f t="shared" si="102"/>
        <v>0</v>
      </c>
      <c r="S235" s="201" t="s">
        <v>59</v>
      </c>
      <c r="T235" s="211">
        <v>0</v>
      </c>
      <c r="U235" s="212">
        <v>0</v>
      </c>
      <c r="V235" s="211">
        <v>0</v>
      </c>
      <c r="W235" s="212">
        <v>0</v>
      </c>
      <c r="X235" s="400">
        <v>0</v>
      </c>
      <c r="Y235" s="483">
        <v>0</v>
      </c>
      <c r="Z235" s="256">
        <f t="shared" si="105"/>
        <v>0</v>
      </c>
      <c r="AA235" s="257">
        <f t="shared" si="105"/>
        <v>0</v>
      </c>
      <c r="AB235" s="201" t="s">
        <v>59</v>
      </c>
      <c r="AC235" s="201">
        <v>0</v>
      </c>
      <c r="AD235" s="212">
        <v>0</v>
      </c>
      <c r="AE235" s="211">
        <v>0</v>
      </c>
      <c r="AF235" s="212">
        <v>6</v>
      </c>
      <c r="AG235" s="211">
        <v>0</v>
      </c>
      <c r="AH235" s="212">
        <v>0</v>
      </c>
      <c r="AI235" s="256">
        <f t="shared" si="106"/>
        <v>0</v>
      </c>
      <c r="AJ235" s="257">
        <f t="shared" si="106"/>
        <v>6</v>
      </c>
      <c r="AK235" s="201" t="s">
        <v>59</v>
      </c>
      <c r="AL235" s="127">
        <f t="shared" si="107"/>
        <v>0</v>
      </c>
      <c r="AM235" s="344">
        <f t="shared" si="103"/>
        <v>6</v>
      </c>
      <c r="AN235" s="484"/>
    </row>
    <row r="236" spans="1:40" x14ac:dyDescent="0.35">
      <c r="A236" s="201" t="s">
        <v>331</v>
      </c>
      <c r="B236" s="211"/>
      <c r="C236" s="212">
        <v>63</v>
      </c>
      <c r="D236" s="211"/>
      <c r="E236" s="212">
        <v>119</v>
      </c>
      <c r="F236" s="211"/>
      <c r="G236" s="212">
        <v>542</v>
      </c>
      <c r="H236" s="256">
        <f t="shared" si="104"/>
        <v>0</v>
      </c>
      <c r="I236" s="257">
        <f t="shared" si="104"/>
        <v>724</v>
      </c>
      <c r="J236" s="201" t="s">
        <v>331</v>
      </c>
      <c r="K236" s="211">
        <v>1221</v>
      </c>
      <c r="L236" s="212">
        <v>1025</v>
      </c>
      <c r="M236" s="211">
        <v>1505</v>
      </c>
      <c r="N236" s="212">
        <v>1833</v>
      </c>
      <c r="O236" s="211">
        <v>1826</v>
      </c>
      <c r="P236" s="212">
        <v>1987</v>
      </c>
      <c r="Q236" s="123">
        <f t="shared" si="102"/>
        <v>4552</v>
      </c>
      <c r="R236" s="124">
        <f t="shared" si="102"/>
        <v>4845</v>
      </c>
      <c r="S236" s="201" t="s">
        <v>331</v>
      </c>
      <c r="T236" s="211">
        <v>1908</v>
      </c>
      <c r="U236" s="212">
        <v>1934</v>
      </c>
      <c r="V236" s="211">
        <v>2307</v>
      </c>
      <c r="W236" s="212">
        <v>2009</v>
      </c>
      <c r="X236" s="400">
        <v>1788</v>
      </c>
      <c r="Y236" s="483">
        <v>1711</v>
      </c>
      <c r="Z236" s="256">
        <f>SUM(T236,V236,X236)</f>
        <v>6003</v>
      </c>
      <c r="AA236" s="257">
        <f t="shared" si="105"/>
        <v>5654</v>
      </c>
      <c r="AB236" s="201" t="s">
        <v>331</v>
      </c>
      <c r="AC236" s="201">
        <v>1108</v>
      </c>
      <c r="AD236" s="212">
        <v>1046</v>
      </c>
      <c r="AE236" s="211">
        <v>704</v>
      </c>
      <c r="AF236" s="212">
        <v>696</v>
      </c>
      <c r="AG236" s="211">
        <v>203</v>
      </c>
      <c r="AH236" s="212">
        <v>214</v>
      </c>
      <c r="AI236" s="256">
        <f>SUM(AC236,AE236,AG236)</f>
        <v>2015</v>
      </c>
      <c r="AJ236" s="257">
        <f t="shared" si="106"/>
        <v>1956</v>
      </c>
      <c r="AK236" s="201" t="s">
        <v>331</v>
      </c>
      <c r="AL236" s="127">
        <f t="shared" si="107"/>
        <v>12570</v>
      </c>
      <c r="AM236" s="344">
        <f t="shared" si="103"/>
        <v>13179</v>
      </c>
      <c r="AN236" s="484"/>
    </row>
    <row r="237" spans="1:40" x14ac:dyDescent="0.35">
      <c r="A237" s="475" t="s">
        <v>247</v>
      </c>
      <c r="B237" s="466"/>
      <c r="C237" s="467">
        <v>0</v>
      </c>
      <c r="D237" s="466"/>
      <c r="E237" s="467">
        <v>0</v>
      </c>
      <c r="F237" s="466"/>
      <c r="G237" s="467">
        <v>0</v>
      </c>
      <c r="H237" s="338">
        <f t="shared" si="104"/>
        <v>0</v>
      </c>
      <c r="I237" s="340">
        <f t="shared" si="104"/>
        <v>0</v>
      </c>
      <c r="J237" s="475" t="s">
        <v>247</v>
      </c>
      <c r="K237" s="466">
        <v>0</v>
      </c>
      <c r="L237" s="467">
        <v>0</v>
      </c>
      <c r="M237" s="466">
        <v>0</v>
      </c>
      <c r="N237" s="467">
        <v>0</v>
      </c>
      <c r="O237" s="466">
        <v>0</v>
      </c>
      <c r="P237" s="467">
        <v>0</v>
      </c>
      <c r="Q237" s="148">
        <f t="shared" si="102"/>
        <v>0</v>
      </c>
      <c r="R237" s="149">
        <f t="shared" si="102"/>
        <v>0</v>
      </c>
      <c r="S237" s="475" t="s">
        <v>247</v>
      </c>
      <c r="T237" s="466">
        <v>0</v>
      </c>
      <c r="U237" s="467">
        <v>0</v>
      </c>
      <c r="V237" s="466">
        <v>0</v>
      </c>
      <c r="W237" s="467">
        <v>0</v>
      </c>
      <c r="X237" s="466">
        <v>0</v>
      </c>
      <c r="Y237" s="467">
        <v>0</v>
      </c>
      <c r="Z237" s="338">
        <f t="shared" si="105"/>
        <v>0</v>
      </c>
      <c r="AA237" s="340">
        <f t="shared" si="105"/>
        <v>0</v>
      </c>
      <c r="AB237" s="475" t="s">
        <v>247</v>
      </c>
      <c r="AC237" s="475">
        <v>0</v>
      </c>
      <c r="AD237" s="467">
        <v>0</v>
      </c>
      <c r="AE237" s="466">
        <v>0</v>
      </c>
      <c r="AF237" s="467">
        <v>0</v>
      </c>
      <c r="AG237" s="466">
        <v>0</v>
      </c>
      <c r="AH237" s="467">
        <v>0</v>
      </c>
      <c r="AI237" s="338">
        <f t="shared" si="106"/>
        <v>0</v>
      </c>
      <c r="AJ237" s="340">
        <f t="shared" si="106"/>
        <v>0</v>
      </c>
      <c r="AK237" s="475" t="s">
        <v>247</v>
      </c>
      <c r="AL237" s="485">
        <f t="shared" si="107"/>
        <v>0</v>
      </c>
      <c r="AM237" s="344">
        <f t="shared" si="103"/>
        <v>0</v>
      </c>
      <c r="AN237" s="484"/>
    </row>
    <row r="238" spans="1:40" x14ac:dyDescent="0.35">
      <c r="A238" s="135"/>
      <c r="B238" s="119">
        <f t="shared" ref="B238:AH238" si="108">SUM(B224:B237)</f>
        <v>0</v>
      </c>
      <c r="C238" s="255">
        <f t="shared" si="108"/>
        <v>108</v>
      </c>
      <c r="D238" s="119">
        <f t="shared" si="108"/>
        <v>0</v>
      </c>
      <c r="E238" s="255">
        <f t="shared" si="108"/>
        <v>176</v>
      </c>
      <c r="F238" s="119">
        <f t="shared" si="108"/>
        <v>0</v>
      </c>
      <c r="G238" s="255">
        <f t="shared" si="108"/>
        <v>740</v>
      </c>
      <c r="H238" s="256">
        <f>SUM(H224:H237)</f>
        <v>0</v>
      </c>
      <c r="I238" s="257">
        <f>SUM(I224:I237)</f>
        <v>1024</v>
      </c>
      <c r="J238" s="135"/>
      <c r="K238" s="119">
        <f t="shared" si="108"/>
        <v>2111</v>
      </c>
      <c r="L238" s="255">
        <f t="shared" si="108"/>
        <v>2348</v>
      </c>
      <c r="M238" s="119">
        <f t="shared" si="108"/>
        <v>2680</v>
      </c>
      <c r="N238" s="255">
        <f t="shared" si="108"/>
        <v>4064</v>
      </c>
      <c r="O238" s="119">
        <f t="shared" si="108"/>
        <v>3211</v>
      </c>
      <c r="P238" s="255">
        <f t="shared" si="108"/>
        <v>3193</v>
      </c>
      <c r="Q238" s="256">
        <f>SUM(Q224:Q237)</f>
        <v>8002</v>
      </c>
      <c r="R238" s="486">
        <f>SUM(R224:R237)</f>
        <v>9605</v>
      </c>
      <c r="S238" s="135"/>
      <c r="T238" s="119">
        <f t="shared" si="108"/>
        <v>3014</v>
      </c>
      <c r="U238" s="255">
        <f t="shared" si="108"/>
        <v>3133</v>
      </c>
      <c r="V238" s="119">
        <f t="shared" si="108"/>
        <v>3531</v>
      </c>
      <c r="W238" s="255">
        <f t="shared" si="108"/>
        <v>3431</v>
      </c>
      <c r="X238" s="119">
        <f t="shared" si="108"/>
        <v>3168</v>
      </c>
      <c r="Y238" s="255">
        <f t="shared" si="108"/>
        <v>2998</v>
      </c>
      <c r="Z238" s="256">
        <f>SUM(Z224:Z237)</f>
        <v>9713</v>
      </c>
      <c r="AA238" s="257">
        <f>SUM(AA224:AA237)</f>
        <v>9562</v>
      </c>
      <c r="AB238" s="135"/>
      <c r="AC238" s="135">
        <f>SUM(AC224:AC237)</f>
        <v>2019</v>
      </c>
      <c r="AD238" s="255">
        <f t="shared" si="108"/>
        <v>2232</v>
      </c>
      <c r="AE238" s="119">
        <f t="shared" si="108"/>
        <v>1270</v>
      </c>
      <c r="AF238" s="255">
        <f t="shared" si="108"/>
        <v>920</v>
      </c>
      <c r="AG238" s="119">
        <f t="shared" si="108"/>
        <v>521</v>
      </c>
      <c r="AH238" s="255">
        <f t="shared" si="108"/>
        <v>299</v>
      </c>
      <c r="AI238" s="256">
        <f>SUM(AI224:AI237)</f>
        <v>3810</v>
      </c>
      <c r="AJ238" s="257">
        <f>SUM(AJ224:AJ237)</f>
        <v>3451</v>
      </c>
      <c r="AK238" s="135"/>
      <c r="AL238" s="127">
        <f>SUM(AL224:AL237)</f>
        <v>21525</v>
      </c>
      <c r="AM238" s="487">
        <f t="shared" ref="AM238" si="109">SUM(C238,E238,G238,L238,N238,P238,U238,W238,Y238,AD238,AF238,AH238)</f>
        <v>23642</v>
      </c>
      <c r="AN238" s="484"/>
    </row>
    <row r="239" spans="1:40" x14ac:dyDescent="0.35">
      <c r="A239" s="165" t="s">
        <v>248</v>
      </c>
      <c r="B239" s="119"/>
      <c r="C239" s="255"/>
      <c r="D239" s="119"/>
      <c r="E239" s="255"/>
      <c r="F239" s="119"/>
      <c r="G239" s="255"/>
      <c r="H239" s="256"/>
      <c r="I239" s="257"/>
      <c r="J239" s="165" t="s">
        <v>248</v>
      </c>
      <c r="K239" s="119"/>
      <c r="L239" s="255"/>
      <c r="M239" s="119"/>
      <c r="N239" s="255"/>
      <c r="O239" s="119"/>
      <c r="P239" s="255"/>
      <c r="Q239" s="173"/>
      <c r="R239" s="257"/>
      <c r="S239" s="165" t="s">
        <v>248</v>
      </c>
      <c r="T239" s="119"/>
      <c r="U239" s="255"/>
      <c r="V239" s="119"/>
      <c r="W239" s="255"/>
      <c r="X239" s="119"/>
      <c r="Y239" s="255"/>
      <c r="Z239" s="256"/>
      <c r="AA239" s="257"/>
      <c r="AB239" s="165" t="s">
        <v>248</v>
      </c>
      <c r="AC239" s="165"/>
      <c r="AD239" s="255"/>
      <c r="AE239" s="119"/>
      <c r="AF239" s="255"/>
      <c r="AG239" s="119"/>
      <c r="AH239" s="255"/>
      <c r="AI239" s="256"/>
      <c r="AJ239" s="257"/>
      <c r="AK239" s="165" t="s">
        <v>248</v>
      </c>
      <c r="AL239" s="127"/>
      <c r="AM239" s="305"/>
      <c r="AN239" s="484"/>
    </row>
    <row r="240" spans="1:40" x14ac:dyDescent="0.35">
      <c r="A240" s="201" t="s">
        <v>250</v>
      </c>
      <c r="B240" s="211"/>
      <c r="C240" s="212">
        <v>0</v>
      </c>
      <c r="D240" s="211"/>
      <c r="E240" s="212">
        <v>0</v>
      </c>
      <c r="F240" s="211"/>
      <c r="G240" s="212">
        <v>6</v>
      </c>
      <c r="H240" s="256">
        <f t="shared" ref="H240:I242" si="110">SUM(B240,D240,F240)</f>
        <v>0</v>
      </c>
      <c r="I240" s="257">
        <f t="shared" si="110"/>
        <v>6</v>
      </c>
      <c r="J240" s="201" t="s">
        <v>250</v>
      </c>
      <c r="K240" s="211">
        <v>72</v>
      </c>
      <c r="L240" s="212">
        <v>59</v>
      </c>
      <c r="M240" s="211">
        <v>100</v>
      </c>
      <c r="N240" s="212">
        <v>112</v>
      </c>
      <c r="O240" s="211">
        <v>121</v>
      </c>
      <c r="P240" s="212">
        <v>102</v>
      </c>
      <c r="Q240" s="123">
        <f t="shared" ref="Q240:R242" si="111">SUM(K240,M240,O240)</f>
        <v>293</v>
      </c>
      <c r="R240" s="124">
        <f t="shared" si="111"/>
        <v>273</v>
      </c>
      <c r="S240" s="201" t="s">
        <v>250</v>
      </c>
      <c r="T240" s="211">
        <v>102</v>
      </c>
      <c r="U240" s="212">
        <v>103</v>
      </c>
      <c r="V240" s="211">
        <v>108</v>
      </c>
      <c r="W240" s="212">
        <v>107</v>
      </c>
      <c r="X240" s="211">
        <v>120</v>
      </c>
      <c r="Y240" s="212">
        <v>109</v>
      </c>
      <c r="Z240" s="256">
        <f t="shared" ref="Z240:AA242" si="112">SUM(T240,V240,X240)</f>
        <v>330</v>
      </c>
      <c r="AA240" s="257">
        <f t="shared" si="112"/>
        <v>319</v>
      </c>
      <c r="AB240" s="201" t="s">
        <v>250</v>
      </c>
      <c r="AC240" s="201">
        <v>83</v>
      </c>
      <c r="AD240" s="212">
        <v>104</v>
      </c>
      <c r="AE240" s="211">
        <v>36</v>
      </c>
      <c r="AF240" s="212">
        <v>59</v>
      </c>
      <c r="AG240" s="211">
        <v>1</v>
      </c>
      <c r="AH240" s="212">
        <v>3</v>
      </c>
      <c r="AI240" s="256">
        <f t="shared" ref="AI240:AI242" si="113">SUM(AC240,AE240,AG240)</f>
        <v>120</v>
      </c>
      <c r="AJ240" s="257">
        <f>SUM(AD240,AF240,AH240)</f>
        <v>166</v>
      </c>
      <c r="AK240" s="201" t="s">
        <v>250</v>
      </c>
      <c r="AL240" s="127">
        <f t="shared" ref="AL240:AM242" si="114">SUM(AI240,Z240,Q240,H240)</f>
        <v>743</v>
      </c>
      <c r="AM240" s="344">
        <f t="shared" si="114"/>
        <v>764</v>
      </c>
      <c r="AN240" s="484"/>
    </row>
    <row r="241" spans="1:40" x14ac:dyDescent="0.35">
      <c r="A241" s="201" t="s">
        <v>130</v>
      </c>
      <c r="B241" s="211"/>
      <c r="C241" s="212">
        <v>5</v>
      </c>
      <c r="D241" s="211"/>
      <c r="E241" s="212">
        <v>0</v>
      </c>
      <c r="F241" s="211"/>
      <c r="G241" s="212">
        <v>0</v>
      </c>
      <c r="H241" s="256">
        <f t="shared" si="110"/>
        <v>0</v>
      </c>
      <c r="I241" s="257">
        <f t="shared" si="110"/>
        <v>5</v>
      </c>
      <c r="J241" s="201" t="s">
        <v>130</v>
      </c>
      <c r="K241" s="211">
        <v>0</v>
      </c>
      <c r="L241" s="212">
        <v>0</v>
      </c>
      <c r="M241" s="211">
        <v>7</v>
      </c>
      <c r="N241" s="212">
        <v>1</v>
      </c>
      <c r="O241" s="211">
        <v>0</v>
      </c>
      <c r="P241" s="212">
        <v>1</v>
      </c>
      <c r="Q241" s="123">
        <f t="shared" si="111"/>
        <v>7</v>
      </c>
      <c r="R241" s="124">
        <f t="shared" si="111"/>
        <v>2</v>
      </c>
      <c r="S241" s="201" t="s">
        <v>130</v>
      </c>
      <c r="T241" s="211">
        <v>0</v>
      </c>
      <c r="U241" s="212">
        <v>1</v>
      </c>
      <c r="V241" s="211">
        <v>5</v>
      </c>
      <c r="W241" s="212">
        <v>0</v>
      </c>
      <c r="X241" s="211">
        <v>0</v>
      </c>
      <c r="Y241" s="212">
        <v>0</v>
      </c>
      <c r="Z241" s="256">
        <f t="shared" si="112"/>
        <v>5</v>
      </c>
      <c r="AA241" s="257">
        <f t="shared" si="112"/>
        <v>1</v>
      </c>
      <c r="AB241" s="201" t="s">
        <v>130</v>
      </c>
      <c r="AC241" s="201">
        <v>0</v>
      </c>
      <c r="AD241" s="212">
        <v>20</v>
      </c>
      <c r="AE241" s="211">
        <v>1</v>
      </c>
      <c r="AF241" s="212">
        <v>0</v>
      </c>
      <c r="AG241" s="211">
        <v>11</v>
      </c>
      <c r="AH241" s="212">
        <v>0</v>
      </c>
      <c r="AI241" s="256">
        <f t="shared" si="113"/>
        <v>12</v>
      </c>
      <c r="AJ241" s="257">
        <f>SUM(AD241,AF241,AH241)</f>
        <v>20</v>
      </c>
      <c r="AK241" s="201" t="s">
        <v>130</v>
      </c>
      <c r="AL241" s="127">
        <f t="shared" si="114"/>
        <v>24</v>
      </c>
      <c r="AM241" s="344">
        <f t="shared" si="114"/>
        <v>28</v>
      </c>
      <c r="AN241" s="484"/>
    </row>
    <row r="242" spans="1:40" x14ac:dyDescent="0.35">
      <c r="A242" s="403" t="s">
        <v>251</v>
      </c>
      <c r="B242" s="218"/>
      <c r="C242" s="219">
        <v>0</v>
      </c>
      <c r="D242" s="218"/>
      <c r="E242" s="219">
        <v>5</v>
      </c>
      <c r="F242" s="218"/>
      <c r="G242" s="219">
        <v>21</v>
      </c>
      <c r="H242" s="338">
        <f t="shared" si="110"/>
        <v>0</v>
      </c>
      <c r="I242" s="340">
        <f t="shared" si="110"/>
        <v>26</v>
      </c>
      <c r="J242" s="403" t="s">
        <v>251</v>
      </c>
      <c r="K242" s="218">
        <v>222</v>
      </c>
      <c r="L242" s="219">
        <v>197</v>
      </c>
      <c r="M242" s="218">
        <v>362</v>
      </c>
      <c r="N242" s="219">
        <v>421</v>
      </c>
      <c r="O242" s="218">
        <v>531</v>
      </c>
      <c r="P242" s="219">
        <v>419</v>
      </c>
      <c r="Q242" s="148">
        <f t="shared" si="111"/>
        <v>1115</v>
      </c>
      <c r="R242" s="149">
        <f t="shared" si="111"/>
        <v>1037</v>
      </c>
      <c r="S242" s="403" t="s">
        <v>251</v>
      </c>
      <c r="T242" s="218">
        <v>527</v>
      </c>
      <c r="U242" s="219">
        <v>432</v>
      </c>
      <c r="V242" s="218">
        <v>684</v>
      </c>
      <c r="W242" s="219">
        <v>536</v>
      </c>
      <c r="X242" s="218">
        <v>382</v>
      </c>
      <c r="Y242" s="219">
        <v>400</v>
      </c>
      <c r="Z242" s="338">
        <f t="shared" si="112"/>
        <v>1593</v>
      </c>
      <c r="AA242" s="340">
        <f t="shared" si="112"/>
        <v>1368</v>
      </c>
      <c r="AB242" s="403" t="s">
        <v>251</v>
      </c>
      <c r="AC242" s="403">
        <v>166</v>
      </c>
      <c r="AD242" s="219">
        <v>271</v>
      </c>
      <c r="AE242" s="218">
        <v>70</v>
      </c>
      <c r="AF242" s="219">
        <v>170</v>
      </c>
      <c r="AG242" s="218">
        <v>16</v>
      </c>
      <c r="AH242" s="219">
        <v>15</v>
      </c>
      <c r="AI242" s="338">
        <f t="shared" si="113"/>
        <v>252</v>
      </c>
      <c r="AJ242" s="340">
        <f>SUM(AD242,AF242,AH242)</f>
        <v>456</v>
      </c>
      <c r="AK242" s="403" t="s">
        <v>251</v>
      </c>
      <c r="AL242" s="127">
        <f t="shared" si="114"/>
        <v>2960</v>
      </c>
      <c r="AM242" s="344">
        <f t="shared" si="114"/>
        <v>2887</v>
      </c>
      <c r="AN242" s="484"/>
    </row>
    <row r="243" spans="1:40" x14ac:dyDescent="0.35">
      <c r="A243" s="135"/>
      <c r="B243" s="119">
        <f t="shared" ref="B243:L243" si="115">SUM(B240:B242)</f>
        <v>0</v>
      </c>
      <c r="C243" s="255">
        <f t="shared" si="115"/>
        <v>5</v>
      </c>
      <c r="D243" s="119">
        <f t="shared" si="115"/>
        <v>0</v>
      </c>
      <c r="E243" s="255">
        <f t="shared" si="115"/>
        <v>5</v>
      </c>
      <c r="F243" s="119">
        <f t="shared" si="115"/>
        <v>0</v>
      </c>
      <c r="G243" s="255">
        <f t="shared" si="115"/>
        <v>27</v>
      </c>
      <c r="H243" s="256">
        <f>SUM(H240:H242)</f>
        <v>0</v>
      </c>
      <c r="I243" s="257">
        <f>SUM(I240:I242)</f>
        <v>37</v>
      </c>
      <c r="J243" s="135"/>
      <c r="K243" s="119">
        <f t="shared" si="115"/>
        <v>294</v>
      </c>
      <c r="L243" s="255">
        <f t="shared" si="115"/>
        <v>256</v>
      </c>
      <c r="M243" s="119">
        <f>SUM(M240:M242)</f>
        <v>469</v>
      </c>
      <c r="N243" s="255">
        <f t="shared" ref="N243:Y243" si="116">SUM(N240:N242)</f>
        <v>534</v>
      </c>
      <c r="O243" s="119">
        <f t="shared" si="116"/>
        <v>652</v>
      </c>
      <c r="P243" s="255">
        <f t="shared" si="116"/>
        <v>522</v>
      </c>
      <c r="Q243" s="256">
        <f>SUM(Q240:Q242)</f>
        <v>1415</v>
      </c>
      <c r="R243" s="486">
        <f>SUM(R240:R242)</f>
        <v>1312</v>
      </c>
      <c r="S243" s="135"/>
      <c r="T243" s="119">
        <f t="shared" si="116"/>
        <v>629</v>
      </c>
      <c r="U243" s="255">
        <f t="shared" si="116"/>
        <v>536</v>
      </c>
      <c r="V243" s="119">
        <f t="shared" si="116"/>
        <v>797</v>
      </c>
      <c r="W243" s="255">
        <f t="shared" si="116"/>
        <v>643</v>
      </c>
      <c r="X243" s="119">
        <f t="shared" si="116"/>
        <v>502</v>
      </c>
      <c r="Y243" s="255">
        <f t="shared" si="116"/>
        <v>509</v>
      </c>
      <c r="Z243" s="256">
        <f>SUM(Z240:Z242)</f>
        <v>1928</v>
      </c>
      <c r="AA243" s="257">
        <f>SUM(AA240:AA242)</f>
        <v>1688</v>
      </c>
      <c r="AB243" s="135"/>
      <c r="AC243" s="135">
        <f>SUM(AC240:AC242)</f>
        <v>249</v>
      </c>
      <c r="AD243" s="255">
        <f t="shared" ref="AD243:AH243" si="117">SUM(AD240:AD242)</f>
        <v>395</v>
      </c>
      <c r="AE243" s="119">
        <f t="shared" si="117"/>
        <v>107</v>
      </c>
      <c r="AF243" s="255">
        <f t="shared" si="117"/>
        <v>229</v>
      </c>
      <c r="AG243" s="119">
        <f t="shared" si="117"/>
        <v>28</v>
      </c>
      <c r="AH243" s="255">
        <f t="shared" si="117"/>
        <v>18</v>
      </c>
      <c r="AI243" s="256">
        <f>SUM(AI240:AI242)</f>
        <v>384</v>
      </c>
      <c r="AJ243" s="257">
        <f>SUM(AJ240:AJ242)</f>
        <v>642</v>
      </c>
      <c r="AK243" s="135"/>
      <c r="AL243" s="127">
        <f>SUM(AL240:AL242)</f>
        <v>3727</v>
      </c>
      <c r="AM243" s="487">
        <f>SUM(C243,E243,G243,L243,N243,P243,U243,W243,Y243,AD243,AF243,AH243)</f>
        <v>3679</v>
      </c>
      <c r="AN243" s="484"/>
    </row>
    <row r="244" spans="1:40" x14ac:dyDescent="0.35">
      <c r="A244" s="165" t="s">
        <v>254</v>
      </c>
      <c r="B244" s="119"/>
      <c r="C244" s="255"/>
      <c r="D244" s="119"/>
      <c r="E244" s="255"/>
      <c r="F244" s="119"/>
      <c r="G244" s="255"/>
      <c r="H244" s="256"/>
      <c r="I244" s="257"/>
      <c r="J244" s="165" t="s">
        <v>254</v>
      </c>
      <c r="K244" s="119"/>
      <c r="L244" s="255"/>
      <c r="M244" s="119"/>
      <c r="N244" s="255"/>
      <c r="O244" s="119"/>
      <c r="P244" s="255"/>
      <c r="Q244" s="173"/>
      <c r="R244" s="257"/>
      <c r="S244" s="165" t="s">
        <v>254</v>
      </c>
      <c r="T244" s="119"/>
      <c r="U244" s="255"/>
      <c r="V244" s="119"/>
      <c r="W244" s="255"/>
      <c r="X244" s="119"/>
      <c r="Y244" s="255"/>
      <c r="Z244" s="256"/>
      <c r="AA244" s="257"/>
      <c r="AB244" s="165" t="s">
        <v>254</v>
      </c>
      <c r="AC244" s="165"/>
      <c r="AD244" s="255"/>
      <c r="AE244" s="119"/>
      <c r="AF244" s="255"/>
      <c r="AG244" s="119"/>
      <c r="AH244" s="255"/>
      <c r="AI244" s="256"/>
      <c r="AJ244" s="257"/>
      <c r="AK244" s="165" t="s">
        <v>254</v>
      </c>
      <c r="AL244" s="127"/>
      <c r="AM244" s="305"/>
    </row>
    <row r="245" spans="1:40" x14ac:dyDescent="0.35">
      <c r="A245" s="135" t="s">
        <v>256</v>
      </c>
      <c r="B245" s="329"/>
      <c r="C245" s="330">
        <v>0</v>
      </c>
      <c r="D245" s="329"/>
      <c r="E245" s="330">
        <v>0</v>
      </c>
      <c r="F245" s="329"/>
      <c r="G245" s="330">
        <v>0</v>
      </c>
      <c r="H245" s="256">
        <f t="shared" ref="H245:I254" si="118">SUM(B245,D245,F245)</f>
        <v>0</v>
      </c>
      <c r="I245" s="257">
        <f t="shared" si="118"/>
        <v>0</v>
      </c>
      <c r="J245" s="135" t="s">
        <v>256</v>
      </c>
      <c r="K245" s="329">
        <v>0</v>
      </c>
      <c r="L245" s="330">
        <v>0</v>
      </c>
      <c r="M245" s="329">
        <v>0</v>
      </c>
      <c r="N245" s="330">
        <v>0</v>
      </c>
      <c r="O245" s="329">
        <v>0</v>
      </c>
      <c r="P245" s="330">
        <v>0</v>
      </c>
      <c r="Q245" s="123">
        <f t="shared" ref="Q245:R253" si="119">SUM(K245,M245,O245)</f>
        <v>0</v>
      </c>
      <c r="R245" s="124">
        <f t="shared" si="119"/>
        <v>0</v>
      </c>
      <c r="S245" s="135" t="s">
        <v>256</v>
      </c>
      <c r="T245" s="329">
        <v>0</v>
      </c>
      <c r="U245" s="330">
        <v>0</v>
      </c>
      <c r="V245" s="329">
        <v>0</v>
      </c>
      <c r="W245" s="330">
        <v>0</v>
      </c>
      <c r="X245" s="329">
        <v>0</v>
      </c>
      <c r="Y245" s="330">
        <v>0</v>
      </c>
      <c r="Z245" s="256">
        <f t="shared" ref="Z245:AA254" si="120">SUM(T245,V245,X245)</f>
        <v>0</v>
      </c>
      <c r="AA245" s="257">
        <f t="shared" si="120"/>
        <v>0</v>
      </c>
      <c r="AB245" s="135" t="s">
        <v>256</v>
      </c>
      <c r="AC245" s="135">
        <v>0</v>
      </c>
      <c r="AD245" s="330">
        <v>0</v>
      </c>
      <c r="AE245" s="329">
        <v>0</v>
      </c>
      <c r="AF245" s="330">
        <v>0</v>
      </c>
      <c r="AG245" s="329">
        <v>0</v>
      </c>
      <c r="AH245" s="330">
        <v>0</v>
      </c>
      <c r="AI245" s="256">
        <f t="shared" ref="AI245:AJ254" si="121">SUM(AC245,AE245,AG245)</f>
        <v>0</v>
      </c>
      <c r="AJ245" s="257">
        <f t="shared" si="121"/>
        <v>0</v>
      </c>
      <c r="AK245" s="135" t="s">
        <v>256</v>
      </c>
      <c r="AL245" s="127">
        <f t="shared" ref="AL245:AM254" si="122">SUM(AI245,Z245,Q245,H245)</f>
        <v>0</v>
      </c>
      <c r="AM245" s="344">
        <f t="shared" si="122"/>
        <v>0</v>
      </c>
    </row>
    <row r="246" spans="1:40" x14ac:dyDescent="0.35">
      <c r="A246" s="142" t="s">
        <v>257</v>
      </c>
      <c r="B246" s="357"/>
      <c r="C246" s="358">
        <v>153</v>
      </c>
      <c r="D246" s="357"/>
      <c r="E246" s="358">
        <v>71</v>
      </c>
      <c r="F246" s="357"/>
      <c r="G246" s="358">
        <v>106</v>
      </c>
      <c r="H246" s="256">
        <f t="shared" si="118"/>
        <v>0</v>
      </c>
      <c r="I246" s="257">
        <f t="shared" si="118"/>
        <v>330</v>
      </c>
      <c r="J246" s="142" t="s">
        <v>257</v>
      </c>
      <c r="K246" s="357">
        <v>294</v>
      </c>
      <c r="L246" s="358">
        <v>231</v>
      </c>
      <c r="M246" s="357">
        <v>401</v>
      </c>
      <c r="N246" s="358">
        <v>475</v>
      </c>
      <c r="O246" s="357">
        <v>570</v>
      </c>
      <c r="P246" s="358">
        <v>475</v>
      </c>
      <c r="Q246" s="123">
        <f t="shared" si="119"/>
        <v>1265</v>
      </c>
      <c r="R246" s="124">
        <f t="shared" si="119"/>
        <v>1181</v>
      </c>
      <c r="S246" s="142" t="s">
        <v>257</v>
      </c>
      <c r="T246" s="357">
        <v>502</v>
      </c>
      <c r="U246" s="358">
        <v>451</v>
      </c>
      <c r="V246" s="357">
        <v>601</v>
      </c>
      <c r="W246" s="358">
        <v>543</v>
      </c>
      <c r="X246" s="357">
        <v>463</v>
      </c>
      <c r="Y246" s="358">
        <v>462</v>
      </c>
      <c r="Z246" s="256">
        <f t="shared" si="120"/>
        <v>1566</v>
      </c>
      <c r="AA246" s="257">
        <f t="shared" si="120"/>
        <v>1456</v>
      </c>
      <c r="AB246" s="142" t="s">
        <v>257</v>
      </c>
      <c r="AC246" s="142">
        <v>268</v>
      </c>
      <c r="AD246" s="358">
        <v>360</v>
      </c>
      <c r="AE246" s="357">
        <v>181</v>
      </c>
      <c r="AF246" s="358">
        <v>259</v>
      </c>
      <c r="AG246" s="357">
        <v>78</v>
      </c>
      <c r="AH246" s="358">
        <v>210</v>
      </c>
      <c r="AI246" s="256">
        <f t="shared" si="121"/>
        <v>527</v>
      </c>
      <c r="AJ246" s="257">
        <f t="shared" si="121"/>
        <v>829</v>
      </c>
      <c r="AK246" s="142" t="s">
        <v>257</v>
      </c>
      <c r="AL246" s="127">
        <f t="shared" si="122"/>
        <v>3358</v>
      </c>
      <c r="AM246" s="344">
        <f t="shared" si="122"/>
        <v>3796</v>
      </c>
    </row>
    <row r="247" spans="1:40" x14ac:dyDescent="0.35">
      <c r="A247" s="135" t="s">
        <v>258</v>
      </c>
      <c r="B247" s="329"/>
      <c r="C247" s="330">
        <v>0</v>
      </c>
      <c r="D247" s="329"/>
      <c r="E247" s="330">
        <v>0</v>
      </c>
      <c r="F247" s="329"/>
      <c r="G247" s="330">
        <v>0</v>
      </c>
      <c r="H247" s="256">
        <f t="shared" si="118"/>
        <v>0</v>
      </c>
      <c r="I247" s="257">
        <f t="shared" si="118"/>
        <v>0</v>
      </c>
      <c r="J247" s="135" t="s">
        <v>258</v>
      </c>
      <c r="K247" s="329">
        <v>0</v>
      </c>
      <c r="L247" s="330">
        <v>0</v>
      </c>
      <c r="M247" s="329">
        <v>0</v>
      </c>
      <c r="N247" s="330">
        <v>0</v>
      </c>
      <c r="O247" s="329">
        <v>0</v>
      </c>
      <c r="P247" s="330">
        <v>0</v>
      </c>
      <c r="Q247" s="123">
        <f t="shared" si="119"/>
        <v>0</v>
      </c>
      <c r="R247" s="124">
        <f t="shared" si="119"/>
        <v>0</v>
      </c>
      <c r="S247" s="135" t="s">
        <v>258</v>
      </c>
      <c r="T247" s="329">
        <v>0</v>
      </c>
      <c r="U247" s="330">
        <v>0</v>
      </c>
      <c r="V247" s="329">
        <v>0</v>
      </c>
      <c r="W247" s="330">
        <v>0</v>
      </c>
      <c r="X247" s="329">
        <v>0</v>
      </c>
      <c r="Y247" s="330">
        <v>0</v>
      </c>
      <c r="Z247" s="256">
        <f t="shared" si="120"/>
        <v>0</v>
      </c>
      <c r="AA247" s="257">
        <f t="shared" si="120"/>
        <v>0</v>
      </c>
      <c r="AB247" s="135" t="s">
        <v>258</v>
      </c>
      <c r="AC247" s="135">
        <v>0</v>
      </c>
      <c r="AD247" s="330">
        <v>0</v>
      </c>
      <c r="AE247" s="329">
        <v>0</v>
      </c>
      <c r="AF247" s="330">
        <v>0</v>
      </c>
      <c r="AG247" s="329">
        <v>0</v>
      </c>
      <c r="AH247" s="330">
        <v>0</v>
      </c>
      <c r="AI247" s="256">
        <f t="shared" si="121"/>
        <v>0</v>
      </c>
      <c r="AJ247" s="257">
        <f t="shared" si="121"/>
        <v>0</v>
      </c>
      <c r="AK247" s="135" t="s">
        <v>258</v>
      </c>
      <c r="AL247" s="127">
        <f t="shared" si="122"/>
        <v>0</v>
      </c>
      <c r="AM247" s="344">
        <f t="shared" si="122"/>
        <v>0</v>
      </c>
    </row>
    <row r="248" spans="1:40" x14ac:dyDescent="0.35">
      <c r="A248" s="142" t="s">
        <v>259</v>
      </c>
      <c r="B248" s="357"/>
      <c r="C248" s="358">
        <v>1</v>
      </c>
      <c r="D248" s="357"/>
      <c r="E248" s="358">
        <v>0</v>
      </c>
      <c r="F248" s="357"/>
      <c r="G248" s="358">
        <v>0</v>
      </c>
      <c r="H248" s="256">
        <f t="shared" si="118"/>
        <v>0</v>
      </c>
      <c r="I248" s="257">
        <f t="shared" si="118"/>
        <v>1</v>
      </c>
      <c r="J248" s="142" t="s">
        <v>259</v>
      </c>
      <c r="K248" s="357">
        <v>47</v>
      </c>
      <c r="L248" s="358">
        <v>15</v>
      </c>
      <c r="M248" s="357">
        <v>177</v>
      </c>
      <c r="N248" s="358">
        <v>66</v>
      </c>
      <c r="O248" s="357">
        <v>351</v>
      </c>
      <c r="P248" s="358">
        <v>71</v>
      </c>
      <c r="Q248" s="123">
        <f t="shared" si="119"/>
        <v>575</v>
      </c>
      <c r="R248" s="124">
        <f t="shared" si="119"/>
        <v>152</v>
      </c>
      <c r="S248" s="142" t="s">
        <v>259</v>
      </c>
      <c r="T248" s="357">
        <v>355</v>
      </c>
      <c r="U248" s="358">
        <v>73</v>
      </c>
      <c r="V248" s="357">
        <v>504</v>
      </c>
      <c r="W248" s="358">
        <v>268</v>
      </c>
      <c r="X248" s="357">
        <v>262</v>
      </c>
      <c r="Y248" s="358">
        <v>181</v>
      </c>
      <c r="Z248" s="256">
        <f t="shared" si="120"/>
        <v>1121</v>
      </c>
      <c r="AA248" s="257">
        <f t="shared" si="120"/>
        <v>522</v>
      </c>
      <c r="AB248" s="142" t="s">
        <v>259</v>
      </c>
      <c r="AC248" s="142">
        <v>108</v>
      </c>
      <c r="AD248" s="358">
        <v>91</v>
      </c>
      <c r="AE248" s="357">
        <v>31</v>
      </c>
      <c r="AF248" s="358">
        <v>25</v>
      </c>
      <c r="AG248" s="357">
        <v>0</v>
      </c>
      <c r="AH248" s="358">
        <v>0</v>
      </c>
      <c r="AI248" s="256">
        <f t="shared" si="121"/>
        <v>139</v>
      </c>
      <c r="AJ248" s="257">
        <f t="shared" si="121"/>
        <v>116</v>
      </c>
      <c r="AK248" s="142" t="s">
        <v>259</v>
      </c>
      <c r="AL248" s="127">
        <f t="shared" si="122"/>
        <v>1835</v>
      </c>
      <c r="AM248" s="344">
        <f t="shared" si="122"/>
        <v>791</v>
      </c>
    </row>
    <row r="249" spans="1:40" x14ac:dyDescent="0.35">
      <c r="A249" s="135" t="s">
        <v>315</v>
      </c>
      <c r="B249" s="329"/>
      <c r="C249" s="330">
        <v>0</v>
      </c>
      <c r="D249" s="329"/>
      <c r="E249" s="330">
        <v>0</v>
      </c>
      <c r="F249" s="329"/>
      <c r="G249" s="330">
        <v>0</v>
      </c>
      <c r="H249" s="256">
        <f t="shared" si="118"/>
        <v>0</v>
      </c>
      <c r="I249" s="257">
        <f t="shared" si="118"/>
        <v>0</v>
      </c>
      <c r="J249" s="135" t="s">
        <v>315</v>
      </c>
      <c r="K249" s="329">
        <v>0</v>
      </c>
      <c r="L249" s="330">
        <v>0</v>
      </c>
      <c r="M249" s="329">
        <v>0</v>
      </c>
      <c r="N249" s="330">
        <v>0</v>
      </c>
      <c r="O249" s="329">
        <v>0</v>
      </c>
      <c r="P249" s="330">
        <v>0</v>
      </c>
      <c r="Q249" s="123">
        <f t="shared" si="119"/>
        <v>0</v>
      </c>
      <c r="R249" s="124">
        <f t="shared" si="119"/>
        <v>0</v>
      </c>
      <c r="S249" s="135" t="s">
        <v>315</v>
      </c>
      <c r="T249" s="329">
        <v>0</v>
      </c>
      <c r="U249" s="330">
        <v>0</v>
      </c>
      <c r="V249" s="329">
        <v>0</v>
      </c>
      <c r="W249" s="330">
        <v>0</v>
      </c>
      <c r="X249" s="329">
        <v>0</v>
      </c>
      <c r="Y249" s="330">
        <v>0</v>
      </c>
      <c r="Z249" s="256">
        <f t="shared" si="120"/>
        <v>0</v>
      </c>
      <c r="AA249" s="257">
        <f t="shared" si="120"/>
        <v>0</v>
      </c>
      <c r="AB249" s="135" t="s">
        <v>315</v>
      </c>
      <c r="AC249" s="135">
        <v>0</v>
      </c>
      <c r="AD249" s="330">
        <v>0</v>
      </c>
      <c r="AE249" s="329">
        <v>0</v>
      </c>
      <c r="AF249" s="330">
        <v>0</v>
      </c>
      <c r="AG249" s="329">
        <v>0</v>
      </c>
      <c r="AH249" s="330">
        <v>0</v>
      </c>
      <c r="AI249" s="256">
        <f t="shared" si="121"/>
        <v>0</v>
      </c>
      <c r="AJ249" s="257">
        <f t="shared" si="121"/>
        <v>0</v>
      </c>
      <c r="AK249" s="135" t="s">
        <v>315</v>
      </c>
      <c r="AL249" s="127">
        <f t="shared" si="122"/>
        <v>0</v>
      </c>
      <c r="AM249" s="344">
        <f t="shared" si="122"/>
        <v>0</v>
      </c>
    </row>
    <row r="250" spans="1:40" x14ac:dyDescent="0.35">
      <c r="A250" s="142" t="s">
        <v>261</v>
      </c>
      <c r="B250" s="357"/>
      <c r="C250" s="358">
        <v>24</v>
      </c>
      <c r="D250" s="357"/>
      <c r="E250" s="358">
        <v>3</v>
      </c>
      <c r="F250" s="357"/>
      <c r="G250" s="358">
        <v>36</v>
      </c>
      <c r="H250" s="256">
        <f t="shared" si="118"/>
        <v>0</v>
      </c>
      <c r="I250" s="257">
        <f t="shared" si="118"/>
        <v>63</v>
      </c>
      <c r="J250" s="142" t="s">
        <v>261</v>
      </c>
      <c r="K250" s="357">
        <v>185</v>
      </c>
      <c r="L250" s="358">
        <v>159</v>
      </c>
      <c r="M250" s="357">
        <v>255</v>
      </c>
      <c r="N250" s="358">
        <v>341</v>
      </c>
      <c r="O250" s="357">
        <v>283</v>
      </c>
      <c r="P250" s="358">
        <v>333</v>
      </c>
      <c r="Q250" s="123">
        <f t="shared" si="119"/>
        <v>723</v>
      </c>
      <c r="R250" s="124">
        <f t="shared" si="119"/>
        <v>833</v>
      </c>
      <c r="S250" s="142" t="s">
        <v>261</v>
      </c>
      <c r="T250" s="357">
        <v>263</v>
      </c>
      <c r="U250" s="358">
        <v>326</v>
      </c>
      <c r="V250" s="357">
        <v>327</v>
      </c>
      <c r="W250" s="358">
        <v>416</v>
      </c>
      <c r="X250" s="357">
        <v>208</v>
      </c>
      <c r="Y250" s="358">
        <v>342</v>
      </c>
      <c r="Z250" s="256">
        <f t="shared" si="120"/>
        <v>798</v>
      </c>
      <c r="AA250" s="257">
        <f t="shared" si="120"/>
        <v>1084</v>
      </c>
      <c r="AB250" s="142" t="s">
        <v>261</v>
      </c>
      <c r="AC250" s="142">
        <v>97</v>
      </c>
      <c r="AD250" s="358">
        <v>259</v>
      </c>
      <c r="AE250" s="357">
        <v>42</v>
      </c>
      <c r="AF250" s="358">
        <v>128</v>
      </c>
      <c r="AG250" s="357">
        <v>6</v>
      </c>
      <c r="AH250" s="358">
        <v>22</v>
      </c>
      <c r="AI250" s="256">
        <f t="shared" si="121"/>
        <v>145</v>
      </c>
      <c r="AJ250" s="257">
        <f t="shared" si="121"/>
        <v>409</v>
      </c>
      <c r="AK250" s="142" t="s">
        <v>261</v>
      </c>
      <c r="AL250" s="127">
        <f t="shared" si="122"/>
        <v>1666</v>
      </c>
      <c r="AM250" s="344">
        <f t="shared" si="122"/>
        <v>2389</v>
      </c>
    </row>
    <row r="251" spans="1:40" x14ac:dyDescent="0.35">
      <c r="A251" s="135" t="s">
        <v>262</v>
      </c>
      <c r="B251" s="329"/>
      <c r="C251" s="330">
        <v>0</v>
      </c>
      <c r="D251" s="329"/>
      <c r="E251" s="330">
        <v>0</v>
      </c>
      <c r="F251" s="329"/>
      <c r="G251" s="330">
        <v>0</v>
      </c>
      <c r="H251" s="256">
        <f t="shared" si="118"/>
        <v>0</v>
      </c>
      <c r="I251" s="257">
        <f t="shared" si="118"/>
        <v>0</v>
      </c>
      <c r="J251" s="135" t="s">
        <v>262</v>
      </c>
      <c r="K251" s="329">
        <v>0</v>
      </c>
      <c r="L251" s="330">
        <v>0</v>
      </c>
      <c r="M251" s="329">
        <v>0</v>
      </c>
      <c r="N251" s="330">
        <v>0</v>
      </c>
      <c r="O251" s="329">
        <v>0</v>
      </c>
      <c r="P251" s="330">
        <v>0</v>
      </c>
      <c r="Q251" s="123">
        <f t="shared" si="119"/>
        <v>0</v>
      </c>
      <c r="R251" s="124">
        <f t="shared" si="119"/>
        <v>0</v>
      </c>
      <c r="S251" s="135" t="s">
        <v>262</v>
      </c>
      <c r="T251" s="329">
        <v>0</v>
      </c>
      <c r="U251" s="330">
        <v>0</v>
      </c>
      <c r="V251" s="329">
        <v>0</v>
      </c>
      <c r="W251" s="330">
        <v>0</v>
      </c>
      <c r="X251" s="329">
        <v>0</v>
      </c>
      <c r="Y251" s="330">
        <v>0</v>
      </c>
      <c r="Z251" s="256">
        <f t="shared" si="120"/>
        <v>0</v>
      </c>
      <c r="AA251" s="257">
        <f t="shared" si="120"/>
        <v>0</v>
      </c>
      <c r="AB251" s="135" t="s">
        <v>262</v>
      </c>
      <c r="AC251" s="135">
        <v>0</v>
      </c>
      <c r="AD251" s="330">
        <v>0</v>
      </c>
      <c r="AE251" s="329">
        <v>0</v>
      </c>
      <c r="AF251" s="330">
        <v>0</v>
      </c>
      <c r="AG251" s="329">
        <v>0</v>
      </c>
      <c r="AH251" s="330">
        <v>0</v>
      </c>
      <c r="AI251" s="256">
        <f t="shared" si="121"/>
        <v>0</v>
      </c>
      <c r="AJ251" s="257">
        <f t="shared" si="121"/>
        <v>0</v>
      </c>
      <c r="AK251" s="135" t="s">
        <v>262</v>
      </c>
      <c r="AL251" s="127">
        <f t="shared" si="122"/>
        <v>0</v>
      </c>
      <c r="AM251" s="344">
        <f t="shared" si="122"/>
        <v>0</v>
      </c>
    </row>
    <row r="252" spans="1:40" x14ac:dyDescent="0.35">
      <c r="A252" s="406" t="s">
        <v>263</v>
      </c>
      <c r="B252" s="332"/>
      <c r="C252" s="277">
        <v>0</v>
      </c>
      <c r="D252" s="332"/>
      <c r="E252" s="277">
        <v>0</v>
      </c>
      <c r="F252" s="332"/>
      <c r="G252" s="277">
        <v>0</v>
      </c>
      <c r="H252" s="256">
        <f t="shared" si="118"/>
        <v>0</v>
      </c>
      <c r="I252" s="257">
        <f t="shared" si="118"/>
        <v>0</v>
      </c>
      <c r="J252" s="406" t="s">
        <v>263</v>
      </c>
      <c r="K252" s="332">
        <v>0</v>
      </c>
      <c r="L252" s="277">
        <v>0</v>
      </c>
      <c r="M252" s="332">
        <v>0</v>
      </c>
      <c r="N252" s="277">
        <v>0</v>
      </c>
      <c r="O252" s="332">
        <v>0</v>
      </c>
      <c r="P252" s="277">
        <v>0</v>
      </c>
      <c r="Q252" s="123">
        <f t="shared" si="119"/>
        <v>0</v>
      </c>
      <c r="R252" s="124">
        <f t="shared" si="119"/>
        <v>0</v>
      </c>
      <c r="S252" s="406" t="s">
        <v>263</v>
      </c>
      <c r="T252" s="332">
        <v>0</v>
      </c>
      <c r="U252" s="277">
        <v>0</v>
      </c>
      <c r="V252" s="332">
        <v>0</v>
      </c>
      <c r="W252" s="277">
        <v>0</v>
      </c>
      <c r="X252" s="332">
        <v>0</v>
      </c>
      <c r="Y252" s="277">
        <v>0</v>
      </c>
      <c r="Z252" s="256">
        <f t="shared" si="120"/>
        <v>0</v>
      </c>
      <c r="AA252" s="257">
        <f t="shared" si="120"/>
        <v>0</v>
      </c>
      <c r="AB252" s="406" t="s">
        <v>263</v>
      </c>
      <c r="AC252" s="406">
        <v>0</v>
      </c>
      <c r="AD252" s="277">
        <v>0</v>
      </c>
      <c r="AE252" s="332">
        <v>0</v>
      </c>
      <c r="AF252" s="277">
        <v>0</v>
      </c>
      <c r="AG252" s="332">
        <v>0</v>
      </c>
      <c r="AH252" s="277">
        <v>0</v>
      </c>
      <c r="AI252" s="256">
        <f t="shared" si="121"/>
        <v>0</v>
      </c>
      <c r="AJ252" s="257">
        <f t="shared" si="121"/>
        <v>0</v>
      </c>
      <c r="AK252" s="406" t="s">
        <v>263</v>
      </c>
      <c r="AL252" s="127">
        <f t="shared" si="122"/>
        <v>0</v>
      </c>
      <c r="AM252" s="344">
        <f t="shared" si="122"/>
        <v>0</v>
      </c>
    </row>
    <row r="253" spans="1:40" x14ac:dyDescent="0.35">
      <c r="A253" s="265" t="s">
        <v>335</v>
      </c>
      <c r="B253" s="216"/>
      <c r="C253" s="217">
        <v>1</v>
      </c>
      <c r="D253" s="216"/>
      <c r="E253" s="217">
        <v>2</v>
      </c>
      <c r="F253" s="216"/>
      <c r="G253" s="217">
        <v>1</v>
      </c>
      <c r="H253" s="256">
        <f t="shared" si="118"/>
        <v>0</v>
      </c>
      <c r="I253" s="257">
        <f t="shared" si="118"/>
        <v>4</v>
      </c>
      <c r="J253" s="265" t="s">
        <v>335</v>
      </c>
      <c r="K253" s="216">
        <v>1</v>
      </c>
      <c r="L253" s="217">
        <v>1</v>
      </c>
      <c r="M253" s="216">
        <v>1</v>
      </c>
      <c r="N253" s="217">
        <v>1</v>
      </c>
      <c r="O253" s="216">
        <v>2</v>
      </c>
      <c r="P253" s="217">
        <v>1</v>
      </c>
      <c r="Q253" s="123">
        <f t="shared" si="119"/>
        <v>4</v>
      </c>
      <c r="R253" s="124">
        <f t="shared" si="119"/>
        <v>3</v>
      </c>
      <c r="S253" s="265" t="s">
        <v>335</v>
      </c>
      <c r="T253" s="488">
        <v>1</v>
      </c>
      <c r="U253" s="489">
        <v>1</v>
      </c>
      <c r="V253" s="216">
        <v>1</v>
      </c>
      <c r="W253" s="217">
        <v>1</v>
      </c>
      <c r="X253" s="216">
        <v>1</v>
      </c>
      <c r="Y253" s="217">
        <v>1</v>
      </c>
      <c r="Z253" s="256">
        <f t="shared" si="120"/>
        <v>3</v>
      </c>
      <c r="AA253" s="257">
        <f t="shared" si="120"/>
        <v>3</v>
      </c>
      <c r="AB253" s="265" t="s">
        <v>335</v>
      </c>
      <c r="AC253" s="265">
        <v>1</v>
      </c>
      <c r="AD253" s="217">
        <v>1</v>
      </c>
      <c r="AE253" s="216">
        <v>1</v>
      </c>
      <c r="AF253" s="217">
        <v>1</v>
      </c>
      <c r="AG253" s="216">
        <v>1</v>
      </c>
      <c r="AH253" s="217">
        <v>1</v>
      </c>
      <c r="AI253" s="256">
        <f t="shared" si="121"/>
        <v>3</v>
      </c>
      <c r="AJ253" s="257">
        <f t="shared" si="121"/>
        <v>3</v>
      </c>
      <c r="AK253" s="265" t="s">
        <v>335</v>
      </c>
      <c r="AL253" s="127">
        <f t="shared" si="122"/>
        <v>10</v>
      </c>
      <c r="AM253" s="344">
        <f t="shared" si="122"/>
        <v>13</v>
      </c>
    </row>
    <row r="254" spans="1:40" x14ac:dyDescent="0.35">
      <c r="A254" s="475" t="s">
        <v>265</v>
      </c>
      <c r="B254" s="353"/>
      <c r="C254" s="352">
        <v>0</v>
      </c>
      <c r="D254" s="353"/>
      <c r="E254" s="352">
        <v>0</v>
      </c>
      <c r="F254" s="353"/>
      <c r="G254" s="352">
        <v>0</v>
      </c>
      <c r="H254" s="338">
        <f t="shared" si="118"/>
        <v>0</v>
      </c>
      <c r="I254" s="340">
        <f t="shared" si="118"/>
        <v>0</v>
      </c>
      <c r="J254" s="475" t="s">
        <v>265</v>
      </c>
      <c r="K254" s="353">
        <v>0</v>
      </c>
      <c r="L254" s="352">
        <v>0</v>
      </c>
      <c r="M254" s="353">
        <v>0</v>
      </c>
      <c r="N254" s="352">
        <v>0</v>
      </c>
      <c r="O254" s="353">
        <v>0</v>
      </c>
      <c r="P254" s="352">
        <v>0</v>
      </c>
      <c r="Q254" s="148">
        <f>SUM(K254,M254,O254)</f>
        <v>0</v>
      </c>
      <c r="R254" s="149">
        <f>SUM(L254,N254,P254)</f>
        <v>0</v>
      </c>
      <c r="S254" s="475" t="s">
        <v>265</v>
      </c>
      <c r="T254" s="353">
        <v>0</v>
      </c>
      <c r="U254" s="352">
        <v>0</v>
      </c>
      <c r="V254" s="353">
        <v>0</v>
      </c>
      <c r="W254" s="352">
        <v>0</v>
      </c>
      <c r="X254" s="353">
        <v>0</v>
      </c>
      <c r="Y254" s="352">
        <v>0</v>
      </c>
      <c r="Z254" s="338">
        <f t="shared" si="120"/>
        <v>0</v>
      </c>
      <c r="AA254" s="340">
        <f t="shared" si="120"/>
        <v>0</v>
      </c>
      <c r="AB254" s="475" t="s">
        <v>265</v>
      </c>
      <c r="AC254" s="475">
        <v>0</v>
      </c>
      <c r="AD254" s="352">
        <v>0</v>
      </c>
      <c r="AE254" s="353">
        <v>0</v>
      </c>
      <c r="AF254" s="352">
        <v>0</v>
      </c>
      <c r="AG254" s="353">
        <v>0</v>
      </c>
      <c r="AH254" s="352">
        <v>0</v>
      </c>
      <c r="AI254" s="338">
        <f t="shared" si="121"/>
        <v>0</v>
      </c>
      <c r="AJ254" s="340">
        <f t="shared" si="121"/>
        <v>0</v>
      </c>
      <c r="AK254" s="475" t="s">
        <v>265</v>
      </c>
      <c r="AL254" s="485">
        <f t="shared" si="122"/>
        <v>0</v>
      </c>
      <c r="AM254" s="344">
        <f t="shared" si="122"/>
        <v>0</v>
      </c>
    </row>
    <row r="255" spans="1:40" x14ac:dyDescent="0.35">
      <c r="A255" s="470"/>
      <c r="B255" s="119">
        <f t="shared" ref="B255:AH255" si="123">SUM(B245:B254)</f>
        <v>0</v>
      </c>
      <c r="C255" s="255">
        <f t="shared" si="123"/>
        <v>179</v>
      </c>
      <c r="D255" s="119">
        <f t="shared" si="123"/>
        <v>0</v>
      </c>
      <c r="E255" s="255">
        <f t="shared" si="123"/>
        <v>76</v>
      </c>
      <c r="F255" s="119">
        <f t="shared" si="123"/>
        <v>0</v>
      </c>
      <c r="G255" s="255">
        <f t="shared" si="123"/>
        <v>143</v>
      </c>
      <c r="H255" s="256">
        <f>SUM(H245:H254)</f>
        <v>0</v>
      </c>
      <c r="I255" s="257">
        <f>SUM(I245:I254)</f>
        <v>398</v>
      </c>
      <c r="J255" s="470"/>
      <c r="K255" s="119">
        <f t="shared" si="123"/>
        <v>527</v>
      </c>
      <c r="L255" s="255">
        <f t="shared" si="123"/>
        <v>406</v>
      </c>
      <c r="M255" s="119">
        <f t="shared" si="123"/>
        <v>834</v>
      </c>
      <c r="N255" s="255">
        <f t="shared" si="123"/>
        <v>883</v>
      </c>
      <c r="O255" s="119">
        <f t="shared" si="123"/>
        <v>1206</v>
      </c>
      <c r="P255" s="255">
        <f t="shared" si="123"/>
        <v>880</v>
      </c>
      <c r="Q255" s="256">
        <f>SUM(Q245:Q254)</f>
        <v>2567</v>
      </c>
      <c r="R255" s="257">
        <f>SUM(R245:R254)</f>
        <v>2169</v>
      </c>
      <c r="S255" s="470"/>
      <c r="T255" s="119">
        <f t="shared" si="123"/>
        <v>1121</v>
      </c>
      <c r="U255" s="255">
        <f t="shared" si="123"/>
        <v>851</v>
      </c>
      <c r="V255" s="119">
        <f t="shared" si="123"/>
        <v>1433</v>
      </c>
      <c r="W255" s="255">
        <f t="shared" si="123"/>
        <v>1228</v>
      </c>
      <c r="X255" s="119">
        <f t="shared" si="123"/>
        <v>934</v>
      </c>
      <c r="Y255" s="255">
        <f t="shared" si="123"/>
        <v>986</v>
      </c>
      <c r="Z255" s="256">
        <f>SUM(Z245:Z254)</f>
        <v>3488</v>
      </c>
      <c r="AA255" s="257">
        <f>SUM(AA245:AA254)</f>
        <v>3065</v>
      </c>
      <c r="AB255" s="470"/>
      <c r="AC255" s="470">
        <f>SUM(AC245:AC254)</f>
        <v>474</v>
      </c>
      <c r="AD255" s="255">
        <f t="shared" si="123"/>
        <v>711</v>
      </c>
      <c r="AE255" s="119">
        <f t="shared" si="123"/>
        <v>255</v>
      </c>
      <c r="AF255" s="255">
        <f t="shared" si="123"/>
        <v>413</v>
      </c>
      <c r="AG255" s="119">
        <f t="shared" si="123"/>
        <v>85</v>
      </c>
      <c r="AH255" s="255">
        <f t="shared" si="123"/>
        <v>233</v>
      </c>
      <c r="AI255" s="256">
        <f>SUM(AI245:AI254)</f>
        <v>814</v>
      </c>
      <c r="AJ255" s="257">
        <f>SUM(AJ245:AJ254)</f>
        <v>1357</v>
      </c>
      <c r="AK255" s="470"/>
      <c r="AL255" s="127">
        <f>SUM(AL245:AL254)</f>
        <v>6869</v>
      </c>
      <c r="AM255" s="487">
        <f t="shared" ref="AM255" si="124">SUM(C255,E255,G255,L255,N255,P255,U255,W255,Y255,AD255,AF255,AH255)</f>
        <v>6989</v>
      </c>
    </row>
    <row r="256" spans="1:40" x14ac:dyDescent="0.35">
      <c r="A256" s="470"/>
      <c r="B256" s="119"/>
      <c r="C256" s="255"/>
      <c r="D256" s="119"/>
      <c r="E256" s="255"/>
      <c r="F256" s="119"/>
      <c r="G256" s="255"/>
      <c r="H256" s="464"/>
      <c r="I256" s="257"/>
      <c r="J256" s="470"/>
      <c r="K256" s="119"/>
      <c r="L256" s="255"/>
      <c r="M256" s="119"/>
      <c r="N256" s="255"/>
      <c r="O256" s="119"/>
      <c r="P256" s="255"/>
      <c r="Q256" s="173"/>
      <c r="R256" s="257"/>
      <c r="S256" s="470"/>
      <c r="T256" s="119"/>
      <c r="U256" s="255"/>
      <c r="V256" s="119"/>
      <c r="W256" s="255"/>
      <c r="X256" s="119"/>
      <c r="Y256" s="255"/>
      <c r="Z256" s="256"/>
      <c r="AA256" s="257"/>
      <c r="AB256" s="470"/>
      <c r="AC256" s="470"/>
      <c r="AD256" s="258"/>
      <c r="AE256" s="119"/>
      <c r="AF256" s="255"/>
      <c r="AG256" s="119"/>
      <c r="AH256" s="255"/>
      <c r="AI256" s="256"/>
      <c r="AJ256" s="257"/>
      <c r="AK256" s="470"/>
      <c r="AL256" s="127"/>
      <c r="AM256" s="305"/>
    </row>
    <row r="257" spans="1:39" x14ac:dyDescent="0.35">
      <c r="A257" s="471" t="s">
        <v>267</v>
      </c>
      <c r="B257" s="119"/>
      <c r="C257" s="255"/>
      <c r="D257" s="119"/>
      <c r="E257" s="255"/>
      <c r="F257" s="119"/>
      <c r="G257" s="255"/>
      <c r="H257" s="464"/>
      <c r="I257" s="257"/>
      <c r="J257" s="471" t="s">
        <v>267</v>
      </c>
      <c r="K257" s="119"/>
      <c r="L257" s="255"/>
      <c r="M257" s="119"/>
      <c r="N257" s="255"/>
      <c r="O257" s="119"/>
      <c r="P257" s="255"/>
      <c r="Q257" s="173"/>
      <c r="R257" s="257"/>
      <c r="S257" s="471" t="s">
        <v>267</v>
      </c>
      <c r="T257" s="119"/>
      <c r="U257" s="255"/>
      <c r="V257" s="119"/>
      <c r="W257" s="255"/>
      <c r="X257" s="119"/>
      <c r="Y257" s="255"/>
      <c r="Z257" s="256"/>
      <c r="AA257" s="257"/>
      <c r="AB257" s="471" t="s">
        <v>267</v>
      </c>
      <c r="AC257" s="471"/>
      <c r="AD257" s="258"/>
      <c r="AE257" s="119"/>
      <c r="AF257" s="255"/>
      <c r="AG257" s="119"/>
      <c r="AH257" s="255"/>
      <c r="AI257" s="256"/>
      <c r="AJ257" s="257"/>
      <c r="AK257" s="471" t="s">
        <v>267</v>
      </c>
      <c r="AL257" s="127"/>
      <c r="AM257" s="305"/>
    </row>
    <row r="258" spans="1:39" x14ac:dyDescent="0.35">
      <c r="A258" s="451" t="s">
        <v>218</v>
      </c>
      <c r="B258" s="119"/>
      <c r="C258" s="255"/>
      <c r="D258" s="119"/>
      <c r="E258" s="255"/>
      <c r="F258" s="119"/>
      <c r="G258" s="255"/>
      <c r="H258" s="464"/>
      <c r="I258" s="257"/>
      <c r="J258" s="451" t="s">
        <v>218</v>
      </c>
      <c r="K258" s="119"/>
      <c r="L258" s="255"/>
      <c r="M258" s="119"/>
      <c r="N258" s="255"/>
      <c r="O258" s="119"/>
      <c r="P258" s="255"/>
      <c r="Q258" s="173"/>
      <c r="R258" s="257"/>
      <c r="S258" s="451" t="s">
        <v>218</v>
      </c>
      <c r="T258" s="119"/>
      <c r="U258" s="255"/>
      <c r="V258" s="119"/>
      <c r="W258" s="255"/>
      <c r="X258" s="119"/>
      <c r="Y258" s="255"/>
      <c r="Z258" s="256"/>
      <c r="AA258" s="257"/>
      <c r="AB258" s="451" t="s">
        <v>218</v>
      </c>
      <c r="AC258" s="451"/>
      <c r="AD258" s="258"/>
      <c r="AE258" s="119"/>
      <c r="AF258" s="255"/>
      <c r="AG258" s="119"/>
      <c r="AH258" s="255"/>
      <c r="AI258" s="256"/>
      <c r="AJ258" s="257"/>
      <c r="AK258" s="451" t="s">
        <v>218</v>
      </c>
      <c r="AL258" s="127"/>
      <c r="AM258" s="305"/>
    </row>
    <row r="259" spans="1:39" x14ac:dyDescent="0.35">
      <c r="A259" s="165" t="s">
        <v>131</v>
      </c>
      <c r="B259" s="111"/>
      <c r="C259" s="112"/>
      <c r="D259" s="111"/>
      <c r="E259" s="112"/>
      <c r="F259" s="111"/>
      <c r="G259" s="112"/>
      <c r="H259" s="472"/>
      <c r="I259" s="235"/>
      <c r="J259" s="165" t="s">
        <v>131</v>
      </c>
      <c r="K259" s="111"/>
      <c r="L259" s="112"/>
      <c r="M259" s="111"/>
      <c r="N259" s="112"/>
      <c r="O259" s="111"/>
      <c r="P259" s="112"/>
      <c r="Q259" s="236"/>
      <c r="R259" s="235"/>
      <c r="S259" s="165" t="s">
        <v>131</v>
      </c>
      <c r="T259" s="111"/>
      <c r="U259" s="112"/>
      <c r="V259" s="111"/>
      <c r="W259" s="112"/>
      <c r="X259" s="111"/>
      <c r="Y259" s="112"/>
      <c r="Z259" s="104"/>
      <c r="AA259" s="235"/>
      <c r="AB259" s="165" t="s">
        <v>131</v>
      </c>
      <c r="AC259" s="165"/>
      <c r="AD259" s="237"/>
      <c r="AE259" s="114"/>
      <c r="AF259" s="112"/>
      <c r="AG259" s="114"/>
      <c r="AH259" s="112"/>
      <c r="AI259" s="104"/>
      <c r="AJ259" s="235"/>
      <c r="AK259" s="165" t="s">
        <v>131</v>
      </c>
      <c r="AL259" s="127"/>
      <c r="AM259" s="305"/>
    </row>
    <row r="260" spans="1:39" x14ac:dyDescent="0.35">
      <c r="A260" s="201" t="s">
        <v>268</v>
      </c>
      <c r="B260" s="211"/>
      <c r="C260" s="212">
        <v>130</v>
      </c>
      <c r="D260" s="211"/>
      <c r="E260" s="212">
        <v>599</v>
      </c>
      <c r="F260" s="211"/>
      <c r="G260" s="212">
        <v>1084</v>
      </c>
      <c r="H260" s="256">
        <f t="shared" ref="H260:I275" si="125">SUM(B260,D260,F260)</f>
        <v>0</v>
      </c>
      <c r="I260" s="257">
        <f t="shared" si="125"/>
        <v>1813</v>
      </c>
      <c r="J260" s="201" t="s">
        <v>268</v>
      </c>
      <c r="K260" s="211">
        <v>1134</v>
      </c>
      <c r="L260" s="212">
        <v>650</v>
      </c>
      <c r="M260" s="211">
        <v>989</v>
      </c>
      <c r="N260" s="212">
        <v>1275</v>
      </c>
      <c r="O260" s="211">
        <v>234</v>
      </c>
      <c r="P260" s="212">
        <v>1115</v>
      </c>
      <c r="Q260" s="123">
        <f t="shared" ref="Q260:R278" si="126">SUM(K260,M260,O260)</f>
        <v>2357</v>
      </c>
      <c r="R260" s="124">
        <f t="shared" si="126"/>
        <v>3040</v>
      </c>
      <c r="S260" s="201" t="s">
        <v>268</v>
      </c>
      <c r="T260" s="211">
        <v>999</v>
      </c>
      <c r="U260" s="212">
        <v>1378</v>
      </c>
      <c r="V260" s="211">
        <v>1442</v>
      </c>
      <c r="W260" s="212">
        <v>1853</v>
      </c>
      <c r="X260" s="211">
        <v>1667</v>
      </c>
      <c r="Y260" s="212">
        <v>1389</v>
      </c>
      <c r="Z260" s="256">
        <f t="shared" ref="Z260:AA278" si="127">SUM(T260,V260,X260)</f>
        <v>4108</v>
      </c>
      <c r="AA260" s="257">
        <f t="shared" si="127"/>
        <v>4620</v>
      </c>
      <c r="AB260" s="201" t="s">
        <v>268</v>
      </c>
      <c r="AC260" s="201">
        <v>1110</v>
      </c>
      <c r="AD260" s="212">
        <v>1155</v>
      </c>
      <c r="AE260" s="211">
        <v>657</v>
      </c>
      <c r="AF260" s="212">
        <v>262</v>
      </c>
      <c r="AG260" s="211">
        <v>736</v>
      </c>
      <c r="AH260" s="212">
        <v>53</v>
      </c>
      <c r="AI260" s="256">
        <f t="shared" ref="AI260:AJ278" si="128">SUM(AC260,AE260,AG260)</f>
        <v>2503</v>
      </c>
      <c r="AJ260" s="257">
        <f t="shared" si="128"/>
        <v>1470</v>
      </c>
      <c r="AK260" s="201" t="s">
        <v>268</v>
      </c>
      <c r="AL260" s="127">
        <f t="shared" ref="AL260:AM278" si="129">SUM(AI260,Z260,Q260,H260)</f>
        <v>8968</v>
      </c>
      <c r="AM260" s="344">
        <f t="shared" si="129"/>
        <v>10943</v>
      </c>
    </row>
    <row r="261" spans="1:39" x14ac:dyDescent="0.35">
      <c r="A261" s="201" t="s">
        <v>269</v>
      </c>
      <c r="B261" s="211"/>
      <c r="C261" s="212">
        <v>754</v>
      </c>
      <c r="D261" s="211"/>
      <c r="E261" s="212">
        <v>1054</v>
      </c>
      <c r="F261" s="211"/>
      <c r="G261" s="212">
        <v>1815</v>
      </c>
      <c r="H261" s="256">
        <f t="shared" si="125"/>
        <v>0</v>
      </c>
      <c r="I261" s="257">
        <f t="shared" si="125"/>
        <v>3623</v>
      </c>
      <c r="J261" s="201" t="s">
        <v>269</v>
      </c>
      <c r="K261" s="211">
        <v>3395</v>
      </c>
      <c r="L261" s="212">
        <v>2948</v>
      </c>
      <c r="M261" s="211">
        <v>4562</v>
      </c>
      <c r="N261" s="212">
        <v>5402</v>
      </c>
      <c r="O261" s="211">
        <v>5630</v>
      </c>
      <c r="P261" s="212">
        <v>5313</v>
      </c>
      <c r="Q261" s="123">
        <f t="shared" si="126"/>
        <v>13587</v>
      </c>
      <c r="R261" s="124">
        <f t="shared" si="126"/>
        <v>13663</v>
      </c>
      <c r="S261" s="201" t="s">
        <v>269</v>
      </c>
      <c r="T261" s="211">
        <v>5580</v>
      </c>
      <c r="U261" s="212">
        <v>4992</v>
      </c>
      <c r="V261" s="211">
        <v>6315</v>
      </c>
      <c r="W261" s="212">
        <v>5489</v>
      </c>
      <c r="X261" s="211">
        <v>5050</v>
      </c>
      <c r="Y261" s="212">
        <v>4317</v>
      </c>
      <c r="Z261" s="256">
        <f t="shared" si="127"/>
        <v>16945</v>
      </c>
      <c r="AA261" s="257">
        <f t="shared" si="127"/>
        <v>14798</v>
      </c>
      <c r="AB261" s="201" t="s">
        <v>269</v>
      </c>
      <c r="AC261" s="201">
        <v>3245</v>
      </c>
      <c r="AD261" s="212">
        <v>3622</v>
      </c>
      <c r="AE261" s="211">
        <v>1670</v>
      </c>
      <c r="AF261" s="212">
        <v>2642</v>
      </c>
      <c r="AG261" s="211">
        <v>816</v>
      </c>
      <c r="AH261" s="212">
        <v>1213</v>
      </c>
      <c r="AI261" s="256">
        <f t="shared" si="128"/>
        <v>5731</v>
      </c>
      <c r="AJ261" s="257">
        <f t="shared" si="128"/>
        <v>7477</v>
      </c>
      <c r="AK261" s="201" t="s">
        <v>269</v>
      </c>
      <c r="AL261" s="127">
        <f t="shared" si="129"/>
        <v>36263</v>
      </c>
      <c r="AM261" s="344">
        <f t="shared" si="129"/>
        <v>39561</v>
      </c>
    </row>
    <row r="262" spans="1:39" x14ac:dyDescent="0.35">
      <c r="A262" s="201" t="s">
        <v>270</v>
      </c>
      <c r="B262" s="211"/>
      <c r="C262" s="212">
        <v>144</v>
      </c>
      <c r="D262" s="211"/>
      <c r="E262" s="212">
        <v>1122</v>
      </c>
      <c r="F262" s="211"/>
      <c r="G262" s="212">
        <v>2071</v>
      </c>
      <c r="H262" s="256">
        <f t="shared" si="125"/>
        <v>0</v>
      </c>
      <c r="I262" s="257">
        <f t="shared" si="125"/>
        <v>3337</v>
      </c>
      <c r="J262" s="201" t="s">
        <v>270</v>
      </c>
      <c r="K262" s="211">
        <v>3538</v>
      </c>
      <c r="L262" s="212">
        <v>1698</v>
      </c>
      <c r="M262" s="211">
        <v>3332</v>
      </c>
      <c r="N262" s="212">
        <v>2566</v>
      </c>
      <c r="O262" s="211">
        <v>109</v>
      </c>
      <c r="P262" s="212">
        <v>1205</v>
      </c>
      <c r="Q262" s="123">
        <f t="shared" si="126"/>
        <v>6979</v>
      </c>
      <c r="R262" s="124">
        <f t="shared" si="126"/>
        <v>5469</v>
      </c>
      <c r="S262" s="201" t="s">
        <v>270</v>
      </c>
      <c r="T262" s="211">
        <v>1706</v>
      </c>
      <c r="U262" s="212">
        <v>2659</v>
      </c>
      <c r="V262" s="211">
        <v>4500</v>
      </c>
      <c r="W262" s="212">
        <v>5542</v>
      </c>
      <c r="X262" s="211">
        <v>3571</v>
      </c>
      <c r="Y262" s="212">
        <v>2409</v>
      </c>
      <c r="Z262" s="256">
        <f t="shared" si="127"/>
        <v>9777</v>
      </c>
      <c r="AA262" s="257">
        <f t="shared" si="127"/>
        <v>10610</v>
      </c>
      <c r="AB262" s="201" t="s">
        <v>270</v>
      </c>
      <c r="AC262" s="201">
        <v>1954</v>
      </c>
      <c r="AD262" s="212">
        <v>2688</v>
      </c>
      <c r="AE262" s="211">
        <v>139</v>
      </c>
      <c r="AF262" s="212">
        <v>441</v>
      </c>
      <c r="AG262" s="211">
        <v>198</v>
      </c>
      <c r="AH262" s="212">
        <v>1</v>
      </c>
      <c r="AI262" s="256">
        <f t="shared" si="128"/>
        <v>2291</v>
      </c>
      <c r="AJ262" s="257">
        <f t="shared" si="128"/>
        <v>3130</v>
      </c>
      <c r="AK262" s="201" t="s">
        <v>270</v>
      </c>
      <c r="AL262" s="127">
        <f t="shared" si="129"/>
        <v>19047</v>
      </c>
      <c r="AM262" s="344">
        <f t="shared" si="129"/>
        <v>22546</v>
      </c>
    </row>
    <row r="263" spans="1:39" x14ac:dyDescent="0.35">
      <c r="A263" s="201" t="s">
        <v>132</v>
      </c>
      <c r="B263" s="211"/>
      <c r="C263" s="212">
        <v>24</v>
      </c>
      <c r="D263" s="211"/>
      <c r="E263" s="212">
        <v>393</v>
      </c>
      <c r="F263" s="211"/>
      <c r="G263" s="212">
        <v>862</v>
      </c>
      <c r="H263" s="256">
        <f t="shared" si="125"/>
        <v>0</v>
      </c>
      <c r="I263" s="257">
        <f t="shared" si="125"/>
        <v>1279</v>
      </c>
      <c r="J263" s="201" t="s">
        <v>132</v>
      </c>
      <c r="K263" s="211">
        <v>1431</v>
      </c>
      <c r="L263" s="212">
        <v>2112</v>
      </c>
      <c r="M263" s="211">
        <v>1820</v>
      </c>
      <c r="N263" s="212">
        <v>4099</v>
      </c>
      <c r="O263" s="211">
        <v>2116</v>
      </c>
      <c r="P263" s="212">
        <v>3486</v>
      </c>
      <c r="Q263" s="123">
        <f t="shared" si="126"/>
        <v>5367</v>
      </c>
      <c r="R263" s="124">
        <f t="shared" si="126"/>
        <v>9697</v>
      </c>
      <c r="S263" s="201" t="s">
        <v>132</v>
      </c>
      <c r="T263" s="211">
        <v>2528</v>
      </c>
      <c r="U263" s="212">
        <v>3398</v>
      </c>
      <c r="V263" s="211">
        <v>3104</v>
      </c>
      <c r="W263" s="212">
        <v>3021</v>
      </c>
      <c r="X263" s="211">
        <v>2665</v>
      </c>
      <c r="Y263" s="212">
        <v>3608</v>
      </c>
      <c r="Z263" s="256">
        <f t="shared" si="127"/>
        <v>8297</v>
      </c>
      <c r="AA263" s="257">
        <f t="shared" si="127"/>
        <v>10027</v>
      </c>
      <c r="AB263" s="201" t="s">
        <v>132</v>
      </c>
      <c r="AC263" s="201">
        <v>1238</v>
      </c>
      <c r="AD263" s="212">
        <v>1648</v>
      </c>
      <c r="AE263" s="211">
        <v>270</v>
      </c>
      <c r="AF263" s="212">
        <v>975</v>
      </c>
      <c r="AG263" s="211">
        <v>21</v>
      </c>
      <c r="AH263" s="212">
        <v>33</v>
      </c>
      <c r="AI263" s="256">
        <f t="shared" si="128"/>
        <v>1529</v>
      </c>
      <c r="AJ263" s="257">
        <f t="shared" si="128"/>
        <v>2656</v>
      </c>
      <c r="AK263" s="201" t="s">
        <v>132</v>
      </c>
      <c r="AL263" s="127">
        <f t="shared" si="129"/>
        <v>15193</v>
      </c>
      <c r="AM263" s="344">
        <f t="shared" si="129"/>
        <v>23659</v>
      </c>
    </row>
    <row r="264" spans="1:39" x14ac:dyDescent="0.35">
      <c r="A264" s="201" t="s">
        <v>271</v>
      </c>
      <c r="B264" s="211"/>
      <c r="C264" s="212">
        <v>551</v>
      </c>
      <c r="D264" s="211"/>
      <c r="E264" s="212">
        <v>1371</v>
      </c>
      <c r="F264" s="211"/>
      <c r="G264" s="212">
        <v>2096</v>
      </c>
      <c r="H264" s="256">
        <f t="shared" si="125"/>
        <v>0</v>
      </c>
      <c r="I264" s="257">
        <f t="shared" si="125"/>
        <v>4018</v>
      </c>
      <c r="J264" s="201" t="s">
        <v>271</v>
      </c>
      <c r="K264" s="211">
        <v>3454</v>
      </c>
      <c r="L264" s="212">
        <v>2869</v>
      </c>
      <c r="M264" s="211">
        <v>4319</v>
      </c>
      <c r="N264" s="212">
        <v>5273</v>
      </c>
      <c r="O264" s="211">
        <v>5231</v>
      </c>
      <c r="P264" s="212">
        <v>5374</v>
      </c>
      <c r="Q264" s="123">
        <f t="shared" si="126"/>
        <v>13004</v>
      </c>
      <c r="R264" s="124">
        <f t="shared" si="126"/>
        <v>13516</v>
      </c>
      <c r="S264" s="201" t="s">
        <v>271</v>
      </c>
      <c r="T264" s="211">
        <v>4839</v>
      </c>
      <c r="U264" s="212">
        <v>4854</v>
      </c>
      <c r="V264" s="211">
        <v>5626</v>
      </c>
      <c r="W264" s="212">
        <v>5488</v>
      </c>
      <c r="X264" s="211">
        <v>5025</v>
      </c>
      <c r="Y264" s="212">
        <v>4681</v>
      </c>
      <c r="Z264" s="256">
        <f t="shared" si="127"/>
        <v>15490</v>
      </c>
      <c r="AA264" s="257">
        <f t="shared" si="127"/>
        <v>15023</v>
      </c>
      <c r="AB264" s="201" t="s">
        <v>271</v>
      </c>
      <c r="AC264" s="201">
        <v>3264</v>
      </c>
      <c r="AD264" s="212">
        <v>3931</v>
      </c>
      <c r="AE264" s="211">
        <v>2091</v>
      </c>
      <c r="AF264" s="212">
        <v>2693</v>
      </c>
      <c r="AG264" s="211">
        <v>1035</v>
      </c>
      <c r="AH264" s="212">
        <v>1365</v>
      </c>
      <c r="AI264" s="256">
        <f t="shared" si="128"/>
        <v>6390</v>
      </c>
      <c r="AJ264" s="257">
        <f t="shared" si="128"/>
        <v>7989</v>
      </c>
      <c r="AK264" s="201" t="s">
        <v>271</v>
      </c>
      <c r="AL264" s="127">
        <f t="shared" si="129"/>
        <v>34884</v>
      </c>
      <c r="AM264" s="344">
        <f t="shared" si="129"/>
        <v>40546</v>
      </c>
    </row>
    <row r="265" spans="1:39" x14ac:dyDescent="0.35">
      <c r="A265" s="135" t="s">
        <v>272</v>
      </c>
      <c r="B265" s="119"/>
      <c r="C265" s="255">
        <v>0</v>
      </c>
      <c r="D265" s="119"/>
      <c r="E265" s="255">
        <v>0</v>
      </c>
      <c r="F265" s="119"/>
      <c r="G265" s="255">
        <v>0</v>
      </c>
      <c r="H265" s="256">
        <f t="shared" si="125"/>
        <v>0</v>
      </c>
      <c r="I265" s="257">
        <f t="shared" si="125"/>
        <v>0</v>
      </c>
      <c r="J265" s="135" t="s">
        <v>272</v>
      </c>
      <c r="K265" s="119">
        <v>0</v>
      </c>
      <c r="L265" s="255">
        <v>0</v>
      </c>
      <c r="M265" s="119">
        <v>0</v>
      </c>
      <c r="N265" s="255">
        <v>0</v>
      </c>
      <c r="O265" s="119">
        <v>0</v>
      </c>
      <c r="P265" s="255">
        <v>0</v>
      </c>
      <c r="Q265" s="123">
        <f t="shared" si="126"/>
        <v>0</v>
      </c>
      <c r="R265" s="124">
        <f t="shared" si="126"/>
        <v>0</v>
      </c>
      <c r="S265" s="135" t="s">
        <v>272</v>
      </c>
      <c r="T265" s="119">
        <v>0</v>
      </c>
      <c r="U265" s="255">
        <v>0</v>
      </c>
      <c r="V265" s="119">
        <v>0</v>
      </c>
      <c r="W265" s="255">
        <v>0</v>
      </c>
      <c r="X265" s="119">
        <v>0</v>
      </c>
      <c r="Y265" s="255">
        <v>0</v>
      </c>
      <c r="Z265" s="256">
        <f t="shared" si="127"/>
        <v>0</v>
      </c>
      <c r="AA265" s="257">
        <f t="shared" si="127"/>
        <v>0</v>
      </c>
      <c r="AB265" s="135" t="s">
        <v>272</v>
      </c>
      <c r="AC265" s="135">
        <v>0</v>
      </c>
      <c r="AD265" s="255">
        <v>0</v>
      </c>
      <c r="AE265" s="119">
        <v>0</v>
      </c>
      <c r="AF265" s="255">
        <v>0</v>
      </c>
      <c r="AG265" s="119">
        <v>0</v>
      </c>
      <c r="AH265" s="255">
        <v>0</v>
      </c>
      <c r="AI265" s="256">
        <f t="shared" si="128"/>
        <v>0</v>
      </c>
      <c r="AJ265" s="257">
        <f t="shared" si="128"/>
        <v>0</v>
      </c>
      <c r="AK265" s="135" t="s">
        <v>272</v>
      </c>
      <c r="AL265" s="127">
        <f t="shared" si="129"/>
        <v>0</v>
      </c>
      <c r="AM265" s="344">
        <f t="shared" si="129"/>
        <v>0</v>
      </c>
    </row>
    <row r="266" spans="1:39" x14ac:dyDescent="0.35">
      <c r="A266" s="135" t="s">
        <v>273</v>
      </c>
      <c r="B266" s="119"/>
      <c r="C266" s="255">
        <v>0</v>
      </c>
      <c r="D266" s="119"/>
      <c r="E266" s="255">
        <v>0</v>
      </c>
      <c r="F266" s="119"/>
      <c r="G266" s="255">
        <v>0</v>
      </c>
      <c r="H266" s="256">
        <f t="shared" si="125"/>
        <v>0</v>
      </c>
      <c r="I266" s="257">
        <f t="shared" si="125"/>
        <v>0</v>
      </c>
      <c r="J266" s="135" t="s">
        <v>273</v>
      </c>
      <c r="K266" s="119">
        <v>0</v>
      </c>
      <c r="L266" s="255">
        <v>0</v>
      </c>
      <c r="M266" s="119">
        <v>0</v>
      </c>
      <c r="N266" s="255">
        <v>0</v>
      </c>
      <c r="O266" s="119">
        <v>0</v>
      </c>
      <c r="P266" s="255">
        <v>0</v>
      </c>
      <c r="Q266" s="123">
        <f t="shared" si="126"/>
        <v>0</v>
      </c>
      <c r="R266" s="124">
        <f t="shared" si="126"/>
        <v>0</v>
      </c>
      <c r="S266" s="135" t="s">
        <v>273</v>
      </c>
      <c r="T266" s="119">
        <v>0</v>
      </c>
      <c r="U266" s="255">
        <v>0</v>
      </c>
      <c r="V266" s="119">
        <v>0</v>
      </c>
      <c r="W266" s="255">
        <v>0</v>
      </c>
      <c r="X266" s="119">
        <v>0</v>
      </c>
      <c r="Y266" s="255">
        <v>0</v>
      </c>
      <c r="Z266" s="256">
        <f t="shared" si="127"/>
        <v>0</v>
      </c>
      <c r="AA266" s="257">
        <f t="shared" si="127"/>
        <v>0</v>
      </c>
      <c r="AB266" s="135" t="s">
        <v>273</v>
      </c>
      <c r="AC266" s="135">
        <v>0</v>
      </c>
      <c r="AD266" s="255">
        <v>0</v>
      </c>
      <c r="AE266" s="119">
        <v>0</v>
      </c>
      <c r="AF266" s="255">
        <v>0</v>
      </c>
      <c r="AG266" s="119">
        <v>0</v>
      </c>
      <c r="AH266" s="255">
        <v>0</v>
      </c>
      <c r="AI266" s="256">
        <f t="shared" si="128"/>
        <v>0</v>
      </c>
      <c r="AJ266" s="257">
        <f t="shared" si="128"/>
        <v>0</v>
      </c>
      <c r="AK266" s="135" t="s">
        <v>273</v>
      </c>
      <c r="AL266" s="127">
        <f t="shared" si="129"/>
        <v>0</v>
      </c>
      <c r="AM266" s="344">
        <f t="shared" si="129"/>
        <v>0</v>
      </c>
    </row>
    <row r="267" spans="1:39" x14ac:dyDescent="0.35">
      <c r="A267" s="135" t="s">
        <v>274</v>
      </c>
      <c r="B267" s="119"/>
      <c r="C267" s="255">
        <v>0</v>
      </c>
      <c r="D267" s="119"/>
      <c r="E267" s="255">
        <v>0</v>
      </c>
      <c r="F267" s="119"/>
      <c r="G267" s="255">
        <v>0</v>
      </c>
      <c r="H267" s="256">
        <f t="shared" si="125"/>
        <v>0</v>
      </c>
      <c r="I267" s="257">
        <f t="shared" si="125"/>
        <v>0</v>
      </c>
      <c r="J267" s="135" t="s">
        <v>274</v>
      </c>
      <c r="K267" s="119">
        <v>0</v>
      </c>
      <c r="L267" s="255">
        <v>0</v>
      </c>
      <c r="M267" s="119">
        <v>0</v>
      </c>
      <c r="N267" s="255">
        <v>0</v>
      </c>
      <c r="O267" s="119">
        <v>0</v>
      </c>
      <c r="P267" s="255">
        <v>0</v>
      </c>
      <c r="Q267" s="123">
        <f t="shared" si="126"/>
        <v>0</v>
      </c>
      <c r="R267" s="124">
        <f t="shared" si="126"/>
        <v>0</v>
      </c>
      <c r="S267" s="135" t="s">
        <v>274</v>
      </c>
      <c r="T267" s="119">
        <v>0</v>
      </c>
      <c r="U267" s="255">
        <v>0</v>
      </c>
      <c r="V267" s="119">
        <v>0</v>
      </c>
      <c r="W267" s="255">
        <v>0</v>
      </c>
      <c r="X267" s="119">
        <v>0</v>
      </c>
      <c r="Y267" s="255">
        <v>0</v>
      </c>
      <c r="Z267" s="256">
        <f t="shared" si="127"/>
        <v>0</v>
      </c>
      <c r="AA267" s="257">
        <f t="shared" si="127"/>
        <v>0</v>
      </c>
      <c r="AB267" s="135" t="s">
        <v>274</v>
      </c>
      <c r="AC267" s="135">
        <v>0</v>
      </c>
      <c r="AD267" s="255">
        <v>0</v>
      </c>
      <c r="AE267" s="119">
        <v>0</v>
      </c>
      <c r="AF267" s="255">
        <v>0</v>
      </c>
      <c r="AG267" s="119">
        <v>0</v>
      </c>
      <c r="AH267" s="255">
        <v>0</v>
      </c>
      <c r="AI267" s="256">
        <f t="shared" si="128"/>
        <v>0</v>
      </c>
      <c r="AJ267" s="257">
        <f t="shared" si="128"/>
        <v>0</v>
      </c>
      <c r="AK267" s="135" t="s">
        <v>274</v>
      </c>
      <c r="AL267" s="127">
        <f t="shared" si="129"/>
        <v>0</v>
      </c>
      <c r="AM267" s="344">
        <f t="shared" si="129"/>
        <v>0</v>
      </c>
    </row>
    <row r="268" spans="1:39" x14ac:dyDescent="0.35">
      <c r="A268" s="135" t="s">
        <v>275</v>
      </c>
      <c r="B268" s="119"/>
      <c r="C268" s="255">
        <v>0</v>
      </c>
      <c r="D268" s="119"/>
      <c r="E268" s="255">
        <v>0</v>
      </c>
      <c r="F268" s="119"/>
      <c r="G268" s="255">
        <v>0</v>
      </c>
      <c r="H268" s="256">
        <f t="shared" si="125"/>
        <v>0</v>
      </c>
      <c r="I268" s="257">
        <f t="shared" si="125"/>
        <v>0</v>
      </c>
      <c r="J268" s="135" t="s">
        <v>275</v>
      </c>
      <c r="K268" s="119">
        <v>0</v>
      </c>
      <c r="L268" s="255">
        <v>0</v>
      </c>
      <c r="M268" s="119">
        <v>0</v>
      </c>
      <c r="N268" s="255">
        <v>0</v>
      </c>
      <c r="O268" s="119">
        <v>0</v>
      </c>
      <c r="P268" s="255">
        <v>0</v>
      </c>
      <c r="Q268" s="123">
        <f t="shared" si="126"/>
        <v>0</v>
      </c>
      <c r="R268" s="124">
        <f t="shared" si="126"/>
        <v>0</v>
      </c>
      <c r="S268" s="135" t="s">
        <v>275</v>
      </c>
      <c r="T268" s="119">
        <v>0</v>
      </c>
      <c r="U268" s="255">
        <v>0</v>
      </c>
      <c r="V268" s="119">
        <v>0</v>
      </c>
      <c r="W268" s="255">
        <v>0</v>
      </c>
      <c r="X268" s="119">
        <v>0</v>
      </c>
      <c r="Y268" s="255">
        <v>0</v>
      </c>
      <c r="Z268" s="256">
        <f t="shared" si="127"/>
        <v>0</v>
      </c>
      <c r="AA268" s="257">
        <f t="shared" si="127"/>
        <v>0</v>
      </c>
      <c r="AB268" s="135" t="s">
        <v>275</v>
      </c>
      <c r="AC268" s="135">
        <v>0</v>
      </c>
      <c r="AD268" s="255">
        <v>0</v>
      </c>
      <c r="AE268" s="119">
        <v>0</v>
      </c>
      <c r="AF268" s="255">
        <v>0</v>
      </c>
      <c r="AG268" s="119">
        <v>0</v>
      </c>
      <c r="AH268" s="255">
        <v>0</v>
      </c>
      <c r="AI268" s="256">
        <f t="shared" si="128"/>
        <v>0</v>
      </c>
      <c r="AJ268" s="257">
        <f t="shared" si="128"/>
        <v>0</v>
      </c>
      <c r="AK268" s="135" t="s">
        <v>275</v>
      </c>
      <c r="AL268" s="127">
        <f t="shared" si="129"/>
        <v>0</v>
      </c>
      <c r="AM268" s="344">
        <f t="shared" si="129"/>
        <v>0</v>
      </c>
    </row>
    <row r="269" spans="1:39" x14ac:dyDescent="0.35">
      <c r="A269" s="135" t="s">
        <v>82</v>
      </c>
      <c r="B269" s="119"/>
      <c r="C269" s="255">
        <v>0</v>
      </c>
      <c r="D269" s="119"/>
      <c r="E269" s="255">
        <v>0</v>
      </c>
      <c r="F269" s="119"/>
      <c r="G269" s="255">
        <v>0</v>
      </c>
      <c r="H269" s="256">
        <f t="shared" si="125"/>
        <v>0</v>
      </c>
      <c r="I269" s="257">
        <f t="shared" si="125"/>
        <v>0</v>
      </c>
      <c r="J269" s="135" t="s">
        <v>82</v>
      </c>
      <c r="K269" s="119">
        <v>0</v>
      </c>
      <c r="L269" s="255">
        <v>0</v>
      </c>
      <c r="M269" s="119">
        <v>0</v>
      </c>
      <c r="N269" s="255">
        <v>0</v>
      </c>
      <c r="O269" s="119">
        <v>0</v>
      </c>
      <c r="P269" s="255">
        <v>0</v>
      </c>
      <c r="Q269" s="123">
        <f t="shared" si="126"/>
        <v>0</v>
      </c>
      <c r="R269" s="124">
        <f t="shared" si="126"/>
        <v>0</v>
      </c>
      <c r="S269" s="135" t="s">
        <v>82</v>
      </c>
      <c r="T269" s="119">
        <v>0</v>
      </c>
      <c r="U269" s="255">
        <v>0</v>
      </c>
      <c r="V269" s="119">
        <v>0</v>
      </c>
      <c r="W269" s="255">
        <v>0</v>
      </c>
      <c r="X269" s="119">
        <v>0</v>
      </c>
      <c r="Y269" s="255">
        <v>0</v>
      </c>
      <c r="Z269" s="256">
        <f t="shared" si="127"/>
        <v>0</v>
      </c>
      <c r="AA269" s="257">
        <f t="shared" si="127"/>
        <v>0</v>
      </c>
      <c r="AB269" s="135" t="s">
        <v>82</v>
      </c>
      <c r="AC269" s="135">
        <v>0</v>
      </c>
      <c r="AD269" s="255">
        <v>0</v>
      </c>
      <c r="AE269" s="119">
        <v>0</v>
      </c>
      <c r="AF269" s="255">
        <v>0</v>
      </c>
      <c r="AG269" s="119">
        <v>0</v>
      </c>
      <c r="AH269" s="255">
        <v>0</v>
      </c>
      <c r="AI269" s="256">
        <f t="shared" si="128"/>
        <v>0</v>
      </c>
      <c r="AJ269" s="257">
        <f t="shared" si="128"/>
        <v>0</v>
      </c>
      <c r="AK269" s="135" t="s">
        <v>82</v>
      </c>
      <c r="AL269" s="127">
        <f t="shared" si="129"/>
        <v>0</v>
      </c>
      <c r="AM269" s="344">
        <f t="shared" si="129"/>
        <v>0</v>
      </c>
    </row>
    <row r="270" spans="1:39" x14ac:dyDescent="0.35">
      <c r="A270" s="201" t="s">
        <v>276</v>
      </c>
      <c r="B270" s="211"/>
      <c r="C270" s="212">
        <v>0</v>
      </c>
      <c r="D270" s="211"/>
      <c r="E270" s="212">
        <v>3</v>
      </c>
      <c r="F270" s="211"/>
      <c r="G270" s="212">
        <v>4</v>
      </c>
      <c r="H270" s="256">
        <f t="shared" si="125"/>
        <v>0</v>
      </c>
      <c r="I270" s="257">
        <f t="shared" si="125"/>
        <v>7</v>
      </c>
      <c r="J270" s="201" t="s">
        <v>276</v>
      </c>
      <c r="K270" s="211">
        <v>2</v>
      </c>
      <c r="L270" s="212">
        <v>179</v>
      </c>
      <c r="M270" s="211">
        <v>8</v>
      </c>
      <c r="N270" s="212">
        <v>171</v>
      </c>
      <c r="O270" s="211">
        <v>2</v>
      </c>
      <c r="P270" s="212">
        <v>77</v>
      </c>
      <c r="Q270" s="123">
        <f t="shared" si="126"/>
        <v>12</v>
      </c>
      <c r="R270" s="124">
        <f t="shared" si="126"/>
        <v>427</v>
      </c>
      <c r="S270" s="201" t="s">
        <v>276</v>
      </c>
      <c r="T270" s="211">
        <v>4</v>
      </c>
      <c r="U270" s="212">
        <v>105</v>
      </c>
      <c r="V270" s="211">
        <v>3</v>
      </c>
      <c r="W270" s="212">
        <v>180</v>
      </c>
      <c r="X270" s="211">
        <v>5</v>
      </c>
      <c r="Y270" s="212">
        <v>96</v>
      </c>
      <c r="Z270" s="256">
        <f t="shared" si="127"/>
        <v>12</v>
      </c>
      <c r="AA270" s="257">
        <f t="shared" si="127"/>
        <v>381</v>
      </c>
      <c r="AB270" s="201" t="s">
        <v>276</v>
      </c>
      <c r="AC270" s="201">
        <v>7</v>
      </c>
      <c r="AD270" s="212">
        <v>25</v>
      </c>
      <c r="AE270" s="211">
        <v>4</v>
      </c>
      <c r="AF270" s="212">
        <v>6</v>
      </c>
      <c r="AG270" s="211">
        <v>1</v>
      </c>
      <c r="AH270" s="212">
        <v>1</v>
      </c>
      <c r="AI270" s="256">
        <f t="shared" si="128"/>
        <v>12</v>
      </c>
      <c r="AJ270" s="257">
        <f t="shared" si="128"/>
        <v>32</v>
      </c>
      <c r="AK270" s="201" t="s">
        <v>276</v>
      </c>
      <c r="AL270" s="127">
        <f t="shared" si="129"/>
        <v>36</v>
      </c>
      <c r="AM270" s="344">
        <f t="shared" si="129"/>
        <v>847</v>
      </c>
    </row>
    <row r="271" spans="1:39" x14ac:dyDescent="0.35">
      <c r="A271" s="245" t="s">
        <v>277</v>
      </c>
      <c r="B271" s="329"/>
      <c r="C271" s="330">
        <v>0</v>
      </c>
      <c r="D271" s="329"/>
      <c r="E271" s="330">
        <v>0</v>
      </c>
      <c r="F271" s="329"/>
      <c r="G271" s="330">
        <v>0</v>
      </c>
      <c r="H271" s="256">
        <f t="shared" si="125"/>
        <v>0</v>
      </c>
      <c r="I271" s="257">
        <f t="shared" si="125"/>
        <v>0</v>
      </c>
      <c r="J271" s="245" t="s">
        <v>277</v>
      </c>
      <c r="K271" s="329">
        <v>0</v>
      </c>
      <c r="L271" s="330">
        <v>0</v>
      </c>
      <c r="M271" s="329">
        <v>0</v>
      </c>
      <c r="N271" s="330">
        <v>0</v>
      </c>
      <c r="O271" s="329">
        <v>0</v>
      </c>
      <c r="P271" s="330">
        <v>0</v>
      </c>
      <c r="Q271" s="123">
        <f t="shared" si="126"/>
        <v>0</v>
      </c>
      <c r="R271" s="124">
        <f t="shared" si="126"/>
        <v>0</v>
      </c>
      <c r="S271" s="245" t="s">
        <v>277</v>
      </c>
      <c r="T271" s="329">
        <v>0</v>
      </c>
      <c r="U271" s="330">
        <v>0</v>
      </c>
      <c r="V271" s="329">
        <v>0</v>
      </c>
      <c r="W271" s="330">
        <v>0</v>
      </c>
      <c r="X271" s="329">
        <v>0</v>
      </c>
      <c r="Y271" s="330">
        <v>0</v>
      </c>
      <c r="Z271" s="256">
        <f t="shared" si="127"/>
        <v>0</v>
      </c>
      <c r="AA271" s="257">
        <f t="shared" si="127"/>
        <v>0</v>
      </c>
      <c r="AB271" s="245" t="s">
        <v>277</v>
      </c>
      <c r="AC271" s="245">
        <v>0</v>
      </c>
      <c r="AD271" s="330">
        <v>0</v>
      </c>
      <c r="AE271" s="329">
        <v>0</v>
      </c>
      <c r="AF271" s="330">
        <v>0</v>
      </c>
      <c r="AG271" s="329">
        <v>0</v>
      </c>
      <c r="AH271" s="330">
        <v>0</v>
      </c>
      <c r="AI271" s="256">
        <f t="shared" si="128"/>
        <v>0</v>
      </c>
      <c r="AJ271" s="257">
        <f t="shared" si="128"/>
        <v>0</v>
      </c>
      <c r="AK271" s="245" t="s">
        <v>277</v>
      </c>
      <c r="AL271" s="127">
        <f t="shared" si="129"/>
        <v>0</v>
      </c>
      <c r="AM271" s="344">
        <f t="shared" si="129"/>
        <v>0</v>
      </c>
    </row>
    <row r="272" spans="1:39" x14ac:dyDescent="0.35">
      <c r="A272" s="245" t="s">
        <v>278</v>
      </c>
      <c r="B272" s="119"/>
      <c r="C272" s="255">
        <v>0</v>
      </c>
      <c r="D272" s="119"/>
      <c r="E272" s="255">
        <v>0</v>
      </c>
      <c r="F272" s="119"/>
      <c r="G272" s="255">
        <v>0</v>
      </c>
      <c r="H272" s="256">
        <f t="shared" si="125"/>
        <v>0</v>
      </c>
      <c r="I272" s="257">
        <f t="shared" si="125"/>
        <v>0</v>
      </c>
      <c r="J272" s="245" t="s">
        <v>278</v>
      </c>
      <c r="K272" s="119">
        <v>0</v>
      </c>
      <c r="L272" s="255">
        <v>0</v>
      </c>
      <c r="M272" s="119">
        <v>0</v>
      </c>
      <c r="N272" s="255">
        <v>0</v>
      </c>
      <c r="O272" s="119">
        <v>0</v>
      </c>
      <c r="P272" s="255">
        <v>0</v>
      </c>
      <c r="Q272" s="123">
        <f t="shared" si="126"/>
        <v>0</v>
      </c>
      <c r="R272" s="124">
        <f t="shared" si="126"/>
        <v>0</v>
      </c>
      <c r="S272" s="245" t="s">
        <v>278</v>
      </c>
      <c r="T272" s="119">
        <v>0</v>
      </c>
      <c r="U272" s="255">
        <v>0</v>
      </c>
      <c r="V272" s="119">
        <v>0</v>
      </c>
      <c r="W272" s="255">
        <v>0</v>
      </c>
      <c r="X272" s="119">
        <v>0</v>
      </c>
      <c r="Y272" s="255">
        <v>0</v>
      </c>
      <c r="Z272" s="256">
        <f t="shared" si="127"/>
        <v>0</v>
      </c>
      <c r="AA272" s="257">
        <f t="shared" si="127"/>
        <v>0</v>
      </c>
      <c r="AB272" s="245" t="s">
        <v>278</v>
      </c>
      <c r="AC272" s="245">
        <v>0</v>
      </c>
      <c r="AD272" s="255">
        <v>0</v>
      </c>
      <c r="AE272" s="119">
        <v>0</v>
      </c>
      <c r="AF272" s="255">
        <v>0</v>
      </c>
      <c r="AG272" s="119">
        <v>0</v>
      </c>
      <c r="AH272" s="255">
        <v>0</v>
      </c>
      <c r="AI272" s="256">
        <f t="shared" si="128"/>
        <v>0</v>
      </c>
      <c r="AJ272" s="257">
        <f t="shared" si="128"/>
        <v>0</v>
      </c>
      <c r="AK272" s="245" t="s">
        <v>278</v>
      </c>
      <c r="AL272" s="127">
        <f t="shared" si="129"/>
        <v>0</v>
      </c>
      <c r="AM272" s="344">
        <f t="shared" si="129"/>
        <v>0</v>
      </c>
    </row>
    <row r="273" spans="1:39" x14ac:dyDescent="0.35">
      <c r="A273" s="201" t="s">
        <v>83</v>
      </c>
      <c r="B273" s="211"/>
      <c r="C273" s="212">
        <v>5</v>
      </c>
      <c r="D273" s="211"/>
      <c r="E273" s="212">
        <v>4</v>
      </c>
      <c r="F273" s="211"/>
      <c r="G273" s="212">
        <v>4</v>
      </c>
      <c r="H273" s="256">
        <f t="shared" si="125"/>
        <v>0</v>
      </c>
      <c r="I273" s="257">
        <f t="shared" si="125"/>
        <v>13</v>
      </c>
      <c r="J273" s="201" t="s">
        <v>83</v>
      </c>
      <c r="K273" s="211">
        <v>6</v>
      </c>
      <c r="L273" s="212">
        <v>5</v>
      </c>
      <c r="M273" s="211">
        <v>4</v>
      </c>
      <c r="N273" s="212">
        <v>3</v>
      </c>
      <c r="O273" s="211">
        <v>6</v>
      </c>
      <c r="P273" s="212">
        <v>6</v>
      </c>
      <c r="Q273" s="123">
        <f t="shared" si="126"/>
        <v>16</v>
      </c>
      <c r="R273" s="124">
        <f t="shared" si="126"/>
        <v>14</v>
      </c>
      <c r="S273" s="201" t="s">
        <v>83</v>
      </c>
      <c r="T273" s="211">
        <v>5</v>
      </c>
      <c r="U273" s="212">
        <v>4</v>
      </c>
      <c r="V273" s="211">
        <v>4</v>
      </c>
      <c r="W273" s="212">
        <v>5</v>
      </c>
      <c r="X273" s="211">
        <v>6</v>
      </c>
      <c r="Y273" s="212">
        <v>5</v>
      </c>
      <c r="Z273" s="256">
        <f t="shared" si="127"/>
        <v>15</v>
      </c>
      <c r="AA273" s="257">
        <f t="shared" si="127"/>
        <v>14</v>
      </c>
      <c r="AB273" s="201" t="s">
        <v>83</v>
      </c>
      <c r="AC273" s="201">
        <v>4</v>
      </c>
      <c r="AD273" s="212">
        <v>4</v>
      </c>
      <c r="AE273" s="211">
        <v>5</v>
      </c>
      <c r="AF273" s="212">
        <v>0</v>
      </c>
      <c r="AG273" s="211">
        <v>6</v>
      </c>
      <c r="AH273" s="212">
        <v>5</v>
      </c>
      <c r="AI273" s="256">
        <f t="shared" si="128"/>
        <v>15</v>
      </c>
      <c r="AJ273" s="257">
        <f t="shared" si="128"/>
        <v>9</v>
      </c>
      <c r="AK273" s="201" t="s">
        <v>83</v>
      </c>
      <c r="AL273" s="127">
        <f t="shared" si="129"/>
        <v>46</v>
      </c>
      <c r="AM273" s="344">
        <f t="shared" si="129"/>
        <v>50</v>
      </c>
    </row>
    <row r="274" spans="1:39" x14ac:dyDescent="0.35">
      <c r="A274" s="201" t="s">
        <v>279</v>
      </c>
      <c r="B274" s="211"/>
      <c r="C274" s="212">
        <v>339</v>
      </c>
      <c r="D274" s="211"/>
      <c r="E274" s="212">
        <v>652</v>
      </c>
      <c r="F274" s="211"/>
      <c r="G274" s="212">
        <v>1519</v>
      </c>
      <c r="H274" s="256">
        <f t="shared" si="125"/>
        <v>0</v>
      </c>
      <c r="I274" s="257">
        <f t="shared" si="125"/>
        <v>2510</v>
      </c>
      <c r="J274" s="201" t="s">
        <v>279</v>
      </c>
      <c r="K274" s="211">
        <v>2090</v>
      </c>
      <c r="L274" s="212">
        <v>1718</v>
      </c>
      <c r="M274" s="211">
        <v>2536</v>
      </c>
      <c r="N274" s="212">
        <v>2938</v>
      </c>
      <c r="O274" s="211">
        <v>3022</v>
      </c>
      <c r="P274" s="212">
        <v>2663</v>
      </c>
      <c r="Q274" s="123">
        <f t="shared" si="126"/>
        <v>7648</v>
      </c>
      <c r="R274" s="124">
        <f t="shared" si="126"/>
        <v>7319</v>
      </c>
      <c r="S274" s="201" t="s">
        <v>279</v>
      </c>
      <c r="T274" s="211">
        <v>2828</v>
      </c>
      <c r="U274" s="212">
        <v>2778</v>
      </c>
      <c r="V274" s="211">
        <v>3153</v>
      </c>
      <c r="W274" s="212">
        <v>3039</v>
      </c>
      <c r="X274" s="211">
        <v>2785</v>
      </c>
      <c r="Y274" s="212">
        <v>2379</v>
      </c>
      <c r="Z274" s="256">
        <f t="shared" si="127"/>
        <v>8766</v>
      </c>
      <c r="AA274" s="257">
        <f t="shared" si="127"/>
        <v>8196</v>
      </c>
      <c r="AB274" s="201" t="s">
        <v>279</v>
      </c>
      <c r="AC274" s="201">
        <v>1869</v>
      </c>
      <c r="AD274" s="212">
        <v>1842</v>
      </c>
      <c r="AE274" s="211">
        <v>974</v>
      </c>
      <c r="AF274" s="212">
        <v>1200</v>
      </c>
      <c r="AG274" s="211">
        <v>573</v>
      </c>
      <c r="AH274" s="212">
        <v>589</v>
      </c>
      <c r="AI274" s="256">
        <f t="shared" si="128"/>
        <v>3416</v>
      </c>
      <c r="AJ274" s="257">
        <f t="shared" si="128"/>
        <v>3631</v>
      </c>
      <c r="AK274" s="201" t="s">
        <v>279</v>
      </c>
      <c r="AL274" s="127">
        <f t="shared" si="129"/>
        <v>19830</v>
      </c>
      <c r="AM274" s="344">
        <f t="shared" si="129"/>
        <v>21656</v>
      </c>
    </row>
    <row r="275" spans="1:39" x14ac:dyDescent="0.35">
      <c r="A275" s="201" t="s">
        <v>280</v>
      </c>
      <c r="B275" s="211"/>
      <c r="C275" s="212">
        <v>246</v>
      </c>
      <c r="D275" s="211"/>
      <c r="E275" s="212">
        <v>368</v>
      </c>
      <c r="F275" s="211"/>
      <c r="G275" s="212">
        <v>722</v>
      </c>
      <c r="H275" s="256">
        <f t="shared" si="125"/>
        <v>0</v>
      </c>
      <c r="I275" s="257">
        <f t="shared" si="125"/>
        <v>1336</v>
      </c>
      <c r="J275" s="201" t="s">
        <v>280</v>
      </c>
      <c r="K275" s="211">
        <v>1088</v>
      </c>
      <c r="L275" s="212">
        <v>1016</v>
      </c>
      <c r="M275" s="211">
        <v>345</v>
      </c>
      <c r="N275" s="212">
        <v>1604</v>
      </c>
      <c r="O275" s="211">
        <v>1567</v>
      </c>
      <c r="P275" s="212">
        <v>1442</v>
      </c>
      <c r="Q275" s="123">
        <f t="shared" si="126"/>
        <v>3000</v>
      </c>
      <c r="R275" s="124">
        <f t="shared" si="126"/>
        <v>4062</v>
      </c>
      <c r="S275" s="201" t="s">
        <v>280</v>
      </c>
      <c r="T275" s="211">
        <v>1488</v>
      </c>
      <c r="U275" s="212">
        <v>1429</v>
      </c>
      <c r="V275" s="211">
        <v>1669</v>
      </c>
      <c r="W275" s="212">
        <v>1590</v>
      </c>
      <c r="X275" s="211">
        <v>1503</v>
      </c>
      <c r="Y275" s="212">
        <v>1355</v>
      </c>
      <c r="Z275" s="256">
        <f t="shared" si="127"/>
        <v>4660</v>
      </c>
      <c r="AA275" s="257">
        <f t="shared" si="127"/>
        <v>4374</v>
      </c>
      <c r="AB275" s="201" t="s">
        <v>280</v>
      </c>
      <c r="AC275" s="201">
        <v>965</v>
      </c>
      <c r="AD275" s="212">
        <v>1155</v>
      </c>
      <c r="AE275" s="211">
        <v>620</v>
      </c>
      <c r="AF275" s="212">
        <v>806</v>
      </c>
      <c r="AG275" s="211">
        <v>432</v>
      </c>
      <c r="AH275" s="212">
        <v>420</v>
      </c>
      <c r="AI275" s="256">
        <f t="shared" si="128"/>
        <v>2017</v>
      </c>
      <c r="AJ275" s="257">
        <f t="shared" si="128"/>
        <v>2381</v>
      </c>
      <c r="AK275" s="201" t="s">
        <v>280</v>
      </c>
      <c r="AL275" s="127">
        <f t="shared" si="129"/>
        <v>9677</v>
      </c>
      <c r="AM275" s="344">
        <f t="shared" si="129"/>
        <v>12153</v>
      </c>
    </row>
    <row r="276" spans="1:39" x14ac:dyDescent="0.35">
      <c r="A276" s="245" t="s">
        <v>281</v>
      </c>
      <c r="B276" s="329"/>
      <c r="C276" s="330">
        <v>0</v>
      </c>
      <c r="D276" s="329"/>
      <c r="E276" s="330">
        <v>0</v>
      </c>
      <c r="F276" s="329"/>
      <c r="G276" s="330">
        <v>0</v>
      </c>
      <c r="H276" s="256">
        <f t="shared" ref="H276:H278" si="130">SUM(B276,D276,F276)</f>
        <v>0</v>
      </c>
      <c r="I276" s="257">
        <f>SUM(C276,E276,G276)</f>
        <v>0</v>
      </c>
      <c r="J276" s="245" t="s">
        <v>281</v>
      </c>
      <c r="K276" s="329">
        <v>0</v>
      </c>
      <c r="L276" s="330">
        <v>0</v>
      </c>
      <c r="M276" s="329">
        <v>0</v>
      </c>
      <c r="N276" s="330">
        <v>0</v>
      </c>
      <c r="O276" s="329">
        <v>0</v>
      </c>
      <c r="P276" s="330">
        <v>0</v>
      </c>
      <c r="Q276" s="123">
        <f t="shared" si="126"/>
        <v>0</v>
      </c>
      <c r="R276" s="124">
        <f t="shared" si="126"/>
        <v>0</v>
      </c>
      <c r="S276" s="245" t="s">
        <v>281</v>
      </c>
      <c r="T276" s="329">
        <v>0</v>
      </c>
      <c r="U276" s="330">
        <v>0</v>
      </c>
      <c r="V276" s="329">
        <v>0</v>
      </c>
      <c r="W276" s="330">
        <v>0</v>
      </c>
      <c r="X276" s="329">
        <v>0</v>
      </c>
      <c r="Y276" s="330">
        <v>0</v>
      </c>
      <c r="Z276" s="256">
        <f t="shared" si="127"/>
        <v>0</v>
      </c>
      <c r="AA276" s="257">
        <f t="shared" si="127"/>
        <v>0</v>
      </c>
      <c r="AB276" s="245" t="s">
        <v>281</v>
      </c>
      <c r="AC276" s="245">
        <v>0</v>
      </c>
      <c r="AD276" s="330">
        <v>0</v>
      </c>
      <c r="AE276" s="329">
        <v>0</v>
      </c>
      <c r="AF276" s="330">
        <v>0</v>
      </c>
      <c r="AG276" s="329">
        <v>0</v>
      </c>
      <c r="AH276" s="330">
        <v>0</v>
      </c>
      <c r="AI276" s="256">
        <f t="shared" si="128"/>
        <v>0</v>
      </c>
      <c r="AJ276" s="257">
        <f t="shared" si="128"/>
        <v>0</v>
      </c>
      <c r="AK276" s="245" t="s">
        <v>281</v>
      </c>
      <c r="AL276" s="127">
        <f t="shared" si="129"/>
        <v>0</v>
      </c>
      <c r="AM276" s="344">
        <f t="shared" si="129"/>
        <v>0</v>
      </c>
    </row>
    <row r="277" spans="1:39" x14ac:dyDescent="0.35">
      <c r="A277" s="201" t="s">
        <v>282</v>
      </c>
      <c r="B277" s="211"/>
      <c r="C277" s="212">
        <v>0</v>
      </c>
      <c r="D277" s="211"/>
      <c r="E277" s="212">
        <v>0</v>
      </c>
      <c r="F277" s="211"/>
      <c r="G277" s="212">
        <v>9</v>
      </c>
      <c r="H277" s="256">
        <f t="shared" si="130"/>
        <v>0</v>
      </c>
      <c r="I277" s="257">
        <f>SUM(C277,E277,G277)</f>
        <v>9</v>
      </c>
      <c r="J277" s="201" t="s">
        <v>282</v>
      </c>
      <c r="K277" s="211">
        <v>81</v>
      </c>
      <c r="L277" s="212">
        <v>52</v>
      </c>
      <c r="M277" s="211">
        <v>127</v>
      </c>
      <c r="N277" s="212">
        <v>159</v>
      </c>
      <c r="O277" s="211">
        <v>193</v>
      </c>
      <c r="P277" s="212">
        <v>170</v>
      </c>
      <c r="Q277" s="123">
        <f t="shared" si="126"/>
        <v>401</v>
      </c>
      <c r="R277" s="124">
        <f t="shared" si="126"/>
        <v>381</v>
      </c>
      <c r="S277" s="201" t="s">
        <v>282</v>
      </c>
      <c r="T277" s="211">
        <v>175</v>
      </c>
      <c r="U277" s="212">
        <v>157</v>
      </c>
      <c r="V277" s="211">
        <v>206</v>
      </c>
      <c r="W277" s="212">
        <v>164</v>
      </c>
      <c r="X277" s="211">
        <v>157</v>
      </c>
      <c r="Y277" s="212">
        <v>130</v>
      </c>
      <c r="Z277" s="256">
        <f t="shared" si="127"/>
        <v>538</v>
      </c>
      <c r="AA277" s="257">
        <f t="shared" si="127"/>
        <v>451</v>
      </c>
      <c r="AB277" s="201" t="s">
        <v>282</v>
      </c>
      <c r="AC277" s="201">
        <v>77</v>
      </c>
      <c r="AD277" s="212">
        <v>99</v>
      </c>
      <c r="AE277" s="211">
        <v>33</v>
      </c>
      <c r="AF277" s="212">
        <v>52</v>
      </c>
      <c r="AG277" s="211">
        <v>0</v>
      </c>
      <c r="AH277" s="212">
        <v>7</v>
      </c>
      <c r="AI277" s="256">
        <f t="shared" si="128"/>
        <v>110</v>
      </c>
      <c r="AJ277" s="257">
        <f t="shared" si="128"/>
        <v>158</v>
      </c>
      <c r="AK277" s="201" t="s">
        <v>282</v>
      </c>
      <c r="AL277" s="127">
        <f t="shared" si="129"/>
        <v>1049</v>
      </c>
      <c r="AM277" s="344">
        <f t="shared" si="129"/>
        <v>999</v>
      </c>
    </row>
    <row r="278" spans="1:39" x14ac:dyDescent="0.35">
      <c r="A278" s="403" t="s">
        <v>283</v>
      </c>
      <c r="B278" s="218"/>
      <c r="C278" s="219">
        <v>301</v>
      </c>
      <c r="D278" s="218"/>
      <c r="E278" s="219">
        <v>229</v>
      </c>
      <c r="F278" s="218"/>
      <c r="G278" s="219">
        <v>441</v>
      </c>
      <c r="H278" s="338">
        <f t="shared" si="130"/>
        <v>0</v>
      </c>
      <c r="I278" s="340">
        <f>SUM(C278,E278,G278)</f>
        <v>971</v>
      </c>
      <c r="J278" s="403" t="s">
        <v>283</v>
      </c>
      <c r="K278" s="218">
        <v>746</v>
      </c>
      <c r="L278" s="219">
        <v>738</v>
      </c>
      <c r="M278" s="218">
        <v>844</v>
      </c>
      <c r="N278" s="219">
        <v>1143</v>
      </c>
      <c r="O278" s="218">
        <v>1160</v>
      </c>
      <c r="P278" s="219">
        <v>1031</v>
      </c>
      <c r="Q278" s="148">
        <f t="shared" si="126"/>
        <v>2750</v>
      </c>
      <c r="R278" s="149">
        <f t="shared" si="126"/>
        <v>2912</v>
      </c>
      <c r="S278" s="403" t="s">
        <v>283</v>
      </c>
      <c r="T278" s="218">
        <v>1141</v>
      </c>
      <c r="U278" s="219">
        <v>1184</v>
      </c>
      <c r="V278" s="218">
        <v>1287</v>
      </c>
      <c r="W278" s="219">
        <v>1312</v>
      </c>
      <c r="X278" s="218">
        <v>1117</v>
      </c>
      <c r="Y278" s="219">
        <v>998</v>
      </c>
      <c r="Z278" s="338">
        <f t="shared" si="127"/>
        <v>3545</v>
      </c>
      <c r="AA278" s="340">
        <f t="shared" si="127"/>
        <v>3494</v>
      </c>
      <c r="AB278" s="403" t="s">
        <v>283</v>
      </c>
      <c r="AC278" s="403">
        <v>690</v>
      </c>
      <c r="AD278" s="219">
        <v>833</v>
      </c>
      <c r="AE278" s="218">
        <v>498</v>
      </c>
      <c r="AF278" s="219">
        <v>605</v>
      </c>
      <c r="AG278" s="218">
        <v>441</v>
      </c>
      <c r="AH278" s="219">
        <v>410</v>
      </c>
      <c r="AI278" s="338">
        <f t="shared" si="128"/>
        <v>1629</v>
      </c>
      <c r="AJ278" s="340">
        <f t="shared" si="128"/>
        <v>1848</v>
      </c>
      <c r="AK278" s="403" t="s">
        <v>283</v>
      </c>
      <c r="AL278" s="485">
        <f t="shared" si="129"/>
        <v>7924</v>
      </c>
      <c r="AM278" s="490">
        <f t="shared" si="129"/>
        <v>9225</v>
      </c>
    </row>
    <row r="279" spans="1:39" x14ac:dyDescent="0.35">
      <c r="A279" s="470"/>
      <c r="B279" s="119">
        <f t="shared" ref="B279:AM279" si="131">SUM(B260:B278)</f>
        <v>0</v>
      </c>
      <c r="C279" s="255">
        <f t="shared" ref="C279" si="132">SUM(C260:C278)</f>
        <v>2494</v>
      </c>
      <c r="D279" s="119">
        <f t="shared" si="131"/>
        <v>0</v>
      </c>
      <c r="E279" s="255">
        <f t="shared" ref="E279" si="133">SUM(E260:E278)</f>
        <v>5795</v>
      </c>
      <c r="F279" s="119">
        <f t="shared" si="131"/>
        <v>0</v>
      </c>
      <c r="G279" s="255">
        <f t="shared" ref="G279" si="134">SUM(G260:G278)</f>
        <v>10627</v>
      </c>
      <c r="H279" s="256">
        <f>SUM(H260:H278)</f>
        <v>0</v>
      </c>
      <c r="I279" s="257">
        <f>SUM(I260:I278)</f>
        <v>18916</v>
      </c>
      <c r="J279" s="470"/>
      <c r="K279" s="119">
        <f t="shared" si="131"/>
        <v>16965</v>
      </c>
      <c r="L279" s="255">
        <f t="shared" si="131"/>
        <v>13985</v>
      </c>
      <c r="M279" s="119">
        <f t="shared" si="131"/>
        <v>18886</v>
      </c>
      <c r="N279" s="255">
        <f t="shared" si="131"/>
        <v>24633</v>
      </c>
      <c r="O279" s="119">
        <f t="shared" si="131"/>
        <v>19270</v>
      </c>
      <c r="P279" s="255">
        <f t="shared" si="131"/>
        <v>21882</v>
      </c>
      <c r="Q279" s="260">
        <f>SUM(Q260:Q278)</f>
        <v>55121</v>
      </c>
      <c r="R279" s="342">
        <f>SUM(R260:R278)</f>
        <v>60500</v>
      </c>
      <c r="S279" s="470"/>
      <c r="T279" s="119">
        <f t="shared" si="131"/>
        <v>21293</v>
      </c>
      <c r="U279" s="255">
        <f t="shared" si="131"/>
        <v>22938</v>
      </c>
      <c r="V279" s="119">
        <f t="shared" si="131"/>
        <v>27309</v>
      </c>
      <c r="W279" s="255">
        <f t="shared" si="131"/>
        <v>27683</v>
      </c>
      <c r="X279" s="119">
        <f t="shared" si="131"/>
        <v>23551</v>
      </c>
      <c r="Y279" s="255">
        <f t="shared" si="131"/>
        <v>21367</v>
      </c>
      <c r="Z279" s="256"/>
      <c r="AA279" s="257"/>
      <c r="AB279" s="470"/>
      <c r="AC279" s="470">
        <f>SUM(AC260:AC278)</f>
        <v>14423</v>
      </c>
      <c r="AD279" s="255">
        <f t="shared" si="131"/>
        <v>17002</v>
      </c>
      <c r="AE279" s="119">
        <f t="shared" si="131"/>
        <v>6961</v>
      </c>
      <c r="AF279" s="255">
        <f t="shared" si="131"/>
        <v>9682</v>
      </c>
      <c r="AG279" s="119">
        <f t="shared" si="131"/>
        <v>4259</v>
      </c>
      <c r="AH279" s="255">
        <f t="shared" si="131"/>
        <v>4097</v>
      </c>
      <c r="AI279" s="256">
        <f>SUM(AI260:AI278)</f>
        <v>25643</v>
      </c>
      <c r="AJ279" s="257">
        <f>SUM(AJ260:AJ278)</f>
        <v>30781</v>
      </c>
      <c r="AK279" s="470"/>
      <c r="AL279" s="127">
        <f t="shared" si="131"/>
        <v>152917</v>
      </c>
      <c r="AM279" s="305">
        <f t="shared" si="131"/>
        <v>182185</v>
      </c>
    </row>
    <row r="280" spans="1:39" x14ac:dyDescent="0.35">
      <c r="A280" s="310" t="s">
        <v>133</v>
      </c>
      <c r="B280" s="119"/>
      <c r="C280" s="255"/>
      <c r="D280" s="119"/>
      <c r="E280" s="255"/>
      <c r="F280" s="119"/>
      <c r="G280" s="255"/>
      <c r="H280" s="464"/>
      <c r="I280" s="257"/>
      <c r="J280" s="310" t="s">
        <v>133</v>
      </c>
      <c r="K280" s="119"/>
      <c r="L280" s="255"/>
      <c r="M280" s="119"/>
      <c r="N280" s="255"/>
      <c r="O280" s="119"/>
      <c r="P280" s="255"/>
      <c r="Q280" s="173"/>
      <c r="R280" s="257"/>
      <c r="S280" s="310" t="s">
        <v>133</v>
      </c>
      <c r="T280" s="119"/>
      <c r="U280" s="255"/>
      <c r="V280" s="119"/>
      <c r="W280" s="255"/>
      <c r="X280" s="119"/>
      <c r="Y280" s="255"/>
      <c r="Z280" s="256"/>
      <c r="AA280" s="257"/>
      <c r="AB280" s="310" t="s">
        <v>133</v>
      </c>
      <c r="AC280" s="310"/>
      <c r="AD280" s="255"/>
      <c r="AE280" s="119"/>
      <c r="AF280" s="255"/>
      <c r="AG280" s="119"/>
      <c r="AH280" s="255"/>
      <c r="AI280" s="256"/>
      <c r="AJ280" s="257"/>
      <c r="AK280" s="310" t="s">
        <v>133</v>
      </c>
      <c r="AL280" s="127"/>
      <c r="AM280" s="305">
        <f>SUM(C280,E280,G280,L280,N280,P280,U280,W280,Y280,AD280,AF280,AH280)</f>
        <v>0</v>
      </c>
    </row>
    <row r="281" spans="1:39" x14ac:dyDescent="0.35">
      <c r="A281" s="201" t="s">
        <v>284</v>
      </c>
      <c r="B281" s="211"/>
      <c r="C281" s="212">
        <v>44</v>
      </c>
      <c r="D281" s="211"/>
      <c r="E281" s="212">
        <v>45</v>
      </c>
      <c r="F281" s="211">
        <v>126</v>
      </c>
      <c r="G281" s="212">
        <v>126</v>
      </c>
      <c r="H281" s="256">
        <f t="shared" ref="H281:I283" si="135">SUM(B281,D281,F281)</f>
        <v>126</v>
      </c>
      <c r="I281" s="257">
        <f t="shared" si="135"/>
        <v>215</v>
      </c>
      <c r="J281" s="201" t="s">
        <v>284</v>
      </c>
      <c r="K281" s="211">
        <v>290</v>
      </c>
      <c r="L281" s="212">
        <v>185</v>
      </c>
      <c r="M281" s="211">
        <v>368</v>
      </c>
      <c r="N281" s="212">
        <v>453</v>
      </c>
      <c r="O281" s="211">
        <v>509</v>
      </c>
      <c r="P281" s="212">
        <v>451</v>
      </c>
      <c r="Q281" s="123">
        <f t="shared" ref="Q281:R283" si="136">SUM(K281,M281,O281)</f>
        <v>1167</v>
      </c>
      <c r="R281" s="124">
        <f t="shared" si="136"/>
        <v>1089</v>
      </c>
      <c r="S281" s="201" t="s">
        <v>284</v>
      </c>
      <c r="T281" s="211">
        <v>454</v>
      </c>
      <c r="U281" s="212">
        <v>440</v>
      </c>
      <c r="V281" s="211">
        <v>507</v>
      </c>
      <c r="W281" s="212">
        <v>465</v>
      </c>
      <c r="X281" s="211">
        <v>436</v>
      </c>
      <c r="Y281" s="212">
        <v>388</v>
      </c>
      <c r="Z281" s="256">
        <f t="shared" ref="Z281:AA283" si="137">SUM(T281,V281,X281)</f>
        <v>1397</v>
      </c>
      <c r="AA281" s="257">
        <f t="shared" si="137"/>
        <v>1293</v>
      </c>
      <c r="AB281" s="201" t="s">
        <v>284</v>
      </c>
      <c r="AC281" s="201">
        <v>266</v>
      </c>
      <c r="AD281" s="212">
        <v>297</v>
      </c>
      <c r="AE281" s="211">
        <v>149</v>
      </c>
      <c r="AF281" s="212">
        <v>190</v>
      </c>
      <c r="AG281" s="211">
        <v>76</v>
      </c>
      <c r="AH281" s="212">
        <v>93</v>
      </c>
      <c r="AI281" s="256">
        <f t="shared" ref="AI281:AI284" si="138">SUM(AC281,AE281,AG281)</f>
        <v>491</v>
      </c>
      <c r="AJ281" s="257">
        <f>SUM(AD281,AF281,AH281)</f>
        <v>580</v>
      </c>
      <c r="AK281" s="201" t="s">
        <v>284</v>
      </c>
      <c r="AL281" s="127">
        <f t="shared" ref="AL281:AM284" si="139">SUM(AI281,Z281,Q281,H281)</f>
        <v>3181</v>
      </c>
      <c r="AM281" s="344">
        <f t="shared" si="139"/>
        <v>3177</v>
      </c>
    </row>
    <row r="282" spans="1:39" x14ac:dyDescent="0.35">
      <c r="A282" s="265" t="s">
        <v>285</v>
      </c>
      <c r="B282" s="216"/>
      <c r="C282" s="217">
        <v>14</v>
      </c>
      <c r="D282" s="216"/>
      <c r="E282" s="217">
        <v>8</v>
      </c>
      <c r="F282" s="216">
        <v>43</v>
      </c>
      <c r="G282" s="217">
        <v>43</v>
      </c>
      <c r="H282" s="256">
        <f t="shared" si="135"/>
        <v>43</v>
      </c>
      <c r="I282" s="257">
        <f t="shared" si="135"/>
        <v>65</v>
      </c>
      <c r="J282" s="265" t="s">
        <v>285</v>
      </c>
      <c r="K282" s="216">
        <v>99</v>
      </c>
      <c r="L282" s="217">
        <v>95</v>
      </c>
      <c r="M282" s="216">
        <v>142</v>
      </c>
      <c r="N282" s="217">
        <v>182</v>
      </c>
      <c r="O282" s="216">
        <v>213</v>
      </c>
      <c r="P282" s="217">
        <v>177</v>
      </c>
      <c r="Q282" s="123">
        <f t="shared" si="136"/>
        <v>454</v>
      </c>
      <c r="R282" s="124">
        <f t="shared" si="136"/>
        <v>454</v>
      </c>
      <c r="S282" s="265" t="s">
        <v>285</v>
      </c>
      <c r="T282" s="216">
        <v>149</v>
      </c>
      <c r="U282" s="217">
        <v>179</v>
      </c>
      <c r="V282" s="216">
        <v>218</v>
      </c>
      <c r="W282" s="217">
        <v>201</v>
      </c>
      <c r="X282" s="216">
        <v>199</v>
      </c>
      <c r="Y282" s="217">
        <v>178</v>
      </c>
      <c r="Z282" s="256">
        <f t="shared" si="137"/>
        <v>566</v>
      </c>
      <c r="AA282" s="257">
        <f t="shared" si="137"/>
        <v>558</v>
      </c>
      <c r="AB282" s="265" t="s">
        <v>285</v>
      </c>
      <c r="AC282" s="265">
        <v>125</v>
      </c>
      <c r="AD282" s="217">
        <v>144</v>
      </c>
      <c r="AE282" s="216">
        <v>61</v>
      </c>
      <c r="AF282" s="217">
        <v>96</v>
      </c>
      <c r="AG282" s="216">
        <v>18</v>
      </c>
      <c r="AH282" s="217">
        <v>36</v>
      </c>
      <c r="AI282" s="256">
        <f t="shared" si="138"/>
        <v>204</v>
      </c>
      <c r="AJ282" s="257">
        <f>SUM(AD282,AF282,AH282)</f>
        <v>276</v>
      </c>
      <c r="AK282" s="265" t="s">
        <v>285</v>
      </c>
      <c r="AL282" s="127">
        <f t="shared" si="139"/>
        <v>1267</v>
      </c>
      <c r="AM282" s="344">
        <f t="shared" si="139"/>
        <v>1353</v>
      </c>
    </row>
    <row r="283" spans="1:39" x14ac:dyDescent="0.35">
      <c r="A283" s="265" t="s">
        <v>336</v>
      </c>
      <c r="B283" s="216"/>
      <c r="C283" s="217">
        <v>24</v>
      </c>
      <c r="D283" s="216"/>
      <c r="E283" s="217">
        <v>26</v>
      </c>
      <c r="F283" s="216">
        <v>59</v>
      </c>
      <c r="G283" s="217">
        <v>59</v>
      </c>
      <c r="H283" s="256">
        <f t="shared" si="135"/>
        <v>59</v>
      </c>
      <c r="I283" s="257">
        <f t="shared" si="135"/>
        <v>109</v>
      </c>
      <c r="J283" s="265" t="s">
        <v>336</v>
      </c>
      <c r="K283" s="216">
        <v>150</v>
      </c>
      <c r="L283" s="217">
        <v>109</v>
      </c>
      <c r="M283" s="216">
        <v>194</v>
      </c>
      <c r="N283" s="217">
        <v>244</v>
      </c>
      <c r="O283" s="216">
        <v>234</v>
      </c>
      <c r="P283" s="217">
        <v>248</v>
      </c>
      <c r="Q283" s="123">
        <f t="shared" si="136"/>
        <v>578</v>
      </c>
      <c r="R283" s="124">
        <f t="shared" si="136"/>
        <v>601</v>
      </c>
      <c r="S283" s="265" t="s">
        <v>336</v>
      </c>
      <c r="T283" s="216">
        <v>208</v>
      </c>
      <c r="U283" s="217">
        <v>249</v>
      </c>
      <c r="V283" s="216">
        <v>327</v>
      </c>
      <c r="W283" s="217">
        <v>262</v>
      </c>
      <c r="X283" s="491">
        <v>21</v>
      </c>
      <c r="Y283" s="492">
        <v>213</v>
      </c>
      <c r="Z283" s="256">
        <f t="shared" si="137"/>
        <v>556</v>
      </c>
      <c r="AA283" s="257">
        <f t="shared" si="137"/>
        <v>724</v>
      </c>
      <c r="AB283" s="265" t="s">
        <v>336</v>
      </c>
      <c r="AC283" s="265">
        <v>0</v>
      </c>
      <c r="AD283" s="217">
        <v>157</v>
      </c>
      <c r="AE283" s="216">
        <v>55</v>
      </c>
      <c r="AF283" s="217">
        <v>100</v>
      </c>
      <c r="AG283" s="216">
        <v>18</v>
      </c>
      <c r="AH283" s="217">
        <v>40</v>
      </c>
      <c r="AI283" s="256">
        <f t="shared" si="138"/>
        <v>73</v>
      </c>
      <c r="AJ283" s="257">
        <f>SUM(AD283,AF283,AH283)</f>
        <v>297</v>
      </c>
      <c r="AK283" s="265" t="s">
        <v>336</v>
      </c>
      <c r="AL283" s="127">
        <f t="shared" si="139"/>
        <v>1266</v>
      </c>
      <c r="AM283" s="344">
        <f t="shared" si="139"/>
        <v>1731</v>
      </c>
    </row>
    <row r="284" spans="1:39" x14ac:dyDescent="0.35">
      <c r="A284" s="493" t="s">
        <v>319</v>
      </c>
      <c r="B284" s="494"/>
      <c r="C284" s="495">
        <v>0</v>
      </c>
      <c r="D284" s="494"/>
      <c r="E284" s="495">
        <v>0</v>
      </c>
      <c r="F284" s="494">
        <v>0</v>
      </c>
      <c r="G284" s="495">
        <v>0</v>
      </c>
      <c r="H284" s="496"/>
      <c r="I284" s="497"/>
      <c r="J284" s="493" t="s">
        <v>319</v>
      </c>
      <c r="K284" s="494">
        <v>0</v>
      </c>
      <c r="L284" s="495">
        <v>0</v>
      </c>
      <c r="M284" s="494">
        <v>0</v>
      </c>
      <c r="N284" s="495">
        <v>0</v>
      </c>
      <c r="O284" s="494">
        <v>0</v>
      </c>
      <c r="P284" s="495">
        <v>0</v>
      </c>
      <c r="Q284" s="498"/>
      <c r="R284" s="499"/>
      <c r="S284" s="493" t="s">
        <v>319</v>
      </c>
      <c r="T284" s="494">
        <v>0</v>
      </c>
      <c r="U284" s="495">
        <v>0</v>
      </c>
      <c r="V284" s="494">
        <v>0</v>
      </c>
      <c r="W284" s="495">
        <v>0</v>
      </c>
      <c r="X284" s="500">
        <v>0</v>
      </c>
      <c r="Y284" s="501">
        <v>0</v>
      </c>
      <c r="Z284" s="496"/>
      <c r="AA284" s="497"/>
      <c r="AB284" s="493" t="s">
        <v>319</v>
      </c>
      <c r="AC284" s="493">
        <v>0</v>
      </c>
      <c r="AD284" s="495">
        <v>0</v>
      </c>
      <c r="AE284" s="494">
        <v>0</v>
      </c>
      <c r="AF284" s="495">
        <v>0</v>
      </c>
      <c r="AG284" s="494">
        <v>44</v>
      </c>
      <c r="AH284" s="495">
        <v>0</v>
      </c>
      <c r="AI284" s="256">
        <f t="shared" si="138"/>
        <v>44</v>
      </c>
      <c r="AJ284" s="497">
        <f>SUM(AD284,AF284,AH284)</f>
        <v>0</v>
      </c>
      <c r="AK284" s="493" t="s">
        <v>319</v>
      </c>
      <c r="AL284" s="485">
        <f t="shared" si="139"/>
        <v>44</v>
      </c>
      <c r="AM284" s="490">
        <f t="shared" si="139"/>
        <v>0</v>
      </c>
    </row>
    <row r="285" spans="1:39" x14ac:dyDescent="0.35">
      <c r="B285" s="119">
        <f t="shared" ref="B285:F285" si="140">SUM(B281:B284)</f>
        <v>0</v>
      </c>
      <c r="C285" s="255">
        <f t="shared" ref="C285" si="141">SUM(C281:C284)</f>
        <v>82</v>
      </c>
      <c r="D285" s="119">
        <f t="shared" si="140"/>
        <v>0</v>
      </c>
      <c r="E285" s="255">
        <f t="shared" ref="E285" si="142">SUM(E281:E284)</f>
        <v>79</v>
      </c>
      <c r="F285" s="119">
        <f t="shared" si="140"/>
        <v>228</v>
      </c>
      <c r="G285" s="255">
        <f t="shared" ref="G285" si="143">SUM(G281:G284)</f>
        <v>228</v>
      </c>
      <c r="H285" s="256">
        <f>SUM(H281:H283)</f>
        <v>228</v>
      </c>
      <c r="I285" s="257">
        <f>SUM(I281:I283)</f>
        <v>389</v>
      </c>
      <c r="K285" s="119">
        <f t="shared" ref="K285:P285" si="144">SUM(K281:K284)</f>
        <v>539</v>
      </c>
      <c r="L285" s="255">
        <f t="shared" si="144"/>
        <v>389</v>
      </c>
      <c r="M285" s="119">
        <f t="shared" si="144"/>
        <v>704</v>
      </c>
      <c r="N285" s="255">
        <f t="shared" si="144"/>
        <v>879</v>
      </c>
      <c r="O285" s="119">
        <f t="shared" si="144"/>
        <v>956</v>
      </c>
      <c r="P285" s="255">
        <f t="shared" si="144"/>
        <v>876</v>
      </c>
      <c r="Q285" s="256">
        <f>SUM(Q281:Q283)</f>
        <v>2199</v>
      </c>
      <c r="R285" s="257">
        <f>SUM(R281:R283)</f>
        <v>2144</v>
      </c>
      <c r="T285" s="119">
        <f>SUM(T281:T284)</f>
        <v>811</v>
      </c>
      <c r="U285" s="255">
        <f>SUM(U281:U284)</f>
        <v>868</v>
      </c>
      <c r="V285" s="119">
        <f>SUM(V281:V284)</f>
        <v>1052</v>
      </c>
      <c r="W285" s="255">
        <f>SUM(W281:W284)</f>
        <v>928</v>
      </c>
      <c r="X285" s="119">
        <f>SUM(X281:X283)</f>
        <v>656</v>
      </c>
      <c r="Y285" s="255">
        <f>SUM(Y281:Y283)</f>
        <v>779</v>
      </c>
      <c r="Z285" s="256"/>
      <c r="AA285" s="257"/>
      <c r="AC285" s="502">
        <f>SUM(AC281:AC284)</f>
        <v>391</v>
      </c>
      <c r="AD285" s="255">
        <f t="shared" ref="AD285:AJ285" si="145">SUM(AD281:AD284)</f>
        <v>598</v>
      </c>
      <c r="AE285" s="119">
        <f t="shared" si="145"/>
        <v>265</v>
      </c>
      <c r="AF285" s="255">
        <f t="shared" si="145"/>
        <v>386</v>
      </c>
      <c r="AG285" s="119">
        <f t="shared" si="145"/>
        <v>156</v>
      </c>
      <c r="AH285" s="255">
        <f t="shared" si="145"/>
        <v>169</v>
      </c>
      <c r="AI285" s="503">
        <f>SUM(AI281:AI284)</f>
        <v>812</v>
      </c>
      <c r="AJ285" s="504">
        <f t="shared" si="145"/>
        <v>1153</v>
      </c>
      <c r="AL285" s="127">
        <f>SUM(AL281:AL284)</f>
        <v>5758</v>
      </c>
      <c r="AM285" s="305">
        <f>SUM(AM281:AM284)</f>
        <v>6261</v>
      </c>
    </row>
    <row r="286" spans="1:39" x14ac:dyDescent="0.35">
      <c r="A286" s="505" t="s">
        <v>337</v>
      </c>
      <c r="B286" s="119">
        <f t="shared" ref="B286:AH286" si="146">SUM(B285,B279,B255,B243,B238)</f>
        <v>0</v>
      </c>
      <c r="C286" s="255">
        <f t="shared" si="146"/>
        <v>2868</v>
      </c>
      <c r="D286" s="119">
        <f t="shared" si="146"/>
        <v>0</v>
      </c>
      <c r="E286" s="255">
        <f t="shared" si="146"/>
        <v>6131</v>
      </c>
      <c r="F286" s="119">
        <f t="shared" si="146"/>
        <v>228</v>
      </c>
      <c r="G286" s="255">
        <f t="shared" si="146"/>
        <v>11765</v>
      </c>
      <c r="H286" s="506">
        <f t="shared" si="146"/>
        <v>228</v>
      </c>
      <c r="I286" s="257"/>
      <c r="J286" s="505" t="s">
        <v>337</v>
      </c>
      <c r="K286" s="119">
        <f t="shared" si="146"/>
        <v>20436</v>
      </c>
      <c r="L286" s="255">
        <f t="shared" si="146"/>
        <v>17384</v>
      </c>
      <c r="M286" s="119">
        <f t="shared" si="146"/>
        <v>23573</v>
      </c>
      <c r="N286" s="255">
        <f t="shared" si="146"/>
        <v>30993</v>
      </c>
      <c r="O286" s="119">
        <f t="shared" si="146"/>
        <v>25295</v>
      </c>
      <c r="P286" s="255">
        <f t="shared" si="146"/>
        <v>27353</v>
      </c>
      <c r="Q286" s="256">
        <f>SUM(K286,M286,O286)</f>
        <v>69304</v>
      </c>
      <c r="R286" s="257">
        <f>SUM(L286,N286,P286)</f>
        <v>75730</v>
      </c>
      <c r="S286" s="505" t="s">
        <v>337</v>
      </c>
      <c r="T286" s="119">
        <f t="shared" si="146"/>
        <v>26868</v>
      </c>
      <c r="U286" s="255">
        <f t="shared" si="146"/>
        <v>28326</v>
      </c>
      <c r="V286" s="119">
        <f t="shared" si="146"/>
        <v>34122</v>
      </c>
      <c r="W286" s="255">
        <f t="shared" si="146"/>
        <v>33913</v>
      </c>
      <c r="X286" s="119">
        <f t="shared" si="146"/>
        <v>28811</v>
      </c>
      <c r="Y286" s="255">
        <f t="shared" si="146"/>
        <v>26639</v>
      </c>
      <c r="Z286" s="256">
        <f>SUM(T286,V286,X286)</f>
        <v>89801</v>
      </c>
      <c r="AA286" s="257">
        <f>SUM(U286,W286,Y286)</f>
        <v>88878</v>
      </c>
      <c r="AB286" s="505" t="s">
        <v>337</v>
      </c>
      <c r="AC286" s="119">
        <f>SUM(AC285,AC279,AC255,AC243,AC238)</f>
        <v>17556</v>
      </c>
      <c r="AD286" s="255">
        <f t="shared" si="146"/>
        <v>20938</v>
      </c>
      <c r="AE286" s="119">
        <f t="shared" si="146"/>
        <v>8858</v>
      </c>
      <c r="AF286" s="255">
        <f t="shared" si="146"/>
        <v>11630</v>
      </c>
      <c r="AG286" s="119">
        <f t="shared" si="146"/>
        <v>5049</v>
      </c>
      <c r="AH286" s="255">
        <f t="shared" si="146"/>
        <v>4816</v>
      </c>
      <c r="AI286" s="256">
        <f>SUM(AC286,AE286,AG286)</f>
        <v>31463</v>
      </c>
      <c r="AJ286" s="257">
        <f>SUM(AD286,AF286,AH286)</f>
        <v>37384</v>
      </c>
      <c r="AK286" s="505" t="s">
        <v>337</v>
      </c>
      <c r="AL286" s="127">
        <f>SUM(AL285,AL279,AL255,AL243,AL238)</f>
        <v>190796</v>
      </c>
      <c r="AM286" s="305">
        <f>SUM(AM285,AM279,AM255,AM243,AM238)</f>
        <v>222756</v>
      </c>
    </row>
    <row r="287" spans="1:39" x14ac:dyDescent="0.35">
      <c r="A287" s="507" t="s">
        <v>338</v>
      </c>
      <c r="B287" s="2"/>
      <c r="C287" s="508"/>
      <c r="D287" s="2"/>
      <c r="E287" s="508"/>
      <c r="F287" s="2"/>
      <c r="G287" s="508"/>
      <c r="H287" s="509"/>
      <c r="I287" s="510"/>
      <c r="J287" s="507" t="s">
        <v>338</v>
      </c>
      <c r="K287" s="2"/>
      <c r="L287" s="508">
        <f>L286/10</f>
        <v>1738.4</v>
      </c>
      <c r="M287" s="2"/>
      <c r="N287" s="508">
        <f>N286/10</f>
        <v>3099.3</v>
      </c>
      <c r="O287" s="2"/>
      <c r="P287" s="508">
        <f>P286/10</f>
        <v>2735.3</v>
      </c>
      <c r="Q287" s="229"/>
      <c r="R287" s="510"/>
      <c r="S287" s="507" t="s">
        <v>338</v>
      </c>
      <c r="T287" s="2">
        <v>2686</v>
      </c>
      <c r="U287" s="508">
        <v>2832</v>
      </c>
      <c r="V287" s="2">
        <v>3412</v>
      </c>
      <c r="W287" s="508">
        <f>W286/10</f>
        <v>3391.3</v>
      </c>
      <c r="X287" s="2">
        <v>2881</v>
      </c>
      <c r="Y287" s="508">
        <v>2663</v>
      </c>
      <c r="Z287" s="256">
        <f>SUM(T287,V287,X287)</f>
        <v>8979</v>
      </c>
      <c r="AA287" s="257">
        <f>SUM(U287,W287,Y287)</f>
        <v>8886.2999999999993</v>
      </c>
      <c r="AB287" s="507" t="s">
        <v>338</v>
      </c>
      <c r="AC287" s="119">
        <f>AC286/10</f>
        <v>1755.6</v>
      </c>
      <c r="AD287" s="255">
        <f>AD286/10</f>
        <v>2093.8000000000002</v>
      </c>
      <c r="AE287" s="119">
        <f>AE286/10</f>
        <v>885.8</v>
      </c>
      <c r="AF287" s="255">
        <f>AF286/10</f>
        <v>1163</v>
      </c>
      <c r="AG287" s="119">
        <f>AG286/10</f>
        <v>504.9</v>
      </c>
      <c r="AH287" s="255">
        <v>481</v>
      </c>
      <c r="AI287" s="256">
        <f>SUM(AC287,AE287,AG287)</f>
        <v>3146.2999999999997</v>
      </c>
      <c r="AJ287" s="257">
        <f>SUM(AD287,AF287,AH287)</f>
        <v>3737.8</v>
      </c>
      <c r="AK287" s="507" t="s">
        <v>338</v>
      </c>
      <c r="AL287" s="127"/>
      <c r="AM287" s="84"/>
    </row>
    <row r="288" spans="1:39" ht="15" thickBot="1" x14ac:dyDescent="0.4">
      <c r="A288" s="511"/>
      <c r="B288" s="511"/>
      <c r="C288" s="512"/>
      <c r="D288" s="511"/>
      <c r="E288" s="512"/>
      <c r="F288" s="511"/>
      <c r="G288" s="512"/>
      <c r="H288" s="513"/>
      <c r="I288" s="514"/>
      <c r="J288" s="511"/>
      <c r="K288" s="511"/>
      <c r="L288" s="511"/>
      <c r="M288" s="511"/>
      <c r="N288" s="511"/>
      <c r="O288" s="511"/>
      <c r="P288" s="511"/>
      <c r="Q288" s="513"/>
      <c r="R288" s="514"/>
      <c r="S288" s="511"/>
      <c r="T288" s="511"/>
      <c r="U288" s="511"/>
      <c r="V288" s="511"/>
      <c r="W288" s="511"/>
      <c r="X288" s="511"/>
      <c r="Y288" s="511"/>
      <c r="Z288" s="513"/>
      <c r="AA288" s="514"/>
      <c r="AB288" s="511"/>
      <c r="AC288" s="511"/>
      <c r="AD288" s="511"/>
      <c r="AE288" s="511"/>
      <c r="AF288" s="511"/>
      <c r="AG288" s="511"/>
      <c r="AH288" s="511"/>
      <c r="AI288" s="513"/>
      <c r="AJ288" s="514"/>
      <c r="AK288" s="511"/>
      <c r="AL288" s="482"/>
      <c r="AM288" s="442"/>
    </row>
    <row r="289" spans="1:59" ht="15" thickTop="1" x14ac:dyDescent="0.35">
      <c r="A289" s="515" t="s">
        <v>339</v>
      </c>
      <c r="B289" s="516"/>
      <c r="C289" s="517"/>
      <c r="D289" s="119"/>
      <c r="E289" s="255"/>
      <c r="F289" s="119"/>
      <c r="G289" s="255"/>
      <c r="H289" s="256"/>
      <c r="I289" s="347"/>
      <c r="J289" s="515" t="s">
        <v>339</v>
      </c>
      <c r="K289" s="119"/>
      <c r="L289" s="119"/>
      <c r="M289" s="119"/>
      <c r="N289" s="119"/>
      <c r="O289" s="119"/>
      <c r="P289" s="119"/>
      <c r="Q289" s="256"/>
      <c r="R289" s="347"/>
      <c r="S289" s="515" t="s">
        <v>339</v>
      </c>
      <c r="T289" s="329"/>
      <c r="U289" s="329"/>
      <c r="V289" s="119"/>
      <c r="W289" s="119"/>
      <c r="X289" s="119"/>
      <c r="Y289" s="119"/>
      <c r="Z289" s="302"/>
      <c r="AA289" s="303"/>
      <c r="AB289" s="515" t="s">
        <v>339</v>
      </c>
      <c r="AC289" s="515"/>
      <c r="AD289" s="119"/>
      <c r="AE289" s="119"/>
      <c r="AF289" s="119"/>
      <c r="AG289" s="119"/>
      <c r="AH289" s="119"/>
      <c r="AI289" s="256"/>
      <c r="AJ289" s="347"/>
      <c r="AK289" s="515" t="s">
        <v>339</v>
      </c>
      <c r="AL289" s="127"/>
      <c r="AM289" s="84"/>
    </row>
    <row r="290" spans="1:59" x14ac:dyDescent="0.35">
      <c r="A290" s="515" t="s">
        <v>329</v>
      </c>
      <c r="B290" s="515"/>
      <c r="C290" s="518"/>
      <c r="H290" s="94" t="s">
        <v>214</v>
      </c>
      <c r="I290" s="95"/>
      <c r="J290" s="515" t="s">
        <v>329</v>
      </c>
      <c r="Q290" s="94" t="s">
        <v>215</v>
      </c>
      <c r="R290" s="95"/>
      <c r="S290" s="515" t="s">
        <v>329</v>
      </c>
      <c r="Z290" s="307" t="s">
        <v>216</v>
      </c>
      <c r="AA290" s="95"/>
      <c r="AB290" s="515" t="s">
        <v>329</v>
      </c>
      <c r="AC290" s="515"/>
      <c r="AI290" s="307" t="s">
        <v>217</v>
      </c>
      <c r="AJ290" s="95"/>
      <c r="AK290" s="515" t="s">
        <v>329</v>
      </c>
      <c r="AL290" s="83"/>
      <c r="AM290" s="84"/>
    </row>
    <row r="291" spans="1:59" x14ac:dyDescent="0.35">
      <c r="A291" s="519" t="s">
        <v>218</v>
      </c>
      <c r="B291" s="92" t="s">
        <v>213</v>
      </c>
      <c r="C291" s="93" t="s">
        <v>213</v>
      </c>
      <c r="D291" s="92" t="str">
        <f>+B291</f>
        <v>(FY2021)</v>
      </c>
      <c r="E291" s="93" t="str">
        <f>+C291</f>
        <v>(FY2021)</v>
      </c>
      <c r="F291" s="92" t="str">
        <f>+B291</f>
        <v>(FY2021)</v>
      </c>
      <c r="G291" s="93" t="str">
        <f>+C291</f>
        <v>(FY2021)</v>
      </c>
      <c r="H291" s="102" t="s">
        <v>219</v>
      </c>
      <c r="I291" s="103"/>
      <c r="J291" s="519" t="s">
        <v>218</v>
      </c>
      <c r="K291" s="92" t="str">
        <f>+B291</f>
        <v>(FY2021)</v>
      </c>
      <c r="L291" s="96" t="str">
        <f>+G291</f>
        <v>(FY2021)</v>
      </c>
      <c r="M291" s="92" t="str">
        <f>+B291</f>
        <v>(FY2021)</v>
      </c>
      <c r="N291" s="96" t="str">
        <f>+L291</f>
        <v>(FY2021)</v>
      </c>
      <c r="O291" s="92" t="str">
        <f>+B291</f>
        <v>(FY2021)</v>
      </c>
      <c r="P291" s="96" t="str">
        <f>+N291</f>
        <v>(FY2021)</v>
      </c>
      <c r="Q291" s="102" t="s">
        <v>219</v>
      </c>
      <c r="R291" s="103"/>
      <c r="S291" s="519" t="s">
        <v>218</v>
      </c>
      <c r="T291" s="92" t="str">
        <f>+K291</f>
        <v>(FY2021)</v>
      </c>
      <c r="U291" s="96" t="str">
        <f>+P291</f>
        <v>(FY2021)</v>
      </c>
      <c r="V291" s="92" t="str">
        <f>+K291</f>
        <v>(FY2021)</v>
      </c>
      <c r="W291" s="96" t="str">
        <f>+U291</f>
        <v>(FY2021)</v>
      </c>
      <c r="X291" s="92" t="str">
        <f>+K291</f>
        <v>(FY2021)</v>
      </c>
      <c r="Y291" s="96" t="str">
        <f>+W291</f>
        <v>(FY2021)</v>
      </c>
      <c r="Z291" s="102" t="s">
        <v>219</v>
      </c>
      <c r="AA291" s="103"/>
      <c r="AB291" s="519" t="s">
        <v>218</v>
      </c>
      <c r="AC291" s="451" t="s">
        <v>213</v>
      </c>
      <c r="AD291" s="96" t="str">
        <f>+Y291</f>
        <v>(FY2021)</v>
      </c>
      <c r="AE291" s="92" t="str">
        <f>+T291</f>
        <v>(FY2021)</v>
      </c>
      <c r="AF291" s="96" t="str">
        <f>+AD291</f>
        <v>(FY2021)</v>
      </c>
      <c r="AG291" s="92" t="str">
        <f>+T291</f>
        <v>(FY2021)</v>
      </c>
      <c r="AH291" s="96" t="str">
        <f>+AF291</f>
        <v>(FY2021)</v>
      </c>
      <c r="AI291" s="102" t="s">
        <v>219</v>
      </c>
      <c r="AJ291" s="103"/>
      <c r="AK291" s="519" t="s">
        <v>218</v>
      </c>
      <c r="AL291" s="520"/>
      <c r="AM291" s="84"/>
    </row>
    <row r="292" spans="1:59" x14ac:dyDescent="0.35">
      <c r="A292" s="519" t="s">
        <v>227</v>
      </c>
      <c r="B292" s="521" t="s">
        <v>120</v>
      </c>
      <c r="C292" s="522" t="s">
        <v>120</v>
      </c>
      <c r="D292" s="521" t="s">
        <v>228</v>
      </c>
      <c r="E292" s="522" t="s">
        <v>228</v>
      </c>
      <c r="F292" s="521" t="s">
        <v>229</v>
      </c>
      <c r="G292" s="522" t="s">
        <v>229</v>
      </c>
      <c r="H292" s="102" t="s">
        <v>213</v>
      </c>
      <c r="I292" s="113" t="s">
        <v>226</v>
      </c>
      <c r="J292" s="519" t="s">
        <v>227</v>
      </c>
      <c r="K292" s="521" t="s">
        <v>230</v>
      </c>
      <c r="L292" s="521"/>
      <c r="M292" s="521" t="s">
        <v>231</v>
      </c>
      <c r="N292" s="521"/>
      <c r="O292" s="521" t="s">
        <v>232</v>
      </c>
      <c r="P292" s="521"/>
      <c r="Q292" s="102" t="s">
        <v>213</v>
      </c>
      <c r="R292" s="113" t="s">
        <v>226</v>
      </c>
      <c r="S292" s="519" t="s">
        <v>227</v>
      </c>
      <c r="T292" s="521" t="s">
        <v>233</v>
      </c>
      <c r="U292" s="521"/>
      <c r="V292" s="521" t="s">
        <v>234</v>
      </c>
      <c r="W292" s="521"/>
      <c r="X292" s="521" t="s">
        <v>235</v>
      </c>
      <c r="Y292" s="521"/>
      <c r="Z292" s="102" t="s">
        <v>213</v>
      </c>
      <c r="AA292" s="113" t="s">
        <v>226</v>
      </c>
      <c r="AB292" s="519" t="s">
        <v>227</v>
      </c>
      <c r="AC292" s="111" t="s">
        <v>119</v>
      </c>
      <c r="AD292" s="521"/>
      <c r="AE292" s="521" t="s">
        <v>118</v>
      </c>
      <c r="AF292" s="521"/>
      <c r="AG292" s="521" t="s">
        <v>236</v>
      </c>
      <c r="AH292" s="521"/>
      <c r="AI292" s="102" t="s">
        <v>213</v>
      </c>
      <c r="AJ292" s="113" t="s">
        <v>226</v>
      </c>
      <c r="AK292" s="519" t="s">
        <v>227</v>
      </c>
      <c r="AL292" s="452" t="s">
        <v>134</v>
      </c>
      <c r="AM292" s="84"/>
    </row>
    <row r="293" spans="1:59" x14ac:dyDescent="0.35">
      <c r="A293" s="502" t="s">
        <v>237</v>
      </c>
      <c r="B293" s="119"/>
      <c r="C293" s="255">
        <v>1142436</v>
      </c>
      <c r="D293" s="119"/>
      <c r="E293" s="255">
        <v>2291449</v>
      </c>
      <c r="F293" s="119"/>
      <c r="G293" s="255">
        <v>2599912</v>
      </c>
      <c r="H293" s="256">
        <f t="shared" ref="H293:I309" si="147">SUM(B293,D293,F293)</f>
        <v>0</v>
      </c>
      <c r="I293" s="257">
        <f t="shared" si="147"/>
        <v>6033797</v>
      </c>
      <c r="J293" s="502" t="s">
        <v>237</v>
      </c>
      <c r="K293" s="119">
        <v>2719075</v>
      </c>
      <c r="L293" s="255">
        <v>2715311</v>
      </c>
      <c r="M293" s="119">
        <v>2728550</v>
      </c>
      <c r="N293" s="255">
        <v>2706188</v>
      </c>
      <c r="O293" s="119">
        <v>2708637</v>
      </c>
      <c r="P293" s="255">
        <v>2820724</v>
      </c>
      <c r="Q293" s="256">
        <f>SUM(K293,M293,O293)</f>
        <v>8156262</v>
      </c>
      <c r="R293" s="257">
        <f>SUM(L293,N293,P293)</f>
        <v>8242223</v>
      </c>
      <c r="S293" s="502" t="s">
        <v>237</v>
      </c>
      <c r="T293" s="119">
        <v>2883237</v>
      </c>
      <c r="U293" s="255">
        <v>2882987</v>
      </c>
      <c r="V293" s="119">
        <v>2758188</v>
      </c>
      <c r="W293" s="255">
        <v>2724462</v>
      </c>
      <c r="X293" s="119">
        <v>3017053</v>
      </c>
      <c r="Y293" s="255">
        <v>2778787</v>
      </c>
      <c r="Z293" s="256">
        <f t="shared" ref="Z293:AA302" si="148">SUM(T293,V293,X293)</f>
        <v>8658478</v>
      </c>
      <c r="AA293" s="257">
        <f t="shared" si="148"/>
        <v>8386236</v>
      </c>
      <c r="AB293" s="502" t="s">
        <v>237</v>
      </c>
      <c r="AC293" s="502"/>
      <c r="AD293" s="255">
        <v>2551798</v>
      </c>
      <c r="AE293" s="119">
        <v>2513861</v>
      </c>
      <c r="AF293" s="255">
        <v>1060136</v>
      </c>
      <c r="AG293" s="119">
        <v>2231702</v>
      </c>
      <c r="AH293" s="255">
        <v>1454712</v>
      </c>
      <c r="AI293" s="256">
        <f t="shared" ref="AI293:AI306" si="149">SUM(AB293,AE293,AG293)</f>
        <v>4745563</v>
      </c>
      <c r="AJ293" s="257">
        <f t="shared" ref="AJ293:AJ306" si="150">SUM(AD293,AF293,AH293)</f>
        <v>5066646</v>
      </c>
      <c r="AK293" s="502" t="s">
        <v>237</v>
      </c>
      <c r="AL293" s="127">
        <f t="shared" ref="AL293:AL306" si="151">SUM(B293,D293,F293,K293,M293,O293,T293,V293,X293,AB293,AE293,AG293)</f>
        <v>21560303</v>
      </c>
      <c r="AM293" s="523">
        <f t="shared" ref="AM293:AM306" si="152">SUM(C293,E293,G293,L293,N293,P293,U293,W293,Y293,AD293,AF293,AH293)</f>
        <v>27728902</v>
      </c>
    </row>
    <row r="294" spans="1:59" x14ac:dyDescent="0.35">
      <c r="A294" s="502" t="s">
        <v>238</v>
      </c>
      <c r="B294" s="453" t="s">
        <v>340</v>
      </c>
      <c r="C294" s="428" t="s">
        <v>340</v>
      </c>
      <c r="D294" s="453" t="s">
        <v>340</v>
      </c>
      <c r="E294" s="428" t="s">
        <v>340</v>
      </c>
      <c r="F294" s="453" t="s">
        <v>340</v>
      </c>
      <c r="G294" s="428" t="s">
        <v>340</v>
      </c>
      <c r="H294" s="256">
        <f t="shared" si="147"/>
        <v>0</v>
      </c>
      <c r="I294" s="257">
        <f t="shared" si="147"/>
        <v>0</v>
      </c>
      <c r="J294" s="502" t="s">
        <v>238</v>
      </c>
      <c r="K294" s="453" t="s">
        <v>340</v>
      </c>
      <c r="L294" s="428" t="s">
        <v>340</v>
      </c>
      <c r="M294" s="453" t="s">
        <v>340</v>
      </c>
      <c r="N294" s="428" t="s">
        <v>340</v>
      </c>
      <c r="O294" s="453" t="s">
        <v>340</v>
      </c>
      <c r="P294" s="428" t="s">
        <v>340</v>
      </c>
      <c r="Q294" s="454" t="s">
        <v>340</v>
      </c>
      <c r="R294" s="455" t="s">
        <v>340</v>
      </c>
      <c r="S294" s="502" t="s">
        <v>238</v>
      </c>
      <c r="T294" s="453" t="s">
        <v>340</v>
      </c>
      <c r="U294" s="428" t="s">
        <v>340</v>
      </c>
      <c r="V294" s="453" t="s">
        <v>340</v>
      </c>
      <c r="W294" s="428" t="s">
        <v>340</v>
      </c>
      <c r="X294" s="453" t="s">
        <v>340</v>
      </c>
      <c r="Y294" s="428" t="s">
        <v>340</v>
      </c>
      <c r="Z294" s="256">
        <f t="shared" si="148"/>
        <v>0</v>
      </c>
      <c r="AA294" s="257">
        <f t="shared" si="148"/>
        <v>0</v>
      </c>
      <c r="AB294" s="502" t="s">
        <v>238</v>
      </c>
      <c r="AC294" s="502"/>
      <c r="AD294" s="428" t="s">
        <v>340</v>
      </c>
      <c r="AE294" s="453" t="s">
        <v>340</v>
      </c>
      <c r="AF294" s="428" t="s">
        <v>340</v>
      </c>
      <c r="AG294" s="453" t="s">
        <v>340</v>
      </c>
      <c r="AH294" s="428" t="s">
        <v>340</v>
      </c>
      <c r="AI294" s="256">
        <f t="shared" si="149"/>
        <v>0</v>
      </c>
      <c r="AJ294" s="257">
        <f t="shared" si="150"/>
        <v>0</v>
      </c>
      <c r="AK294" s="502" t="s">
        <v>238</v>
      </c>
      <c r="AL294" s="127">
        <f t="shared" si="151"/>
        <v>0</v>
      </c>
      <c r="AM294" s="523">
        <f t="shared" si="152"/>
        <v>0</v>
      </c>
    </row>
    <row r="295" spans="1:59" x14ac:dyDescent="0.35">
      <c r="A295" s="502" t="s">
        <v>239</v>
      </c>
      <c r="B295" s="119"/>
      <c r="C295" s="255">
        <v>529006</v>
      </c>
      <c r="D295" s="119"/>
      <c r="E295" s="255">
        <v>497693</v>
      </c>
      <c r="F295" s="119"/>
      <c r="G295" s="255">
        <v>735101</v>
      </c>
      <c r="H295" s="256">
        <f t="shared" si="147"/>
        <v>0</v>
      </c>
      <c r="I295" s="257">
        <f t="shared" si="147"/>
        <v>1761800</v>
      </c>
      <c r="J295" s="502" t="s">
        <v>239</v>
      </c>
      <c r="K295" s="119">
        <v>988801</v>
      </c>
      <c r="L295" s="255">
        <v>957105</v>
      </c>
      <c r="M295" s="119">
        <v>680929</v>
      </c>
      <c r="N295" s="255">
        <v>1328280</v>
      </c>
      <c r="O295" s="119">
        <v>719760</v>
      </c>
      <c r="P295" s="255">
        <v>1095063</v>
      </c>
      <c r="Q295" s="173">
        <f t="shared" ref="Q295:R302" si="153">SUM(K295,M295,O295)</f>
        <v>2389490</v>
      </c>
      <c r="R295" s="257">
        <f t="shared" si="153"/>
        <v>3380448</v>
      </c>
      <c r="S295" s="502" t="s">
        <v>239</v>
      </c>
      <c r="T295" s="119">
        <v>466347</v>
      </c>
      <c r="U295" s="255">
        <v>1007160</v>
      </c>
      <c r="V295" s="119">
        <v>1336637</v>
      </c>
      <c r="W295" s="255">
        <v>10628764</v>
      </c>
      <c r="X295" s="119">
        <v>1113115</v>
      </c>
      <c r="Y295" s="255">
        <v>955980</v>
      </c>
      <c r="Z295" s="256">
        <f t="shared" si="148"/>
        <v>2916099</v>
      </c>
      <c r="AA295" s="257">
        <f t="shared" si="148"/>
        <v>12591904</v>
      </c>
      <c r="AB295" s="502" t="s">
        <v>239</v>
      </c>
      <c r="AC295" s="502"/>
      <c r="AD295" s="255">
        <v>1255804</v>
      </c>
      <c r="AE295" s="119">
        <v>390659</v>
      </c>
      <c r="AF295" s="255">
        <v>580189</v>
      </c>
      <c r="AG295" s="119">
        <v>376688</v>
      </c>
      <c r="AH295" s="255">
        <v>10959</v>
      </c>
      <c r="AI295" s="256">
        <f t="shared" si="149"/>
        <v>767347</v>
      </c>
      <c r="AJ295" s="257">
        <f t="shared" si="150"/>
        <v>1846952</v>
      </c>
      <c r="AK295" s="502" t="s">
        <v>239</v>
      </c>
      <c r="AL295" s="127">
        <f t="shared" si="151"/>
        <v>6072936</v>
      </c>
      <c r="AM295" s="523">
        <f t="shared" si="152"/>
        <v>19581104</v>
      </c>
    </row>
    <row r="296" spans="1:59" x14ac:dyDescent="0.35">
      <c r="A296" s="502" t="s">
        <v>240</v>
      </c>
      <c r="B296" s="119"/>
      <c r="C296" s="255">
        <v>8963</v>
      </c>
      <c r="D296" s="119"/>
      <c r="E296" s="255">
        <v>20282</v>
      </c>
      <c r="F296" s="119"/>
      <c r="G296" s="255">
        <v>130127</v>
      </c>
      <c r="H296" s="256">
        <f t="shared" si="147"/>
        <v>0</v>
      </c>
      <c r="I296" s="257">
        <f t="shared" si="147"/>
        <v>159372</v>
      </c>
      <c r="J296" s="502" t="s">
        <v>240</v>
      </c>
      <c r="K296" s="119">
        <v>409384</v>
      </c>
      <c r="L296" s="255">
        <v>322729</v>
      </c>
      <c r="M296" s="119">
        <v>380784</v>
      </c>
      <c r="N296" s="255">
        <v>590844</v>
      </c>
      <c r="O296" s="119">
        <v>571067</v>
      </c>
      <c r="P296" s="255">
        <v>653295</v>
      </c>
      <c r="Q296" s="173">
        <f t="shared" si="153"/>
        <v>1361235</v>
      </c>
      <c r="R296" s="257">
        <f t="shared" si="153"/>
        <v>1566868</v>
      </c>
      <c r="S296" s="502" t="s">
        <v>240</v>
      </c>
      <c r="T296" s="465">
        <v>632724</v>
      </c>
      <c r="U296" s="426">
        <v>698332</v>
      </c>
      <c r="V296" s="465">
        <v>678376</v>
      </c>
      <c r="W296" s="426">
        <v>720123</v>
      </c>
      <c r="X296" s="465">
        <v>418728</v>
      </c>
      <c r="Y296" s="426">
        <v>506717</v>
      </c>
      <c r="Z296" s="256">
        <f t="shared" si="148"/>
        <v>1729828</v>
      </c>
      <c r="AA296" s="257">
        <f t="shared" si="148"/>
        <v>1925172</v>
      </c>
      <c r="AB296" s="502" t="s">
        <v>240</v>
      </c>
      <c r="AC296" s="502"/>
      <c r="AD296" s="426">
        <v>164954</v>
      </c>
      <c r="AE296" s="119">
        <v>69336</v>
      </c>
      <c r="AF296" s="255">
        <v>40099</v>
      </c>
      <c r="AG296" s="119">
        <v>10254</v>
      </c>
      <c r="AH296" s="255">
        <v>11760</v>
      </c>
      <c r="AI296" s="256">
        <f t="shared" si="149"/>
        <v>79590</v>
      </c>
      <c r="AJ296" s="257">
        <f t="shared" si="150"/>
        <v>216813</v>
      </c>
      <c r="AK296" s="502" t="s">
        <v>240</v>
      </c>
      <c r="AL296" s="127">
        <f t="shared" si="151"/>
        <v>3170653</v>
      </c>
      <c r="AM296" s="523">
        <f t="shared" si="152"/>
        <v>3868225</v>
      </c>
    </row>
    <row r="297" spans="1:59" x14ac:dyDescent="0.35">
      <c r="A297" s="502" t="s">
        <v>67</v>
      </c>
      <c r="B297" s="119"/>
      <c r="C297" s="255">
        <v>214343</v>
      </c>
      <c r="D297" s="119"/>
      <c r="E297" s="255">
        <v>207287</v>
      </c>
      <c r="F297" s="119"/>
      <c r="G297" s="255">
        <v>214487</v>
      </c>
      <c r="H297" s="256">
        <f t="shared" si="147"/>
        <v>0</v>
      </c>
      <c r="I297" s="257">
        <f t="shared" si="147"/>
        <v>636117</v>
      </c>
      <c r="J297" s="502" t="s">
        <v>67</v>
      </c>
      <c r="K297" s="119">
        <v>214262</v>
      </c>
      <c r="L297" s="255">
        <v>700156</v>
      </c>
      <c r="M297" s="119">
        <v>190154</v>
      </c>
      <c r="N297" s="255">
        <v>85687</v>
      </c>
      <c r="O297" s="119">
        <v>231536</v>
      </c>
      <c r="P297" s="255">
        <v>104575</v>
      </c>
      <c r="Q297" s="173">
        <f t="shared" si="153"/>
        <v>635952</v>
      </c>
      <c r="R297" s="257">
        <f t="shared" si="153"/>
        <v>890418</v>
      </c>
      <c r="S297" s="502" t="s">
        <v>67</v>
      </c>
      <c r="T297" s="119">
        <v>205717</v>
      </c>
      <c r="U297" s="255">
        <v>96381</v>
      </c>
      <c r="V297" s="119">
        <v>193536</v>
      </c>
      <c r="W297" s="255">
        <v>97389</v>
      </c>
      <c r="X297" s="119">
        <v>214164</v>
      </c>
      <c r="Y297" s="255">
        <v>210889</v>
      </c>
      <c r="Z297" s="256">
        <f t="shared" si="148"/>
        <v>613417</v>
      </c>
      <c r="AA297" s="257">
        <f t="shared" si="148"/>
        <v>404659</v>
      </c>
      <c r="AB297" s="502" t="s">
        <v>67</v>
      </c>
      <c r="AC297" s="502"/>
      <c r="AD297" s="255">
        <v>214200</v>
      </c>
      <c r="AE297" s="119">
        <v>1025411</v>
      </c>
      <c r="AF297" s="255">
        <v>221111</v>
      </c>
      <c r="AG297" s="119">
        <v>10254</v>
      </c>
      <c r="AH297" s="255">
        <v>1378528</v>
      </c>
      <c r="AI297" s="256">
        <f t="shared" si="149"/>
        <v>1035665</v>
      </c>
      <c r="AJ297" s="257">
        <f t="shared" si="150"/>
        <v>1813839</v>
      </c>
      <c r="AK297" s="502" t="s">
        <v>67</v>
      </c>
      <c r="AL297" s="127">
        <f t="shared" si="151"/>
        <v>2285034</v>
      </c>
      <c r="AM297" s="523">
        <f t="shared" si="152"/>
        <v>3745033</v>
      </c>
      <c r="AN297" s="524"/>
    </row>
    <row r="298" spans="1:59" x14ac:dyDescent="0.35">
      <c r="A298" s="502" t="s">
        <v>241</v>
      </c>
      <c r="B298" s="119"/>
      <c r="C298" s="255">
        <v>755525</v>
      </c>
      <c r="D298" s="119"/>
      <c r="E298" s="255">
        <v>816850</v>
      </c>
      <c r="F298" s="119"/>
      <c r="G298" s="255">
        <v>907270</v>
      </c>
      <c r="H298" s="256">
        <f t="shared" si="147"/>
        <v>0</v>
      </c>
      <c r="I298" s="257">
        <f t="shared" si="147"/>
        <v>2479645</v>
      </c>
      <c r="J298" s="502" t="s">
        <v>241</v>
      </c>
      <c r="K298" s="119">
        <v>1692038</v>
      </c>
      <c r="L298" s="255">
        <v>1533865</v>
      </c>
      <c r="M298" s="119">
        <v>1591465</v>
      </c>
      <c r="N298" s="255">
        <v>2199839</v>
      </c>
      <c r="O298" s="119">
        <v>2225406</v>
      </c>
      <c r="P298" s="255">
        <v>2443607</v>
      </c>
      <c r="Q298" s="173">
        <f t="shared" si="153"/>
        <v>5508909</v>
      </c>
      <c r="R298" s="257">
        <f t="shared" si="153"/>
        <v>6177311</v>
      </c>
      <c r="S298" s="502" t="s">
        <v>241</v>
      </c>
      <c r="T298" s="119">
        <v>2559345</v>
      </c>
      <c r="U298" s="255">
        <v>2580097</v>
      </c>
      <c r="V298" s="119">
        <v>2559345</v>
      </c>
      <c r="W298" s="255">
        <v>2417192</v>
      </c>
      <c r="X298" s="119">
        <v>1889351</v>
      </c>
      <c r="Y298" s="255">
        <v>2013063</v>
      </c>
      <c r="Z298" s="256">
        <f t="shared" si="148"/>
        <v>7008041</v>
      </c>
      <c r="AA298" s="257">
        <f t="shared" si="148"/>
        <v>7010352</v>
      </c>
      <c r="AB298" s="502" t="s">
        <v>241</v>
      </c>
      <c r="AC298" s="502"/>
      <c r="AD298" s="255">
        <v>1827587</v>
      </c>
      <c r="AE298" s="119">
        <v>921010</v>
      </c>
      <c r="AF298" s="255">
        <v>1576902</v>
      </c>
      <c r="AG298" s="119">
        <v>967348</v>
      </c>
      <c r="AH298" s="255">
        <v>954718</v>
      </c>
      <c r="AI298" s="256">
        <f t="shared" si="149"/>
        <v>1888358</v>
      </c>
      <c r="AJ298" s="257">
        <f t="shared" si="150"/>
        <v>4359207</v>
      </c>
      <c r="AK298" s="502" t="s">
        <v>241</v>
      </c>
      <c r="AL298" s="127">
        <f t="shared" si="151"/>
        <v>14405308</v>
      </c>
      <c r="AM298" s="523">
        <f t="shared" si="152"/>
        <v>20026515</v>
      </c>
    </row>
    <row r="299" spans="1:59" x14ac:dyDescent="0.35">
      <c r="A299" s="502" t="s">
        <v>242</v>
      </c>
      <c r="B299" s="119"/>
      <c r="C299" s="255">
        <v>913225</v>
      </c>
      <c r="D299" s="119"/>
      <c r="E299" s="255">
        <v>919540</v>
      </c>
      <c r="F299" s="119"/>
      <c r="G299" s="255">
        <v>939909</v>
      </c>
      <c r="H299" s="256">
        <f t="shared" si="147"/>
        <v>0</v>
      </c>
      <c r="I299" s="257">
        <f t="shared" si="147"/>
        <v>2772674</v>
      </c>
      <c r="J299" s="502" t="s">
        <v>242</v>
      </c>
      <c r="K299" s="119">
        <v>1053393</v>
      </c>
      <c r="L299" s="255">
        <v>1038039</v>
      </c>
      <c r="M299" s="119">
        <v>1032603</v>
      </c>
      <c r="N299" s="255">
        <v>1118331</v>
      </c>
      <c r="O299" s="119">
        <v>1101447</v>
      </c>
      <c r="P299" s="255">
        <v>1167712</v>
      </c>
      <c r="Q299" s="173">
        <f t="shared" si="153"/>
        <v>3187443</v>
      </c>
      <c r="R299" s="257">
        <f t="shared" si="153"/>
        <v>3324082</v>
      </c>
      <c r="S299" s="502" t="s">
        <v>242</v>
      </c>
      <c r="T299" s="119">
        <v>1158255</v>
      </c>
      <c r="U299" s="255">
        <v>1182676</v>
      </c>
      <c r="V299" s="119">
        <v>1148579</v>
      </c>
      <c r="W299" s="255">
        <v>1115807</v>
      </c>
      <c r="X299" s="119">
        <v>1148579</v>
      </c>
      <c r="Y299" s="255">
        <v>1093236</v>
      </c>
      <c r="Z299" s="256">
        <f t="shared" si="148"/>
        <v>3455413</v>
      </c>
      <c r="AA299" s="257">
        <f t="shared" si="148"/>
        <v>3391719</v>
      </c>
      <c r="AB299" s="502" t="s">
        <v>242</v>
      </c>
      <c r="AC299" s="502"/>
      <c r="AD299" s="255">
        <v>1009840</v>
      </c>
      <c r="AE299" s="119">
        <v>955727</v>
      </c>
      <c r="AF299" s="255">
        <v>991276</v>
      </c>
      <c r="AG299" s="119">
        <v>909744</v>
      </c>
      <c r="AH299" s="255">
        <v>938212</v>
      </c>
      <c r="AI299" s="256">
        <f t="shared" si="149"/>
        <v>1865471</v>
      </c>
      <c r="AJ299" s="257">
        <f t="shared" si="150"/>
        <v>2939328</v>
      </c>
      <c r="AK299" s="502" t="s">
        <v>242</v>
      </c>
      <c r="AL299" s="127">
        <f t="shared" si="151"/>
        <v>8508327</v>
      </c>
      <c r="AM299" s="523">
        <f t="shared" si="152"/>
        <v>12427803</v>
      </c>
    </row>
    <row r="300" spans="1:59" x14ac:dyDescent="0.35">
      <c r="A300" s="502" t="s">
        <v>127</v>
      </c>
      <c r="B300" s="119"/>
      <c r="C300" s="255">
        <v>1172180</v>
      </c>
      <c r="D300" s="119"/>
      <c r="E300" s="255">
        <v>1297705</v>
      </c>
      <c r="F300" s="119"/>
      <c r="G300" s="255">
        <v>970503</v>
      </c>
      <c r="H300" s="256">
        <f t="shared" si="147"/>
        <v>0</v>
      </c>
      <c r="I300" s="257">
        <f t="shared" si="147"/>
        <v>3440388</v>
      </c>
      <c r="J300" s="502" t="s">
        <v>127</v>
      </c>
      <c r="K300" s="119">
        <v>799443</v>
      </c>
      <c r="L300" s="255">
        <v>771431</v>
      </c>
      <c r="M300" s="119">
        <v>667285</v>
      </c>
      <c r="N300" s="255">
        <v>797186</v>
      </c>
      <c r="O300" s="119">
        <v>797798</v>
      </c>
      <c r="P300" s="255">
        <v>837492</v>
      </c>
      <c r="Q300" s="173">
        <f t="shared" si="153"/>
        <v>2264526</v>
      </c>
      <c r="R300" s="257">
        <f t="shared" si="153"/>
        <v>2406109</v>
      </c>
      <c r="S300" s="502" t="s">
        <v>127</v>
      </c>
      <c r="T300" s="119">
        <v>824681</v>
      </c>
      <c r="U300" s="255">
        <v>896130</v>
      </c>
      <c r="V300" s="119">
        <v>1735180</v>
      </c>
      <c r="W300" s="255">
        <v>862684</v>
      </c>
      <c r="X300" s="119">
        <v>721630</v>
      </c>
      <c r="Y300" s="255">
        <v>763114</v>
      </c>
      <c r="Z300" s="256">
        <f t="shared" si="148"/>
        <v>3281491</v>
      </c>
      <c r="AA300" s="257">
        <f t="shared" si="148"/>
        <v>2521928</v>
      </c>
      <c r="AB300" s="502" t="s">
        <v>127</v>
      </c>
      <c r="AC300" s="502"/>
      <c r="AD300" s="255">
        <v>609708</v>
      </c>
      <c r="AE300" s="119">
        <v>819765</v>
      </c>
      <c r="AF300" s="255">
        <v>846223</v>
      </c>
      <c r="AG300" s="119">
        <v>1012212</v>
      </c>
      <c r="AH300" s="255">
        <v>1020083</v>
      </c>
      <c r="AI300" s="256">
        <f t="shared" si="149"/>
        <v>1831977</v>
      </c>
      <c r="AJ300" s="257">
        <f t="shared" si="150"/>
        <v>2476014</v>
      </c>
      <c r="AK300" s="502" t="s">
        <v>127</v>
      </c>
      <c r="AL300" s="127">
        <f t="shared" si="151"/>
        <v>7377994</v>
      </c>
      <c r="AM300" s="523">
        <f t="shared" si="152"/>
        <v>10844439</v>
      </c>
    </row>
    <row r="301" spans="1:59" s="502" customFormat="1" x14ac:dyDescent="0.35">
      <c r="A301" s="502" t="s">
        <v>244</v>
      </c>
      <c r="B301" s="119"/>
      <c r="C301" s="255">
        <v>1328</v>
      </c>
      <c r="D301" s="119"/>
      <c r="E301" s="255">
        <v>1112</v>
      </c>
      <c r="F301" s="119"/>
      <c r="G301" s="255">
        <v>35200</v>
      </c>
      <c r="H301" s="256">
        <f t="shared" si="147"/>
        <v>0</v>
      </c>
      <c r="I301" s="257">
        <f t="shared" si="147"/>
        <v>37640</v>
      </c>
      <c r="J301" s="502" t="s">
        <v>244</v>
      </c>
      <c r="K301" s="119">
        <v>248692</v>
      </c>
      <c r="L301" s="255">
        <v>262152</v>
      </c>
      <c r="M301" s="119">
        <v>286549</v>
      </c>
      <c r="N301" s="255">
        <v>616743</v>
      </c>
      <c r="O301" s="119">
        <v>526603</v>
      </c>
      <c r="P301" s="255">
        <v>769406</v>
      </c>
      <c r="Q301" s="173">
        <f t="shared" si="153"/>
        <v>1061844</v>
      </c>
      <c r="R301" s="257">
        <f t="shared" si="153"/>
        <v>1648301</v>
      </c>
      <c r="S301" s="502" t="s">
        <v>244</v>
      </c>
      <c r="T301" s="119">
        <v>626852</v>
      </c>
      <c r="U301" s="255">
        <v>748822</v>
      </c>
      <c r="V301" s="119">
        <v>750791</v>
      </c>
      <c r="W301" s="255">
        <v>683723</v>
      </c>
      <c r="X301" s="119">
        <v>749774</v>
      </c>
      <c r="Y301" s="255">
        <v>537820</v>
      </c>
      <c r="Z301" s="256">
        <f t="shared" si="148"/>
        <v>2127417</v>
      </c>
      <c r="AA301" s="257">
        <f t="shared" si="148"/>
        <v>1970365</v>
      </c>
      <c r="AB301" s="502" t="s">
        <v>244</v>
      </c>
      <c r="AD301" s="255">
        <v>255695</v>
      </c>
      <c r="AE301" s="119">
        <v>129533</v>
      </c>
      <c r="AF301" s="255">
        <v>102264</v>
      </c>
      <c r="AG301" s="119">
        <v>9964</v>
      </c>
      <c r="AH301" s="255">
        <v>7352</v>
      </c>
      <c r="AI301" s="256">
        <f t="shared" si="149"/>
        <v>139497</v>
      </c>
      <c r="AJ301" s="257">
        <f t="shared" si="150"/>
        <v>365311</v>
      </c>
      <c r="AK301" s="502" t="s">
        <v>244</v>
      </c>
      <c r="AL301" s="127">
        <f t="shared" si="151"/>
        <v>3328758</v>
      </c>
      <c r="AM301" s="523">
        <f t="shared" si="152"/>
        <v>4021617</v>
      </c>
      <c r="AN301" s="85"/>
      <c r="AO301" s="22"/>
      <c r="AP301" s="22"/>
      <c r="AQ301" s="22"/>
      <c r="AR301" s="22"/>
      <c r="AS301" s="22"/>
      <c r="AT301" s="22"/>
      <c r="AU301" s="22"/>
      <c r="AV301" s="22"/>
      <c r="AW301"/>
      <c r="AX301"/>
      <c r="AY301"/>
      <c r="AZ301"/>
      <c r="BA301"/>
      <c r="BB301"/>
      <c r="BC301"/>
      <c r="BD301"/>
      <c r="BE301"/>
      <c r="BF301"/>
      <c r="BG301"/>
    </row>
    <row r="302" spans="1:59" s="502" customFormat="1" x14ac:dyDescent="0.35">
      <c r="A302" s="502" t="s">
        <v>330</v>
      </c>
      <c r="B302" s="435"/>
      <c r="C302" s="255">
        <v>65638</v>
      </c>
      <c r="D302" s="435"/>
      <c r="E302" s="255">
        <v>139489</v>
      </c>
      <c r="F302" s="435"/>
      <c r="G302" s="255">
        <v>147851</v>
      </c>
      <c r="H302" s="256">
        <f t="shared" si="147"/>
        <v>0</v>
      </c>
      <c r="I302" s="257">
        <f t="shared" si="147"/>
        <v>352978</v>
      </c>
      <c r="J302" s="502" t="s">
        <v>330</v>
      </c>
      <c r="K302" s="119">
        <v>585556</v>
      </c>
      <c r="L302" s="255">
        <v>519807</v>
      </c>
      <c r="M302" s="119">
        <v>512696</v>
      </c>
      <c r="N302" s="255">
        <v>913689</v>
      </c>
      <c r="O302" s="119">
        <v>119827</v>
      </c>
      <c r="P302" s="255">
        <v>989043</v>
      </c>
      <c r="Q302" s="173">
        <f t="shared" si="153"/>
        <v>1218079</v>
      </c>
      <c r="R302" s="257">
        <f t="shared" si="153"/>
        <v>2422539</v>
      </c>
      <c r="S302" s="502" t="s">
        <v>330</v>
      </c>
      <c r="T302" s="119">
        <v>883162</v>
      </c>
      <c r="U302" s="255">
        <v>1048943</v>
      </c>
      <c r="V302" s="119">
        <v>1295328</v>
      </c>
      <c r="W302" s="255">
        <v>1242535</v>
      </c>
      <c r="X302" s="465">
        <v>800106</v>
      </c>
      <c r="Y302" s="426">
        <v>775319</v>
      </c>
      <c r="Z302" s="256">
        <f t="shared" si="148"/>
        <v>2978596</v>
      </c>
      <c r="AA302" s="257">
        <f t="shared" si="148"/>
        <v>3066797</v>
      </c>
      <c r="AB302" s="502" t="s">
        <v>330</v>
      </c>
      <c r="AD302" s="255">
        <v>296940</v>
      </c>
      <c r="AE302" s="119">
        <v>176836</v>
      </c>
      <c r="AF302" s="255">
        <v>172104</v>
      </c>
      <c r="AG302" s="119">
        <v>52841</v>
      </c>
      <c r="AH302" s="255">
        <v>50537</v>
      </c>
      <c r="AI302" s="256">
        <f t="shared" si="149"/>
        <v>229677</v>
      </c>
      <c r="AJ302" s="257">
        <f t="shared" si="150"/>
        <v>519581</v>
      </c>
      <c r="AK302" s="502" t="s">
        <v>330</v>
      </c>
      <c r="AL302" s="127">
        <f t="shared" si="151"/>
        <v>4426352</v>
      </c>
      <c r="AM302" s="523">
        <f t="shared" si="152"/>
        <v>6361895</v>
      </c>
      <c r="AN302" s="85"/>
      <c r="AO302" s="22"/>
      <c r="AP302" s="22"/>
      <c r="AQ302" s="22"/>
      <c r="AR302" s="22"/>
      <c r="AS302" s="22"/>
      <c r="AT302" s="22"/>
      <c r="AU302" s="22"/>
      <c r="AV302" s="22"/>
      <c r="AW302"/>
      <c r="AX302"/>
      <c r="AY302"/>
      <c r="AZ302"/>
      <c r="BA302"/>
      <c r="BB302"/>
      <c r="BC302"/>
      <c r="BD302"/>
      <c r="BE302"/>
      <c r="BF302"/>
      <c r="BG302"/>
    </row>
    <row r="303" spans="1:59" s="502" customFormat="1" x14ac:dyDescent="0.35">
      <c r="A303" s="502" t="s">
        <v>68</v>
      </c>
      <c r="B303" s="453" t="s">
        <v>128</v>
      </c>
      <c r="C303" s="428" t="s">
        <v>128</v>
      </c>
      <c r="D303" s="453" t="s">
        <v>128</v>
      </c>
      <c r="E303" s="428" t="s">
        <v>128</v>
      </c>
      <c r="F303" s="453" t="s">
        <v>128</v>
      </c>
      <c r="G303" s="428" t="s">
        <v>128</v>
      </c>
      <c r="H303" s="256">
        <f t="shared" si="147"/>
        <v>0</v>
      </c>
      <c r="I303" s="257">
        <f t="shared" si="147"/>
        <v>0</v>
      </c>
      <c r="J303" s="502" t="s">
        <v>68</v>
      </c>
      <c r="K303" s="453" t="s">
        <v>128</v>
      </c>
      <c r="L303" s="428" t="s">
        <v>128</v>
      </c>
      <c r="M303" s="453" t="s">
        <v>128</v>
      </c>
      <c r="N303" s="428" t="s">
        <v>128</v>
      </c>
      <c r="O303" s="453" t="s">
        <v>128</v>
      </c>
      <c r="P303" s="428" t="s">
        <v>128</v>
      </c>
      <c r="Q303" s="454" t="s">
        <v>128</v>
      </c>
      <c r="R303" s="455" t="s">
        <v>128</v>
      </c>
      <c r="S303" s="502" t="s">
        <v>68</v>
      </c>
      <c r="T303" s="453" t="s">
        <v>128</v>
      </c>
      <c r="U303" s="428" t="s">
        <v>128</v>
      </c>
      <c r="V303" s="453" t="s">
        <v>128</v>
      </c>
      <c r="W303" s="428" t="s">
        <v>128</v>
      </c>
      <c r="X303" s="453" t="s">
        <v>128</v>
      </c>
      <c r="Y303" s="428" t="s">
        <v>128</v>
      </c>
      <c r="Z303" s="454" t="s">
        <v>128</v>
      </c>
      <c r="AA303" s="455" t="s">
        <v>128</v>
      </c>
      <c r="AB303" s="502" t="s">
        <v>68</v>
      </c>
      <c r="AD303" s="428" t="s">
        <v>128</v>
      </c>
      <c r="AE303" s="453" t="s">
        <v>128</v>
      </c>
      <c r="AF303" s="428" t="s">
        <v>128</v>
      </c>
      <c r="AG303" s="453" t="s">
        <v>128</v>
      </c>
      <c r="AH303" s="428" t="s">
        <v>128</v>
      </c>
      <c r="AI303" s="256">
        <f t="shared" si="149"/>
        <v>0</v>
      </c>
      <c r="AJ303" s="257">
        <f t="shared" si="150"/>
        <v>0</v>
      </c>
      <c r="AK303" s="502" t="s">
        <v>68</v>
      </c>
      <c r="AL303" s="127">
        <f t="shared" si="151"/>
        <v>0</v>
      </c>
      <c r="AM303" s="523">
        <f t="shared" si="152"/>
        <v>0</v>
      </c>
      <c r="AN303" s="85"/>
      <c r="AO303" s="22"/>
      <c r="AP303" s="22"/>
      <c r="AQ303" s="22"/>
      <c r="AR303" s="22"/>
      <c r="AS303" s="22"/>
      <c r="AT303" s="22"/>
      <c r="AU303" s="22"/>
      <c r="AV303" s="22"/>
      <c r="AW303"/>
      <c r="AX303"/>
      <c r="AY303"/>
      <c r="AZ303"/>
      <c r="BA303"/>
      <c r="BB303"/>
      <c r="BC303"/>
      <c r="BD303"/>
      <c r="BE303"/>
      <c r="BF303"/>
      <c r="BG303"/>
    </row>
    <row r="304" spans="1:59" s="502" customFormat="1" x14ac:dyDescent="0.35">
      <c r="A304" s="502" t="s">
        <v>59</v>
      </c>
      <c r="B304" s="453" t="s">
        <v>128</v>
      </c>
      <c r="C304" s="428" t="s">
        <v>128</v>
      </c>
      <c r="D304" s="453" t="s">
        <v>128</v>
      </c>
      <c r="E304" s="428" t="s">
        <v>128</v>
      </c>
      <c r="F304" s="453" t="s">
        <v>128</v>
      </c>
      <c r="G304" s="428" t="s">
        <v>128</v>
      </c>
      <c r="H304" s="256">
        <f t="shared" si="147"/>
        <v>0</v>
      </c>
      <c r="I304" s="257">
        <f t="shared" si="147"/>
        <v>0</v>
      </c>
      <c r="J304" s="502" t="s">
        <v>59</v>
      </c>
      <c r="K304" s="453" t="s">
        <v>128</v>
      </c>
      <c r="L304" s="428" t="s">
        <v>128</v>
      </c>
      <c r="M304" s="453" t="s">
        <v>128</v>
      </c>
      <c r="N304" s="428" t="s">
        <v>128</v>
      </c>
      <c r="O304" s="453" t="s">
        <v>128</v>
      </c>
      <c r="P304" s="428" t="s">
        <v>128</v>
      </c>
      <c r="Q304" s="454" t="s">
        <v>128</v>
      </c>
      <c r="R304" s="455" t="s">
        <v>128</v>
      </c>
      <c r="S304" s="502" t="s">
        <v>59</v>
      </c>
      <c r="T304" s="453" t="s">
        <v>128</v>
      </c>
      <c r="U304" s="428" t="s">
        <v>128</v>
      </c>
      <c r="V304" s="453" t="s">
        <v>128</v>
      </c>
      <c r="W304" s="428" t="s">
        <v>128</v>
      </c>
      <c r="X304" s="453" t="s">
        <v>128</v>
      </c>
      <c r="Y304" s="428" t="s">
        <v>128</v>
      </c>
      <c r="Z304" s="454" t="s">
        <v>128</v>
      </c>
      <c r="AA304" s="455" t="s">
        <v>128</v>
      </c>
      <c r="AB304" s="502" t="s">
        <v>59</v>
      </c>
      <c r="AD304" s="428" t="s">
        <v>128</v>
      </c>
      <c r="AE304" s="453" t="s">
        <v>128</v>
      </c>
      <c r="AF304" s="428" t="s">
        <v>128</v>
      </c>
      <c r="AG304" s="453" t="s">
        <v>128</v>
      </c>
      <c r="AH304" s="428" t="s">
        <v>128</v>
      </c>
      <c r="AI304" s="256">
        <f t="shared" si="149"/>
        <v>0</v>
      </c>
      <c r="AJ304" s="257">
        <f t="shared" si="150"/>
        <v>0</v>
      </c>
      <c r="AK304" s="502" t="s">
        <v>59</v>
      </c>
      <c r="AL304" s="127">
        <f t="shared" si="151"/>
        <v>0</v>
      </c>
      <c r="AM304" s="523">
        <f t="shared" si="152"/>
        <v>0</v>
      </c>
      <c r="AN304" s="85"/>
      <c r="AO304" s="22"/>
      <c r="AP304" s="22"/>
      <c r="AQ304" s="22"/>
      <c r="AR304" s="22"/>
      <c r="AS304" s="22"/>
      <c r="AT304" s="22"/>
      <c r="AU304" s="22"/>
      <c r="AV304" s="22"/>
      <c r="AW304"/>
      <c r="AX304"/>
      <c r="AY304"/>
      <c r="AZ304"/>
      <c r="BA304"/>
      <c r="BB304"/>
      <c r="BC304"/>
      <c r="BD304"/>
      <c r="BE304"/>
      <c r="BF304"/>
      <c r="BG304"/>
    </row>
    <row r="305" spans="1:59" s="502" customFormat="1" x14ac:dyDescent="0.35">
      <c r="A305" s="502" t="s">
        <v>331</v>
      </c>
      <c r="B305" s="453" t="s">
        <v>128</v>
      </c>
      <c r="C305" s="428" t="s">
        <v>128</v>
      </c>
      <c r="D305" s="453" t="s">
        <v>128</v>
      </c>
      <c r="E305" s="428" t="s">
        <v>128</v>
      </c>
      <c r="F305" s="453" t="s">
        <v>128</v>
      </c>
      <c r="G305" s="428" t="s">
        <v>128</v>
      </c>
      <c r="H305" s="256">
        <f t="shared" si="147"/>
        <v>0</v>
      </c>
      <c r="I305" s="257">
        <f t="shared" si="147"/>
        <v>0</v>
      </c>
      <c r="J305" s="502" t="s">
        <v>331</v>
      </c>
      <c r="K305" s="453" t="s">
        <v>128</v>
      </c>
      <c r="L305" s="428" t="s">
        <v>128</v>
      </c>
      <c r="M305" s="453" t="s">
        <v>128</v>
      </c>
      <c r="N305" s="428" t="s">
        <v>128</v>
      </c>
      <c r="O305" s="453" t="s">
        <v>128</v>
      </c>
      <c r="P305" s="428" t="s">
        <v>128</v>
      </c>
      <c r="Q305" s="454" t="s">
        <v>128</v>
      </c>
      <c r="R305" s="455" t="s">
        <v>128</v>
      </c>
      <c r="S305" s="502" t="s">
        <v>331</v>
      </c>
      <c r="T305" s="453" t="s">
        <v>128</v>
      </c>
      <c r="U305" s="428" t="s">
        <v>128</v>
      </c>
      <c r="V305" s="453" t="s">
        <v>128</v>
      </c>
      <c r="W305" s="428" t="s">
        <v>128</v>
      </c>
      <c r="X305" s="453" t="s">
        <v>128</v>
      </c>
      <c r="Y305" s="428" t="s">
        <v>128</v>
      </c>
      <c r="Z305" s="454" t="s">
        <v>128</v>
      </c>
      <c r="AA305" s="455" t="s">
        <v>128</v>
      </c>
      <c r="AB305" s="502" t="s">
        <v>331</v>
      </c>
      <c r="AD305" s="428" t="s">
        <v>128</v>
      </c>
      <c r="AE305" s="453" t="s">
        <v>128</v>
      </c>
      <c r="AF305" s="428" t="s">
        <v>128</v>
      </c>
      <c r="AG305" s="453" t="s">
        <v>128</v>
      </c>
      <c r="AH305" s="428" t="s">
        <v>128</v>
      </c>
      <c r="AI305" s="256">
        <f t="shared" si="149"/>
        <v>0</v>
      </c>
      <c r="AJ305" s="257">
        <f t="shared" si="150"/>
        <v>0</v>
      </c>
      <c r="AK305" s="502" t="s">
        <v>331</v>
      </c>
      <c r="AL305" s="127">
        <f t="shared" si="151"/>
        <v>0</v>
      </c>
      <c r="AM305" s="523">
        <f t="shared" si="152"/>
        <v>0</v>
      </c>
      <c r="AN305" s="85"/>
      <c r="AO305" s="22"/>
      <c r="AP305" s="22"/>
      <c r="AQ305" s="22"/>
      <c r="AR305" s="22"/>
      <c r="AS305" s="22"/>
      <c r="AT305" s="22"/>
      <c r="AU305" s="22"/>
      <c r="AV305" s="22"/>
      <c r="AW305"/>
      <c r="AX305"/>
      <c r="AY305"/>
      <c r="AZ305"/>
      <c r="BA305"/>
      <c r="BB305"/>
      <c r="BC305"/>
      <c r="BD305"/>
      <c r="BE305"/>
      <c r="BF305"/>
      <c r="BG305"/>
    </row>
    <row r="306" spans="1:59" s="502" customFormat="1" x14ac:dyDescent="0.35">
      <c r="A306" s="502" t="s">
        <v>247</v>
      </c>
      <c r="B306" s="458" t="s">
        <v>128</v>
      </c>
      <c r="C306" s="459" t="s">
        <v>128</v>
      </c>
      <c r="D306" s="458" t="s">
        <v>128</v>
      </c>
      <c r="E306" s="459" t="s">
        <v>128</v>
      </c>
      <c r="F306" s="458" t="s">
        <v>128</v>
      </c>
      <c r="G306" s="459" t="s">
        <v>128</v>
      </c>
      <c r="H306" s="338">
        <f t="shared" si="147"/>
        <v>0</v>
      </c>
      <c r="I306" s="340">
        <f t="shared" si="147"/>
        <v>0</v>
      </c>
      <c r="J306" s="502" t="s">
        <v>247</v>
      </c>
      <c r="K306" s="458" t="s">
        <v>128</v>
      </c>
      <c r="L306" s="459" t="s">
        <v>128</v>
      </c>
      <c r="M306" s="458" t="s">
        <v>128</v>
      </c>
      <c r="N306" s="459" t="s">
        <v>128</v>
      </c>
      <c r="O306" s="458" t="s">
        <v>128</v>
      </c>
      <c r="P306" s="459" t="s">
        <v>128</v>
      </c>
      <c r="Q306" s="460" t="s">
        <v>128</v>
      </c>
      <c r="R306" s="461" t="s">
        <v>128</v>
      </c>
      <c r="S306" s="502" t="s">
        <v>247</v>
      </c>
      <c r="T306" s="458" t="s">
        <v>128</v>
      </c>
      <c r="U306" s="459" t="s">
        <v>128</v>
      </c>
      <c r="V306" s="458" t="s">
        <v>128</v>
      </c>
      <c r="W306" s="459" t="s">
        <v>128</v>
      </c>
      <c r="X306" s="458" t="s">
        <v>128</v>
      </c>
      <c r="Y306" s="459" t="s">
        <v>128</v>
      </c>
      <c r="Z306" s="460" t="s">
        <v>128</v>
      </c>
      <c r="AA306" s="461" t="s">
        <v>128</v>
      </c>
      <c r="AB306" s="502" t="s">
        <v>247</v>
      </c>
      <c r="AD306" s="459" t="s">
        <v>128</v>
      </c>
      <c r="AE306" s="458" t="s">
        <v>128</v>
      </c>
      <c r="AF306" s="459" t="s">
        <v>128</v>
      </c>
      <c r="AG306" s="458" t="s">
        <v>128</v>
      </c>
      <c r="AH306" s="459" t="s">
        <v>128</v>
      </c>
      <c r="AI306" s="338">
        <f t="shared" si="149"/>
        <v>0</v>
      </c>
      <c r="AJ306" s="340">
        <f t="shared" si="150"/>
        <v>0</v>
      </c>
      <c r="AK306" s="502" t="s">
        <v>247</v>
      </c>
      <c r="AL306" s="151">
        <f t="shared" si="151"/>
        <v>0</v>
      </c>
      <c r="AM306" s="525">
        <f t="shared" si="152"/>
        <v>0</v>
      </c>
      <c r="AN306" s="85"/>
      <c r="AO306" s="22"/>
      <c r="AP306" s="22"/>
      <c r="AQ306" s="22"/>
      <c r="AR306" s="22"/>
      <c r="AS306" s="22"/>
      <c r="AT306" s="22"/>
      <c r="AU306" s="22"/>
      <c r="AV306" s="22"/>
      <c r="AW306"/>
      <c r="AX306"/>
      <c r="AY306"/>
      <c r="AZ306"/>
      <c r="BA306"/>
      <c r="BB306"/>
      <c r="BC306"/>
      <c r="BD306"/>
      <c r="BE306"/>
      <c r="BF306"/>
      <c r="BG306"/>
    </row>
    <row r="307" spans="1:59" s="502" customFormat="1" x14ac:dyDescent="0.35">
      <c r="A307"/>
      <c r="B307" s="119"/>
      <c r="C307" s="255"/>
      <c r="D307" s="119"/>
      <c r="E307" s="255"/>
      <c r="F307" s="119"/>
      <c r="G307" s="255"/>
      <c r="H307" s="256"/>
      <c r="I307" s="257"/>
      <c r="J307"/>
      <c r="K307" s="119"/>
      <c r="L307" s="255"/>
      <c r="M307" s="119"/>
      <c r="N307" s="255"/>
      <c r="O307" s="119"/>
      <c r="P307" s="255"/>
      <c r="Q307" s="173"/>
      <c r="R307" s="257"/>
      <c r="S307"/>
      <c r="T307" s="119"/>
      <c r="U307" s="255"/>
      <c r="V307" s="119"/>
      <c r="W307" s="255"/>
      <c r="X307" s="119"/>
      <c r="Y307" s="255"/>
      <c r="Z307" s="256"/>
      <c r="AA307" s="257"/>
      <c r="AB307"/>
      <c r="AC307"/>
      <c r="AD307" s="255">
        <f t="shared" ref="AD307:AM307" si="154">SUM(AD293:AD306)</f>
        <v>8186526</v>
      </c>
      <c r="AE307" s="119">
        <f t="shared" si="154"/>
        <v>7002138</v>
      </c>
      <c r="AF307" s="255">
        <f t="shared" si="154"/>
        <v>5590304</v>
      </c>
      <c r="AG307" s="119">
        <f t="shared" si="154"/>
        <v>5581007</v>
      </c>
      <c r="AH307" s="255">
        <f t="shared" si="154"/>
        <v>5826861</v>
      </c>
      <c r="AI307" s="256">
        <f t="shared" si="154"/>
        <v>12583145</v>
      </c>
      <c r="AJ307" s="257">
        <f t="shared" si="154"/>
        <v>19603691</v>
      </c>
      <c r="AK307"/>
      <c r="AL307" s="127">
        <f t="shared" si="154"/>
        <v>71135665</v>
      </c>
      <c r="AM307" s="523">
        <f t="shared" si="154"/>
        <v>108605533</v>
      </c>
      <c r="AN307" s="85"/>
      <c r="AO307" s="22"/>
      <c r="AP307" s="22"/>
      <c r="AQ307" s="22"/>
      <c r="AR307" s="22"/>
      <c r="AS307" s="22"/>
      <c r="AT307" s="22"/>
      <c r="AU307" s="22"/>
      <c r="AV307" s="22"/>
      <c r="AW307"/>
      <c r="AX307"/>
      <c r="AY307"/>
      <c r="AZ307"/>
      <c r="BA307"/>
      <c r="BB307"/>
      <c r="BC307"/>
      <c r="BD307"/>
      <c r="BE307"/>
      <c r="BF307"/>
      <c r="BG307"/>
    </row>
    <row r="308" spans="1:59" s="502" customFormat="1" x14ac:dyDescent="0.35">
      <c r="A308" s="519" t="s">
        <v>248</v>
      </c>
      <c r="B308" s="119"/>
      <c r="C308" s="255"/>
      <c r="D308" s="119"/>
      <c r="E308" s="255"/>
      <c r="F308" s="119"/>
      <c r="G308" s="255"/>
      <c r="H308" s="256"/>
      <c r="I308" s="257"/>
      <c r="J308" s="519" t="s">
        <v>248</v>
      </c>
      <c r="K308" s="119"/>
      <c r="L308" s="255"/>
      <c r="M308" s="119"/>
      <c r="N308" s="255"/>
      <c r="O308" s="119"/>
      <c r="P308" s="255"/>
      <c r="Q308" s="173"/>
      <c r="R308" s="257"/>
      <c r="S308" s="519" t="s">
        <v>248</v>
      </c>
      <c r="T308" s="119"/>
      <c r="U308" s="255"/>
      <c r="V308" s="119"/>
      <c r="W308" s="255"/>
      <c r="X308" s="119"/>
      <c r="Y308" s="255"/>
      <c r="Z308" s="256"/>
      <c r="AA308" s="257"/>
      <c r="AB308" s="519" t="s">
        <v>248</v>
      </c>
      <c r="AC308" s="519"/>
      <c r="AD308" s="255"/>
      <c r="AE308" s="119"/>
      <c r="AF308" s="255"/>
      <c r="AG308" s="119"/>
      <c r="AH308" s="255"/>
      <c r="AI308" s="256"/>
      <c r="AJ308" s="257"/>
      <c r="AK308" s="519" t="s">
        <v>248</v>
      </c>
      <c r="AL308" s="127"/>
      <c r="AM308" s="523"/>
      <c r="AN308" s="85"/>
      <c r="AO308" s="22"/>
      <c r="AP308" s="22"/>
      <c r="AQ308" s="22"/>
      <c r="AR308" s="22"/>
      <c r="AS308" s="22"/>
      <c r="AT308" s="22"/>
      <c r="AU308" s="22"/>
      <c r="AV308" s="22"/>
      <c r="AW308"/>
      <c r="AX308"/>
      <c r="AY308"/>
      <c r="AZ308"/>
      <c r="BA308"/>
      <c r="BB308"/>
      <c r="BC308"/>
      <c r="BD308"/>
      <c r="BE308"/>
      <c r="BF308"/>
      <c r="BG308"/>
    </row>
    <row r="309" spans="1:59" s="502" customFormat="1" x14ac:dyDescent="0.35">
      <c r="A309" s="502" t="s">
        <v>250</v>
      </c>
      <c r="B309" s="526"/>
      <c r="C309" s="426">
        <v>495121</v>
      </c>
      <c r="D309" s="526"/>
      <c r="E309" s="426">
        <v>498379</v>
      </c>
      <c r="F309" s="526"/>
      <c r="G309" s="426">
        <v>337960</v>
      </c>
      <c r="H309" s="256">
        <f t="shared" si="147"/>
        <v>0</v>
      </c>
      <c r="I309" s="257">
        <f t="shared" si="147"/>
        <v>1331460</v>
      </c>
      <c r="J309" s="502" t="s">
        <v>250</v>
      </c>
      <c r="K309" s="465">
        <v>605640</v>
      </c>
      <c r="L309" s="426">
        <v>645596</v>
      </c>
      <c r="M309" s="465">
        <v>672446</v>
      </c>
      <c r="N309" s="426">
        <v>1150560</v>
      </c>
      <c r="O309" s="465">
        <v>730728</v>
      </c>
      <c r="P309" s="426">
        <v>1270512</v>
      </c>
      <c r="Q309" s="527">
        <f>SUM(K309,M309,O309)</f>
        <v>2008814</v>
      </c>
      <c r="R309" s="528">
        <f>SUM(L309,N309,P309)</f>
        <v>3066668</v>
      </c>
      <c r="S309" s="502" t="s">
        <v>250</v>
      </c>
      <c r="T309" s="465">
        <v>1096428</v>
      </c>
      <c r="U309" s="428">
        <v>1278591</v>
      </c>
      <c r="V309" s="465">
        <v>1195924</v>
      </c>
      <c r="W309" s="426">
        <v>1341277</v>
      </c>
      <c r="X309" s="465">
        <v>746052</v>
      </c>
      <c r="Y309" s="426">
        <v>1078374</v>
      </c>
      <c r="Z309" s="256">
        <f>SUM(T309,V309,X309)</f>
        <v>3038404</v>
      </c>
      <c r="AA309" s="257">
        <f>SUM(U309,W309,Y309)</f>
        <v>3698242</v>
      </c>
      <c r="AB309" s="502" t="s">
        <v>250</v>
      </c>
      <c r="AD309" s="426">
        <v>591164</v>
      </c>
      <c r="AE309" s="427" t="s">
        <v>341</v>
      </c>
      <c r="AF309" s="426">
        <v>513596</v>
      </c>
      <c r="AG309" s="427" t="s">
        <v>341</v>
      </c>
      <c r="AH309" s="428">
        <v>483274</v>
      </c>
      <c r="AI309" s="256">
        <f>SUM(AB309,AE309,AG309)</f>
        <v>0</v>
      </c>
      <c r="AJ309" s="257">
        <f>SUM(AD309,AF309,AH309)</f>
        <v>1588034</v>
      </c>
      <c r="AK309" s="502" t="s">
        <v>250</v>
      </c>
      <c r="AL309" s="127">
        <f>SUM(B309,D309,F309,K309,M309,O309,T309,V309,X309,AB309,AE309,AG309)</f>
        <v>5047218</v>
      </c>
      <c r="AM309" s="523">
        <f>SUM(C309,E309,G309,L309,N309,P309,U309,W309,Y309,AD309,AF309,AH309)</f>
        <v>9684404</v>
      </c>
      <c r="AN309" s="85"/>
      <c r="AO309" s="22"/>
      <c r="AP309" s="22"/>
      <c r="AQ309" s="22"/>
      <c r="AR309" s="22"/>
      <c r="AS309" s="22"/>
      <c r="AT309" s="22"/>
      <c r="AU309" s="22"/>
      <c r="AV309" s="22"/>
      <c r="AW309"/>
      <c r="AX309"/>
      <c r="AY309"/>
      <c r="AZ309"/>
      <c r="BA309"/>
      <c r="BB309"/>
      <c r="BC309"/>
      <c r="BD309"/>
      <c r="BE309"/>
      <c r="BF309"/>
      <c r="BG309"/>
    </row>
    <row r="310" spans="1:59" s="502" customFormat="1" x14ac:dyDescent="0.35">
      <c r="A310" s="502" t="s">
        <v>130</v>
      </c>
      <c r="B310" s="453" t="s">
        <v>340</v>
      </c>
      <c r="C310" s="428" t="s">
        <v>340</v>
      </c>
      <c r="D310" s="453" t="s">
        <v>340</v>
      </c>
      <c r="E310" s="428" t="s">
        <v>340</v>
      </c>
      <c r="F310" s="453" t="s">
        <v>340</v>
      </c>
      <c r="G310" s="428" t="s">
        <v>340</v>
      </c>
      <c r="H310" s="454" t="s">
        <v>340</v>
      </c>
      <c r="I310" s="257" t="s">
        <v>340</v>
      </c>
      <c r="J310" s="502" t="s">
        <v>130</v>
      </c>
      <c r="K310" s="453" t="s">
        <v>340</v>
      </c>
      <c r="L310" s="426">
        <v>1055384</v>
      </c>
      <c r="M310" s="453" t="s">
        <v>340</v>
      </c>
      <c r="N310" s="255">
        <v>607297</v>
      </c>
      <c r="O310" s="453" t="s">
        <v>340</v>
      </c>
      <c r="P310" s="255">
        <v>1150560</v>
      </c>
      <c r="Q310" s="454" t="s">
        <v>340</v>
      </c>
      <c r="R310" s="257">
        <f>SUM(L310,N310,P310)</f>
        <v>2813241</v>
      </c>
      <c r="S310" s="502" t="s">
        <v>130</v>
      </c>
      <c r="T310" s="453" t="s">
        <v>340</v>
      </c>
      <c r="U310" s="428" t="s">
        <v>340</v>
      </c>
      <c r="V310" s="453" t="s">
        <v>340</v>
      </c>
      <c r="W310" s="428" t="s">
        <v>340</v>
      </c>
      <c r="X310" s="453" t="s">
        <v>340</v>
      </c>
      <c r="Y310" s="428" t="s">
        <v>340</v>
      </c>
      <c r="Z310" s="454" t="s">
        <v>340</v>
      </c>
      <c r="AA310" s="455" t="s">
        <v>340</v>
      </c>
      <c r="AB310" s="502" t="s">
        <v>130</v>
      </c>
      <c r="AD310" s="428" t="s">
        <v>340</v>
      </c>
      <c r="AE310" s="453" t="s">
        <v>340</v>
      </c>
      <c r="AF310" s="428" t="s">
        <v>340</v>
      </c>
      <c r="AG310" s="453" t="s">
        <v>340</v>
      </c>
      <c r="AH310" s="428" t="s">
        <v>340</v>
      </c>
      <c r="AI310" s="454" t="s">
        <v>340</v>
      </c>
      <c r="AJ310" s="455" t="s">
        <v>340</v>
      </c>
      <c r="AK310" s="502" t="s">
        <v>130</v>
      </c>
      <c r="AL310" s="127">
        <v>0</v>
      </c>
      <c r="AM310" s="523">
        <v>0</v>
      </c>
      <c r="AN310" s="85"/>
      <c r="AO310" s="22"/>
      <c r="AP310" s="22"/>
      <c r="AQ310" s="22"/>
      <c r="AR310" s="22"/>
      <c r="AS310" s="22"/>
      <c r="AT310" s="22"/>
      <c r="AU310" s="22"/>
      <c r="AV310" s="22"/>
      <c r="AW310"/>
      <c r="AX310"/>
      <c r="AY310"/>
      <c r="AZ310"/>
      <c r="BA310"/>
      <c r="BB310"/>
      <c r="BC310"/>
      <c r="BD310"/>
      <c r="BE310"/>
      <c r="BF310"/>
      <c r="BG310"/>
    </row>
    <row r="311" spans="1:59" s="502" customFormat="1" x14ac:dyDescent="0.35">
      <c r="A311" s="502" t="s">
        <v>251</v>
      </c>
      <c r="B311" s="458" t="s">
        <v>340</v>
      </c>
      <c r="C311" s="459" t="s">
        <v>340</v>
      </c>
      <c r="D311" s="458" t="s">
        <v>340</v>
      </c>
      <c r="E311" s="459" t="s">
        <v>340</v>
      </c>
      <c r="F311" s="458" t="s">
        <v>340</v>
      </c>
      <c r="G311" s="459" t="s">
        <v>340</v>
      </c>
      <c r="H311" s="460" t="s">
        <v>340</v>
      </c>
      <c r="I311" s="340" t="s">
        <v>340</v>
      </c>
      <c r="J311" s="502" t="s">
        <v>251</v>
      </c>
      <c r="K311" s="458" t="s">
        <v>340</v>
      </c>
      <c r="L311" s="529">
        <v>2527556</v>
      </c>
      <c r="M311" s="458" t="s">
        <v>340</v>
      </c>
      <c r="N311" s="529">
        <v>3551354</v>
      </c>
      <c r="O311" s="458" t="s">
        <v>340</v>
      </c>
      <c r="P311" s="529">
        <v>4197025</v>
      </c>
      <c r="Q311" s="460" t="s">
        <v>340</v>
      </c>
      <c r="R311" s="530">
        <f>SUM(L311,N311,P311)</f>
        <v>10275935</v>
      </c>
      <c r="S311" s="502" t="s">
        <v>251</v>
      </c>
      <c r="T311" s="458" t="s">
        <v>340</v>
      </c>
      <c r="U311" s="459" t="s">
        <v>340</v>
      </c>
      <c r="V311" s="458" t="s">
        <v>340</v>
      </c>
      <c r="W311" s="459" t="s">
        <v>340</v>
      </c>
      <c r="X311" s="458" t="s">
        <v>340</v>
      </c>
      <c r="Y311" s="531" t="s">
        <v>340</v>
      </c>
      <c r="Z311" s="460" t="s">
        <v>340</v>
      </c>
      <c r="AA311" s="461" t="s">
        <v>340</v>
      </c>
      <c r="AB311" s="502" t="s">
        <v>251</v>
      </c>
      <c r="AD311" s="459" t="s">
        <v>340</v>
      </c>
      <c r="AE311" s="458" t="s">
        <v>340</v>
      </c>
      <c r="AF311" s="459" t="s">
        <v>340</v>
      </c>
      <c r="AG311" s="458" t="s">
        <v>340</v>
      </c>
      <c r="AH311" s="459" t="s">
        <v>340</v>
      </c>
      <c r="AI311" s="460" t="s">
        <v>340</v>
      </c>
      <c r="AJ311" s="461" t="s">
        <v>340</v>
      </c>
      <c r="AK311" s="502" t="s">
        <v>251</v>
      </c>
      <c r="AL311" s="151">
        <v>0</v>
      </c>
      <c r="AM311" s="525">
        <v>0</v>
      </c>
      <c r="AN311" s="85"/>
      <c r="AO311" s="22"/>
      <c r="AP311" s="22"/>
      <c r="AQ311" s="22"/>
      <c r="AR311" s="22"/>
      <c r="AS311" s="22"/>
      <c r="AT311" s="22"/>
      <c r="AU311" s="22"/>
      <c r="AV311" s="22"/>
      <c r="AW311"/>
      <c r="AX311"/>
      <c r="AY311"/>
      <c r="AZ311"/>
      <c r="BA311"/>
      <c r="BB311"/>
      <c r="BC311"/>
      <c r="BD311"/>
      <c r="BE311"/>
      <c r="BF311"/>
      <c r="BG311"/>
    </row>
    <row r="312" spans="1:59" s="502" customFormat="1" x14ac:dyDescent="0.35">
      <c r="A312" s="532" t="s">
        <v>342</v>
      </c>
      <c r="B312" s="333"/>
      <c r="C312" s="255"/>
      <c r="D312" s="333"/>
      <c r="E312" s="255"/>
      <c r="F312" s="333"/>
      <c r="G312" s="255"/>
      <c r="H312" s="256"/>
      <c r="I312" s="257">
        <f t="shared" ref="I312" si="155">SUM(C312,E312,G312)</f>
        <v>0</v>
      </c>
      <c r="J312" s="532" t="s">
        <v>342</v>
      </c>
      <c r="K312" s="333"/>
      <c r="L312" s="255">
        <f>SUM(L309:L311)</f>
        <v>4228536</v>
      </c>
      <c r="M312" s="333"/>
      <c r="N312" s="255">
        <v>5309211</v>
      </c>
      <c r="O312" s="333"/>
      <c r="P312" s="255">
        <v>5900112</v>
      </c>
      <c r="Q312" s="173"/>
      <c r="R312" s="257">
        <f>SUM(L312,N312,P312)</f>
        <v>15437859</v>
      </c>
      <c r="S312" s="532" t="s">
        <v>342</v>
      </c>
      <c r="T312" s="333"/>
      <c r="U312" s="255">
        <v>5994196</v>
      </c>
      <c r="V312" s="255">
        <v>5916155</v>
      </c>
      <c r="W312" s="255">
        <v>6212464</v>
      </c>
      <c r="X312" s="333"/>
      <c r="Y312" s="255">
        <v>5326697</v>
      </c>
      <c r="Z312" s="256">
        <f>SUM(T312,V312,X312)</f>
        <v>5916155</v>
      </c>
      <c r="AA312" s="257">
        <f>SUM(U312,W312,Y312)</f>
        <v>17533357</v>
      </c>
      <c r="AB312" s="532" t="s">
        <v>342</v>
      </c>
      <c r="AC312" s="532"/>
      <c r="AD312" s="255">
        <v>3941597</v>
      </c>
      <c r="AE312" s="427" t="s">
        <v>341</v>
      </c>
      <c r="AF312" s="255">
        <v>3078995</v>
      </c>
      <c r="AG312" s="427" t="s">
        <v>341</v>
      </c>
      <c r="AH312" s="255">
        <v>3081110</v>
      </c>
      <c r="AI312" s="256">
        <f>SUM(AB312,AE312,AG312)</f>
        <v>0</v>
      </c>
      <c r="AJ312" s="257">
        <f>SUM(AD312,AF312,AH312)</f>
        <v>10101702</v>
      </c>
      <c r="AK312" s="532" t="s">
        <v>342</v>
      </c>
      <c r="AL312" s="127">
        <f>SUM(B312,D312,F312,K312,M312,O312,T312,V312,X312,AB312,AE312,AG312)</f>
        <v>5916155</v>
      </c>
      <c r="AM312" s="523">
        <f>SUM(C312,E312,G312,L312,N312,P312,U312,W312,Y312,AD312,AF312,AH312)</f>
        <v>43072918</v>
      </c>
      <c r="AN312" s="85"/>
      <c r="AO312" s="22"/>
      <c r="AP312" s="22"/>
      <c r="AQ312" s="22"/>
      <c r="AR312" s="22"/>
      <c r="AS312" s="22"/>
      <c r="AT312" s="22"/>
      <c r="AU312" s="22"/>
      <c r="AV312" s="22"/>
      <c r="AW312"/>
      <c r="AX312"/>
      <c r="AY312"/>
      <c r="AZ312"/>
      <c r="BA312"/>
      <c r="BB312"/>
      <c r="BC312"/>
      <c r="BD312"/>
      <c r="BE312"/>
      <c r="BF312"/>
      <c r="BG312"/>
    </row>
    <row r="313" spans="1:59" s="502" customFormat="1" x14ac:dyDescent="0.35">
      <c r="A313" s="519" t="s">
        <v>254</v>
      </c>
      <c r="B313" s="119"/>
      <c r="C313" s="255"/>
      <c r="D313" s="119"/>
      <c r="E313" s="255"/>
      <c r="F313" s="119"/>
      <c r="G313" s="255"/>
      <c r="H313" s="256"/>
      <c r="I313" s="257"/>
      <c r="J313" s="519" t="s">
        <v>254</v>
      </c>
      <c r="K313" s="119"/>
      <c r="L313" s="255"/>
      <c r="M313" s="119"/>
      <c r="N313" s="255"/>
      <c r="O313" s="119"/>
      <c r="P313" s="255"/>
      <c r="Q313" s="173"/>
      <c r="R313" s="257"/>
      <c r="S313" s="519" t="s">
        <v>254</v>
      </c>
      <c r="T313" s="119"/>
      <c r="U313" s="255"/>
      <c r="V313" s="119"/>
      <c r="W313" s="255"/>
      <c r="X313" s="119"/>
      <c r="Y313" s="255"/>
      <c r="Z313" s="256"/>
      <c r="AA313" s="257"/>
      <c r="AB313" s="519" t="s">
        <v>254</v>
      </c>
      <c r="AC313" s="519"/>
      <c r="AD313" s="255"/>
      <c r="AE313" s="119"/>
      <c r="AF313" s="255"/>
      <c r="AG313" s="119"/>
      <c r="AH313" s="255"/>
      <c r="AI313" s="256"/>
      <c r="AJ313" s="257"/>
      <c r="AK313" s="519" t="s">
        <v>254</v>
      </c>
      <c r="AL313" s="127"/>
      <c r="AM313" s="523"/>
      <c r="AN313" s="85"/>
      <c r="AO313" s="22"/>
      <c r="AP313" s="22"/>
      <c r="AQ313" s="22"/>
      <c r="AR313" s="22"/>
      <c r="AS313" s="22"/>
      <c r="AT313" s="22"/>
      <c r="AU313" s="22"/>
      <c r="AV313" s="22"/>
      <c r="AW313"/>
      <c r="AX313"/>
      <c r="AY313"/>
      <c r="AZ313"/>
      <c r="BA313"/>
      <c r="BB313"/>
      <c r="BC313"/>
      <c r="BD313"/>
      <c r="BE313"/>
      <c r="BF313"/>
      <c r="BG313"/>
    </row>
    <row r="314" spans="1:59" s="502" customFormat="1" x14ac:dyDescent="0.35">
      <c r="A314" s="502" t="s">
        <v>332</v>
      </c>
      <c r="B314" s="453" t="s">
        <v>128</v>
      </c>
      <c r="C314" s="428" t="s">
        <v>128</v>
      </c>
      <c r="D314" s="453" t="s">
        <v>128</v>
      </c>
      <c r="E314" s="428" t="s">
        <v>128</v>
      </c>
      <c r="F314" s="453" t="s">
        <v>128</v>
      </c>
      <c r="G314" s="428" t="s">
        <v>128</v>
      </c>
      <c r="H314" s="454" t="s">
        <v>128</v>
      </c>
      <c r="I314" s="455" t="s">
        <v>128</v>
      </c>
      <c r="J314" s="502" t="s">
        <v>332</v>
      </c>
      <c r="K314" s="453" t="s">
        <v>128</v>
      </c>
      <c r="L314" s="428" t="s">
        <v>128</v>
      </c>
      <c r="M314" s="453" t="s">
        <v>128</v>
      </c>
      <c r="N314" s="428" t="s">
        <v>128</v>
      </c>
      <c r="O314" s="453" t="s">
        <v>128</v>
      </c>
      <c r="P314" s="428" t="s">
        <v>128</v>
      </c>
      <c r="Q314" s="454" t="s">
        <v>128</v>
      </c>
      <c r="R314" s="455" t="s">
        <v>128</v>
      </c>
      <c r="S314" s="502" t="s">
        <v>332</v>
      </c>
      <c r="T314" s="453" t="s">
        <v>128</v>
      </c>
      <c r="U314" s="428" t="s">
        <v>128</v>
      </c>
      <c r="V314" s="453" t="s">
        <v>128</v>
      </c>
      <c r="W314" s="428" t="s">
        <v>128</v>
      </c>
      <c r="X314" s="453" t="s">
        <v>128</v>
      </c>
      <c r="Y314" s="428" t="s">
        <v>128</v>
      </c>
      <c r="Z314" s="454" t="s">
        <v>128</v>
      </c>
      <c r="AA314" s="533" t="s">
        <v>128</v>
      </c>
      <c r="AB314" s="502" t="s">
        <v>332</v>
      </c>
      <c r="AD314" s="428" t="s">
        <v>128</v>
      </c>
      <c r="AE314" s="453" t="s">
        <v>128</v>
      </c>
      <c r="AF314" s="428" t="s">
        <v>128</v>
      </c>
      <c r="AG314" s="453" t="s">
        <v>128</v>
      </c>
      <c r="AH314" s="428" t="s">
        <v>128</v>
      </c>
      <c r="AI314" s="454" t="s">
        <v>128</v>
      </c>
      <c r="AJ314" s="455" t="s">
        <v>128</v>
      </c>
      <c r="AK314" s="502" t="s">
        <v>332</v>
      </c>
      <c r="AL314" s="127">
        <f t="shared" ref="AL314:AL323" si="156">SUM(B314,D314,F314,K314,M314,O314,T314,V314,X314,AB314,AE314,AG314)</f>
        <v>0</v>
      </c>
      <c r="AM314" s="523">
        <f t="shared" ref="AM314:AM323" si="157">SUM(C314,E314,G314,L314,N314,P314,U314,W314,Y314,AD314,AF314,AH314)</f>
        <v>0</v>
      </c>
      <c r="AN314" s="85"/>
      <c r="AO314" s="22"/>
      <c r="AP314" s="22"/>
      <c r="AQ314" s="22"/>
      <c r="AR314" s="22"/>
      <c r="AS314" s="22"/>
      <c r="AT314" s="22"/>
      <c r="AU314" s="22"/>
      <c r="AV314" s="22"/>
      <c r="AW314"/>
      <c r="AX314"/>
      <c r="AY314"/>
      <c r="AZ314"/>
      <c r="BA314"/>
      <c r="BB314"/>
      <c r="BC314"/>
      <c r="BD314"/>
      <c r="BE314"/>
      <c r="BF314"/>
      <c r="BG314"/>
    </row>
    <row r="315" spans="1:59" s="502" customFormat="1" x14ac:dyDescent="0.35">
      <c r="A315" s="502" t="s">
        <v>257</v>
      </c>
      <c r="B315" s="453" t="s">
        <v>128</v>
      </c>
      <c r="C315" s="428" t="s">
        <v>128</v>
      </c>
      <c r="D315" s="453" t="s">
        <v>128</v>
      </c>
      <c r="E315" s="428" t="s">
        <v>128</v>
      </c>
      <c r="F315" s="453" t="s">
        <v>128</v>
      </c>
      <c r="G315" s="428" t="s">
        <v>128</v>
      </c>
      <c r="H315" s="454" t="s">
        <v>128</v>
      </c>
      <c r="I315" s="455" t="s">
        <v>128</v>
      </c>
      <c r="J315" s="502" t="s">
        <v>257</v>
      </c>
      <c r="K315" s="453" t="s">
        <v>128</v>
      </c>
      <c r="L315" s="428" t="s">
        <v>128</v>
      </c>
      <c r="M315" s="453" t="s">
        <v>128</v>
      </c>
      <c r="N315" s="428" t="s">
        <v>128</v>
      </c>
      <c r="O315" s="453" t="s">
        <v>128</v>
      </c>
      <c r="P315" s="428" t="s">
        <v>128</v>
      </c>
      <c r="Q315" s="454" t="s">
        <v>128</v>
      </c>
      <c r="R315" s="455" t="s">
        <v>128</v>
      </c>
      <c r="S315" s="502" t="s">
        <v>257</v>
      </c>
      <c r="T315" s="453" t="s">
        <v>128</v>
      </c>
      <c r="U315" s="428" t="s">
        <v>128</v>
      </c>
      <c r="V315" s="453" t="s">
        <v>128</v>
      </c>
      <c r="W315" s="428" t="s">
        <v>128</v>
      </c>
      <c r="X315" s="453" t="s">
        <v>128</v>
      </c>
      <c r="Y315" s="428" t="s">
        <v>128</v>
      </c>
      <c r="Z315" s="454" t="s">
        <v>128</v>
      </c>
      <c r="AA315" s="533" t="s">
        <v>128</v>
      </c>
      <c r="AB315" s="502" t="s">
        <v>257</v>
      </c>
      <c r="AD315" s="428" t="s">
        <v>128</v>
      </c>
      <c r="AE315" s="453" t="s">
        <v>128</v>
      </c>
      <c r="AF315" s="428" t="s">
        <v>128</v>
      </c>
      <c r="AG315" s="453" t="s">
        <v>128</v>
      </c>
      <c r="AH315" s="428" t="s">
        <v>128</v>
      </c>
      <c r="AI315" s="454" t="s">
        <v>128</v>
      </c>
      <c r="AJ315" s="455" t="s">
        <v>128</v>
      </c>
      <c r="AK315" s="502" t="s">
        <v>257</v>
      </c>
      <c r="AL315" s="127">
        <f t="shared" si="156"/>
        <v>0</v>
      </c>
      <c r="AM315" s="523">
        <f t="shared" si="157"/>
        <v>0</v>
      </c>
      <c r="AN315" s="85"/>
      <c r="AO315" s="22"/>
      <c r="AP315" s="22"/>
      <c r="AQ315" s="22"/>
      <c r="AR315" s="22"/>
      <c r="AS315" s="22"/>
      <c r="AT315" s="22"/>
      <c r="AU315" s="22"/>
      <c r="AV315" s="22"/>
      <c r="AW315"/>
      <c r="AX315"/>
      <c r="AY315"/>
      <c r="AZ315"/>
      <c r="BA315"/>
      <c r="BB315"/>
      <c r="BC315"/>
      <c r="BD315"/>
      <c r="BE315"/>
      <c r="BF315"/>
      <c r="BG315"/>
    </row>
    <row r="316" spans="1:59" s="502" customFormat="1" x14ac:dyDescent="0.35">
      <c r="A316" s="502" t="s">
        <v>258</v>
      </c>
      <c r="B316" s="453" t="s">
        <v>128</v>
      </c>
      <c r="C316" s="428" t="s">
        <v>128</v>
      </c>
      <c r="D316" s="453" t="s">
        <v>128</v>
      </c>
      <c r="E316" s="428" t="s">
        <v>128</v>
      </c>
      <c r="F316" s="453" t="s">
        <v>128</v>
      </c>
      <c r="G316" s="428" t="s">
        <v>128</v>
      </c>
      <c r="H316" s="454" t="s">
        <v>128</v>
      </c>
      <c r="I316" s="455" t="s">
        <v>128</v>
      </c>
      <c r="J316" s="502" t="s">
        <v>258</v>
      </c>
      <c r="K316" s="453" t="s">
        <v>128</v>
      </c>
      <c r="L316" s="428" t="s">
        <v>128</v>
      </c>
      <c r="M316" s="453" t="s">
        <v>128</v>
      </c>
      <c r="N316" s="428" t="s">
        <v>128</v>
      </c>
      <c r="O316" s="453" t="s">
        <v>128</v>
      </c>
      <c r="P316" s="428" t="s">
        <v>128</v>
      </c>
      <c r="Q316" s="454" t="s">
        <v>128</v>
      </c>
      <c r="R316" s="455" t="s">
        <v>128</v>
      </c>
      <c r="S316" s="502" t="s">
        <v>258</v>
      </c>
      <c r="T316" s="453" t="s">
        <v>128</v>
      </c>
      <c r="U316" s="428" t="s">
        <v>128</v>
      </c>
      <c r="V316" s="453" t="s">
        <v>128</v>
      </c>
      <c r="W316" s="428" t="s">
        <v>128</v>
      </c>
      <c r="X316" s="453" t="s">
        <v>128</v>
      </c>
      <c r="Y316" s="428" t="s">
        <v>128</v>
      </c>
      <c r="Z316" s="454" t="s">
        <v>128</v>
      </c>
      <c r="AA316" s="533" t="s">
        <v>128</v>
      </c>
      <c r="AB316" s="502" t="s">
        <v>258</v>
      </c>
      <c r="AD316" s="428" t="s">
        <v>128</v>
      </c>
      <c r="AE316" s="453" t="s">
        <v>128</v>
      </c>
      <c r="AF316" s="428" t="s">
        <v>128</v>
      </c>
      <c r="AG316" s="453" t="s">
        <v>128</v>
      </c>
      <c r="AH316" s="428" t="s">
        <v>128</v>
      </c>
      <c r="AI316" s="454" t="s">
        <v>128</v>
      </c>
      <c r="AJ316" s="455" t="s">
        <v>128</v>
      </c>
      <c r="AK316" s="502" t="s">
        <v>258</v>
      </c>
      <c r="AL316" s="127">
        <f t="shared" si="156"/>
        <v>0</v>
      </c>
      <c r="AM316" s="523">
        <f t="shared" si="157"/>
        <v>0</v>
      </c>
      <c r="AN316" s="85"/>
      <c r="AO316" s="22"/>
      <c r="AP316" s="22"/>
      <c r="AQ316" s="22"/>
      <c r="AR316" s="22"/>
      <c r="AS316" s="22"/>
      <c r="AT316" s="22"/>
      <c r="AU316" s="22"/>
      <c r="AV316" s="22"/>
      <c r="AW316"/>
      <c r="AX316"/>
      <c r="AY316"/>
      <c r="AZ316"/>
      <c r="BA316"/>
      <c r="BB316"/>
      <c r="BC316"/>
      <c r="BD316"/>
      <c r="BE316"/>
      <c r="BF316"/>
      <c r="BG316"/>
    </row>
    <row r="317" spans="1:59" s="502" customFormat="1" x14ac:dyDescent="0.35">
      <c r="A317" s="502" t="s">
        <v>314</v>
      </c>
      <c r="B317" s="453" t="s">
        <v>128</v>
      </c>
      <c r="C317" s="428" t="s">
        <v>128</v>
      </c>
      <c r="D317" s="453" t="s">
        <v>128</v>
      </c>
      <c r="E317" s="428" t="s">
        <v>128</v>
      </c>
      <c r="F317" s="453" t="s">
        <v>128</v>
      </c>
      <c r="G317" s="428" t="s">
        <v>128</v>
      </c>
      <c r="H317" s="454" t="s">
        <v>128</v>
      </c>
      <c r="I317" s="455" t="s">
        <v>128</v>
      </c>
      <c r="J317" s="502" t="s">
        <v>314</v>
      </c>
      <c r="K317" s="453" t="s">
        <v>128</v>
      </c>
      <c r="L317" s="428" t="s">
        <v>128</v>
      </c>
      <c r="M317" s="453" t="s">
        <v>128</v>
      </c>
      <c r="N317" s="428" t="s">
        <v>128</v>
      </c>
      <c r="O317" s="453" t="s">
        <v>128</v>
      </c>
      <c r="P317" s="428" t="s">
        <v>128</v>
      </c>
      <c r="Q317" s="454" t="s">
        <v>128</v>
      </c>
      <c r="R317" s="455" t="s">
        <v>128</v>
      </c>
      <c r="S317" s="502" t="s">
        <v>314</v>
      </c>
      <c r="T317" s="453" t="s">
        <v>128</v>
      </c>
      <c r="U317" s="428" t="s">
        <v>128</v>
      </c>
      <c r="V317" s="453" t="s">
        <v>128</v>
      </c>
      <c r="W317" s="428" t="s">
        <v>128</v>
      </c>
      <c r="X317" s="453" t="s">
        <v>128</v>
      </c>
      <c r="Y317" s="428" t="s">
        <v>128</v>
      </c>
      <c r="Z317" s="454" t="s">
        <v>128</v>
      </c>
      <c r="AA317" s="533" t="s">
        <v>128</v>
      </c>
      <c r="AB317" s="502" t="s">
        <v>314</v>
      </c>
      <c r="AD317" s="428" t="s">
        <v>128</v>
      </c>
      <c r="AE317" s="453" t="s">
        <v>128</v>
      </c>
      <c r="AF317" s="428" t="s">
        <v>128</v>
      </c>
      <c r="AG317" s="453" t="s">
        <v>128</v>
      </c>
      <c r="AH317" s="428" t="s">
        <v>128</v>
      </c>
      <c r="AI317" s="454" t="s">
        <v>128</v>
      </c>
      <c r="AJ317" s="455" t="s">
        <v>128</v>
      </c>
      <c r="AK317" s="502" t="s">
        <v>314</v>
      </c>
      <c r="AL317" s="127">
        <f t="shared" si="156"/>
        <v>0</v>
      </c>
      <c r="AM317" s="523">
        <f t="shared" si="157"/>
        <v>0</v>
      </c>
      <c r="AN317" s="85"/>
      <c r="AO317" s="22"/>
      <c r="AP317" s="22"/>
      <c r="AQ317" s="22"/>
      <c r="AR317" s="22"/>
      <c r="AS317" s="22"/>
      <c r="AT317" s="22"/>
      <c r="AU317" s="22"/>
      <c r="AV317" s="22"/>
      <c r="AW317"/>
      <c r="AX317"/>
      <c r="AY317"/>
      <c r="AZ317"/>
      <c r="BA317"/>
      <c r="BB317"/>
      <c r="BC317"/>
      <c r="BD317"/>
      <c r="BE317"/>
      <c r="BF317"/>
      <c r="BG317"/>
    </row>
    <row r="318" spans="1:59" s="502" customFormat="1" x14ac:dyDescent="0.35">
      <c r="A318" s="502" t="s">
        <v>315</v>
      </c>
      <c r="B318" s="453" t="s">
        <v>128</v>
      </c>
      <c r="C318" s="428" t="s">
        <v>128</v>
      </c>
      <c r="D318" s="453" t="s">
        <v>128</v>
      </c>
      <c r="E318" s="428" t="s">
        <v>128</v>
      </c>
      <c r="F318" s="453" t="s">
        <v>128</v>
      </c>
      <c r="G318" s="428" t="s">
        <v>128</v>
      </c>
      <c r="H318" s="454" t="s">
        <v>128</v>
      </c>
      <c r="I318" s="455" t="s">
        <v>128</v>
      </c>
      <c r="J318" s="502" t="s">
        <v>315</v>
      </c>
      <c r="K318" s="453" t="s">
        <v>128</v>
      </c>
      <c r="L318" s="428" t="s">
        <v>128</v>
      </c>
      <c r="M318" s="453" t="s">
        <v>128</v>
      </c>
      <c r="N318" s="428" t="s">
        <v>128</v>
      </c>
      <c r="O318" s="453" t="s">
        <v>128</v>
      </c>
      <c r="P318" s="428" t="s">
        <v>128</v>
      </c>
      <c r="Q318" s="454" t="s">
        <v>128</v>
      </c>
      <c r="R318" s="455" t="s">
        <v>128</v>
      </c>
      <c r="S318" s="502" t="s">
        <v>315</v>
      </c>
      <c r="T318" s="453" t="s">
        <v>128</v>
      </c>
      <c r="U318" s="428" t="s">
        <v>128</v>
      </c>
      <c r="V318" s="453" t="s">
        <v>128</v>
      </c>
      <c r="W318" s="428" t="s">
        <v>128</v>
      </c>
      <c r="X318" s="453" t="s">
        <v>128</v>
      </c>
      <c r="Y318" s="428" t="s">
        <v>128</v>
      </c>
      <c r="Z318" s="454" t="s">
        <v>128</v>
      </c>
      <c r="AA318" s="533" t="s">
        <v>128</v>
      </c>
      <c r="AB318" s="502" t="s">
        <v>315</v>
      </c>
      <c r="AD318" s="428" t="s">
        <v>128</v>
      </c>
      <c r="AE318" s="453" t="s">
        <v>128</v>
      </c>
      <c r="AF318" s="428" t="s">
        <v>128</v>
      </c>
      <c r="AG318" s="453" t="s">
        <v>128</v>
      </c>
      <c r="AH318" s="428" t="s">
        <v>128</v>
      </c>
      <c r="AI318" s="454" t="s">
        <v>128</v>
      </c>
      <c r="AJ318" s="455" t="s">
        <v>128</v>
      </c>
      <c r="AK318" s="502" t="s">
        <v>315</v>
      </c>
      <c r="AL318" s="127">
        <f t="shared" si="156"/>
        <v>0</v>
      </c>
      <c r="AM318" s="523">
        <f t="shared" si="157"/>
        <v>0</v>
      </c>
      <c r="AN318" s="85"/>
      <c r="AO318" s="22"/>
      <c r="AP318" s="22"/>
      <c r="AQ318" s="22"/>
      <c r="AR318" s="22"/>
      <c r="AS318" s="22"/>
      <c r="AT318" s="22"/>
      <c r="AU318" s="22"/>
      <c r="AV318" s="22"/>
      <c r="AW318"/>
      <c r="AX318"/>
      <c r="AY318"/>
      <c r="AZ318"/>
      <c r="BA318"/>
      <c r="BB318"/>
      <c r="BC318"/>
      <c r="BD318"/>
      <c r="BE318"/>
      <c r="BF318"/>
      <c r="BG318"/>
    </row>
    <row r="319" spans="1:59" s="502" customFormat="1" x14ac:dyDescent="0.35">
      <c r="A319" s="502" t="s">
        <v>333</v>
      </c>
      <c r="B319" s="453" t="s">
        <v>128</v>
      </c>
      <c r="C319" s="428" t="s">
        <v>128</v>
      </c>
      <c r="D319" s="453" t="s">
        <v>128</v>
      </c>
      <c r="E319" s="428" t="s">
        <v>128</v>
      </c>
      <c r="F319" s="453" t="s">
        <v>128</v>
      </c>
      <c r="G319" s="428" t="s">
        <v>128</v>
      </c>
      <c r="H319" s="454" t="s">
        <v>128</v>
      </c>
      <c r="I319" s="455" t="s">
        <v>128</v>
      </c>
      <c r="J319" s="502" t="s">
        <v>333</v>
      </c>
      <c r="K319" s="453" t="s">
        <v>128</v>
      </c>
      <c r="L319" s="428" t="s">
        <v>128</v>
      </c>
      <c r="M319" s="453" t="s">
        <v>128</v>
      </c>
      <c r="N319" s="428" t="s">
        <v>128</v>
      </c>
      <c r="O319" s="453" t="s">
        <v>128</v>
      </c>
      <c r="P319" s="428" t="s">
        <v>128</v>
      </c>
      <c r="Q319" s="454" t="s">
        <v>128</v>
      </c>
      <c r="R319" s="455" t="s">
        <v>128</v>
      </c>
      <c r="S319" s="502" t="s">
        <v>333</v>
      </c>
      <c r="T319" s="453" t="s">
        <v>128</v>
      </c>
      <c r="U319" s="428" t="s">
        <v>128</v>
      </c>
      <c r="V319" s="453" t="s">
        <v>128</v>
      </c>
      <c r="W319" s="428" t="s">
        <v>128</v>
      </c>
      <c r="X319" s="453" t="s">
        <v>128</v>
      </c>
      <c r="Y319" s="428" t="s">
        <v>128</v>
      </c>
      <c r="Z319" s="454" t="s">
        <v>128</v>
      </c>
      <c r="AA319" s="533" t="s">
        <v>128</v>
      </c>
      <c r="AB319" s="502" t="s">
        <v>333</v>
      </c>
      <c r="AD319" s="428" t="s">
        <v>128</v>
      </c>
      <c r="AE319" s="453" t="s">
        <v>128</v>
      </c>
      <c r="AF319" s="428" t="s">
        <v>128</v>
      </c>
      <c r="AG319" s="453" t="s">
        <v>128</v>
      </c>
      <c r="AH319" s="428" t="s">
        <v>128</v>
      </c>
      <c r="AI319" s="454" t="s">
        <v>128</v>
      </c>
      <c r="AJ319" s="455" t="s">
        <v>128</v>
      </c>
      <c r="AK319" s="502" t="s">
        <v>333</v>
      </c>
      <c r="AL319" s="127">
        <f t="shared" si="156"/>
        <v>0</v>
      </c>
      <c r="AM319" s="523">
        <f t="shared" si="157"/>
        <v>0</v>
      </c>
      <c r="AN319" s="85"/>
      <c r="AO319" s="22"/>
      <c r="AP319" s="22"/>
      <c r="AQ319" s="22"/>
      <c r="AR319" s="22"/>
      <c r="AS319" s="22"/>
      <c r="AT319" s="22"/>
      <c r="AU319" s="22"/>
      <c r="AV319" s="22"/>
      <c r="AW319"/>
      <c r="AX319"/>
      <c r="AY319"/>
      <c r="AZ319"/>
      <c r="BA319"/>
      <c r="BB319"/>
      <c r="BC319"/>
      <c r="BD319"/>
      <c r="BE319"/>
      <c r="BF319"/>
      <c r="BG319"/>
    </row>
    <row r="320" spans="1:59" s="502" customFormat="1" x14ac:dyDescent="0.35">
      <c r="A320" s="502" t="s">
        <v>262</v>
      </c>
      <c r="B320" s="453" t="s">
        <v>128</v>
      </c>
      <c r="C320" s="428" t="s">
        <v>128</v>
      </c>
      <c r="D320" s="453" t="s">
        <v>128</v>
      </c>
      <c r="E320" s="428" t="s">
        <v>128</v>
      </c>
      <c r="F320" s="453" t="s">
        <v>128</v>
      </c>
      <c r="G320" s="428" t="s">
        <v>128</v>
      </c>
      <c r="H320" s="454" t="s">
        <v>128</v>
      </c>
      <c r="I320" s="455" t="s">
        <v>128</v>
      </c>
      <c r="J320" s="502" t="s">
        <v>262</v>
      </c>
      <c r="K320" s="453" t="s">
        <v>128</v>
      </c>
      <c r="L320" s="428" t="s">
        <v>128</v>
      </c>
      <c r="M320" s="453" t="s">
        <v>128</v>
      </c>
      <c r="N320" s="428" t="s">
        <v>128</v>
      </c>
      <c r="O320" s="453" t="s">
        <v>128</v>
      </c>
      <c r="P320" s="428" t="s">
        <v>128</v>
      </c>
      <c r="Q320" s="454" t="s">
        <v>128</v>
      </c>
      <c r="R320" s="455" t="s">
        <v>128</v>
      </c>
      <c r="S320" s="502" t="s">
        <v>262</v>
      </c>
      <c r="T320" s="453" t="s">
        <v>128</v>
      </c>
      <c r="U320" s="428" t="s">
        <v>128</v>
      </c>
      <c r="V320" s="453" t="s">
        <v>128</v>
      </c>
      <c r="W320" s="428" t="s">
        <v>128</v>
      </c>
      <c r="X320" s="453" t="s">
        <v>128</v>
      </c>
      <c r="Y320" s="428" t="s">
        <v>128</v>
      </c>
      <c r="Z320" s="454" t="s">
        <v>128</v>
      </c>
      <c r="AA320" s="533" t="s">
        <v>128</v>
      </c>
      <c r="AB320" s="502" t="s">
        <v>262</v>
      </c>
      <c r="AD320" s="428" t="s">
        <v>128</v>
      </c>
      <c r="AE320" s="453" t="s">
        <v>128</v>
      </c>
      <c r="AF320" s="428" t="s">
        <v>128</v>
      </c>
      <c r="AG320" s="453" t="s">
        <v>128</v>
      </c>
      <c r="AH320" s="428" t="s">
        <v>128</v>
      </c>
      <c r="AI320" s="454" t="s">
        <v>128</v>
      </c>
      <c r="AJ320" s="455" t="s">
        <v>128</v>
      </c>
      <c r="AK320" s="502" t="s">
        <v>262</v>
      </c>
      <c r="AL320" s="127">
        <f t="shared" si="156"/>
        <v>0</v>
      </c>
      <c r="AM320" s="523">
        <f t="shared" si="157"/>
        <v>0</v>
      </c>
      <c r="AN320" s="85"/>
      <c r="AO320" s="22"/>
      <c r="AP320" s="22"/>
      <c r="AQ320" s="22"/>
      <c r="AR320" s="22"/>
      <c r="AS320" s="22"/>
      <c r="AT320" s="22"/>
      <c r="AU320" s="22"/>
      <c r="AV320" s="22"/>
      <c r="AW320"/>
      <c r="AX320"/>
      <c r="AY320"/>
      <c r="AZ320"/>
      <c r="BA320"/>
      <c r="BB320"/>
      <c r="BC320"/>
      <c r="BD320"/>
      <c r="BE320"/>
      <c r="BF320"/>
      <c r="BG320"/>
    </row>
    <row r="321" spans="1:59" s="502" customFormat="1" x14ac:dyDescent="0.35">
      <c r="A321" s="502" t="s">
        <v>263</v>
      </c>
      <c r="B321" s="453" t="s">
        <v>128</v>
      </c>
      <c r="C321" s="428" t="s">
        <v>128</v>
      </c>
      <c r="D321" s="453" t="s">
        <v>128</v>
      </c>
      <c r="E321" s="428" t="s">
        <v>128</v>
      </c>
      <c r="F321" s="453" t="s">
        <v>128</v>
      </c>
      <c r="G321" s="428" t="s">
        <v>128</v>
      </c>
      <c r="H321" s="454" t="s">
        <v>128</v>
      </c>
      <c r="I321" s="455" t="s">
        <v>128</v>
      </c>
      <c r="J321" s="502" t="s">
        <v>263</v>
      </c>
      <c r="K321" s="453" t="s">
        <v>128</v>
      </c>
      <c r="L321" s="428" t="s">
        <v>128</v>
      </c>
      <c r="M321" s="453" t="s">
        <v>128</v>
      </c>
      <c r="N321" s="428" t="s">
        <v>128</v>
      </c>
      <c r="O321" s="453" t="s">
        <v>128</v>
      </c>
      <c r="P321" s="428" t="s">
        <v>128</v>
      </c>
      <c r="Q321" s="454" t="s">
        <v>128</v>
      </c>
      <c r="R321" s="455" t="s">
        <v>128</v>
      </c>
      <c r="S321" s="502" t="s">
        <v>263</v>
      </c>
      <c r="T321" s="453" t="s">
        <v>128</v>
      </c>
      <c r="U321" s="428" t="s">
        <v>128</v>
      </c>
      <c r="V321" s="453" t="s">
        <v>128</v>
      </c>
      <c r="W321" s="428" t="s">
        <v>128</v>
      </c>
      <c r="X321" s="453" t="s">
        <v>128</v>
      </c>
      <c r="Y321" s="428" t="s">
        <v>128</v>
      </c>
      <c r="Z321" s="454" t="s">
        <v>128</v>
      </c>
      <c r="AA321" s="533" t="s">
        <v>128</v>
      </c>
      <c r="AB321" s="502" t="s">
        <v>263</v>
      </c>
      <c r="AD321" s="428" t="s">
        <v>128</v>
      </c>
      <c r="AE321" s="453" t="s">
        <v>128</v>
      </c>
      <c r="AF321" s="428" t="s">
        <v>128</v>
      </c>
      <c r="AG321" s="453" t="s">
        <v>128</v>
      </c>
      <c r="AH321" s="428" t="s">
        <v>128</v>
      </c>
      <c r="AI321" s="454" t="s">
        <v>128</v>
      </c>
      <c r="AJ321" s="455" t="s">
        <v>128</v>
      </c>
      <c r="AK321" s="502" t="s">
        <v>263</v>
      </c>
      <c r="AL321" s="127">
        <f t="shared" si="156"/>
        <v>0</v>
      </c>
      <c r="AM321" s="523">
        <f t="shared" si="157"/>
        <v>0</v>
      </c>
      <c r="AN321" s="85"/>
      <c r="AO321" s="22"/>
      <c r="AP321" s="22"/>
      <c r="AQ321" s="22"/>
      <c r="AR321" s="22"/>
      <c r="AS321" s="22"/>
      <c r="AT321" s="22"/>
      <c r="AU321" s="22"/>
      <c r="AV321" s="22"/>
      <c r="AW321"/>
      <c r="AX321"/>
      <c r="AY321"/>
      <c r="AZ321"/>
      <c r="BA321"/>
      <c r="BB321"/>
      <c r="BC321"/>
      <c r="BD321"/>
      <c r="BE321"/>
      <c r="BF321"/>
      <c r="BG321"/>
    </row>
    <row r="322" spans="1:59" s="502" customFormat="1" x14ac:dyDescent="0.35">
      <c r="A322" s="406" t="s">
        <v>335</v>
      </c>
      <c r="B322" s="453" t="s">
        <v>128</v>
      </c>
      <c r="C322" s="428" t="s">
        <v>128</v>
      </c>
      <c r="D322" s="453" t="s">
        <v>128</v>
      </c>
      <c r="E322" s="428" t="s">
        <v>128</v>
      </c>
      <c r="F322" s="453" t="s">
        <v>128</v>
      </c>
      <c r="G322" s="428" t="s">
        <v>128</v>
      </c>
      <c r="H322" s="454" t="s">
        <v>128</v>
      </c>
      <c r="I322" s="455" t="s">
        <v>128</v>
      </c>
      <c r="J322" s="406" t="s">
        <v>335</v>
      </c>
      <c r="K322" s="453" t="s">
        <v>128</v>
      </c>
      <c r="L322" s="428" t="s">
        <v>128</v>
      </c>
      <c r="M322" s="453" t="s">
        <v>128</v>
      </c>
      <c r="N322" s="428" t="s">
        <v>128</v>
      </c>
      <c r="O322" s="453" t="s">
        <v>128</v>
      </c>
      <c r="P322" s="428" t="s">
        <v>128</v>
      </c>
      <c r="Q322" s="454" t="s">
        <v>128</v>
      </c>
      <c r="R322" s="455" t="s">
        <v>128</v>
      </c>
      <c r="S322" s="406" t="s">
        <v>335</v>
      </c>
      <c r="T322" s="453" t="s">
        <v>128</v>
      </c>
      <c r="U322" s="428" t="s">
        <v>128</v>
      </c>
      <c r="V322" s="453" t="s">
        <v>128</v>
      </c>
      <c r="W322" s="428" t="s">
        <v>128</v>
      </c>
      <c r="X322" s="453" t="s">
        <v>128</v>
      </c>
      <c r="Y322" s="428" t="s">
        <v>128</v>
      </c>
      <c r="Z322" s="454" t="s">
        <v>128</v>
      </c>
      <c r="AA322" s="533" t="s">
        <v>128</v>
      </c>
      <c r="AB322" s="406" t="s">
        <v>335</v>
      </c>
      <c r="AC322" s="406"/>
      <c r="AD322" s="428" t="s">
        <v>128</v>
      </c>
      <c r="AE322" s="453" t="s">
        <v>128</v>
      </c>
      <c r="AF322" s="428" t="s">
        <v>128</v>
      </c>
      <c r="AG322" s="453" t="s">
        <v>128</v>
      </c>
      <c r="AH322" s="428" t="s">
        <v>128</v>
      </c>
      <c r="AI322" s="454" t="s">
        <v>128</v>
      </c>
      <c r="AJ322" s="455" t="s">
        <v>128</v>
      </c>
      <c r="AK322" s="406" t="s">
        <v>335</v>
      </c>
      <c r="AL322" s="127">
        <f t="shared" si="156"/>
        <v>0</v>
      </c>
      <c r="AM322" s="523">
        <f t="shared" si="157"/>
        <v>0</v>
      </c>
      <c r="AN322" s="85"/>
      <c r="AO322" s="22"/>
      <c r="AP322" s="22"/>
      <c r="AQ322" s="22"/>
      <c r="AR322" s="22"/>
      <c r="AS322" s="22"/>
      <c r="AT322" s="22"/>
      <c r="AU322" s="22"/>
      <c r="AV322" s="22"/>
      <c r="AW322"/>
      <c r="AX322"/>
      <c r="AY322"/>
      <c r="AZ322"/>
      <c r="BA322"/>
      <c r="BB322"/>
      <c r="BC322"/>
      <c r="BD322"/>
      <c r="BE322"/>
      <c r="BF322"/>
      <c r="BG322"/>
    </row>
    <row r="323" spans="1:59" s="502" customFormat="1" x14ac:dyDescent="0.35">
      <c r="A323" s="502" t="s">
        <v>265</v>
      </c>
      <c r="B323" s="458" t="s">
        <v>128</v>
      </c>
      <c r="C323" s="459" t="s">
        <v>128</v>
      </c>
      <c r="D323" s="458" t="s">
        <v>128</v>
      </c>
      <c r="E323" s="459" t="s">
        <v>128</v>
      </c>
      <c r="F323" s="458" t="s">
        <v>128</v>
      </c>
      <c r="G323" s="459" t="s">
        <v>128</v>
      </c>
      <c r="H323" s="460" t="s">
        <v>128</v>
      </c>
      <c r="I323" s="461" t="s">
        <v>128</v>
      </c>
      <c r="J323" s="502" t="s">
        <v>265</v>
      </c>
      <c r="K323" s="458" t="s">
        <v>128</v>
      </c>
      <c r="L323" s="459" t="s">
        <v>128</v>
      </c>
      <c r="M323" s="458" t="s">
        <v>128</v>
      </c>
      <c r="N323" s="459" t="s">
        <v>128</v>
      </c>
      <c r="O323" s="458" t="s">
        <v>128</v>
      </c>
      <c r="P323" s="459" t="s">
        <v>128</v>
      </c>
      <c r="Q323" s="460" t="s">
        <v>128</v>
      </c>
      <c r="R323" s="461" t="s">
        <v>128</v>
      </c>
      <c r="S323" s="502" t="s">
        <v>265</v>
      </c>
      <c r="T323" s="458" t="s">
        <v>128</v>
      </c>
      <c r="U323" s="459" t="s">
        <v>128</v>
      </c>
      <c r="V323" s="458" t="s">
        <v>128</v>
      </c>
      <c r="W323" s="459" t="s">
        <v>128</v>
      </c>
      <c r="X323" s="458" t="s">
        <v>128</v>
      </c>
      <c r="Y323" s="459" t="s">
        <v>128</v>
      </c>
      <c r="Z323" s="460" t="s">
        <v>128</v>
      </c>
      <c r="AA323" s="534" t="s">
        <v>128</v>
      </c>
      <c r="AB323" s="502" t="s">
        <v>265</v>
      </c>
      <c r="AD323" s="459" t="s">
        <v>128</v>
      </c>
      <c r="AE323" s="458" t="s">
        <v>128</v>
      </c>
      <c r="AF323" s="459" t="s">
        <v>128</v>
      </c>
      <c r="AG323" s="458" t="s">
        <v>128</v>
      </c>
      <c r="AH323" s="459" t="s">
        <v>128</v>
      </c>
      <c r="AI323" s="460" t="s">
        <v>128</v>
      </c>
      <c r="AJ323" s="461" t="s">
        <v>128</v>
      </c>
      <c r="AK323" s="502" t="s">
        <v>265</v>
      </c>
      <c r="AL323" s="151">
        <f t="shared" si="156"/>
        <v>0</v>
      </c>
      <c r="AM323" s="525">
        <f t="shared" si="157"/>
        <v>0</v>
      </c>
      <c r="AN323" s="85"/>
      <c r="AO323" s="22"/>
      <c r="AP323" s="22"/>
      <c r="AQ323" s="22"/>
      <c r="AR323" s="22"/>
      <c r="AS323" s="22"/>
      <c r="AT323" s="22"/>
      <c r="AU323" s="22"/>
      <c r="AV323" s="22"/>
      <c r="AW323"/>
      <c r="AX323"/>
      <c r="AY323"/>
      <c r="AZ323"/>
      <c r="BA323"/>
      <c r="BB323"/>
      <c r="BC323"/>
      <c r="BD323"/>
      <c r="BE323"/>
      <c r="BF323"/>
      <c r="BG323"/>
    </row>
    <row r="324" spans="1:59" s="502" customFormat="1" x14ac:dyDescent="0.35">
      <c r="A324"/>
      <c r="B324" s="119"/>
      <c r="C324" s="255"/>
      <c r="D324" s="119"/>
      <c r="E324" s="255"/>
      <c r="F324" s="119"/>
      <c r="G324" s="255"/>
      <c r="H324" s="256"/>
      <c r="I324" s="257"/>
      <c r="J324"/>
      <c r="K324" s="119"/>
      <c r="L324" s="255"/>
      <c r="M324" s="119"/>
      <c r="N324" s="255"/>
      <c r="O324" s="119"/>
      <c r="P324" s="255"/>
      <c r="Q324" s="173"/>
      <c r="R324" s="257"/>
      <c r="S324"/>
      <c r="T324" s="119"/>
      <c r="U324" s="255"/>
      <c r="V324" s="119"/>
      <c r="W324" s="255"/>
      <c r="X324" s="119"/>
      <c r="Y324" s="255"/>
      <c r="Z324" s="256"/>
      <c r="AA324" s="257"/>
      <c r="AB324"/>
      <c r="AC324"/>
      <c r="AD324" s="255"/>
      <c r="AE324" s="119"/>
      <c r="AF324" s="255"/>
      <c r="AG324" s="119"/>
      <c r="AH324" s="255"/>
      <c r="AI324" s="256"/>
      <c r="AJ324" s="257"/>
      <c r="AK324"/>
      <c r="AL324" s="127"/>
      <c r="AM324" s="523"/>
      <c r="AN324" s="85"/>
      <c r="AO324" s="22"/>
      <c r="AP324" s="22"/>
      <c r="AQ324" s="22"/>
      <c r="AR324" s="22"/>
      <c r="AS324" s="22"/>
      <c r="AT324" s="22"/>
      <c r="AU324" s="22"/>
      <c r="AV324" s="22"/>
      <c r="AW324"/>
      <c r="AX324"/>
      <c r="AY324"/>
      <c r="AZ324"/>
      <c r="BA324"/>
      <c r="BB324"/>
      <c r="BC324"/>
      <c r="BD324"/>
      <c r="BE324"/>
      <c r="BF324"/>
      <c r="BG324"/>
    </row>
    <row r="325" spans="1:59" s="502" customFormat="1" x14ac:dyDescent="0.35">
      <c r="A325" s="502" t="s">
        <v>267</v>
      </c>
      <c r="B325" s="119"/>
      <c r="C325" s="255"/>
      <c r="D325" s="119"/>
      <c r="E325" s="255"/>
      <c r="F325" s="119"/>
      <c r="G325" s="255"/>
      <c r="H325" s="256"/>
      <c r="I325" s="257"/>
      <c r="J325" s="502" t="s">
        <v>267</v>
      </c>
      <c r="K325" s="119"/>
      <c r="L325" s="255"/>
      <c r="M325" s="119"/>
      <c r="N325" s="255"/>
      <c r="O325" s="119"/>
      <c r="P325" s="255"/>
      <c r="Q325" s="173"/>
      <c r="R325" s="257"/>
      <c r="S325" s="502" t="s">
        <v>267</v>
      </c>
      <c r="T325" s="119"/>
      <c r="U325" s="255"/>
      <c r="V325" s="119"/>
      <c r="W325" s="255"/>
      <c r="X325" s="119"/>
      <c r="Y325" s="255"/>
      <c r="Z325" s="256"/>
      <c r="AA325" s="257"/>
      <c r="AB325" s="502" t="s">
        <v>267</v>
      </c>
      <c r="AD325" s="255"/>
      <c r="AE325" s="119"/>
      <c r="AF325" s="255"/>
      <c r="AG325" s="119"/>
      <c r="AH325" s="255"/>
      <c r="AI325" s="256"/>
      <c r="AJ325" s="257"/>
      <c r="AK325" s="502" t="s">
        <v>267</v>
      </c>
      <c r="AL325" s="127"/>
      <c r="AM325" s="523"/>
      <c r="AN325" s="85"/>
      <c r="AO325" s="22"/>
      <c r="AP325" s="22"/>
      <c r="AQ325" s="22"/>
      <c r="AR325" s="22"/>
      <c r="AS325" s="22"/>
      <c r="AT325" s="22"/>
      <c r="AU325" s="22"/>
      <c r="AV325" s="22"/>
      <c r="AW325"/>
      <c r="AX325"/>
      <c r="AY325"/>
      <c r="AZ325"/>
      <c r="BA325"/>
      <c r="BB325"/>
      <c r="BC325"/>
      <c r="BD325"/>
      <c r="BE325"/>
      <c r="BF325"/>
      <c r="BG325"/>
    </row>
    <row r="326" spans="1:59" s="502" customFormat="1" x14ac:dyDescent="0.35">
      <c r="A326" s="515" t="s">
        <v>218</v>
      </c>
      <c r="B326" s="119"/>
      <c r="C326" s="255"/>
      <c r="D326" s="119"/>
      <c r="E326" s="255"/>
      <c r="F326" s="119"/>
      <c r="G326" s="255"/>
      <c r="H326" s="256"/>
      <c r="I326" s="257"/>
      <c r="J326" s="515" t="s">
        <v>218</v>
      </c>
      <c r="K326" s="119"/>
      <c r="L326" s="255"/>
      <c r="M326" s="119"/>
      <c r="N326" s="255"/>
      <c r="O326" s="119"/>
      <c r="P326" s="255"/>
      <c r="Q326" s="173"/>
      <c r="R326" s="257"/>
      <c r="S326" s="515" t="s">
        <v>218</v>
      </c>
      <c r="T326" s="119"/>
      <c r="U326" s="255"/>
      <c r="V326" s="119"/>
      <c r="W326" s="255"/>
      <c r="X326" s="119"/>
      <c r="Y326" s="255"/>
      <c r="Z326" s="256"/>
      <c r="AA326" s="257"/>
      <c r="AB326" s="515" t="s">
        <v>218</v>
      </c>
      <c r="AC326" s="515"/>
      <c r="AD326" s="255"/>
      <c r="AE326" s="119"/>
      <c r="AF326" s="255"/>
      <c r="AG326" s="119"/>
      <c r="AH326" s="255"/>
      <c r="AI326" s="256"/>
      <c r="AJ326" s="257"/>
      <c r="AK326" s="515" t="s">
        <v>218</v>
      </c>
      <c r="AL326" s="127"/>
      <c r="AM326" s="523"/>
      <c r="AN326" s="85"/>
      <c r="AO326" s="22"/>
      <c r="AP326" s="22"/>
      <c r="AQ326" s="22"/>
      <c r="AR326" s="22"/>
      <c r="AS326" s="22"/>
      <c r="AT326" s="22"/>
      <c r="AU326" s="22"/>
      <c r="AV326" s="22"/>
      <c r="AW326"/>
      <c r="AX326"/>
      <c r="AY326"/>
      <c r="AZ326"/>
      <c r="BA326"/>
      <c r="BB326"/>
      <c r="BC326"/>
      <c r="BD326"/>
      <c r="BE326"/>
      <c r="BF326"/>
      <c r="BG326"/>
    </row>
    <row r="327" spans="1:59" s="502" customFormat="1" x14ac:dyDescent="0.35">
      <c r="A327" s="519" t="s">
        <v>131</v>
      </c>
      <c r="B327"/>
      <c r="C327" s="76"/>
      <c r="D327"/>
      <c r="E327" s="76"/>
      <c r="F327"/>
      <c r="G327" s="76"/>
      <c r="H327" s="256"/>
      <c r="I327" s="257"/>
      <c r="J327" s="519" t="s">
        <v>131</v>
      </c>
      <c r="K327"/>
      <c r="L327" s="76"/>
      <c r="M327"/>
      <c r="N327" s="76"/>
      <c r="O327"/>
      <c r="P327" s="76"/>
      <c r="Q327" s="229"/>
      <c r="R327" s="510"/>
      <c r="S327" s="519" t="s">
        <v>131</v>
      </c>
      <c r="T327"/>
      <c r="U327" s="76"/>
      <c r="V327"/>
      <c r="W327" s="76"/>
      <c r="X327"/>
      <c r="Y327" s="76"/>
      <c r="Z327" s="256"/>
      <c r="AA327" s="257"/>
      <c r="AB327" s="519" t="s">
        <v>131</v>
      </c>
      <c r="AC327" s="519"/>
      <c r="AD327" s="76"/>
      <c r="AE327" s="8"/>
      <c r="AF327" s="76"/>
      <c r="AG327" s="8"/>
      <c r="AH327" s="76"/>
      <c r="AI327" s="77"/>
      <c r="AJ327" s="227"/>
      <c r="AK327" s="519" t="s">
        <v>131</v>
      </c>
      <c r="AL327" s="127"/>
      <c r="AM327" s="523"/>
      <c r="AN327" s="85"/>
      <c r="AO327" s="22"/>
      <c r="AP327" s="22"/>
      <c r="AQ327" s="22"/>
      <c r="AR327" s="22"/>
      <c r="AS327" s="22"/>
      <c r="AT327" s="22"/>
      <c r="AU327" s="22"/>
      <c r="AV327" s="22"/>
      <c r="AW327"/>
      <c r="AX327"/>
      <c r="AY327"/>
      <c r="AZ327"/>
      <c r="BA327"/>
      <c r="BB327"/>
      <c r="BC327"/>
      <c r="BD327"/>
      <c r="BE327"/>
      <c r="BF327"/>
      <c r="BG327"/>
    </row>
    <row r="328" spans="1:59" s="502" customFormat="1" x14ac:dyDescent="0.35">
      <c r="A328" s="502" t="s">
        <v>268</v>
      </c>
      <c r="B328" s="119"/>
      <c r="C328" s="255">
        <v>4999</v>
      </c>
      <c r="D328" s="119"/>
      <c r="E328" s="255">
        <v>119218</v>
      </c>
      <c r="F328" s="119"/>
      <c r="G328" s="255">
        <v>1885709</v>
      </c>
      <c r="H328" s="256">
        <f>SUM(B328,D328,F328)</f>
        <v>0</v>
      </c>
      <c r="I328" s="257">
        <f>SUM(C328,E328,G328)</f>
        <v>2009926</v>
      </c>
      <c r="J328" s="502" t="s">
        <v>268</v>
      </c>
      <c r="K328" s="119">
        <v>1457377</v>
      </c>
      <c r="L328" s="255">
        <v>1931267</v>
      </c>
      <c r="M328" s="119">
        <v>1589579</v>
      </c>
      <c r="N328" s="255">
        <v>2004504</v>
      </c>
      <c r="O328" s="119">
        <v>2184265</v>
      </c>
      <c r="P328" s="255">
        <v>2188684</v>
      </c>
      <c r="Q328" s="173">
        <f>SUM(K328,M328,O328)</f>
        <v>5231221</v>
      </c>
      <c r="R328" s="257">
        <f>SUM(L328,N328,P328)</f>
        <v>6124455</v>
      </c>
      <c r="S328" s="502" t="s">
        <v>268</v>
      </c>
      <c r="T328" s="119">
        <v>2258362</v>
      </c>
      <c r="U328" s="255">
        <v>2284089</v>
      </c>
      <c r="V328" s="119">
        <v>2202261</v>
      </c>
      <c r="W328" s="255">
        <v>2242961</v>
      </c>
      <c r="X328" s="119">
        <v>1600009</v>
      </c>
      <c r="Y328" s="255">
        <v>1550105</v>
      </c>
      <c r="Z328" s="256">
        <f>SUM(T328,V328,X328)</f>
        <v>6060632</v>
      </c>
      <c r="AA328" s="257">
        <f>SUM(U328,W328,Y328)</f>
        <v>6077155</v>
      </c>
      <c r="AB328" s="502" t="s">
        <v>268</v>
      </c>
      <c r="AD328" s="255">
        <v>250915</v>
      </c>
      <c r="AE328" s="119">
        <v>1195386</v>
      </c>
      <c r="AF328" s="255">
        <v>250886</v>
      </c>
      <c r="AG328" s="119">
        <v>1398079</v>
      </c>
      <c r="AH328" s="255">
        <v>510</v>
      </c>
      <c r="AI328" s="256">
        <f>SUM(AB328,AE328,AG328)</f>
        <v>2593465</v>
      </c>
      <c r="AJ328" s="257">
        <f>SUM(AD328,AF328,AH328)</f>
        <v>502311</v>
      </c>
      <c r="AK328" s="502" t="s">
        <v>268</v>
      </c>
      <c r="AL328" s="127">
        <f>SUM(B328,D328,F328,K328,M328,O328,T328,V328,X328,AB328,AE328,AG328)</f>
        <v>13885318</v>
      </c>
      <c r="AM328" s="523">
        <f>SUM(C328,E328,G328,L328,N328,P328,U328,W328,Y328,AD328,AF328,AH328)</f>
        <v>14713847</v>
      </c>
      <c r="AN328" s="85"/>
      <c r="AO328" s="22"/>
      <c r="AP328" s="22"/>
      <c r="AQ328" s="22"/>
      <c r="AR328" s="22"/>
      <c r="AS328" s="22"/>
      <c r="AT328" s="22"/>
      <c r="AU328" s="22"/>
      <c r="AV328" s="22"/>
      <c r="AW328"/>
      <c r="AX328"/>
      <c r="AY328"/>
      <c r="AZ328"/>
      <c r="BA328"/>
      <c r="BB328"/>
      <c r="BC328"/>
      <c r="BD328"/>
      <c r="BE328"/>
      <c r="BF328"/>
      <c r="BG328"/>
    </row>
    <row r="329" spans="1:59" s="502" customFormat="1" x14ac:dyDescent="0.35">
      <c r="A329" s="502" t="s">
        <v>269</v>
      </c>
      <c r="B329" s="453" t="s">
        <v>128</v>
      </c>
      <c r="C329" s="428" t="s">
        <v>128</v>
      </c>
      <c r="D329" s="453" t="s">
        <v>128</v>
      </c>
      <c r="E329" s="428" t="s">
        <v>128</v>
      </c>
      <c r="F329" s="453" t="s">
        <v>128</v>
      </c>
      <c r="G329" s="428" t="s">
        <v>128</v>
      </c>
      <c r="H329" s="454" t="s">
        <v>128</v>
      </c>
      <c r="I329" s="455" t="s">
        <v>128</v>
      </c>
      <c r="J329" s="502" t="s">
        <v>269</v>
      </c>
      <c r="K329" s="453" t="s">
        <v>128</v>
      </c>
      <c r="L329" s="428" t="s">
        <v>128</v>
      </c>
      <c r="M329" s="453" t="s">
        <v>128</v>
      </c>
      <c r="N329" s="428" t="s">
        <v>128</v>
      </c>
      <c r="O329" s="453" t="s">
        <v>128</v>
      </c>
      <c r="P329" s="428" t="s">
        <v>128</v>
      </c>
      <c r="Q329" s="454" t="s">
        <v>128</v>
      </c>
      <c r="R329" s="455" t="s">
        <v>128</v>
      </c>
      <c r="S329" s="502" t="s">
        <v>269</v>
      </c>
      <c r="T329" s="453" t="s">
        <v>128</v>
      </c>
      <c r="U329" s="428" t="s">
        <v>128</v>
      </c>
      <c r="V329" s="453" t="s">
        <v>128</v>
      </c>
      <c r="W329" s="428" t="s">
        <v>128</v>
      </c>
      <c r="X329" s="453" t="s">
        <v>128</v>
      </c>
      <c r="Y329" s="428" t="s">
        <v>128</v>
      </c>
      <c r="Z329" s="454" t="s">
        <v>128</v>
      </c>
      <c r="AA329" s="533" t="s">
        <v>128</v>
      </c>
      <c r="AB329" s="502" t="s">
        <v>269</v>
      </c>
      <c r="AD329" s="428" t="s">
        <v>128</v>
      </c>
      <c r="AE329" s="453" t="s">
        <v>128</v>
      </c>
      <c r="AF329" s="428" t="s">
        <v>128</v>
      </c>
      <c r="AG329" s="453" t="s">
        <v>128</v>
      </c>
      <c r="AH329" s="428" t="s">
        <v>128</v>
      </c>
      <c r="AI329" s="454" t="s">
        <v>128</v>
      </c>
      <c r="AJ329" s="455" t="s">
        <v>128</v>
      </c>
      <c r="AK329" s="502" t="s">
        <v>269</v>
      </c>
      <c r="AL329" s="127">
        <v>0</v>
      </c>
      <c r="AM329" s="523">
        <v>0</v>
      </c>
      <c r="AN329" s="85"/>
      <c r="AO329" s="22"/>
      <c r="AP329" s="22"/>
      <c r="AQ329" s="22"/>
      <c r="AR329" s="22"/>
      <c r="AS329" s="22"/>
      <c r="AT329" s="22"/>
      <c r="AU329" s="22"/>
      <c r="AV329" s="22"/>
      <c r="AW329"/>
      <c r="AX329"/>
      <c r="AY329"/>
      <c r="AZ329"/>
      <c r="BA329"/>
      <c r="BB329"/>
      <c r="BC329"/>
      <c r="BD329"/>
      <c r="BE329"/>
      <c r="BF329"/>
      <c r="BG329"/>
    </row>
    <row r="330" spans="1:59" s="502" customFormat="1" x14ac:dyDescent="0.35">
      <c r="A330" s="502" t="s">
        <v>343</v>
      </c>
      <c r="B330" s="453" t="s">
        <v>128</v>
      </c>
      <c r="C330" s="428" t="s">
        <v>128</v>
      </c>
      <c r="D330" s="453" t="s">
        <v>128</v>
      </c>
      <c r="E330" s="428" t="s">
        <v>128</v>
      </c>
      <c r="F330" s="453" t="s">
        <v>128</v>
      </c>
      <c r="G330" s="428" t="s">
        <v>128</v>
      </c>
      <c r="H330" s="454" t="s">
        <v>128</v>
      </c>
      <c r="I330" s="455" t="s">
        <v>128</v>
      </c>
      <c r="J330" s="502" t="s">
        <v>343</v>
      </c>
      <c r="K330" s="453" t="s">
        <v>128</v>
      </c>
      <c r="L330" s="428" t="s">
        <v>128</v>
      </c>
      <c r="M330" s="453" t="s">
        <v>128</v>
      </c>
      <c r="N330" s="428" t="s">
        <v>128</v>
      </c>
      <c r="O330" s="453" t="s">
        <v>128</v>
      </c>
      <c r="P330" s="428" t="s">
        <v>128</v>
      </c>
      <c r="Q330" s="454" t="s">
        <v>128</v>
      </c>
      <c r="R330" s="455" t="s">
        <v>128</v>
      </c>
      <c r="S330" s="502" t="s">
        <v>343</v>
      </c>
      <c r="T330" s="453" t="s">
        <v>128</v>
      </c>
      <c r="U330" s="428" t="s">
        <v>128</v>
      </c>
      <c r="V330" s="453" t="s">
        <v>128</v>
      </c>
      <c r="W330" s="428" t="s">
        <v>128</v>
      </c>
      <c r="X330" s="453" t="s">
        <v>128</v>
      </c>
      <c r="Y330" s="428" t="s">
        <v>128</v>
      </c>
      <c r="Z330" s="454" t="s">
        <v>128</v>
      </c>
      <c r="AA330" s="533" t="s">
        <v>128</v>
      </c>
      <c r="AB330" s="502" t="s">
        <v>343</v>
      </c>
      <c r="AD330" s="428" t="s">
        <v>128</v>
      </c>
      <c r="AE330" s="453" t="s">
        <v>128</v>
      </c>
      <c r="AF330" s="428" t="s">
        <v>128</v>
      </c>
      <c r="AG330" s="453" t="s">
        <v>128</v>
      </c>
      <c r="AH330" s="428" t="s">
        <v>128</v>
      </c>
      <c r="AI330" s="454" t="s">
        <v>128</v>
      </c>
      <c r="AJ330" s="455" t="s">
        <v>128</v>
      </c>
      <c r="AK330" s="502" t="s">
        <v>343</v>
      </c>
      <c r="AL330" s="127">
        <v>0</v>
      </c>
      <c r="AM330" s="523">
        <v>0</v>
      </c>
      <c r="AN330" s="85"/>
      <c r="AO330" s="22"/>
      <c r="AP330" s="22"/>
      <c r="AQ330" s="22"/>
      <c r="AR330" s="22"/>
      <c r="AS330" s="22"/>
      <c r="AT330" s="22"/>
      <c r="AU330" s="22"/>
      <c r="AV330" s="22"/>
      <c r="AW330"/>
      <c r="AX330"/>
      <c r="AY330"/>
      <c r="AZ330"/>
      <c r="BA330"/>
      <c r="BB330"/>
      <c r="BC330"/>
      <c r="BD330"/>
      <c r="BE330"/>
      <c r="BF330"/>
      <c r="BG330"/>
    </row>
    <row r="331" spans="1:59" s="502" customFormat="1" x14ac:dyDescent="0.35">
      <c r="A331" s="502" t="s">
        <v>132</v>
      </c>
      <c r="B331" s="453" t="s">
        <v>128</v>
      </c>
      <c r="C331" s="428" t="s">
        <v>128</v>
      </c>
      <c r="D331" s="453" t="s">
        <v>128</v>
      </c>
      <c r="E331" s="428" t="s">
        <v>128</v>
      </c>
      <c r="F331" s="453" t="s">
        <v>128</v>
      </c>
      <c r="G331" s="428" t="s">
        <v>128</v>
      </c>
      <c r="H331" s="454" t="s">
        <v>128</v>
      </c>
      <c r="I331" s="455" t="s">
        <v>128</v>
      </c>
      <c r="J331" s="502" t="s">
        <v>132</v>
      </c>
      <c r="K331" s="453" t="s">
        <v>128</v>
      </c>
      <c r="L331" s="428" t="s">
        <v>128</v>
      </c>
      <c r="M331" s="453" t="s">
        <v>128</v>
      </c>
      <c r="N331" s="428" t="s">
        <v>128</v>
      </c>
      <c r="O331" s="453" t="s">
        <v>128</v>
      </c>
      <c r="P331" s="428" t="s">
        <v>128</v>
      </c>
      <c r="Q331" s="454" t="s">
        <v>128</v>
      </c>
      <c r="R331" s="455" t="s">
        <v>128</v>
      </c>
      <c r="S331" s="502" t="s">
        <v>132</v>
      </c>
      <c r="T331" s="453" t="s">
        <v>128</v>
      </c>
      <c r="U331" s="428" t="s">
        <v>128</v>
      </c>
      <c r="V331" s="453" t="s">
        <v>128</v>
      </c>
      <c r="W331" s="428" t="s">
        <v>128</v>
      </c>
      <c r="X331" s="453" t="s">
        <v>128</v>
      </c>
      <c r="Y331" s="428" t="s">
        <v>128</v>
      </c>
      <c r="Z331" s="454" t="s">
        <v>128</v>
      </c>
      <c r="AA331" s="533" t="s">
        <v>128</v>
      </c>
      <c r="AB331" s="502" t="s">
        <v>132</v>
      </c>
      <c r="AD331" s="428" t="s">
        <v>128</v>
      </c>
      <c r="AE331" s="453" t="s">
        <v>128</v>
      </c>
      <c r="AF331" s="428" t="s">
        <v>128</v>
      </c>
      <c r="AG331" s="453" t="s">
        <v>128</v>
      </c>
      <c r="AH331" s="428" t="s">
        <v>128</v>
      </c>
      <c r="AI331" s="454" t="s">
        <v>128</v>
      </c>
      <c r="AJ331" s="455" t="s">
        <v>128</v>
      </c>
      <c r="AK331" s="502" t="s">
        <v>132</v>
      </c>
      <c r="AL331" s="127">
        <v>0</v>
      </c>
      <c r="AM331" s="523">
        <v>0</v>
      </c>
      <c r="AN331" s="85"/>
      <c r="AO331" s="22"/>
      <c r="AP331" s="22"/>
      <c r="AQ331" s="22"/>
      <c r="AR331" s="22"/>
      <c r="AS331" s="22"/>
      <c r="AT331" s="22"/>
      <c r="AU331" s="22"/>
      <c r="AV331" s="22"/>
      <c r="AW331"/>
      <c r="AX331"/>
      <c r="AY331"/>
      <c r="AZ331"/>
      <c r="BA331"/>
      <c r="BB331"/>
      <c r="BC331"/>
      <c r="BD331"/>
      <c r="BE331"/>
      <c r="BF331"/>
      <c r="BG331"/>
    </row>
    <row r="332" spans="1:59" s="502" customFormat="1" x14ac:dyDescent="0.35">
      <c r="A332" s="502" t="s">
        <v>271</v>
      </c>
      <c r="B332" s="453" t="s">
        <v>128</v>
      </c>
      <c r="C332" s="428" t="s">
        <v>128</v>
      </c>
      <c r="D332" s="453" t="s">
        <v>128</v>
      </c>
      <c r="E332" s="428" t="s">
        <v>128</v>
      </c>
      <c r="F332" s="453" t="s">
        <v>128</v>
      </c>
      <c r="G332" s="428" t="s">
        <v>128</v>
      </c>
      <c r="H332" s="454" t="s">
        <v>128</v>
      </c>
      <c r="I332" s="455" t="s">
        <v>128</v>
      </c>
      <c r="J332" s="502" t="s">
        <v>271</v>
      </c>
      <c r="K332" s="453" t="s">
        <v>128</v>
      </c>
      <c r="L332" s="428" t="s">
        <v>128</v>
      </c>
      <c r="M332" s="453" t="s">
        <v>128</v>
      </c>
      <c r="N332" s="428" t="s">
        <v>128</v>
      </c>
      <c r="O332" s="453" t="s">
        <v>128</v>
      </c>
      <c r="P332" s="428" t="s">
        <v>128</v>
      </c>
      <c r="Q332" s="454" t="s">
        <v>128</v>
      </c>
      <c r="R332" s="455" t="s">
        <v>128</v>
      </c>
      <c r="S332" s="502" t="s">
        <v>271</v>
      </c>
      <c r="T332" s="453" t="s">
        <v>128</v>
      </c>
      <c r="U332" s="428" t="s">
        <v>128</v>
      </c>
      <c r="V332" s="453" t="s">
        <v>128</v>
      </c>
      <c r="W332" s="428" t="s">
        <v>128</v>
      </c>
      <c r="X332" s="453" t="s">
        <v>128</v>
      </c>
      <c r="Y332" s="428" t="s">
        <v>128</v>
      </c>
      <c r="Z332" s="454" t="s">
        <v>128</v>
      </c>
      <c r="AA332" s="533" t="s">
        <v>128</v>
      </c>
      <c r="AB332" s="502" t="s">
        <v>271</v>
      </c>
      <c r="AD332" s="428" t="s">
        <v>128</v>
      </c>
      <c r="AE332" s="453" t="s">
        <v>128</v>
      </c>
      <c r="AF332" s="428" t="s">
        <v>128</v>
      </c>
      <c r="AG332" s="453" t="s">
        <v>128</v>
      </c>
      <c r="AH332" s="428" t="s">
        <v>128</v>
      </c>
      <c r="AI332" s="454" t="s">
        <v>128</v>
      </c>
      <c r="AJ332" s="455" t="s">
        <v>128</v>
      </c>
      <c r="AK332" s="502" t="s">
        <v>271</v>
      </c>
      <c r="AL332" s="127">
        <v>0</v>
      </c>
      <c r="AM332" s="523">
        <v>0</v>
      </c>
      <c r="AN332" s="85"/>
      <c r="AO332" s="22"/>
      <c r="AP332" s="22"/>
      <c r="AQ332" s="22"/>
      <c r="AR332" s="22"/>
      <c r="AS332" s="22"/>
      <c r="AT332" s="22"/>
      <c r="AU332" s="22"/>
      <c r="AV332" s="22"/>
      <c r="AW332"/>
      <c r="AX332"/>
      <c r="AY332"/>
      <c r="AZ332"/>
      <c r="BA332"/>
      <c r="BB332"/>
      <c r="BC332"/>
      <c r="BD332"/>
      <c r="BE332"/>
      <c r="BF332"/>
      <c r="BG332"/>
    </row>
    <row r="333" spans="1:59" s="502" customFormat="1" x14ac:dyDescent="0.35">
      <c r="A333" s="502" t="s">
        <v>272</v>
      </c>
      <c r="B333" s="453" t="s">
        <v>340</v>
      </c>
      <c r="C333" s="428" t="s">
        <v>340</v>
      </c>
      <c r="D333" s="453" t="s">
        <v>340</v>
      </c>
      <c r="E333" s="428" t="s">
        <v>340</v>
      </c>
      <c r="F333" s="453" t="s">
        <v>340</v>
      </c>
      <c r="G333" s="428" t="s">
        <v>340</v>
      </c>
      <c r="H333" s="454" t="s">
        <v>340</v>
      </c>
      <c r="I333" s="455" t="s">
        <v>340</v>
      </c>
      <c r="J333" s="502" t="s">
        <v>272</v>
      </c>
      <c r="K333" s="453" t="s">
        <v>340</v>
      </c>
      <c r="L333" s="428" t="s">
        <v>340</v>
      </c>
      <c r="M333" s="453" t="s">
        <v>340</v>
      </c>
      <c r="N333" s="428" t="s">
        <v>340</v>
      </c>
      <c r="O333" s="453" t="s">
        <v>340</v>
      </c>
      <c r="P333" s="428" t="s">
        <v>340</v>
      </c>
      <c r="Q333" s="454" t="s">
        <v>340</v>
      </c>
      <c r="R333" s="455" t="s">
        <v>340</v>
      </c>
      <c r="S333" s="502" t="s">
        <v>272</v>
      </c>
      <c r="T333" s="453" t="s">
        <v>340</v>
      </c>
      <c r="U333" s="428" t="s">
        <v>340</v>
      </c>
      <c r="V333" s="453" t="s">
        <v>340</v>
      </c>
      <c r="W333" s="428" t="s">
        <v>340</v>
      </c>
      <c r="X333" s="453" t="s">
        <v>340</v>
      </c>
      <c r="Y333" s="428" t="s">
        <v>340</v>
      </c>
      <c r="Z333" s="454" t="s">
        <v>340</v>
      </c>
      <c r="AA333" s="533" t="s">
        <v>340</v>
      </c>
      <c r="AB333" s="502" t="s">
        <v>272</v>
      </c>
      <c r="AD333" s="428" t="s">
        <v>340</v>
      </c>
      <c r="AE333" s="453" t="s">
        <v>340</v>
      </c>
      <c r="AF333" s="428" t="s">
        <v>340</v>
      </c>
      <c r="AG333" s="453" t="s">
        <v>340</v>
      </c>
      <c r="AH333" s="428" t="s">
        <v>340</v>
      </c>
      <c r="AI333" s="454" t="s">
        <v>340</v>
      </c>
      <c r="AJ333" s="455" t="s">
        <v>340</v>
      </c>
      <c r="AK333" s="502" t="s">
        <v>272</v>
      </c>
      <c r="AL333" s="127">
        <v>0</v>
      </c>
      <c r="AM333" s="523">
        <v>0</v>
      </c>
      <c r="AN333" s="85"/>
      <c r="AO333" s="22"/>
      <c r="AP333" s="22"/>
      <c r="AQ333" s="22"/>
      <c r="AR333" s="22"/>
      <c r="AS333" s="22"/>
      <c r="AT333" s="22"/>
      <c r="AU333" s="22"/>
      <c r="AV333" s="22"/>
      <c r="AW333"/>
      <c r="AX333"/>
      <c r="AY333"/>
      <c r="AZ333"/>
      <c r="BA333"/>
      <c r="BB333"/>
      <c r="BC333"/>
      <c r="BD333"/>
      <c r="BE333"/>
      <c r="BF333"/>
      <c r="BG333"/>
    </row>
    <row r="334" spans="1:59" s="502" customFormat="1" x14ac:dyDescent="0.35">
      <c r="A334" s="502" t="s">
        <v>273</v>
      </c>
      <c r="B334" s="453" t="s">
        <v>340</v>
      </c>
      <c r="C334" s="428" t="s">
        <v>340</v>
      </c>
      <c r="D334" s="453" t="s">
        <v>340</v>
      </c>
      <c r="E334" s="428" t="s">
        <v>340</v>
      </c>
      <c r="F334" s="453" t="s">
        <v>340</v>
      </c>
      <c r="G334" s="428" t="s">
        <v>340</v>
      </c>
      <c r="H334" s="454" t="s">
        <v>340</v>
      </c>
      <c r="I334" s="455" t="s">
        <v>340</v>
      </c>
      <c r="J334" s="502" t="s">
        <v>273</v>
      </c>
      <c r="K334" s="453" t="s">
        <v>340</v>
      </c>
      <c r="L334" s="428" t="s">
        <v>340</v>
      </c>
      <c r="M334" s="453" t="s">
        <v>340</v>
      </c>
      <c r="N334" s="428" t="s">
        <v>340</v>
      </c>
      <c r="O334" s="453" t="s">
        <v>340</v>
      </c>
      <c r="P334" s="428" t="s">
        <v>340</v>
      </c>
      <c r="Q334" s="454" t="s">
        <v>340</v>
      </c>
      <c r="R334" s="455" t="s">
        <v>340</v>
      </c>
      <c r="S334" s="502" t="s">
        <v>273</v>
      </c>
      <c r="T334" s="453" t="s">
        <v>340</v>
      </c>
      <c r="U334" s="428" t="s">
        <v>340</v>
      </c>
      <c r="V334" s="453" t="s">
        <v>340</v>
      </c>
      <c r="W334" s="428" t="s">
        <v>340</v>
      </c>
      <c r="X334" s="453" t="s">
        <v>340</v>
      </c>
      <c r="Y334" s="428" t="s">
        <v>340</v>
      </c>
      <c r="Z334" s="454" t="s">
        <v>340</v>
      </c>
      <c r="AA334" s="533" t="s">
        <v>340</v>
      </c>
      <c r="AB334" s="502" t="s">
        <v>273</v>
      </c>
      <c r="AD334" s="428" t="s">
        <v>340</v>
      </c>
      <c r="AE334" s="453" t="s">
        <v>340</v>
      </c>
      <c r="AF334" s="428" t="s">
        <v>340</v>
      </c>
      <c r="AG334" s="453" t="s">
        <v>340</v>
      </c>
      <c r="AH334" s="428" t="s">
        <v>340</v>
      </c>
      <c r="AI334" s="454" t="s">
        <v>340</v>
      </c>
      <c r="AJ334" s="455" t="s">
        <v>340</v>
      </c>
      <c r="AK334" s="502" t="s">
        <v>273</v>
      </c>
      <c r="AL334" s="127">
        <v>0</v>
      </c>
      <c r="AM334" s="523">
        <v>0</v>
      </c>
      <c r="AN334" s="85"/>
      <c r="AO334" s="22"/>
      <c r="AP334" s="22"/>
      <c r="AQ334" s="22"/>
      <c r="AR334" s="22"/>
      <c r="AS334" s="22"/>
      <c r="AT334" s="22"/>
      <c r="AU334" s="22"/>
      <c r="AV334" s="22"/>
      <c r="AW334"/>
      <c r="AX334"/>
      <c r="AY334"/>
      <c r="AZ334"/>
      <c r="BA334"/>
      <c r="BB334"/>
      <c r="BC334"/>
      <c r="BD334"/>
      <c r="BE334"/>
      <c r="BF334"/>
      <c r="BG334"/>
    </row>
    <row r="335" spans="1:59" s="502" customFormat="1" x14ac:dyDescent="0.35">
      <c r="A335" s="502" t="s">
        <v>274</v>
      </c>
      <c r="B335" s="453" t="s">
        <v>340</v>
      </c>
      <c r="C335" s="428" t="s">
        <v>340</v>
      </c>
      <c r="D335" s="453" t="s">
        <v>340</v>
      </c>
      <c r="E335" s="428" t="s">
        <v>340</v>
      </c>
      <c r="F335" s="453" t="s">
        <v>340</v>
      </c>
      <c r="G335" s="428" t="s">
        <v>340</v>
      </c>
      <c r="H335" s="454" t="s">
        <v>340</v>
      </c>
      <c r="I335" s="455" t="s">
        <v>340</v>
      </c>
      <c r="J335" s="502" t="s">
        <v>274</v>
      </c>
      <c r="K335" s="453" t="s">
        <v>340</v>
      </c>
      <c r="L335" s="428" t="s">
        <v>340</v>
      </c>
      <c r="M335" s="453" t="s">
        <v>340</v>
      </c>
      <c r="N335" s="428" t="s">
        <v>340</v>
      </c>
      <c r="O335" s="453" t="s">
        <v>340</v>
      </c>
      <c r="P335" s="428" t="s">
        <v>340</v>
      </c>
      <c r="Q335" s="454" t="s">
        <v>340</v>
      </c>
      <c r="R335" s="455" t="s">
        <v>340</v>
      </c>
      <c r="S335" s="502" t="s">
        <v>274</v>
      </c>
      <c r="T335" s="453" t="s">
        <v>340</v>
      </c>
      <c r="U335" s="428" t="s">
        <v>340</v>
      </c>
      <c r="V335" s="453" t="s">
        <v>340</v>
      </c>
      <c r="W335" s="428" t="s">
        <v>340</v>
      </c>
      <c r="X335" s="453" t="s">
        <v>340</v>
      </c>
      <c r="Y335" s="428" t="s">
        <v>340</v>
      </c>
      <c r="Z335" s="454" t="s">
        <v>340</v>
      </c>
      <c r="AA335" s="533" t="s">
        <v>340</v>
      </c>
      <c r="AB335" s="502" t="s">
        <v>274</v>
      </c>
      <c r="AD335" s="428" t="s">
        <v>340</v>
      </c>
      <c r="AE335" s="453" t="s">
        <v>340</v>
      </c>
      <c r="AF335" s="428" t="s">
        <v>340</v>
      </c>
      <c r="AG335" s="453" t="s">
        <v>340</v>
      </c>
      <c r="AH335" s="428" t="s">
        <v>340</v>
      </c>
      <c r="AI335" s="454" t="s">
        <v>340</v>
      </c>
      <c r="AJ335" s="455" t="s">
        <v>340</v>
      </c>
      <c r="AK335" s="502" t="s">
        <v>274</v>
      </c>
      <c r="AL335" s="127">
        <v>0</v>
      </c>
      <c r="AM335" s="523">
        <v>0</v>
      </c>
      <c r="AN335" s="85"/>
      <c r="AO335" s="22"/>
      <c r="AP335" s="22"/>
      <c r="AQ335" s="22"/>
      <c r="AR335" s="22"/>
      <c r="AS335" s="22"/>
      <c r="AT335" s="22"/>
      <c r="AU335" s="22"/>
      <c r="AV335" s="22"/>
      <c r="AW335"/>
      <c r="AX335"/>
      <c r="AY335"/>
      <c r="AZ335"/>
      <c r="BA335"/>
      <c r="BB335"/>
      <c r="BC335"/>
      <c r="BD335"/>
      <c r="BE335"/>
      <c r="BF335"/>
      <c r="BG335"/>
    </row>
    <row r="336" spans="1:59" s="502" customFormat="1" x14ac:dyDescent="0.35">
      <c r="A336" s="502" t="s">
        <v>275</v>
      </c>
      <c r="B336" s="453" t="s">
        <v>340</v>
      </c>
      <c r="C336" s="428" t="s">
        <v>340</v>
      </c>
      <c r="D336" s="453" t="s">
        <v>340</v>
      </c>
      <c r="E336" s="428" t="s">
        <v>340</v>
      </c>
      <c r="F336" s="453" t="s">
        <v>340</v>
      </c>
      <c r="G336" s="428" t="s">
        <v>340</v>
      </c>
      <c r="H336" s="454" t="s">
        <v>340</v>
      </c>
      <c r="I336" s="455" t="s">
        <v>340</v>
      </c>
      <c r="J336" s="502" t="s">
        <v>275</v>
      </c>
      <c r="K336" s="453" t="s">
        <v>340</v>
      </c>
      <c r="L336" s="428" t="s">
        <v>340</v>
      </c>
      <c r="M336" s="453" t="s">
        <v>340</v>
      </c>
      <c r="N336" s="428" t="s">
        <v>340</v>
      </c>
      <c r="O336" s="453" t="s">
        <v>340</v>
      </c>
      <c r="P336" s="428" t="s">
        <v>340</v>
      </c>
      <c r="Q336" s="454" t="s">
        <v>340</v>
      </c>
      <c r="R336" s="455" t="s">
        <v>340</v>
      </c>
      <c r="S336" s="502" t="s">
        <v>275</v>
      </c>
      <c r="T336" s="453" t="s">
        <v>340</v>
      </c>
      <c r="U336" s="428" t="s">
        <v>340</v>
      </c>
      <c r="V336" s="453" t="s">
        <v>340</v>
      </c>
      <c r="W336" s="428" t="s">
        <v>340</v>
      </c>
      <c r="X336" s="453" t="s">
        <v>340</v>
      </c>
      <c r="Y336" s="428" t="s">
        <v>340</v>
      </c>
      <c r="Z336" s="454" t="s">
        <v>340</v>
      </c>
      <c r="AA336" s="533" t="s">
        <v>340</v>
      </c>
      <c r="AB336" s="502" t="s">
        <v>275</v>
      </c>
      <c r="AD336" s="428" t="s">
        <v>340</v>
      </c>
      <c r="AE336" s="453" t="s">
        <v>340</v>
      </c>
      <c r="AF336" s="428" t="s">
        <v>340</v>
      </c>
      <c r="AG336" s="453" t="s">
        <v>340</v>
      </c>
      <c r="AH336" s="428" t="s">
        <v>340</v>
      </c>
      <c r="AI336" s="454" t="s">
        <v>340</v>
      </c>
      <c r="AJ336" s="455" t="s">
        <v>340</v>
      </c>
      <c r="AK336" s="502" t="s">
        <v>275</v>
      </c>
      <c r="AL336" s="127">
        <v>0</v>
      </c>
      <c r="AM336" s="523">
        <v>0</v>
      </c>
      <c r="AN336" s="85"/>
      <c r="AO336" s="22"/>
      <c r="AP336" s="22"/>
      <c r="AQ336" s="22"/>
      <c r="AR336" s="22"/>
      <c r="AS336" s="22"/>
      <c r="AT336" s="22"/>
      <c r="AU336" s="22"/>
      <c r="AV336" s="22"/>
      <c r="AW336"/>
      <c r="AX336"/>
      <c r="AY336"/>
      <c r="AZ336"/>
      <c r="BA336"/>
      <c r="BB336"/>
      <c r="BC336"/>
      <c r="BD336"/>
      <c r="BE336"/>
      <c r="BF336"/>
      <c r="BG336"/>
    </row>
    <row r="337" spans="1:59" s="502" customFormat="1" x14ac:dyDescent="0.35">
      <c r="A337" s="502" t="s">
        <v>82</v>
      </c>
      <c r="B337" s="453" t="s">
        <v>340</v>
      </c>
      <c r="C337" s="428" t="s">
        <v>340</v>
      </c>
      <c r="D337" s="453" t="s">
        <v>340</v>
      </c>
      <c r="E337" s="428" t="s">
        <v>340</v>
      </c>
      <c r="F337" s="453" t="s">
        <v>340</v>
      </c>
      <c r="G337" s="428" t="s">
        <v>340</v>
      </c>
      <c r="H337" s="454" t="s">
        <v>340</v>
      </c>
      <c r="I337" s="257">
        <f>SUM(C337,E337,G337)</f>
        <v>0</v>
      </c>
      <c r="J337" s="502" t="s">
        <v>82</v>
      </c>
      <c r="K337" s="453" t="s">
        <v>340</v>
      </c>
      <c r="L337" s="255">
        <v>134577</v>
      </c>
      <c r="M337" s="453" t="s">
        <v>340</v>
      </c>
      <c r="N337" s="255">
        <v>0</v>
      </c>
      <c r="O337" s="453" t="s">
        <v>340</v>
      </c>
      <c r="P337" s="255">
        <v>0</v>
      </c>
      <c r="Q337" s="454" t="s">
        <v>340</v>
      </c>
      <c r="R337" s="257">
        <f>SUM(L337,N337,P337)</f>
        <v>134577</v>
      </c>
      <c r="S337" s="502" t="s">
        <v>82</v>
      </c>
      <c r="T337" s="453" t="s">
        <v>340</v>
      </c>
      <c r="U337" s="428" t="s">
        <v>340</v>
      </c>
      <c r="V337" s="453" t="s">
        <v>340</v>
      </c>
      <c r="W337" s="428" t="s">
        <v>340</v>
      </c>
      <c r="X337" s="453" t="s">
        <v>340</v>
      </c>
      <c r="Y337" s="428" t="s">
        <v>340</v>
      </c>
      <c r="Z337" s="454" t="s">
        <v>340</v>
      </c>
      <c r="AA337" s="533" t="s">
        <v>340</v>
      </c>
      <c r="AB337" s="502" t="s">
        <v>82</v>
      </c>
      <c r="AD337" s="428" t="s">
        <v>340</v>
      </c>
      <c r="AE337" s="453" t="s">
        <v>340</v>
      </c>
      <c r="AF337" s="428" t="s">
        <v>340</v>
      </c>
      <c r="AG337" s="453" t="s">
        <v>340</v>
      </c>
      <c r="AH337" s="428" t="s">
        <v>340</v>
      </c>
      <c r="AI337" s="454" t="s">
        <v>340</v>
      </c>
      <c r="AJ337" s="455" t="s">
        <v>340</v>
      </c>
      <c r="AK337" s="502" t="s">
        <v>82</v>
      </c>
      <c r="AL337" s="127">
        <v>0</v>
      </c>
      <c r="AM337" s="523">
        <f>SUM(C337,E337,G337,L337,N337,P337,U337,W337,Y337,AD337,AF337,AH337)</f>
        <v>134577</v>
      </c>
      <c r="AN337" s="85"/>
      <c r="AO337" s="22"/>
      <c r="AP337" s="22"/>
      <c r="AQ337" s="22"/>
      <c r="AR337" s="22"/>
      <c r="AS337" s="22"/>
      <c r="AT337" s="22"/>
      <c r="AU337" s="22"/>
      <c r="AV337" s="22"/>
      <c r="AW337"/>
      <c r="AX337"/>
      <c r="AY337"/>
      <c r="AZ337"/>
      <c r="BA337"/>
      <c r="BB337"/>
      <c r="BC337"/>
      <c r="BD337"/>
      <c r="BE337"/>
      <c r="BF337"/>
      <c r="BG337"/>
    </row>
    <row r="338" spans="1:59" s="502" customFormat="1" x14ac:dyDescent="0.35">
      <c r="A338" s="502" t="s">
        <v>276</v>
      </c>
      <c r="B338" s="453" t="s">
        <v>128</v>
      </c>
      <c r="C338" s="428" t="s">
        <v>128</v>
      </c>
      <c r="D338" s="453" t="s">
        <v>128</v>
      </c>
      <c r="E338" s="428" t="s">
        <v>128</v>
      </c>
      <c r="F338" s="453" t="s">
        <v>128</v>
      </c>
      <c r="G338" s="428" t="s">
        <v>128</v>
      </c>
      <c r="H338" s="454" t="s">
        <v>128</v>
      </c>
      <c r="I338" s="455" t="s">
        <v>128</v>
      </c>
      <c r="J338" s="502" t="s">
        <v>276</v>
      </c>
      <c r="K338" s="453" t="s">
        <v>128</v>
      </c>
      <c r="L338" s="428" t="s">
        <v>128</v>
      </c>
      <c r="M338" s="453" t="s">
        <v>128</v>
      </c>
      <c r="N338" s="428" t="s">
        <v>128</v>
      </c>
      <c r="O338" s="453" t="s">
        <v>128</v>
      </c>
      <c r="P338" s="428" t="s">
        <v>128</v>
      </c>
      <c r="Q338" s="454" t="s">
        <v>128</v>
      </c>
      <c r="R338" s="455" t="s">
        <v>128</v>
      </c>
      <c r="S338" s="502" t="s">
        <v>276</v>
      </c>
      <c r="T338" s="453" t="s">
        <v>128</v>
      </c>
      <c r="U338" s="428" t="s">
        <v>128</v>
      </c>
      <c r="V338" s="453" t="s">
        <v>128</v>
      </c>
      <c r="W338" s="428" t="s">
        <v>128</v>
      </c>
      <c r="X338" s="453" t="s">
        <v>128</v>
      </c>
      <c r="Y338" s="428" t="s">
        <v>128</v>
      </c>
      <c r="Z338" s="454" t="s">
        <v>128</v>
      </c>
      <c r="AA338" s="533" t="s">
        <v>128</v>
      </c>
      <c r="AB338" s="502" t="s">
        <v>276</v>
      </c>
      <c r="AD338" s="428" t="s">
        <v>128</v>
      </c>
      <c r="AE338" s="453" t="s">
        <v>128</v>
      </c>
      <c r="AF338" s="428" t="s">
        <v>128</v>
      </c>
      <c r="AG338" s="453" t="s">
        <v>128</v>
      </c>
      <c r="AH338" s="428" t="s">
        <v>128</v>
      </c>
      <c r="AI338" s="454" t="s">
        <v>128</v>
      </c>
      <c r="AJ338" s="455" t="s">
        <v>128</v>
      </c>
      <c r="AK338" s="502" t="s">
        <v>276</v>
      </c>
      <c r="AL338" s="127">
        <v>0</v>
      </c>
      <c r="AM338" s="523">
        <v>0</v>
      </c>
      <c r="AN338" s="85"/>
      <c r="AO338" s="22"/>
      <c r="AP338" s="22"/>
      <c r="AQ338" s="22"/>
      <c r="AR338" s="22"/>
      <c r="AS338" s="22"/>
      <c r="AT338" s="22"/>
      <c r="AU338" s="22"/>
      <c r="AV338" s="22"/>
      <c r="AW338"/>
      <c r="AX338"/>
      <c r="AY338"/>
      <c r="AZ338"/>
      <c r="BA338"/>
      <c r="BB338"/>
      <c r="BC338"/>
      <c r="BD338"/>
      <c r="BE338"/>
      <c r="BF338"/>
      <c r="BG338"/>
    </row>
    <row r="339" spans="1:59" s="502" customFormat="1" x14ac:dyDescent="0.35">
      <c r="A339" s="535" t="s">
        <v>277</v>
      </c>
      <c r="B339" s="453" t="s">
        <v>128</v>
      </c>
      <c r="C339" s="428" t="s">
        <v>128</v>
      </c>
      <c r="D339" s="453" t="s">
        <v>128</v>
      </c>
      <c r="E339" s="428" t="s">
        <v>128</v>
      </c>
      <c r="F339" s="453" t="s">
        <v>128</v>
      </c>
      <c r="G339" s="428" t="s">
        <v>128</v>
      </c>
      <c r="H339" s="454" t="s">
        <v>128</v>
      </c>
      <c r="I339" s="455" t="s">
        <v>128</v>
      </c>
      <c r="J339" s="535" t="s">
        <v>277</v>
      </c>
      <c r="K339" s="453" t="s">
        <v>128</v>
      </c>
      <c r="L339" s="428" t="s">
        <v>128</v>
      </c>
      <c r="M339" s="453" t="s">
        <v>128</v>
      </c>
      <c r="N339" s="428" t="s">
        <v>128</v>
      </c>
      <c r="O339" s="453" t="s">
        <v>128</v>
      </c>
      <c r="P339" s="428" t="s">
        <v>128</v>
      </c>
      <c r="Q339" s="454" t="s">
        <v>128</v>
      </c>
      <c r="R339" s="455" t="s">
        <v>128</v>
      </c>
      <c r="S339" s="535" t="s">
        <v>277</v>
      </c>
      <c r="T339" s="453" t="s">
        <v>128</v>
      </c>
      <c r="U339" s="428" t="s">
        <v>128</v>
      </c>
      <c r="V339" s="453" t="s">
        <v>128</v>
      </c>
      <c r="W339" s="428" t="s">
        <v>128</v>
      </c>
      <c r="X339" s="453" t="s">
        <v>128</v>
      </c>
      <c r="Y339" s="428" t="s">
        <v>128</v>
      </c>
      <c r="Z339" s="454" t="s">
        <v>128</v>
      </c>
      <c r="AA339" s="533" t="s">
        <v>128</v>
      </c>
      <c r="AB339" s="535" t="s">
        <v>277</v>
      </c>
      <c r="AC339" s="535"/>
      <c r="AD339" s="428" t="s">
        <v>128</v>
      </c>
      <c r="AE339" s="453" t="s">
        <v>128</v>
      </c>
      <c r="AF339" s="428" t="s">
        <v>128</v>
      </c>
      <c r="AG339" s="453" t="s">
        <v>128</v>
      </c>
      <c r="AH339" s="428" t="s">
        <v>128</v>
      </c>
      <c r="AI339" s="454" t="s">
        <v>128</v>
      </c>
      <c r="AJ339" s="455" t="s">
        <v>128</v>
      </c>
      <c r="AK339" s="535" t="s">
        <v>277</v>
      </c>
      <c r="AL339" s="127">
        <v>0</v>
      </c>
      <c r="AM339" s="523">
        <v>0</v>
      </c>
      <c r="AN339" s="85"/>
      <c r="AO339" s="22"/>
      <c r="AP339" s="22"/>
      <c r="AQ339" s="22"/>
      <c r="AR339" s="22"/>
      <c r="AS339" s="22"/>
      <c r="AT339" s="22"/>
      <c r="AU339" s="22"/>
      <c r="AV339" s="22"/>
      <c r="AW339"/>
      <c r="AX339"/>
      <c r="AY339"/>
      <c r="AZ339"/>
      <c r="BA339"/>
      <c r="BB339"/>
      <c r="BC339"/>
      <c r="BD339"/>
      <c r="BE339"/>
      <c r="BF339"/>
      <c r="BG339"/>
    </row>
    <row r="340" spans="1:59" s="502" customFormat="1" x14ac:dyDescent="0.35">
      <c r="A340" s="502" t="s">
        <v>278</v>
      </c>
      <c r="B340" s="453" t="s">
        <v>128</v>
      </c>
      <c r="C340" s="428" t="s">
        <v>128</v>
      </c>
      <c r="D340" s="453" t="s">
        <v>128</v>
      </c>
      <c r="E340" s="428" t="s">
        <v>128</v>
      </c>
      <c r="F340" s="453" t="s">
        <v>128</v>
      </c>
      <c r="G340" s="428" t="s">
        <v>128</v>
      </c>
      <c r="H340" s="454" t="s">
        <v>128</v>
      </c>
      <c r="I340" s="455" t="s">
        <v>128</v>
      </c>
      <c r="J340" s="502" t="s">
        <v>278</v>
      </c>
      <c r="K340" s="453" t="s">
        <v>128</v>
      </c>
      <c r="L340" s="428" t="s">
        <v>128</v>
      </c>
      <c r="M340" s="453" t="s">
        <v>128</v>
      </c>
      <c r="N340" s="428" t="s">
        <v>128</v>
      </c>
      <c r="O340" s="453" t="s">
        <v>128</v>
      </c>
      <c r="P340" s="428" t="s">
        <v>128</v>
      </c>
      <c r="Q340" s="454" t="s">
        <v>128</v>
      </c>
      <c r="R340" s="455" t="s">
        <v>128</v>
      </c>
      <c r="S340" s="502" t="s">
        <v>278</v>
      </c>
      <c r="T340" s="453" t="s">
        <v>128</v>
      </c>
      <c r="U340" s="428" t="s">
        <v>128</v>
      </c>
      <c r="V340" s="453" t="s">
        <v>128</v>
      </c>
      <c r="W340" s="428" t="s">
        <v>128</v>
      </c>
      <c r="X340" s="453" t="s">
        <v>128</v>
      </c>
      <c r="Y340" s="428" t="s">
        <v>128</v>
      </c>
      <c r="Z340" s="454" t="s">
        <v>128</v>
      </c>
      <c r="AA340" s="533" t="s">
        <v>128</v>
      </c>
      <c r="AB340" s="502" t="s">
        <v>278</v>
      </c>
      <c r="AD340" s="428" t="s">
        <v>128</v>
      </c>
      <c r="AE340" s="453" t="s">
        <v>128</v>
      </c>
      <c r="AF340" s="428" t="s">
        <v>128</v>
      </c>
      <c r="AG340" s="453" t="s">
        <v>128</v>
      </c>
      <c r="AH340" s="428" t="s">
        <v>128</v>
      </c>
      <c r="AI340" s="454" t="s">
        <v>128</v>
      </c>
      <c r="AJ340" s="455" t="s">
        <v>128</v>
      </c>
      <c r="AK340" s="502" t="s">
        <v>278</v>
      </c>
      <c r="AL340" s="127">
        <v>0</v>
      </c>
      <c r="AM340" s="523">
        <v>0</v>
      </c>
      <c r="AN340" s="85"/>
      <c r="AO340" s="22"/>
      <c r="AP340" s="22"/>
      <c r="AQ340" s="22"/>
      <c r="AR340" s="22"/>
      <c r="AS340" s="22"/>
      <c r="AT340" s="22"/>
      <c r="AU340" s="22"/>
      <c r="AV340" s="22"/>
      <c r="AW340"/>
      <c r="AX340"/>
      <c r="AY340"/>
      <c r="AZ340"/>
      <c r="BA340"/>
      <c r="BB340"/>
      <c r="BC340"/>
      <c r="BD340"/>
      <c r="BE340"/>
      <c r="BF340"/>
      <c r="BG340"/>
    </row>
    <row r="341" spans="1:59" s="502" customFormat="1" x14ac:dyDescent="0.35">
      <c r="A341" s="502" t="s">
        <v>83</v>
      </c>
      <c r="B341" s="453" t="s">
        <v>128</v>
      </c>
      <c r="C341" s="428" t="s">
        <v>128</v>
      </c>
      <c r="D341" s="453" t="s">
        <v>128</v>
      </c>
      <c r="E341" s="428" t="s">
        <v>128</v>
      </c>
      <c r="F341" s="453" t="s">
        <v>128</v>
      </c>
      <c r="G341" s="428" t="s">
        <v>128</v>
      </c>
      <c r="H341" s="454" t="s">
        <v>128</v>
      </c>
      <c r="I341" s="455" t="s">
        <v>340</v>
      </c>
      <c r="J341" s="502" t="s">
        <v>83</v>
      </c>
      <c r="K341" s="453" t="s">
        <v>128</v>
      </c>
      <c r="L341" s="428" t="s">
        <v>340</v>
      </c>
      <c r="M341" s="453" t="s">
        <v>128</v>
      </c>
      <c r="N341" s="428" t="s">
        <v>340</v>
      </c>
      <c r="O341" s="453" t="s">
        <v>128</v>
      </c>
      <c r="P341" s="428" t="s">
        <v>340</v>
      </c>
      <c r="Q341" s="454" t="s">
        <v>128</v>
      </c>
      <c r="R341" s="455" t="s">
        <v>340</v>
      </c>
      <c r="S341" s="502" t="s">
        <v>83</v>
      </c>
      <c r="T341" s="453" t="s">
        <v>128</v>
      </c>
      <c r="U341" s="428" t="s">
        <v>128</v>
      </c>
      <c r="V341" s="453" t="s">
        <v>128</v>
      </c>
      <c r="W341" s="428" t="s">
        <v>340</v>
      </c>
      <c r="X341" s="453" t="s">
        <v>128</v>
      </c>
      <c r="Y341" s="428" t="s">
        <v>340</v>
      </c>
      <c r="Z341" s="454" t="s">
        <v>128</v>
      </c>
      <c r="AA341" s="533" t="s">
        <v>340</v>
      </c>
      <c r="AB341" s="502" t="s">
        <v>83</v>
      </c>
      <c r="AD341" s="428" t="s">
        <v>340</v>
      </c>
      <c r="AE341" s="453"/>
      <c r="AF341" s="428" t="s">
        <v>340</v>
      </c>
      <c r="AG341" s="453" t="s">
        <v>340</v>
      </c>
      <c r="AH341" s="428" t="s">
        <v>340</v>
      </c>
      <c r="AI341" s="454" t="s">
        <v>340</v>
      </c>
      <c r="AJ341" s="455" t="s">
        <v>340</v>
      </c>
      <c r="AK341" s="502" t="s">
        <v>83</v>
      </c>
      <c r="AL341" s="127">
        <v>0</v>
      </c>
      <c r="AM341" s="523">
        <v>0</v>
      </c>
      <c r="AN341" s="85"/>
      <c r="AO341" s="22"/>
      <c r="AP341" s="22"/>
      <c r="AQ341" s="22"/>
      <c r="AR341" s="22"/>
      <c r="AS341" s="22"/>
      <c r="AT341" s="22"/>
      <c r="AU341" s="22"/>
      <c r="AV341" s="22"/>
      <c r="AW341"/>
      <c r="AX341"/>
      <c r="AY341"/>
      <c r="AZ341"/>
      <c r="BA341"/>
      <c r="BB341"/>
      <c r="BC341"/>
      <c r="BD341"/>
      <c r="BE341"/>
      <c r="BF341"/>
      <c r="BG341"/>
    </row>
    <row r="342" spans="1:59" s="502" customFormat="1" x14ac:dyDescent="0.35">
      <c r="A342" s="502" t="s">
        <v>279</v>
      </c>
      <c r="B342" s="453" t="s">
        <v>128</v>
      </c>
      <c r="C342" s="428" t="s">
        <v>128</v>
      </c>
      <c r="D342" s="453" t="s">
        <v>128</v>
      </c>
      <c r="E342" s="428" t="s">
        <v>128</v>
      </c>
      <c r="F342" s="453" t="s">
        <v>128</v>
      </c>
      <c r="G342" s="428" t="s">
        <v>128</v>
      </c>
      <c r="H342" s="454" t="s">
        <v>128</v>
      </c>
      <c r="I342" s="455" t="s">
        <v>128</v>
      </c>
      <c r="J342" s="502" t="s">
        <v>279</v>
      </c>
      <c r="K342" s="453" t="s">
        <v>128</v>
      </c>
      <c r="L342" s="428" t="s">
        <v>128</v>
      </c>
      <c r="M342" s="453" t="s">
        <v>128</v>
      </c>
      <c r="N342" s="428" t="s">
        <v>128</v>
      </c>
      <c r="O342" s="453" t="s">
        <v>128</v>
      </c>
      <c r="P342" s="428" t="s">
        <v>128</v>
      </c>
      <c r="Q342" s="454" t="s">
        <v>128</v>
      </c>
      <c r="R342" s="455" t="s">
        <v>128</v>
      </c>
      <c r="S342" s="502" t="s">
        <v>279</v>
      </c>
      <c r="T342" s="453" t="s">
        <v>128</v>
      </c>
      <c r="U342" s="428" t="s">
        <v>128</v>
      </c>
      <c r="V342" s="453" t="s">
        <v>128</v>
      </c>
      <c r="W342" s="428" t="s">
        <v>128</v>
      </c>
      <c r="X342" s="453" t="s">
        <v>128</v>
      </c>
      <c r="Y342" s="428" t="s">
        <v>128</v>
      </c>
      <c r="Z342" s="454" t="s">
        <v>128</v>
      </c>
      <c r="AA342" s="533" t="s">
        <v>128</v>
      </c>
      <c r="AB342" s="502" t="s">
        <v>279</v>
      </c>
      <c r="AD342" s="428" t="s">
        <v>128</v>
      </c>
      <c r="AE342" s="453" t="s">
        <v>128</v>
      </c>
      <c r="AF342" s="428" t="s">
        <v>128</v>
      </c>
      <c r="AG342" s="453" t="s">
        <v>128</v>
      </c>
      <c r="AH342" s="428" t="s">
        <v>128</v>
      </c>
      <c r="AI342" s="454" t="s">
        <v>128</v>
      </c>
      <c r="AJ342" s="455" t="s">
        <v>128</v>
      </c>
      <c r="AK342" s="502" t="s">
        <v>279</v>
      </c>
      <c r="AL342" s="127">
        <v>0</v>
      </c>
      <c r="AM342" s="523">
        <v>0</v>
      </c>
      <c r="AN342" s="85"/>
      <c r="AO342" s="22"/>
      <c r="AP342" s="22"/>
      <c r="AQ342" s="22"/>
      <c r="AR342" s="22"/>
      <c r="AS342" s="22"/>
      <c r="AT342" s="22"/>
      <c r="AU342" s="22"/>
      <c r="AV342" s="22"/>
      <c r="AW342"/>
      <c r="AX342"/>
      <c r="AY342"/>
      <c r="AZ342"/>
      <c r="BA342"/>
      <c r="BB342"/>
      <c r="BC342"/>
      <c r="BD342"/>
      <c r="BE342"/>
      <c r="BF342"/>
      <c r="BG342"/>
    </row>
    <row r="343" spans="1:59" s="502" customFormat="1" x14ac:dyDescent="0.35">
      <c r="A343" s="502" t="s">
        <v>280</v>
      </c>
      <c r="B343" s="453" t="s">
        <v>128</v>
      </c>
      <c r="C343" s="428" t="s">
        <v>128</v>
      </c>
      <c r="D343" s="453" t="s">
        <v>128</v>
      </c>
      <c r="E343" s="428" t="s">
        <v>128</v>
      </c>
      <c r="F343" s="453" t="s">
        <v>128</v>
      </c>
      <c r="G343" s="428" t="s">
        <v>128</v>
      </c>
      <c r="H343" s="454" t="s">
        <v>128</v>
      </c>
      <c r="I343" s="455" t="s">
        <v>128</v>
      </c>
      <c r="J343" s="502" t="s">
        <v>280</v>
      </c>
      <c r="K343" s="453" t="s">
        <v>128</v>
      </c>
      <c r="L343" s="428" t="s">
        <v>128</v>
      </c>
      <c r="M343" s="453" t="s">
        <v>128</v>
      </c>
      <c r="N343" s="428" t="s">
        <v>128</v>
      </c>
      <c r="O343" s="453" t="s">
        <v>128</v>
      </c>
      <c r="P343" s="428" t="s">
        <v>128</v>
      </c>
      <c r="Q343" s="454" t="s">
        <v>128</v>
      </c>
      <c r="R343" s="455" t="s">
        <v>128</v>
      </c>
      <c r="S343" s="502" t="s">
        <v>280</v>
      </c>
      <c r="T343" s="453" t="s">
        <v>128</v>
      </c>
      <c r="U343" s="428" t="s">
        <v>128</v>
      </c>
      <c r="V343" s="453" t="s">
        <v>128</v>
      </c>
      <c r="W343" s="428" t="s">
        <v>128</v>
      </c>
      <c r="X343" s="453" t="s">
        <v>128</v>
      </c>
      <c r="Y343" s="428" t="s">
        <v>128</v>
      </c>
      <c r="Z343" s="454" t="s">
        <v>128</v>
      </c>
      <c r="AA343" s="533" t="s">
        <v>128</v>
      </c>
      <c r="AB343" s="502" t="s">
        <v>280</v>
      </c>
      <c r="AD343" s="428" t="s">
        <v>128</v>
      </c>
      <c r="AE343" s="453" t="s">
        <v>128</v>
      </c>
      <c r="AF343" s="428" t="s">
        <v>128</v>
      </c>
      <c r="AG343" s="453" t="s">
        <v>128</v>
      </c>
      <c r="AH343" s="428" t="s">
        <v>128</v>
      </c>
      <c r="AI343" s="454" t="s">
        <v>128</v>
      </c>
      <c r="AJ343" s="455" t="s">
        <v>128</v>
      </c>
      <c r="AK343" s="502" t="s">
        <v>280</v>
      </c>
      <c r="AL343" s="127">
        <v>0</v>
      </c>
      <c r="AM343" s="523">
        <v>0</v>
      </c>
      <c r="AN343" s="85"/>
      <c r="AO343" s="22"/>
      <c r="AP343" s="22"/>
      <c r="AQ343" s="22"/>
      <c r="AR343" s="22"/>
      <c r="AS343" s="22"/>
      <c r="AT343" s="22"/>
      <c r="AU343" s="22"/>
      <c r="AV343" s="22"/>
      <c r="AW343"/>
      <c r="AX343"/>
      <c r="AY343"/>
      <c r="AZ343"/>
      <c r="BA343"/>
      <c r="BB343"/>
      <c r="BC343"/>
      <c r="BD343"/>
      <c r="BE343"/>
      <c r="BF343"/>
      <c r="BG343"/>
    </row>
    <row r="344" spans="1:59" s="502" customFormat="1" x14ac:dyDescent="0.35">
      <c r="A344" s="535" t="s">
        <v>281</v>
      </c>
      <c r="B344" s="453" t="s">
        <v>128</v>
      </c>
      <c r="C344" s="428" t="s">
        <v>128</v>
      </c>
      <c r="D344" s="453" t="s">
        <v>128</v>
      </c>
      <c r="E344" s="428" t="s">
        <v>128</v>
      </c>
      <c r="F344" s="453" t="s">
        <v>128</v>
      </c>
      <c r="G344" s="428" t="s">
        <v>128</v>
      </c>
      <c r="H344" s="454" t="s">
        <v>128</v>
      </c>
      <c r="I344" s="455" t="s">
        <v>128</v>
      </c>
      <c r="J344" s="535" t="s">
        <v>281</v>
      </c>
      <c r="K344" s="453" t="s">
        <v>128</v>
      </c>
      <c r="L344" s="428" t="s">
        <v>128</v>
      </c>
      <c r="M344" s="453" t="s">
        <v>128</v>
      </c>
      <c r="N344" s="428" t="s">
        <v>128</v>
      </c>
      <c r="O344" s="453" t="s">
        <v>128</v>
      </c>
      <c r="P344" s="428" t="s">
        <v>128</v>
      </c>
      <c r="Q344" s="454" t="s">
        <v>128</v>
      </c>
      <c r="R344" s="455" t="s">
        <v>128</v>
      </c>
      <c r="S344" s="535" t="s">
        <v>281</v>
      </c>
      <c r="T344" s="453" t="s">
        <v>128</v>
      </c>
      <c r="U344" s="428" t="s">
        <v>128</v>
      </c>
      <c r="V344" s="453" t="s">
        <v>128</v>
      </c>
      <c r="W344" s="428" t="s">
        <v>128</v>
      </c>
      <c r="X344" s="453" t="s">
        <v>128</v>
      </c>
      <c r="Y344" s="428" t="s">
        <v>128</v>
      </c>
      <c r="Z344" s="454" t="s">
        <v>128</v>
      </c>
      <c r="AA344" s="533" t="s">
        <v>128</v>
      </c>
      <c r="AB344" s="535" t="s">
        <v>281</v>
      </c>
      <c r="AC344" s="535"/>
      <c r="AD344" s="428" t="s">
        <v>128</v>
      </c>
      <c r="AE344" s="453" t="s">
        <v>128</v>
      </c>
      <c r="AF344" s="428" t="s">
        <v>128</v>
      </c>
      <c r="AG344" s="453" t="s">
        <v>128</v>
      </c>
      <c r="AH344" s="428" t="s">
        <v>128</v>
      </c>
      <c r="AI344" s="454" t="s">
        <v>128</v>
      </c>
      <c r="AJ344" s="455" t="s">
        <v>128</v>
      </c>
      <c r="AK344" s="535" t="s">
        <v>281</v>
      </c>
      <c r="AL344" s="127">
        <v>0</v>
      </c>
      <c r="AM344" s="523">
        <v>0</v>
      </c>
      <c r="AN344" s="85"/>
      <c r="AO344" s="22"/>
      <c r="AP344" s="22"/>
      <c r="AQ344" s="22"/>
      <c r="AR344" s="22"/>
      <c r="AS344" s="22"/>
      <c r="AT344" s="22"/>
      <c r="AU344" s="22"/>
      <c r="AV344" s="22"/>
      <c r="AW344"/>
      <c r="AX344"/>
      <c r="AY344"/>
      <c r="AZ344"/>
      <c r="BA344"/>
      <c r="BB344"/>
      <c r="BC344"/>
      <c r="BD344"/>
      <c r="BE344"/>
      <c r="BF344"/>
      <c r="BG344"/>
    </row>
    <row r="345" spans="1:59" s="502" customFormat="1" x14ac:dyDescent="0.35">
      <c r="A345" s="502" t="s">
        <v>282</v>
      </c>
      <c r="B345" s="453" t="s">
        <v>128</v>
      </c>
      <c r="C345" s="428" t="s">
        <v>128</v>
      </c>
      <c r="D345" s="453" t="s">
        <v>128</v>
      </c>
      <c r="E345" s="428" t="s">
        <v>128</v>
      </c>
      <c r="F345" s="453" t="s">
        <v>128</v>
      </c>
      <c r="G345" s="428" t="s">
        <v>128</v>
      </c>
      <c r="H345" s="454" t="s">
        <v>128</v>
      </c>
      <c r="I345" s="455" t="s">
        <v>128</v>
      </c>
      <c r="J345" s="502" t="s">
        <v>282</v>
      </c>
      <c r="K345" s="453" t="s">
        <v>128</v>
      </c>
      <c r="L345" s="428" t="s">
        <v>128</v>
      </c>
      <c r="M345" s="453" t="s">
        <v>128</v>
      </c>
      <c r="N345" s="428" t="s">
        <v>128</v>
      </c>
      <c r="O345" s="453" t="s">
        <v>128</v>
      </c>
      <c r="P345" s="428" t="s">
        <v>128</v>
      </c>
      <c r="Q345" s="454" t="s">
        <v>128</v>
      </c>
      <c r="R345" s="455" t="s">
        <v>128</v>
      </c>
      <c r="S345" s="502" t="s">
        <v>282</v>
      </c>
      <c r="T345" s="453" t="s">
        <v>128</v>
      </c>
      <c r="U345" s="428" t="s">
        <v>128</v>
      </c>
      <c r="V345" s="453" t="s">
        <v>128</v>
      </c>
      <c r="W345" s="428" t="s">
        <v>128</v>
      </c>
      <c r="X345" s="453" t="s">
        <v>128</v>
      </c>
      <c r="Y345" s="428" t="s">
        <v>128</v>
      </c>
      <c r="Z345" s="454" t="s">
        <v>128</v>
      </c>
      <c r="AA345" s="533" t="s">
        <v>128</v>
      </c>
      <c r="AB345" s="502" t="s">
        <v>282</v>
      </c>
      <c r="AD345" s="428" t="s">
        <v>128</v>
      </c>
      <c r="AE345" s="453" t="s">
        <v>128</v>
      </c>
      <c r="AF345" s="428" t="s">
        <v>128</v>
      </c>
      <c r="AG345" s="453" t="s">
        <v>128</v>
      </c>
      <c r="AH345" s="428" t="s">
        <v>128</v>
      </c>
      <c r="AI345" s="454" t="s">
        <v>128</v>
      </c>
      <c r="AJ345" s="455" t="s">
        <v>128</v>
      </c>
      <c r="AK345" s="502" t="s">
        <v>282</v>
      </c>
      <c r="AL345" s="127">
        <v>0</v>
      </c>
      <c r="AM345" s="523">
        <v>0</v>
      </c>
      <c r="AN345" s="85"/>
      <c r="AO345" s="22"/>
      <c r="AP345" s="22"/>
      <c r="AQ345" s="22"/>
      <c r="AR345" s="22"/>
      <c r="AS345" s="22"/>
      <c r="AT345" s="22"/>
      <c r="AU345" s="22"/>
      <c r="AV345" s="22"/>
      <c r="AW345"/>
      <c r="AX345"/>
      <c r="AY345"/>
      <c r="AZ345"/>
      <c r="BA345"/>
      <c r="BB345"/>
      <c r="BC345"/>
      <c r="BD345"/>
      <c r="BE345"/>
      <c r="BF345"/>
      <c r="BG345"/>
    </row>
    <row r="346" spans="1:59" s="502" customFormat="1" x14ac:dyDescent="0.35">
      <c r="A346" s="502" t="s">
        <v>283</v>
      </c>
      <c r="B346" s="458" t="s">
        <v>128</v>
      </c>
      <c r="C346" s="459" t="s">
        <v>128</v>
      </c>
      <c r="D346" s="458" t="s">
        <v>128</v>
      </c>
      <c r="E346" s="459" t="s">
        <v>128</v>
      </c>
      <c r="F346" s="458" t="s">
        <v>128</v>
      </c>
      <c r="G346" s="459" t="s">
        <v>128</v>
      </c>
      <c r="H346" s="460" t="s">
        <v>128</v>
      </c>
      <c r="I346" s="461" t="s">
        <v>128</v>
      </c>
      <c r="J346" s="502" t="s">
        <v>283</v>
      </c>
      <c r="K346" s="458" t="s">
        <v>128</v>
      </c>
      <c r="L346" s="459" t="s">
        <v>128</v>
      </c>
      <c r="M346" s="458" t="s">
        <v>128</v>
      </c>
      <c r="N346" s="459" t="s">
        <v>128</v>
      </c>
      <c r="O346" s="458" t="s">
        <v>128</v>
      </c>
      <c r="P346" s="459" t="s">
        <v>128</v>
      </c>
      <c r="Q346" s="460" t="s">
        <v>128</v>
      </c>
      <c r="R346" s="461" t="s">
        <v>128</v>
      </c>
      <c r="S346" s="502" t="s">
        <v>283</v>
      </c>
      <c r="T346" s="458" t="s">
        <v>128</v>
      </c>
      <c r="U346" s="459" t="s">
        <v>128</v>
      </c>
      <c r="V346" s="458" t="s">
        <v>128</v>
      </c>
      <c r="W346" s="459" t="s">
        <v>128</v>
      </c>
      <c r="X346" s="458" t="s">
        <v>128</v>
      </c>
      <c r="Y346" s="459" t="s">
        <v>128</v>
      </c>
      <c r="Z346" s="460" t="s">
        <v>128</v>
      </c>
      <c r="AA346" s="534" t="s">
        <v>128</v>
      </c>
      <c r="AB346" s="502" t="s">
        <v>283</v>
      </c>
      <c r="AD346" s="459" t="s">
        <v>128</v>
      </c>
      <c r="AE346" s="458" t="s">
        <v>128</v>
      </c>
      <c r="AF346" s="459" t="s">
        <v>128</v>
      </c>
      <c r="AG346" s="458" t="s">
        <v>128</v>
      </c>
      <c r="AH346" s="459" t="s">
        <v>128</v>
      </c>
      <c r="AI346" s="460" t="s">
        <v>128</v>
      </c>
      <c r="AJ346" s="461" t="s">
        <v>128</v>
      </c>
      <c r="AK346" s="502" t="s">
        <v>283</v>
      </c>
      <c r="AL346" s="151">
        <v>0</v>
      </c>
      <c r="AM346" s="525">
        <v>0</v>
      </c>
      <c r="AN346" s="85"/>
      <c r="AO346" s="22"/>
      <c r="AP346" s="22"/>
      <c r="AQ346" s="22"/>
      <c r="AR346" s="22"/>
      <c r="AS346" s="22"/>
      <c r="AT346" s="22"/>
      <c r="AU346" s="22"/>
      <c r="AV346" s="22"/>
      <c r="AW346"/>
      <c r="AX346"/>
      <c r="AY346"/>
      <c r="AZ346"/>
      <c r="BA346"/>
      <c r="BB346"/>
      <c r="BC346"/>
      <c r="BD346"/>
      <c r="BE346"/>
      <c r="BF346"/>
      <c r="BG346"/>
    </row>
    <row r="347" spans="1:59" s="502" customFormat="1" x14ac:dyDescent="0.35">
      <c r="A347"/>
      <c r="B347" s="453"/>
      <c r="C347" s="428"/>
      <c r="D347" s="453"/>
      <c r="E347" s="428"/>
      <c r="F347" s="453"/>
      <c r="G347" s="428"/>
      <c r="H347" s="256"/>
      <c r="I347" s="257"/>
      <c r="J347"/>
      <c r="K347" s="453"/>
      <c r="L347" s="428"/>
      <c r="M347" s="453"/>
      <c r="N347" s="428"/>
      <c r="O347" s="453"/>
      <c r="P347" s="428"/>
      <c r="Q347" s="454"/>
      <c r="R347" s="455"/>
      <c r="S347"/>
      <c r="T347" s="453"/>
      <c r="U347" s="428"/>
      <c r="V347" s="453"/>
      <c r="W347" s="428"/>
      <c r="X347" s="453"/>
      <c r="Y347" s="428"/>
      <c r="Z347" s="256"/>
      <c r="AA347" s="257"/>
      <c r="AB347"/>
      <c r="AC347"/>
      <c r="AD347" s="428"/>
      <c r="AE347" s="453"/>
      <c r="AF347" s="428"/>
      <c r="AG347" s="453"/>
      <c r="AH347" s="428"/>
      <c r="AI347" s="454"/>
      <c r="AJ347" s="455"/>
      <c r="AK347"/>
      <c r="AL347" s="127"/>
      <c r="AM347" s="523"/>
      <c r="AN347" s="85"/>
      <c r="AO347" s="22"/>
      <c r="AP347" s="22"/>
      <c r="AQ347" s="22"/>
      <c r="AR347" s="22"/>
      <c r="AS347" s="22"/>
      <c r="AT347" s="22"/>
      <c r="AU347" s="22"/>
      <c r="AV347" s="22"/>
      <c r="AW347"/>
      <c r="AX347"/>
      <c r="AY347"/>
      <c r="AZ347"/>
      <c r="BA347"/>
      <c r="BB347"/>
      <c r="BC347"/>
      <c r="BD347"/>
      <c r="BE347"/>
      <c r="BF347"/>
      <c r="BG347"/>
    </row>
    <row r="348" spans="1:59" s="502" customFormat="1" x14ac:dyDescent="0.35">
      <c r="A348" s="519" t="s">
        <v>133</v>
      </c>
      <c r="B348" s="453"/>
      <c r="C348" s="428"/>
      <c r="D348" s="453"/>
      <c r="E348" s="428"/>
      <c r="F348" s="453"/>
      <c r="G348" s="428"/>
      <c r="H348" s="256"/>
      <c r="I348" s="257"/>
      <c r="J348" s="519" t="s">
        <v>133</v>
      </c>
      <c r="K348" s="453"/>
      <c r="L348" s="428"/>
      <c r="M348" s="453"/>
      <c r="N348" s="428"/>
      <c r="O348" s="453"/>
      <c r="P348" s="428"/>
      <c r="Q348" s="454"/>
      <c r="R348" s="455"/>
      <c r="S348" s="519" t="s">
        <v>133</v>
      </c>
      <c r="T348" s="453"/>
      <c r="U348" s="428"/>
      <c r="V348" s="453"/>
      <c r="W348" s="428"/>
      <c r="X348" s="453"/>
      <c r="Y348" s="428"/>
      <c r="Z348" s="256"/>
      <c r="AA348" s="257"/>
      <c r="AB348" s="519" t="s">
        <v>133</v>
      </c>
      <c r="AC348" s="519"/>
      <c r="AD348" s="428"/>
      <c r="AE348" s="453"/>
      <c r="AF348" s="428"/>
      <c r="AG348" s="453"/>
      <c r="AH348" s="428"/>
      <c r="AI348" s="454"/>
      <c r="AJ348" s="455"/>
      <c r="AK348" s="519" t="s">
        <v>133</v>
      </c>
      <c r="AL348" s="127"/>
      <c r="AM348" s="523"/>
      <c r="AN348" s="85"/>
      <c r="AO348" s="22"/>
      <c r="AP348" s="22"/>
      <c r="AQ348" s="22"/>
      <c r="AR348" s="22"/>
      <c r="AS348" s="22"/>
      <c r="AT348" s="22"/>
      <c r="AU348" s="22"/>
      <c r="AV348" s="22"/>
      <c r="AW348"/>
      <c r="AX348"/>
      <c r="AY348"/>
      <c r="AZ348"/>
      <c r="BA348"/>
      <c r="BB348"/>
      <c r="BC348"/>
      <c r="BD348"/>
      <c r="BE348"/>
      <c r="BF348"/>
      <c r="BG348"/>
    </row>
    <row r="349" spans="1:59" s="502" customFormat="1" x14ac:dyDescent="0.35">
      <c r="A349" s="502" t="s">
        <v>284</v>
      </c>
      <c r="B349" s="453" t="s">
        <v>128</v>
      </c>
      <c r="C349" s="428" t="s">
        <v>128</v>
      </c>
      <c r="D349" s="453" t="s">
        <v>128</v>
      </c>
      <c r="E349" s="428" t="s">
        <v>128</v>
      </c>
      <c r="F349" s="453" t="s">
        <v>128</v>
      </c>
      <c r="G349" s="428" t="s">
        <v>128</v>
      </c>
      <c r="H349" s="454" t="s">
        <v>128</v>
      </c>
      <c r="I349" s="455" t="s">
        <v>128</v>
      </c>
      <c r="J349" s="502" t="s">
        <v>284</v>
      </c>
      <c r="K349" s="453" t="s">
        <v>128</v>
      </c>
      <c r="L349" s="428" t="s">
        <v>128</v>
      </c>
      <c r="M349" s="453" t="s">
        <v>128</v>
      </c>
      <c r="N349" s="428" t="s">
        <v>128</v>
      </c>
      <c r="O349" s="453" t="s">
        <v>128</v>
      </c>
      <c r="P349" s="428" t="s">
        <v>128</v>
      </c>
      <c r="Q349" s="454" t="s">
        <v>128</v>
      </c>
      <c r="R349" s="455" t="s">
        <v>128</v>
      </c>
      <c r="S349" s="502" t="s">
        <v>284</v>
      </c>
      <c r="T349" s="453" t="s">
        <v>128</v>
      </c>
      <c r="U349" s="428" t="s">
        <v>128</v>
      </c>
      <c r="V349" s="453" t="s">
        <v>128</v>
      </c>
      <c r="W349" s="428" t="s">
        <v>128</v>
      </c>
      <c r="X349" s="453" t="s">
        <v>128</v>
      </c>
      <c r="Y349" s="428" t="s">
        <v>128</v>
      </c>
      <c r="Z349" s="256"/>
      <c r="AA349" s="257"/>
      <c r="AB349" s="502" t="s">
        <v>284</v>
      </c>
      <c r="AD349" s="428" t="s">
        <v>128</v>
      </c>
      <c r="AE349" s="453" t="s">
        <v>128</v>
      </c>
      <c r="AF349" s="428" t="s">
        <v>128</v>
      </c>
      <c r="AG349" s="453" t="s">
        <v>128</v>
      </c>
      <c r="AH349" s="428" t="s">
        <v>128</v>
      </c>
      <c r="AI349" s="454" t="s">
        <v>128</v>
      </c>
      <c r="AJ349" s="455" t="s">
        <v>128</v>
      </c>
      <c r="AK349" s="502" t="s">
        <v>284</v>
      </c>
      <c r="AL349" s="127">
        <v>0</v>
      </c>
      <c r="AM349" s="523">
        <v>0</v>
      </c>
      <c r="AN349" s="85"/>
      <c r="AO349" s="22"/>
      <c r="AP349" s="22"/>
      <c r="AQ349" s="22"/>
      <c r="AR349" s="22"/>
      <c r="AS349" s="22"/>
      <c r="AT349" s="22"/>
      <c r="AU349" s="22"/>
      <c r="AV349" s="22"/>
      <c r="AW349"/>
      <c r="AX349"/>
      <c r="AY349"/>
      <c r="AZ349"/>
      <c r="BA349"/>
      <c r="BB349"/>
      <c r="BC349"/>
      <c r="BD349"/>
      <c r="BE349"/>
      <c r="BF349"/>
      <c r="BG349"/>
    </row>
    <row r="350" spans="1:59" s="502" customFormat="1" x14ac:dyDescent="0.35">
      <c r="A350" s="536" t="s">
        <v>285</v>
      </c>
      <c r="B350" s="537" t="s">
        <v>128</v>
      </c>
      <c r="C350" s="538" t="s">
        <v>128</v>
      </c>
      <c r="D350" s="537" t="s">
        <v>128</v>
      </c>
      <c r="E350" s="538" t="s">
        <v>128</v>
      </c>
      <c r="F350" s="537" t="s">
        <v>128</v>
      </c>
      <c r="G350" s="538" t="s">
        <v>128</v>
      </c>
      <c r="H350" s="539" t="s">
        <v>128</v>
      </c>
      <c r="I350" s="540" t="s">
        <v>128</v>
      </c>
      <c r="J350" s="536" t="s">
        <v>285</v>
      </c>
      <c r="K350" s="537" t="s">
        <v>128</v>
      </c>
      <c r="L350" s="538" t="s">
        <v>128</v>
      </c>
      <c r="M350" s="537" t="s">
        <v>128</v>
      </c>
      <c r="N350" s="538" t="s">
        <v>128</v>
      </c>
      <c r="O350" s="537" t="s">
        <v>128</v>
      </c>
      <c r="P350" s="538" t="s">
        <v>128</v>
      </c>
      <c r="Q350" s="539" t="s">
        <v>128</v>
      </c>
      <c r="R350" s="540" t="s">
        <v>128</v>
      </c>
      <c r="S350" s="536" t="s">
        <v>285</v>
      </c>
      <c r="T350" s="541" t="s">
        <v>128</v>
      </c>
      <c r="U350" s="538" t="s">
        <v>128</v>
      </c>
      <c r="V350" s="537" t="s">
        <v>128</v>
      </c>
      <c r="W350" s="538" t="s">
        <v>128</v>
      </c>
      <c r="X350" s="537" t="s">
        <v>128</v>
      </c>
      <c r="Y350" s="538" t="s">
        <v>128</v>
      </c>
      <c r="Z350" s="496"/>
      <c r="AA350" s="497"/>
      <c r="AB350" s="536" t="s">
        <v>285</v>
      </c>
      <c r="AC350" s="536"/>
      <c r="AD350" s="538" t="s">
        <v>128</v>
      </c>
      <c r="AE350" s="537" t="s">
        <v>128</v>
      </c>
      <c r="AF350" s="538" t="s">
        <v>128</v>
      </c>
      <c r="AG350" s="537" t="s">
        <v>128</v>
      </c>
      <c r="AH350" s="538" t="s">
        <v>128</v>
      </c>
      <c r="AI350" s="539" t="s">
        <v>128</v>
      </c>
      <c r="AJ350" s="540" t="s">
        <v>128</v>
      </c>
      <c r="AK350" s="536" t="s">
        <v>285</v>
      </c>
      <c r="AL350" s="485">
        <v>0</v>
      </c>
      <c r="AM350" s="542">
        <v>0</v>
      </c>
      <c r="AN350" s="85"/>
      <c r="AO350" s="22"/>
      <c r="AP350" s="22"/>
      <c r="AQ350" s="22"/>
      <c r="AR350" s="22"/>
      <c r="AS350" s="22"/>
      <c r="AT350" s="22"/>
      <c r="AU350" s="22"/>
      <c r="AV350" s="22"/>
      <c r="AW350"/>
      <c r="AX350"/>
      <c r="AY350"/>
      <c r="AZ350"/>
      <c r="BA350"/>
      <c r="BB350"/>
      <c r="BC350"/>
      <c r="BD350"/>
      <c r="BE350"/>
      <c r="BF350"/>
      <c r="BG350"/>
    </row>
    <row r="351" spans="1:59" s="502" customFormat="1" x14ac:dyDescent="0.35">
      <c r="A351"/>
      <c r="B351" s="119"/>
      <c r="C351" s="255"/>
      <c r="D351" s="119"/>
      <c r="E351" s="255"/>
      <c r="F351" s="119"/>
      <c r="G351" s="255"/>
      <c r="H351" s="256"/>
      <c r="I351" s="504"/>
      <c r="J351"/>
      <c r="K351" s="119"/>
      <c r="L351" s="255"/>
      <c r="M351" s="119"/>
      <c r="N351" s="255"/>
      <c r="O351" s="119"/>
      <c r="P351" s="255"/>
      <c r="Q351" s="173"/>
      <c r="R351" s="257"/>
      <c r="S351"/>
      <c r="T351" s="332"/>
      <c r="U351" s="255"/>
      <c r="V351" s="119"/>
      <c r="W351" s="255"/>
      <c r="X351" s="119"/>
      <c r="Y351" s="255"/>
      <c r="Z351" s="256"/>
      <c r="AA351" s="257"/>
      <c r="AB351"/>
      <c r="AC351"/>
      <c r="AD351" s="255"/>
      <c r="AE351" s="119"/>
      <c r="AF351" s="255"/>
      <c r="AG351" s="119"/>
      <c r="AH351" s="258"/>
      <c r="AI351" s="256"/>
      <c r="AJ351" s="259"/>
      <c r="AK351"/>
      <c r="AL351" s="127"/>
      <c r="AM351" s="523"/>
      <c r="AN351" s="85"/>
      <c r="AO351" s="22"/>
      <c r="AP351" s="22"/>
      <c r="AQ351" s="22"/>
      <c r="AR351" s="22"/>
      <c r="AS351" s="22"/>
      <c r="AT351" s="22"/>
      <c r="AU351" s="22"/>
      <c r="AV351" s="22"/>
      <c r="AW351"/>
      <c r="AX351"/>
      <c r="AY351"/>
      <c r="AZ351"/>
      <c r="BA351"/>
      <c r="BB351"/>
      <c r="BC351"/>
      <c r="BD351"/>
      <c r="BE351"/>
      <c r="BF351"/>
      <c r="BG351"/>
    </row>
    <row r="352" spans="1:59" s="502" customFormat="1" x14ac:dyDescent="0.35">
      <c r="A352" s="502" t="s">
        <v>344</v>
      </c>
      <c r="B352" s="119">
        <f>SUM(B293:B306,B309:B311,B328:B350)+B312</f>
        <v>0</v>
      </c>
      <c r="C352" s="255">
        <f>SUM(C293:C306,C309:C311,C328:C350)+C312</f>
        <v>5302764</v>
      </c>
      <c r="D352" s="119">
        <f t="shared" ref="D352:AD352" si="158">SUM(D293:D306,D309:D311,D328:D350)+D312</f>
        <v>0</v>
      </c>
      <c r="E352" s="255">
        <f t="shared" si="158"/>
        <v>6809004</v>
      </c>
      <c r="F352" s="119">
        <f t="shared" si="158"/>
        <v>0</v>
      </c>
      <c r="G352" s="255">
        <f t="shared" si="158"/>
        <v>8904029</v>
      </c>
      <c r="H352" s="256">
        <f>SUM(B352,D352,F352)</f>
        <v>0</v>
      </c>
      <c r="I352" s="399">
        <f>SUM(C352,E352,G352)</f>
        <v>21015797</v>
      </c>
      <c r="J352" s="502" t="s">
        <v>344</v>
      </c>
      <c r="K352" s="119">
        <f t="shared" si="158"/>
        <v>10773661</v>
      </c>
      <c r="L352" s="255">
        <f t="shared" si="158"/>
        <v>19343511</v>
      </c>
      <c r="M352" s="119">
        <f t="shared" si="158"/>
        <v>10333040</v>
      </c>
      <c r="N352" s="255">
        <f t="shared" si="158"/>
        <v>22979713</v>
      </c>
      <c r="O352" s="119">
        <f t="shared" si="158"/>
        <v>11917074</v>
      </c>
      <c r="P352" s="255">
        <f t="shared" si="158"/>
        <v>25587810</v>
      </c>
      <c r="Q352" s="256">
        <f>SUM(K352,M352,O352)</f>
        <v>33023775</v>
      </c>
      <c r="R352" s="399">
        <f>SUM(L352,N352,P352)</f>
        <v>67911034</v>
      </c>
      <c r="S352" s="502" t="s">
        <v>344</v>
      </c>
      <c r="T352" s="332">
        <f t="shared" si="158"/>
        <v>13595110</v>
      </c>
      <c r="U352" s="255">
        <f t="shared" si="158"/>
        <v>20698404</v>
      </c>
      <c r="V352" s="119">
        <f t="shared" si="158"/>
        <v>21770300</v>
      </c>
      <c r="W352" s="255">
        <f t="shared" si="158"/>
        <v>30289381</v>
      </c>
      <c r="X352" s="119">
        <f>SUM(X293:X306,X309:X311,X328:X350)+X312</f>
        <v>12418561</v>
      </c>
      <c r="Y352" s="255">
        <f t="shared" si="158"/>
        <v>17590101</v>
      </c>
      <c r="Z352" s="256">
        <f>SUM(T352,V352,X352)</f>
        <v>47783971</v>
      </c>
      <c r="AA352" s="257">
        <f>SUM(U352,W352,Y352)</f>
        <v>68577886</v>
      </c>
      <c r="AB352" s="502" t="s">
        <v>344</v>
      </c>
      <c r="AD352" s="255">
        <f t="shared" si="158"/>
        <v>12970202</v>
      </c>
      <c r="AE352" s="119">
        <f>SUM(AE328,AE302,AE301,AE300,AE299,AE298,AE297,AE296,AE295,AE293)</f>
        <v>8197524</v>
      </c>
      <c r="AF352" s="255">
        <f>SUM(AF293:AF306,AF309:AF311,AF328:AF350)+AF312</f>
        <v>9433781</v>
      </c>
      <c r="AG352" s="119">
        <f>SUM(AG328,AG302,AG301,AG300,AG299,AG298,AG297,AG296,AG295,AG293)</f>
        <v>6979086</v>
      </c>
      <c r="AH352" s="258">
        <v>9400665</v>
      </c>
      <c r="AI352" s="256">
        <f>SUM(AB352,AE352,AG352)</f>
        <v>15176610</v>
      </c>
      <c r="AJ352" s="257">
        <f>SUM(AD352,AF352,AH352)</f>
        <v>31804648</v>
      </c>
      <c r="AK352" s="502" t="s">
        <v>344</v>
      </c>
      <c r="AL352" s="127">
        <f>SUM(B352,D352,F352,K352,M352,O352,T352,V352,X352,AB352,AE352,AG352)</f>
        <v>95984356</v>
      </c>
      <c r="AM352" s="128">
        <f>SUM(C352,E352,G352,L352,N352,P352,U352,W352,Y352,AD352,AF352,AH352)</f>
        <v>189309365</v>
      </c>
      <c r="AN352" s="85"/>
      <c r="AO352" s="22"/>
      <c r="AP352" s="22"/>
      <c r="AQ352" s="22"/>
      <c r="AR352" s="22"/>
      <c r="AS352" s="22"/>
      <c r="AT352" s="22"/>
      <c r="AU352" s="22"/>
      <c r="AV352" s="22"/>
      <c r="AW352"/>
      <c r="AX352"/>
      <c r="AY352"/>
      <c r="AZ352"/>
      <c r="BA352"/>
      <c r="BB352"/>
      <c r="BC352"/>
      <c r="BD352"/>
      <c r="BE352"/>
      <c r="BF352"/>
      <c r="BG352"/>
    </row>
    <row r="353" spans="1:59" s="502" customFormat="1" x14ac:dyDescent="0.35">
      <c r="A353"/>
      <c r="B353"/>
      <c r="C353" s="76"/>
      <c r="D353"/>
      <c r="E353" s="76"/>
      <c r="F353"/>
      <c r="G353" s="76"/>
      <c r="H353" s="77"/>
      <c r="I353" s="227"/>
      <c r="J353"/>
      <c r="K353"/>
      <c r="L353" s="76"/>
      <c r="M353"/>
      <c r="N353" s="76"/>
      <c r="O353"/>
      <c r="P353" s="76"/>
      <c r="Q353" s="77"/>
      <c r="R353" s="227"/>
      <c r="S353"/>
      <c r="T353" s="543"/>
      <c r="U353" s="76"/>
      <c r="V353"/>
      <c r="W353" s="76"/>
      <c r="X353"/>
      <c r="Y353" s="76"/>
      <c r="Z353" s="77"/>
      <c r="AA353" s="227"/>
      <c r="AB353"/>
      <c r="AC353"/>
      <c r="AD353" s="76"/>
      <c r="AE353" s="8"/>
      <c r="AF353" s="76"/>
      <c r="AG353" s="8"/>
      <c r="AH353" s="228"/>
      <c r="AI353" s="77"/>
      <c r="AJ353" s="227"/>
      <c r="AK353"/>
      <c r="AL353" s="83"/>
      <c r="AM353" s="544"/>
      <c r="AN353" s="85"/>
      <c r="AO353" s="22"/>
      <c r="AP353" s="22"/>
      <c r="AQ353" s="22"/>
      <c r="AR353" s="22"/>
      <c r="AS353" s="22"/>
      <c r="AT353" s="22"/>
      <c r="AU353" s="22"/>
      <c r="AV353" s="22"/>
      <c r="AW353"/>
      <c r="AX353"/>
      <c r="AY353"/>
      <c r="AZ353"/>
      <c r="BA353"/>
      <c r="BB353"/>
      <c r="BC353"/>
      <c r="BD353"/>
      <c r="BE353"/>
      <c r="BF353"/>
      <c r="BG353"/>
    </row>
    <row r="354" spans="1:59" s="502" customFormat="1" x14ac:dyDescent="0.35">
      <c r="A354" s="502" t="s">
        <v>345</v>
      </c>
      <c r="B354" s="119"/>
      <c r="C354" s="255">
        <v>16476000</v>
      </c>
      <c r="D354" s="119"/>
      <c r="E354" s="255">
        <v>18378400</v>
      </c>
      <c r="F354" s="119"/>
      <c r="G354" s="255">
        <v>17921000</v>
      </c>
      <c r="H354" s="256">
        <f>SUM(B354,D354,F354)</f>
        <v>0</v>
      </c>
      <c r="I354" s="399">
        <f>SUM(C354,E354,G354)</f>
        <v>52775400</v>
      </c>
      <c r="J354" s="502" t="s">
        <v>345</v>
      </c>
      <c r="K354" s="119">
        <v>21410600</v>
      </c>
      <c r="L354" s="255">
        <v>19039500</v>
      </c>
      <c r="M354" s="119">
        <v>20437300</v>
      </c>
      <c r="N354" s="255">
        <v>26488100</v>
      </c>
      <c r="O354" s="119">
        <v>25597900</v>
      </c>
      <c r="P354" s="255">
        <v>27612000</v>
      </c>
      <c r="Q354" s="256">
        <f>SUM(K354,M354,O354)</f>
        <v>67445800</v>
      </c>
      <c r="R354" s="399">
        <f>SUM(L354,N354,P354)</f>
        <v>73139600</v>
      </c>
      <c r="S354" s="502" t="s">
        <v>345</v>
      </c>
      <c r="T354" s="332">
        <v>29905300</v>
      </c>
      <c r="U354" s="255">
        <v>30114900</v>
      </c>
      <c r="V354" s="119">
        <v>33084600</v>
      </c>
      <c r="W354" s="255">
        <v>32886100</v>
      </c>
      <c r="X354" s="119">
        <v>26798100</v>
      </c>
      <c r="Y354" s="255">
        <v>28775800</v>
      </c>
      <c r="Z354" s="256">
        <f>SUM(T354,V354,X354)</f>
        <v>89788000</v>
      </c>
      <c r="AA354" s="257">
        <f>SUM(U354,W354,Y354)</f>
        <v>91776800</v>
      </c>
      <c r="AB354" s="502" t="s">
        <v>345</v>
      </c>
      <c r="AD354" s="255">
        <v>19437500</v>
      </c>
      <c r="AE354" s="119">
        <v>13575000</v>
      </c>
      <c r="AF354" s="255">
        <v>14345500</v>
      </c>
      <c r="AG354" s="119">
        <v>19082900</v>
      </c>
      <c r="AH354" s="258">
        <v>13882800</v>
      </c>
      <c r="AI354" s="256">
        <f>SUM(AB354,AE354,AG354)</f>
        <v>32657900</v>
      </c>
      <c r="AJ354" s="257">
        <f>SUM(AD354,AF354,AH354)</f>
        <v>47665800</v>
      </c>
      <c r="AK354" s="502" t="s">
        <v>345</v>
      </c>
      <c r="AL354" s="127">
        <f>SUM(B354,D354,F354,K354,M354,O354,T354,V354,X354,AB354,AE354,AG354)</f>
        <v>189891700</v>
      </c>
      <c r="AM354" s="128">
        <f>SUM(C354,E354,G354,L354,N354,P354,U354,W354,Y354,AD354,AF354,AH354)</f>
        <v>265357600</v>
      </c>
      <c r="AN354" s="85"/>
      <c r="AO354" s="22"/>
      <c r="AP354" s="22"/>
      <c r="AQ354" s="22"/>
      <c r="AR354" s="22"/>
      <c r="AS354" s="22"/>
      <c r="AT354" s="22"/>
      <c r="AU354" s="22"/>
      <c r="AV354" s="22"/>
      <c r="AW354"/>
      <c r="AX354"/>
      <c r="AY354"/>
      <c r="AZ354"/>
      <c r="BA354"/>
      <c r="BB354"/>
      <c r="BC354"/>
      <c r="BD354"/>
      <c r="BE354"/>
      <c r="BF354"/>
      <c r="BG354"/>
    </row>
    <row r="355" spans="1:59" x14ac:dyDescent="0.35">
      <c r="G355" s="545"/>
      <c r="H355" s="546"/>
      <c r="I355" s="543"/>
      <c r="K355" s="547"/>
      <c r="L355" s="547"/>
      <c r="M355" s="547"/>
      <c r="N355" s="547"/>
      <c r="O355" s="547"/>
      <c r="P355" s="547"/>
      <c r="Q355" s="543"/>
      <c r="R355" s="543"/>
      <c r="T355" s="543"/>
      <c r="Y355" s="547"/>
      <c r="Z355" s="546"/>
      <c r="AA355" s="547"/>
      <c r="AD355" s="547"/>
      <c r="AE355" s="546"/>
      <c r="AJ355" s="22"/>
      <c r="AL355" s="22"/>
    </row>
    <row r="356" spans="1:59" x14ac:dyDescent="0.35">
      <c r="G356" s="545"/>
      <c r="H356" s="546"/>
      <c r="I356" s="547"/>
      <c r="K356" s="547"/>
      <c r="L356" s="547"/>
      <c r="M356" s="547"/>
      <c r="N356" s="547"/>
      <c r="O356" s="547"/>
      <c r="P356" s="547"/>
      <c r="Q356" s="543"/>
      <c r="R356" s="543"/>
      <c r="T356" s="543"/>
      <c r="Y356" s="547"/>
      <c r="Z356" s="546"/>
      <c r="AA356" s="547"/>
      <c r="AD356" s="547"/>
      <c r="AE356" s="546"/>
      <c r="AJ356" s="22"/>
      <c r="AL356" s="22"/>
    </row>
    <row r="357" spans="1:59" x14ac:dyDescent="0.35">
      <c r="G357" s="545"/>
      <c r="H357" s="546"/>
      <c r="I357" s="547"/>
      <c r="K357" s="547"/>
      <c r="L357" s="547"/>
      <c r="M357" s="547"/>
      <c r="N357" s="547"/>
      <c r="O357" s="547"/>
      <c r="P357" s="547"/>
      <c r="Q357" s="543"/>
      <c r="R357" s="543"/>
      <c r="T357" s="543"/>
      <c r="Y357" s="547"/>
      <c r="Z357" s="546"/>
      <c r="AA357" s="547"/>
      <c r="AD357" s="547"/>
      <c r="AE357" s="546"/>
    </row>
    <row r="358" spans="1:59" x14ac:dyDescent="0.35">
      <c r="G358" s="545"/>
      <c r="H358" s="546"/>
      <c r="I358" s="547"/>
      <c r="K358" s="547"/>
      <c r="L358" s="547"/>
      <c r="M358" s="547"/>
      <c r="N358" s="547"/>
      <c r="O358" s="547"/>
      <c r="P358" s="547"/>
      <c r="Q358" s="543"/>
      <c r="R358" s="543"/>
      <c r="T358" s="543"/>
      <c r="Y358" s="547"/>
      <c r="Z358" s="546"/>
      <c r="AA358" s="547"/>
      <c r="AD358" s="547"/>
      <c r="AE358" s="546"/>
    </row>
    <row r="359" spans="1:59" x14ac:dyDescent="0.35">
      <c r="G359" s="545"/>
      <c r="H359" s="546"/>
      <c r="I359" s="547"/>
      <c r="K359" s="547"/>
      <c r="L359" s="547"/>
      <c r="M359" s="547"/>
      <c r="N359" s="547"/>
      <c r="O359" s="547"/>
      <c r="P359" s="547"/>
      <c r="Q359" s="543"/>
      <c r="R359" s="543"/>
      <c r="T359" s="543"/>
      <c r="Y359" s="547"/>
      <c r="Z359" s="546"/>
      <c r="AA359" s="547"/>
      <c r="AD359" s="547"/>
      <c r="AE359" s="546"/>
    </row>
    <row r="360" spans="1:59" x14ac:dyDescent="0.35">
      <c r="G360" s="545"/>
      <c r="H360" s="546"/>
      <c r="I360" s="547"/>
      <c r="K360" s="547"/>
      <c r="L360" s="547"/>
      <c r="M360" s="547"/>
      <c r="N360" s="547"/>
      <c r="O360" s="547"/>
      <c r="P360" s="547"/>
      <c r="Q360" s="543"/>
      <c r="R360" s="543"/>
      <c r="T360" s="543"/>
      <c r="Y360" s="547"/>
      <c r="Z360" s="546"/>
      <c r="AA360" s="547"/>
      <c r="AD360" s="547"/>
      <c r="AE360" s="546"/>
    </row>
    <row r="361" spans="1:59" x14ac:dyDescent="0.35">
      <c r="G361" s="545"/>
      <c r="H361" s="546"/>
      <c r="I361" s="547"/>
      <c r="K361" s="547"/>
      <c r="L361" s="547"/>
      <c r="M361" s="547"/>
      <c r="N361" s="547"/>
      <c r="O361" s="547"/>
      <c r="P361" s="547"/>
      <c r="Q361" s="543"/>
      <c r="R361" s="543"/>
      <c r="T361" s="543"/>
      <c r="Y361" s="547"/>
      <c r="Z361" s="546"/>
      <c r="AA361" s="547"/>
      <c r="AD361" s="547"/>
      <c r="AE361" s="546"/>
    </row>
    <row r="362" spans="1:59" x14ac:dyDescent="0.35">
      <c r="G362" s="545"/>
      <c r="H362" s="546"/>
      <c r="I362" s="547"/>
      <c r="K362" s="547"/>
      <c r="L362" s="547"/>
      <c r="M362" s="547"/>
      <c r="N362" s="547"/>
      <c r="O362" s="547"/>
      <c r="P362" s="547"/>
      <c r="Q362" s="543"/>
      <c r="R362" s="543"/>
      <c r="T362" s="543"/>
      <c r="Y362" s="547"/>
      <c r="Z362" s="546"/>
      <c r="AA362" s="547"/>
      <c r="AD362" s="547"/>
      <c r="AE362" s="546"/>
    </row>
    <row r="363" spans="1:59" x14ac:dyDescent="0.35">
      <c r="G363" s="545"/>
      <c r="H363" s="546"/>
      <c r="I363" s="547"/>
      <c r="K363" s="547"/>
      <c r="L363" s="547"/>
      <c r="M363" s="547"/>
      <c r="N363" s="547"/>
      <c r="O363" s="547"/>
      <c r="P363" s="547"/>
      <c r="Q363" s="543"/>
      <c r="R363" s="543"/>
      <c r="T363" s="543"/>
      <c r="Y363" s="547"/>
      <c r="Z363" s="546"/>
      <c r="AA363" s="547"/>
      <c r="AD363" s="547"/>
      <c r="AE363" s="546"/>
    </row>
    <row r="364" spans="1:59" x14ac:dyDescent="0.35">
      <c r="G364" s="545"/>
      <c r="H364" s="546"/>
      <c r="I364" s="547"/>
      <c r="K364" s="547"/>
      <c r="L364" s="547"/>
      <c r="M364" s="547"/>
      <c r="N364" s="547"/>
      <c r="O364" s="547"/>
      <c r="P364" s="547"/>
      <c r="Q364" s="543"/>
      <c r="R364" s="543"/>
      <c r="T364" s="543"/>
      <c r="Y364" s="547"/>
      <c r="Z364" s="546"/>
      <c r="AA364" s="547"/>
      <c r="AD364" s="547"/>
      <c r="AE364" s="546"/>
    </row>
    <row r="365" spans="1:59" x14ac:dyDescent="0.35">
      <c r="G365" s="545"/>
      <c r="H365" s="546"/>
      <c r="I365" s="547"/>
      <c r="K365" s="547"/>
      <c r="L365" s="547"/>
      <c r="M365" s="547"/>
      <c r="N365" s="547"/>
      <c r="O365" s="547"/>
      <c r="P365" s="547"/>
      <c r="Q365" s="543"/>
      <c r="R365" s="543"/>
      <c r="T365" s="543"/>
      <c r="Y365" s="547"/>
      <c r="Z365" s="546"/>
      <c r="AA365" s="547"/>
      <c r="AD365" s="547"/>
      <c r="AE365" s="546"/>
    </row>
    <row r="366" spans="1:59" x14ac:dyDescent="0.35">
      <c r="G366" s="545"/>
      <c r="H366" s="546"/>
      <c r="I366" s="547"/>
      <c r="K366" s="547"/>
      <c r="L366" s="547"/>
      <c r="M366" s="547"/>
      <c r="N366" s="547"/>
      <c r="O366" s="547"/>
      <c r="P366" s="547"/>
      <c r="Q366" s="543"/>
      <c r="R366" s="543"/>
      <c r="T366" s="543"/>
      <c r="Y366" s="547"/>
      <c r="Z366" s="546"/>
      <c r="AA366" s="547"/>
      <c r="AD366" s="547"/>
      <c r="AE366" s="546"/>
    </row>
    <row r="367" spans="1:59" x14ac:dyDescent="0.35">
      <c r="G367" s="545"/>
      <c r="H367" s="546"/>
      <c r="I367" s="547"/>
      <c r="K367" s="547"/>
      <c r="L367" s="547"/>
      <c r="M367" s="547"/>
      <c r="N367" s="547"/>
      <c r="O367" s="547"/>
      <c r="P367" s="547"/>
      <c r="Q367" s="543"/>
      <c r="R367" s="543"/>
      <c r="T367" s="543"/>
      <c r="Y367" s="547"/>
      <c r="Z367" s="546"/>
      <c r="AA367" s="547"/>
      <c r="AD367" s="547"/>
      <c r="AE367" s="546"/>
    </row>
    <row r="368" spans="1:59" x14ac:dyDescent="0.35">
      <c r="G368" s="545"/>
      <c r="H368" s="546"/>
      <c r="I368" s="547"/>
      <c r="K368" s="547"/>
      <c r="L368" s="547"/>
      <c r="M368" s="547"/>
      <c r="N368" s="547"/>
      <c r="O368" s="547"/>
      <c r="P368" s="547"/>
      <c r="Q368" s="543"/>
      <c r="R368" s="543"/>
      <c r="T368" s="543"/>
      <c r="Y368" s="547"/>
      <c r="Z368" s="546"/>
      <c r="AA368" s="547"/>
      <c r="AD368" s="547"/>
      <c r="AE368" s="546"/>
    </row>
    <row r="369" spans="7:31" x14ac:dyDescent="0.35">
      <c r="G369" s="545"/>
      <c r="H369" s="546"/>
      <c r="I369" s="547"/>
      <c r="K369" s="547"/>
      <c r="L369" s="547"/>
      <c r="M369" s="547"/>
      <c r="N369" s="547"/>
      <c r="O369" s="547"/>
      <c r="P369" s="547"/>
      <c r="Q369" s="543"/>
      <c r="R369" s="543"/>
      <c r="T369" s="543"/>
      <c r="Y369" s="547"/>
      <c r="Z369" s="546"/>
      <c r="AA369" s="547"/>
      <c r="AD369" s="547"/>
      <c r="AE369" s="546"/>
    </row>
    <row r="370" spans="7:31" x14ac:dyDescent="0.35">
      <c r="G370" s="545"/>
      <c r="H370" s="546"/>
      <c r="I370" s="547"/>
      <c r="K370" s="547"/>
      <c r="L370" s="547"/>
      <c r="M370" s="547"/>
      <c r="N370" s="547"/>
      <c r="O370" s="547"/>
      <c r="P370" s="547"/>
      <c r="Q370" s="543"/>
      <c r="R370" s="543"/>
      <c r="T370" s="543"/>
      <c r="Y370" s="547"/>
      <c r="Z370" s="546"/>
      <c r="AA370" s="547"/>
      <c r="AD370" s="547"/>
      <c r="AE370" s="546"/>
    </row>
    <row r="371" spans="7:31" x14ac:dyDescent="0.35">
      <c r="G371" s="545"/>
      <c r="H371" s="546"/>
      <c r="I371" s="547"/>
      <c r="K371" s="547"/>
      <c r="L371" s="547"/>
      <c r="M371" s="547"/>
      <c r="N371" s="547"/>
      <c r="O371" s="547"/>
      <c r="P371" s="547"/>
      <c r="Q371" s="543"/>
      <c r="R371" s="543"/>
      <c r="T371" s="543"/>
      <c r="Y371" s="547"/>
      <c r="Z371" s="546"/>
      <c r="AA371" s="547"/>
      <c r="AD371" s="547"/>
      <c r="AE371" s="546"/>
    </row>
    <row r="372" spans="7:31" x14ac:dyDescent="0.35">
      <c r="G372" s="545"/>
      <c r="H372" s="546"/>
      <c r="I372" s="547"/>
      <c r="K372" s="547"/>
      <c r="L372" s="547"/>
      <c r="M372" s="547"/>
      <c r="N372" s="547"/>
      <c r="O372" s="547"/>
      <c r="P372" s="547"/>
      <c r="Q372" s="543"/>
      <c r="R372" s="543"/>
      <c r="T372" s="543"/>
      <c r="Y372" s="547"/>
      <c r="Z372" s="546"/>
      <c r="AA372" s="547"/>
      <c r="AD372" s="547"/>
      <c r="AE372" s="546"/>
    </row>
    <row r="373" spans="7:31" x14ac:dyDescent="0.35">
      <c r="G373" s="545"/>
      <c r="H373" s="546"/>
      <c r="I373" s="547"/>
      <c r="K373" s="547"/>
      <c r="L373" s="547"/>
      <c r="M373" s="547"/>
      <c r="N373" s="547"/>
      <c r="O373" s="547"/>
      <c r="P373" s="547"/>
      <c r="Q373" s="543"/>
      <c r="R373" s="543"/>
      <c r="T373" s="543"/>
      <c r="Y373" s="547"/>
      <c r="Z373" s="546"/>
      <c r="AA373" s="547"/>
      <c r="AD373" s="547"/>
      <c r="AE373" s="546"/>
    </row>
    <row r="374" spans="7:31" x14ac:dyDescent="0.35">
      <c r="G374" s="545"/>
      <c r="H374" s="546"/>
      <c r="I374" s="547"/>
      <c r="K374" s="547"/>
      <c r="L374" s="547"/>
      <c r="M374" s="547"/>
      <c r="N374" s="547"/>
      <c r="O374" s="547"/>
      <c r="P374" s="547"/>
      <c r="Q374" s="543"/>
      <c r="R374" s="543"/>
      <c r="T374" s="543"/>
      <c r="Y374" s="547"/>
      <c r="Z374" s="546"/>
      <c r="AA374" s="547"/>
      <c r="AD374" s="547"/>
      <c r="AE374" s="546"/>
    </row>
    <row r="375" spans="7:31" x14ac:dyDescent="0.35">
      <c r="G375" s="545"/>
      <c r="H375" s="546"/>
      <c r="I375" s="547"/>
      <c r="K375" s="547"/>
      <c r="L375" s="547"/>
      <c r="M375" s="547"/>
      <c r="N375" s="547"/>
      <c r="O375" s="547"/>
      <c r="P375" s="547"/>
      <c r="Q375" s="543"/>
      <c r="R375" s="543"/>
      <c r="T375" s="543"/>
      <c r="Y375" s="547"/>
      <c r="Z375" s="546"/>
      <c r="AA375" s="547"/>
      <c r="AD375" s="547"/>
      <c r="AE375" s="546"/>
    </row>
    <row r="376" spans="7:31" x14ac:dyDescent="0.35">
      <c r="G376" s="545"/>
      <c r="H376" s="546"/>
      <c r="I376" s="547"/>
      <c r="K376" s="547"/>
      <c r="L376" s="547"/>
      <c r="M376" s="547"/>
      <c r="N376" s="547"/>
      <c r="O376" s="547"/>
      <c r="P376" s="547"/>
      <c r="Q376" s="543"/>
      <c r="R376" s="543"/>
      <c r="T376" s="543"/>
      <c r="Y376" s="547"/>
      <c r="Z376" s="546"/>
      <c r="AA376" s="547"/>
      <c r="AD376" s="547"/>
      <c r="AE376" s="546"/>
    </row>
    <row r="377" spans="7:31" x14ac:dyDescent="0.35">
      <c r="G377" s="545"/>
      <c r="H377" s="546"/>
      <c r="I377" s="547"/>
      <c r="K377" s="547"/>
      <c r="L377" s="547"/>
      <c r="M377" s="547"/>
      <c r="N377" s="547"/>
      <c r="O377" s="547"/>
      <c r="P377" s="547"/>
      <c r="Q377" s="543"/>
      <c r="R377" s="543"/>
      <c r="T377" s="543"/>
      <c r="Y377" s="547"/>
      <c r="Z377" s="546"/>
      <c r="AA377" s="547"/>
      <c r="AD377" s="547"/>
      <c r="AE377" s="546"/>
    </row>
    <row r="378" spans="7:31" x14ac:dyDescent="0.35">
      <c r="G378" s="545"/>
      <c r="H378" s="546"/>
      <c r="I378" s="547"/>
      <c r="K378" s="547"/>
      <c r="L378" s="547"/>
      <c r="M378" s="547"/>
      <c r="N378" s="547"/>
      <c r="O378" s="547"/>
      <c r="P378" s="547"/>
      <c r="Q378" s="543"/>
      <c r="R378" s="543"/>
      <c r="T378" s="543"/>
      <c r="Y378" s="547"/>
      <c r="Z378" s="546"/>
      <c r="AA378" s="547"/>
      <c r="AD378" s="547"/>
      <c r="AE378" s="546"/>
    </row>
    <row r="379" spans="7:31" x14ac:dyDescent="0.35">
      <c r="G379" s="545"/>
      <c r="H379" s="546"/>
      <c r="I379" s="547"/>
      <c r="K379" s="547"/>
      <c r="L379" s="547"/>
      <c r="M379" s="547"/>
      <c r="N379" s="547"/>
      <c r="O379" s="547"/>
      <c r="P379" s="547"/>
      <c r="Q379" s="543"/>
      <c r="R379" s="543"/>
      <c r="T379" s="543"/>
      <c r="Y379" s="547"/>
      <c r="Z379" s="546"/>
      <c r="AA379" s="547"/>
      <c r="AD379" s="547"/>
      <c r="AE379" s="546"/>
    </row>
    <row r="380" spans="7:31" x14ac:dyDescent="0.35">
      <c r="G380" s="545"/>
      <c r="H380" s="546"/>
      <c r="I380" s="547"/>
      <c r="K380" s="547"/>
      <c r="L380" s="547"/>
      <c r="M380" s="547"/>
      <c r="N380" s="547"/>
      <c r="O380" s="547"/>
      <c r="P380" s="547"/>
      <c r="Q380" s="543"/>
      <c r="R380" s="543"/>
      <c r="T380" s="543"/>
      <c r="Y380" s="547"/>
      <c r="Z380" s="546"/>
      <c r="AA380" s="547"/>
      <c r="AD380" s="547"/>
      <c r="AE380" s="546"/>
    </row>
    <row r="381" spans="7:31" x14ac:dyDescent="0.35">
      <c r="G381" s="545"/>
      <c r="H381" s="546"/>
      <c r="I381" s="547"/>
      <c r="K381" s="547"/>
      <c r="L381" s="547"/>
      <c r="M381" s="547"/>
      <c r="N381" s="547"/>
      <c r="O381" s="547"/>
      <c r="P381" s="547"/>
      <c r="Q381" s="543"/>
      <c r="R381" s="543"/>
      <c r="T381" s="543"/>
      <c r="Y381" s="547"/>
      <c r="Z381" s="546"/>
      <c r="AA381" s="547"/>
      <c r="AD381" s="547"/>
      <c r="AE381" s="546"/>
    </row>
    <row r="382" spans="7:31" x14ac:dyDescent="0.35">
      <c r="G382" s="545"/>
      <c r="H382" s="546"/>
      <c r="I382" s="547"/>
      <c r="K382" s="547"/>
      <c r="L382" s="547"/>
      <c r="M382" s="547"/>
      <c r="N382" s="547"/>
      <c r="O382" s="547"/>
      <c r="P382" s="547"/>
      <c r="Q382" s="543"/>
      <c r="R382" s="543"/>
      <c r="T382" s="543"/>
      <c r="Y382" s="547"/>
      <c r="Z382" s="546"/>
      <c r="AA382" s="547"/>
      <c r="AD382" s="547"/>
      <c r="AE382" s="546"/>
    </row>
    <row r="383" spans="7:31" x14ac:dyDescent="0.35">
      <c r="G383" s="545"/>
      <c r="H383" s="546"/>
      <c r="I383" s="547"/>
      <c r="K383" s="547"/>
      <c r="L383" s="547"/>
      <c r="M383" s="547"/>
      <c r="N383" s="547"/>
      <c r="O383" s="547"/>
      <c r="P383" s="547"/>
      <c r="Q383" s="543"/>
      <c r="R383" s="543"/>
      <c r="T383" s="543"/>
      <c r="Y383" s="547"/>
      <c r="Z383" s="546"/>
      <c r="AA383" s="547"/>
      <c r="AD383" s="547"/>
      <c r="AE383" s="546"/>
    </row>
    <row r="384" spans="7:31" x14ac:dyDescent="0.35">
      <c r="G384" s="545"/>
      <c r="H384" s="546"/>
      <c r="I384" s="547"/>
      <c r="K384" s="547"/>
      <c r="L384" s="547"/>
      <c r="M384" s="547"/>
      <c r="N384" s="547"/>
      <c r="O384" s="547"/>
      <c r="P384" s="547"/>
      <c r="Q384" s="543"/>
      <c r="R384" s="543"/>
      <c r="T384" s="543"/>
      <c r="Y384" s="547"/>
      <c r="Z384" s="546"/>
      <c r="AA384" s="547"/>
      <c r="AD384" s="547"/>
      <c r="AE384" s="546"/>
    </row>
    <row r="385" spans="7:31" x14ac:dyDescent="0.35">
      <c r="G385" s="545"/>
      <c r="H385" s="546"/>
      <c r="I385" s="547"/>
      <c r="K385" s="547"/>
      <c r="L385" s="547"/>
      <c r="M385" s="547"/>
      <c r="N385" s="547"/>
      <c r="O385" s="547"/>
      <c r="P385" s="547"/>
      <c r="Q385" s="543"/>
      <c r="R385" s="543"/>
      <c r="T385" s="543"/>
      <c r="Y385" s="547"/>
      <c r="Z385" s="546"/>
      <c r="AA385" s="547"/>
      <c r="AD385" s="547"/>
      <c r="AE385" s="546"/>
    </row>
    <row r="386" spans="7:31" x14ac:dyDescent="0.35">
      <c r="G386" s="545"/>
      <c r="H386" s="546"/>
      <c r="I386" s="547"/>
      <c r="K386" s="547"/>
      <c r="L386" s="547"/>
      <c r="M386" s="547"/>
      <c r="N386" s="547"/>
      <c r="O386" s="547"/>
      <c r="P386" s="547"/>
      <c r="Q386" s="543"/>
      <c r="R386" s="543"/>
      <c r="T386" s="543"/>
      <c r="Y386" s="547"/>
      <c r="Z386" s="546"/>
      <c r="AA386" s="547"/>
      <c r="AD386" s="547"/>
      <c r="AE386" s="546"/>
    </row>
    <row r="387" spans="7:31" x14ac:dyDescent="0.35">
      <c r="G387" s="545"/>
      <c r="H387" s="546"/>
      <c r="I387" s="547"/>
      <c r="K387" s="547"/>
      <c r="L387" s="547"/>
      <c r="M387" s="547"/>
      <c r="N387" s="547"/>
      <c r="O387" s="547"/>
      <c r="P387" s="547"/>
      <c r="Q387" s="543"/>
      <c r="R387" s="543"/>
      <c r="T387" s="543"/>
      <c r="Y387" s="547"/>
      <c r="Z387" s="546"/>
      <c r="AA387" s="547"/>
      <c r="AD387" s="547"/>
      <c r="AE387" s="546"/>
    </row>
    <row r="388" spans="7:31" x14ac:dyDescent="0.35">
      <c r="G388" s="545"/>
      <c r="H388" s="546"/>
      <c r="I388" s="547"/>
      <c r="K388" s="547"/>
      <c r="L388" s="547"/>
      <c r="M388" s="547"/>
      <c r="N388" s="547"/>
      <c r="O388" s="547"/>
      <c r="P388" s="547"/>
      <c r="Q388" s="543"/>
      <c r="R388" s="543"/>
      <c r="T388" s="543"/>
      <c r="Y388" s="547"/>
      <c r="Z388" s="546"/>
      <c r="AA388" s="547"/>
      <c r="AD388" s="547"/>
      <c r="AE388" s="546"/>
    </row>
    <row r="389" spans="7:31" x14ac:dyDescent="0.35">
      <c r="G389" s="545"/>
      <c r="H389" s="546"/>
      <c r="I389" s="547"/>
      <c r="K389" s="547"/>
      <c r="L389" s="547"/>
      <c r="M389" s="547"/>
      <c r="N389" s="547"/>
      <c r="O389" s="547"/>
      <c r="P389" s="547"/>
      <c r="Q389" s="543"/>
      <c r="R389" s="543"/>
      <c r="T389" s="543"/>
      <c r="Y389" s="547"/>
      <c r="Z389" s="546"/>
      <c r="AA389" s="547"/>
      <c r="AD389" s="547"/>
      <c r="AE389" s="546"/>
    </row>
    <row r="390" spans="7:31" x14ac:dyDescent="0.35">
      <c r="G390" s="545"/>
      <c r="H390" s="546"/>
      <c r="I390" s="547"/>
      <c r="K390" s="547"/>
      <c r="L390" s="547"/>
      <c r="M390" s="547"/>
      <c r="N390" s="547"/>
      <c r="O390" s="547"/>
      <c r="P390" s="547"/>
      <c r="Q390" s="543"/>
      <c r="R390" s="543"/>
      <c r="T390" s="543"/>
      <c r="Y390" s="547"/>
      <c r="Z390" s="546"/>
      <c r="AA390" s="547"/>
      <c r="AD390" s="547"/>
      <c r="AE390" s="546"/>
    </row>
    <row r="391" spans="7:31" x14ac:dyDescent="0.35">
      <c r="G391" s="545"/>
      <c r="H391" s="546"/>
      <c r="I391" s="547"/>
      <c r="K391" s="547"/>
      <c r="L391" s="547"/>
      <c r="M391" s="547"/>
      <c r="N391" s="547"/>
      <c r="O391" s="547"/>
      <c r="P391" s="547"/>
      <c r="Q391" s="543"/>
      <c r="R391" s="543"/>
      <c r="T391" s="543"/>
      <c r="Y391" s="547"/>
      <c r="Z391" s="546"/>
      <c r="AA391" s="547"/>
      <c r="AD391" s="547"/>
      <c r="AE391" s="546"/>
    </row>
    <row r="392" spans="7:31" x14ac:dyDescent="0.35">
      <c r="G392" s="545"/>
      <c r="H392" s="546"/>
      <c r="I392" s="547"/>
      <c r="K392" s="547"/>
      <c r="L392" s="547"/>
      <c r="M392" s="547"/>
      <c r="N392" s="547"/>
      <c r="O392" s="547"/>
      <c r="P392" s="547"/>
      <c r="Q392" s="543"/>
      <c r="R392" s="543"/>
      <c r="T392" s="543"/>
      <c r="Y392" s="547"/>
      <c r="Z392" s="546"/>
      <c r="AA392" s="547"/>
      <c r="AD392" s="547"/>
      <c r="AE392" s="546"/>
    </row>
    <row r="393" spans="7:31" x14ac:dyDescent="0.35">
      <c r="G393" s="545"/>
      <c r="H393" s="546"/>
      <c r="I393" s="547"/>
      <c r="K393" s="547"/>
      <c r="L393" s="547"/>
      <c r="M393" s="547"/>
      <c r="N393" s="547"/>
      <c r="O393" s="547"/>
      <c r="P393" s="547"/>
      <c r="Q393" s="543"/>
      <c r="R393" s="543"/>
      <c r="T393" s="543"/>
      <c r="Y393" s="547"/>
      <c r="Z393" s="546"/>
      <c r="AA393" s="547"/>
      <c r="AD393" s="547"/>
      <c r="AE393" s="546"/>
    </row>
    <row r="394" spans="7:31" x14ac:dyDescent="0.35">
      <c r="G394" s="545"/>
      <c r="H394" s="546"/>
      <c r="I394" s="547"/>
      <c r="K394" s="547"/>
      <c r="L394" s="547"/>
      <c r="M394" s="547"/>
      <c r="N394" s="547"/>
      <c r="O394" s="547"/>
      <c r="P394" s="547"/>
      <c r="Q394" s="543"/>
      <c r="R394" s="543"/>
      <c r="T394" s="543"/>
      <c r="Y394" s="547"/>
      <c r="Z394" s="546"/>
      <c r="AA394" s="547"/>
      <c r="AD394" s="547"/>
      <c r="AE394" s="546"/>
    </row>
    <row r="395" spans="7:31" x14ac:dyDescent="0.35">
      <c r="G395" s="545"/>
      <c r="H395" s="546"/>
      <c r="I395" s="547"/>
      <c r="K395" s="547"/>
      <c r="L395" s="547"/>
      <c r="M395" s="547"/>
      <c r="N395" s="547"/>
      <c r="O395" s="547"/>
      <c r="P395" s="547"/>
      <c r="Q395" s="543"/>
      <c r="R395" s="543"/>
      <c r="T395" s="543"/>
      <c r="Y395" s="547"/>
      <c r="Z395" s="546"/>
      <c r="AA395" s="547"/>
      <c r="AD395" s="547"/>
      <c r="AE395" s="546"/>
    </row>
    <row r="396" spans="7:31" x14ac:dyDescent="0.35">
      <c r="G396" s="545"/>
      <c r="H396" s="546"/>
      <c r="I396" s="547"/>
      <c r="K396" s="547"/>
      <c r="L396" s="547"/>
      <c r="M396" s="547"/>
      <c r="N396" s="547"/>
      <c r="O396" s="547"/>
      <c r="P396" s="547"/>
      <c r="Q396" s="543"/>
      <c r="R396" s="543"/>
      <c r="T396" s="543"/>
      <c r="Y396" s="547"/>
      <c r="Z396" s="546"/>
      <c r="AA396" s="547"/>
      <c r="AD396" s="547"/>
      <c r="AE396" s="546"/>
    </row>
    <row r="397" spans="7:31" x14ac:dyDescent="0.35">
      <c r="G397" s="545"/>
      <c r="H397" s="546"/>
      <c r="I397" s="547"/>
      <c r="K397" s="547"/>
      <c r="L397" s="547"/>
      <c r="M397" s="547"/>
      <c r="N397" s="547"/>
      <c r="O397" s="547"/>
      <c r="P397" s="547"/>
      <c r="Q397" s="543"/>
      <c r="R397" s="543"/>
      <c r="T397" s="543"/>
      <c r="Y397" s="547"/>
      <c r="Z397" s="546"/>
      <c r="AA397" s="547"/>
      <c r="AD397" s="547"/>
      <c r="AE397" s="546"/>
    </row>
    <row r="398" spans="7:31" x14ac:dyDescent="0.35">
      <c r="G398" s="545"/>
      <c r="H398" s="546"/>
      <c r="I398" s="547"/>
      <c r="K398" s="547"/>
      <c r="L398" s="547"/>
      <c r="M398" s="547"/>
      <c r="N398" s="547"/>
      <c r="O398" s="547"/>
      <c r="P398" s="547"/>
      <c r="Q398" s="543"/>
      <c r="R398" s="543"/>
      <c r="T398" s="543"/>
      <c r="Y398" s="547"/>
      <c r="Z398" s="546"/>
      <c r="AA398" s="547"/>
      <c r="AD398" s="547"/>
      <c r="AE398" s="546"/>
    </row>
    <row r="399" spans="7:31" x14ac:dyDescent="0.35">
      <c r="G399" s="545"/>
      <c r="H399" s="546"/>
      <c r="I399" s="547"/>
      <c r="K399" s="547"/>
      <c r="L399" s="547"/>
      <c r="M399" s="547"/>
      <c r="N399" s="547"/>
      <c r="O399" s="547"/>
      <c r="P399" s="547"/>
      <c r="Q399" s="543"/>
      <c r="R399" s="543"/>
      <c r="T399" s="543"/>
      <c r="Y399" s="547"/>
      <c r="Z399" s="546"/>
      <c r="AA399" s="547"/>
      <c r="AD399" s="547"/>
      <c r="AE399" s="546"/>
    </row>
    <row r="400" spans="7:31" x14ac:dyDescent="0.35">
      <c r="G400" s="545"/>
      <c r="H400" s="546"/>
      <c r="I400" s="547"/>
      <c r="K400" s="547"/>
      <c r="L400" s="547"/>
      <c r="M400" s="547"/>
      <c r="N400" s="547"/>
      <c r="O400" s="547"/>
      <c r="P400" s="547"/>
      <c r="Q400" s="543"/>
      <c r="R400" s="543"/>
      <c r="T400" s="543"/>
      <c r="Y400" s="547"/>
      <c r="Z400" s="546"/>
      <c r="AA400" s="547"/>
      <c r="AD400" s="547"/>
      <c r="AE400" s="546"/>
    </row>
    <row r="401" spans="7:31" x14ac:dyDescent="0.35">
      <c r="G401" s="545"/>
      <c r="H401" s="546"/>
      <c r="I401" s="547"/>
      <c r="K401" s="547"/>
      <c r="L401" s="547"/>
      <c r="M401" s="547"/>
      <c r="N401" s="547"/>
      <c r="O401" s="547"/>
      <c r="P401" s="547"/>
      <c r="Q401" s="543"/>
      <c r="R401" s="543"/>
      <c r="T401" s="543"/>
      <c r="Y401" s="547"/>
      <c r="Z401" s="546"/>
      <c r="AA401" s="547"/>
      <c r="AD401" s="547"/>
      <c r="AE401" s="546"/>
    </row>
    <row r="402" spans="7:31" x14ac:dyDescent="0.35">
      <c r="G402" s="545"/>
      <c r="H402" s="546"/>
      <c r="I402" s="547"/>
      <c r="K402" s="547"/>
      <c r="L402" s="547"/>
      <c r="M402" s="547"/>
      <c r="N402" s="547"/>
      <c r="O402" s="547"/>
      <c r="P402" s="547"/>
      <c r="Q402" s="543"/>
      <c r="R402" s="543"/>
      <c r="T402" s="543"/>
      <c r="Y402" s="547"/>
      <c r="Z402" s="546"/>
      <c r="AA402" s="547"/>
      <c r="AD402" s="547"/>
      <c r="AE402" s="546"/>
    </row>
    <row r="403" spans="7:31" x14ac:dyDescent="0.35">
      <c r="G403" s="545"/>
      <c r="H403" s="546"/>
      <c r="I403" s="547"/>
      <c r="K403" s="547"/>
      <c r="L403" s="547"/>
      <c r="M403" s="547"/>
      <c r="N403" s="547"/>
      <c r="O403" s="547"/>
      <c r="P403" s="547"/>
      <c r="Q403" s="543"/>
      <c r="R403" s="543"/>
      <c r="T403" s="543"/>
      <c r="Y403" s="547"/>
      <c r="Z403" s="546"/>
      <c r="AA403" s="547"/>
      <c r="AD403" s="547"/>
      <c r="AE403" s="546"/>
    </row>
    <row r="404" spans="7:31" x14ac:dyDescent="0.35">
      <c r="G404" s="545"/>
      <c r="H404" s="546"/>
      <c r="I404" s="547"/>
      <c r="K404" s="547"/>
      <c r="L404" s="547"/>
      <c r="M404" s="547"/>
      <c r="N404" s="547"/>
      <c r="O404" s="547"/>
      <c r="P404" s="547"/>
      <c r="Q404" s="543"/>
      <c r="R404" s="543"/>
      <c r="T404" s="543"/>
      <c r="Y404" s="547"/>
      <c r="Z404" s="546"/>
      <c r="AA404" s="547"/>
      <c r="AD404" s="547"/>
      <c r="AE404" s="546"/>
    </row>
    <row r="405" spans="7:31" x14ac:dyDescent="0.35">
      <c r="G405" s="545"/>
      <c r="H405" s="546"/>
      <c r="I405" s="547"/>
      <c r="K405" s="547"/>
      <c r="L405" s="547"/>
      <c r="M405" s="547"/>
      <c r="N405" s="547"/>
      <c r="O405" s="547"/>
      <c r="P405" s="547"/>
      <c r="Q405" s="543"/>
      <c r="R405" s="543"/>
      <c r="T405" s="543"/>
      <c r="Y405" s="547"/>
      <c r="Z405" s="546"/>
      <c r="AA405" s="547"/>
      <c r="AD405" s="547"/>
      <c r="AE405" s="546"/>
    </row>
    <row r="406" spans="7:31" x14ac:dyDescent="0.35">
      <c r="G406" s="545"/>
      <c r="H406" s="546"/>
      <c r="I406" s="547"/>
      <c r="K406" s="547"/>
      <c r="L406" s="547"/>
      <c r="M406" s="547"/>
      <c r="N406" s="547"/>
      <c r="O406" s="547"/>
      <c r="P406" s="547"/>
      <c r="Q406" s="543"/>
      <c r="R406" s="543"/>
      <c r="T406" s="543"/>
      <c r="Y406" s="547"/>
      <c r="Z406" s="546"/>
      <c r="AA406" s="547"/>
      <c r="AD406" s="547"/>
      <c r="AE406" s="546"/>
    </row>
    <row r="407" spans="7:31" x14ac:dyDescent="0.35">
      <c r="G407" s="545"/>
      <c r="H407" s="546"/>
      <c r="I407" s="547"/>
      <c r="K407" s="547"/>
      <c r="L407" s="547"/>
      <c r="M407" s="547"/>
      <c r="N407" s="547"/>
      <c r="O407" s="547"/>
      <c r="P407" s="547"/>
      <c r="Q407" s="543"/>
      <c r="R407" s="543"/>
      <c r="T407" s="543"/>
      <c r="Y407" s="547"/>
      <c r="Z407" s="546"/>
      <c r="AA407" s="547"/>
      <c r="AD407" s="547"/>
      <c r="AE407" s="546"/>
    </row>
    <row r="408" spans="7:31" x14ac:dyDescent="0.35">
      <c r="G408" s="545"/>
      <c r="H408" s="546"/>
      <c r="I408" s="547"/>
      <c r="K408" s="547"/>
      <c r="L408" s="547"/>
      <c r="M408" s="547"/>
      <c r="N408" s="547"/>
      <c r="O408" s="547"/>
      <c r="P408" s="547"/>
      <c r="Q408" s="543"/>
      <c r="R408" s="543"/>
      <c r="T408" s="543"/>
      <c r="Y408" s="547"/>
      <c r="Z408" s="546"/>
      <c r="AA408" s="547"/>
      <c r="AD408" s="547"/>
      <c r="AE408" s="546"/>
    </row>
    <row r="409" spans="7:31" x14ac:dyDescent="0.35">
      <c r="G409" s="545"/>
      <c r="H409" s="546"/>
      <c r="I409" s="547"/>
      <c r="K409" s="547"/>
      <c r="L409" s="547"/>
      <c r="M409" s="547"/>
      <c r="N409" s="547"/>
      <c r="O409" s="547"/>
      <c r="P409" s="547"/>
      <c r="Q409" s="543"/>
      <c r="R409" s="543"/>
      <c r="T409" s="543"/>
      <c r="Y409" s="547"/>
      <c r="Z409" s="546"/>
      <c r="AA409" s="547"/>
      <c r="AD409" s="547"/>
      <c r="AE409" s="546"/>
    </row>
    <row r="410" spans="7:31" x14ac:dyDescent="0.35">
      <c r="G410" s="545"/>
      <c r="H410" s="546"/>
      <c r="I410" s="547"/>
      <c r="K410" s="547"/>
      <c r="L410" s="547"/>
      <c r="M410" s="547"/>
      <c r="N410" s="547"/>
      <c r="O410" s="547"/>
      <c r="P410" s="547"/>
      <c r="Q410" s="543"/>
      <c r="R410" s="543"/>
      <c r="T410" s="543"/>
      <c r="Y410" s="547"/>
      <c r="Z410" s="546"/>
      <c r="AA410" s="547"/>
      <c r="AD410" s="547"/>
      <c r="AE410" s="546"/>
    </row>
    <row r="411" spans="7:31" x14ac:dyDescent="0.35">
      <c r="G411" s="545"/>
      <c r="H411" s="546"/>
      <c r="I411" s="547"/>
      <c r="K411" s="547"/>
      <c r="L411" s="547"/>
      <c r="M411" s="547"/>
      <c r="N411" s="547"/>
      <c r="O411" s="547"/>
      <c r="P411" s="547"/>
      <c r="Q411" s="543"/>
      <c r="R411" s="543"/>
      <c r="T411" s="543"/>
      <c r="Y411" s="547"/>
      <c r="Z411" s="546"/>
      <c r="AA411" s="547"/>
      <c r="AD411" s="547"/>
      <c r="AE411" s="546"/>
    </row>
    <row r="412" spans="7:31" x14ac:dyDescent="0.35">
      <c r="G412" s="545"/>
      <c r="H412" s="546"/>
      <c r="I412" s="547"/>
      <c r="K412" s="547"/>
      <c r="L412" s="547"/>
      <c r="M412" s="547"/>
      <c r="N412" s="547"/>
      <c r="O412" s="547"/>
      <c r="P412" s="547"/>
      <c r="Q412" s="543"/>
      <c r="R412" s="543"/>
      <c r="T412" s="543"/>
      <c r="Y412" s="547"/>
      <c r="Z412" s="546"/>
      <c r="AA412" s="547"/>
      <c r="AD412" s="547"/>
      <c r="AE412" s="546"/>
    </row>
    <row r="413" spans="7:31" x14ac:dyDescent="0.35">
      <c r="G413" s="545"/>
      <c r="H413" s="546"/>
      <c r="I413" s="547"/>
      <c r="K413" s="547"/>
      <c r="L413" s="547"/>
      <c r="M413" s="547"/>
      <c r="N413" s="547"/>
      <c r="O413" s="547"/>
      <c r="P413" s="547"/>
      <c r="Q413" s="543"/>
      <c r="R413" s="543"/>
      <c r="T413" s="543"/>
      <c r="Y413" s="547"/>
      <c r="Z413" s="546"/>
      <c r="AA413" s="547"/>
      <c r="AD413" s="547"/>
      <c r="AE413" s="546"/>
    </row>
    <row r="414" spans="7:31" x14ac:dyDescent="0.35">
      <c r="G414" s="545"/>
      <c r="H414" s="546"/>
      <c r="I414" s="547"/>
      <c r="K414" s="547"/>
      <c r="L414" s="547"/>
      <c r="M414" s="547"/>
      <c r="N414" s="547"/>
      <c r="O414" s="547"/>
      <c r="P414" s="547"/>
      <c r="Q414" s="543"/>
      <c r="R414" s="543"/>
      <c r="T414" s="543"/>
      <c r="Y414" s="547"/>
      <c r="Z414" s="546"/>
      <c r="AA414" s="547"/>
      <c r="AD414" s="547"/>
      <c r="AE414" s="546"/>
    </row>
    <row r="415" spans="7:31" x14ac:dyDescent="0.35">
      <c r="G415" s="545"/>
      <c r="H415" s="546"/>
      <c r="I415" s="547"/>
      <c r="K415" s="547"/>
      <c r="L415" s="547"/>
      <c r="M415" s="547"/>
      <c r="N415" s="547"/>
      <c r="O415" s="547"/>
      <c r="P415" s="547"/>
      <c r="Q415" s="543"/>
      <c r="R415" s="543"/>
      <c r="T415" s="543"/>
      <c r="Y415" s="547"/>
      <c r="Z415" s="546"/>
      <c r="AA415" s="547"/>
      <c r="AD415" s="547"/>
      <c r="AE415" s="546"/>
    </row>
    <row r="416" spans="7:31" x14ac:dyDescent="0.35">
      <c r="G416" s="545"/>
      <c r="H416" s="546"/>
      <c r="I416" s="547"/>
      <c r="K416" s="547"/>
      <c r="L416" s="547"/>
      <c r="M416" s="547"/>
      <c r="N416" s="547"/>
      <c r="O416" s="547"/>
      <c r="P416" s="547"/>
      <c r="Q416" s="543"/>
      <c r="R416" s="543"/>
      <c r="T416" s="543"/>
      <c r="Y416" s="547"/>
      <c r="Z416" s="546"/>
      <c r="AA416" s="547"/>
      <c r="AD416" s="547"/>
      <c r="AE416" s="546"/>
    </row>
    <row r="417" spans="7:31" x14ac:dyDescent="0.35">
      <c r="G417" s="545"/>
      <c r="H417" s="546"/>
      <c r="I417" s="547"/>
      <c r="K417" s="547"/>
      <c r="L417" s="547"/>
      <c r="M417" s="547"/>
      <c r="N417" s="547"/>
      <c r="O417" s="547"/>
      <c r="P417" s="547"/>
      <c r="Q417" s="543"/>
      <c r="R417" s="543"/>
      <c r="T417" s="543"/>
      <c r="Y417" s="547"/>
      <c r="Z417" s="546"/>
      <c r="AA417" s="547"/>
      <c r="AD417" s="547"/>
      <c r="AE417" s="546"/>
    </row>
    <row r="418" spans="7:31" x14ac:dyDescent="0.35">
      <c r="G418" s="545"/>
      <c r="H418" s="546"/>
      <c r="I418" s="547"/>
      <c r="K418" s="547"/>
      <c r="L418" s="547"/>
      <c r="M418" s="547"/>
      <c r="N418" s="547"/>
      <c r="O418" s="547"/>
      <c r="P418" s="547"/>
      <c r="Q418" s="543"/>
      <c r="R418" s="543"/>
      <c r="T418" s="543"/>
      <c r="Y418" s="547"/>
      <c r="Z418" s="546"/>
      <c r="AA418" s="547"/>
      <c r="AD418" s="547"/>
      <c r="AE418" s="546"/>
    </row>
    <row r="419" spans="7:31" x14ac:dyDescent="0.35">
      <c r="G419" s="545"/>
      <c r="H419" s="546"/>
      <c r="I419" s="547"/>
      <c r="K419" s="547"/>
      <c r="L419" s="547"/>
      <c r="M419" s="547"/>
      <c r="N419" s="547"/>
      <c r="O419" s="547"/>
      <c r="P419" s="547"/>
      <c r="Q419" s="543"/>
      <c r="R419" s="543"/>
      <c r="T419" s="543"/>
      <c r="Y419" s="547"/>
      <c r="Z419" s="546"/>
      <c r="AA419" s="547"/>
      <c r="AD419" s="547"/>
      <c r="AE419" s="546"/>
    </row>
    <row r="420" spans="7:31" x14ac:dyDescent="0.35">
      <c r="G420" s="545"/>
      <c r="H420" s="546"/>
      <c r="I420" s="547"/>
      <c r="K420" s="547"/>
      <c r="L420" s="547"/>
      <c r="M420" s="547"/>
      <c r="N420" s="547"/>
      <c r="O420" s="547"/>
      <c r="P420" s="547"/>
      <c r="Q420" s="543"/>
      <c r="R420" s="543"/>
      <c r="T420" s="543"/>
      <c r="Y420" s="547"/>
      <c r="Z420" s="546"/>
      <c r="AA420" s="547"/>
      <c r="AD420" s="547"/>
      <c r="AE420" s="546"/>
    </row>
    <row r="421" spans="7:31" x14ac:dyDescent="0.35">
      <c r="G421" s="545"/>
      <c r="H421" s="546"/>
      <c r="I421" s="547"/>
      <c r="K421" s="547"/>
      <c r="L421" s="547"/>
      <c r="M421" s="547"/>
      <c r="N421" s="547"/>
      <c r="O421" s="547"/>
      <c r="P421" s="547"/>
      <c r="Q421" s="543"/>
      <c r="R421" s="543"/>
      <c r="T421" s="543"/>
      <c r="Y421" s="547"/>
      <c r="Z421" s="546"/>
      <c r="AA421" s="547"/>
      <c r="AD421" s="547"/>
      <c r="AE421" s="546"/>
    </row>
    <row r="422" spans="7:31" x14ac:dyDescent="0.35">
      <c r="G422" s="545"/>
      <c r="H422" s="546"/>
      <c r="I422" s="547"/>
      <c r="K422" s="547"/>
      <c r="L422" s="547"/>
      <c r="M422" s="547"/>
      <c r="N422" s="547"/>
      <c r="O422" s="547"/>
      <c r="P422" s="547"/>
      <c r="Q422" s="543"/>
      <c r="R422" s="543"/>
      <c r="T422" s="543"/>
      <c r="Y422" s="547"/>
      <c r="Z422" s="546"/>
      <c r="AA422" s="547"/>
      <c r="AD422" s="547"/>
      <c r="AE422" s="546"/>
    </row>
    <row r="423" spans="7:31" x14ac:dyDescent="0.35">
      <c r="G423" s="545"/>
      <c r="H423" s="546"/>
      <c r="I423" s="547"/>
      <c r="K423" s="547"/>
      <c r="L423" s="547"/>
      <c r="M423" s="547"/>
      <c r="N423" s="547"/>
      <c r="O423" s="547"/>
      <c r="P423" s="547"/>
      <c r="Q423" s="543"/>
      <c r="R423" s="543"/>
      <c r="T423" s="543"/>
      <c r="Y423" s="547"/>
      <c r="Z423" s="546"/>
      <c r="AA423" s="547"/>
      <c r="AD423" s="547"/>
      <c r="AE423" s="546"/>
    </row>
    <row r="424" spans="7:31" x14ac:dyDescent="0.35">
      <c r="G424" s="545"/>
      <c r="H424" s="546"/>
      <c r="I424" s="547"/>
      <c r="K424" s="547"/>
      <c r="L424" s="547"/>
      <c r="M424" s="547"/>
      <c r="N424" s="547"/>
      <c r="O424" s="547"/>
      <c r="P424" s="547"/>
      <c r="Q424" s="543"/>
      <c r="R424" s="543"/>
      <c r="T424" s="543"/>
      <c r="Y424" s="547"/>
      <c r="Z424" s="546"/>
      <c r="AA424" s="547"/>
      <c r="AD424" s="547"/>
      <c r="AE424" s="546"/>
    </row>
    <row r="425" spans="7:31" x14ac:dyDescent="0.35">
      <c r="G425" s="545"/>
      <c r="H425" s="546"/>
      <c r="I425" s="547"/>
      <c r="K425" s="547"/>
      <c r="L425" s="547"/>
      <c r="M425" s="547"/>
      <c r="N425" s="547"/>
      <c r="O425" s="547"/>
      <c r="P425" s="547"/>
      <c r="Q425" s="543"/>
      <c r="R425" s="543"/>
      <c r="T425" s="543"/>
      <c r="Y425" s="547"/>
      <c r="Z425" s="546"/>
      <c r="AA425" s="547"/>
      <c r="AD425" s="547"/>
      <c r="AE425" s="546"/>
    </row>
    <row r="426" spans="7:31" x14ac:dyDescent="0.35">
      <c r="G426" s="545"/>
      <c r="H426" s="546"/>
      <c r="I426" s="547"/>
      <c r="K426" s="547"/>
      <c r="L426" s="547"/>
      <c r="M426" s="547"/>
      <c r="N426" s="547"/>
      <c r="O426" s="547"/>
      <c r="P426" s="547"/>
      <c r="Q426" s="543"/>
      <c r="R426" s="543"/>
      <c r="T426" s="543"/>
      <c r="Y426" s="547"/>
      <c r="Z426" s="546"/>
      <c r="AA426" s="547"/>
      <c r="AD426" s="547"/>
      <c r="AE426" s="546"/>
    </row>
    <row r="427" spans="7:31" x14ac:dyDescent="0.35">
      <c r="G427" s="545"/>
      <c r="H427" s="546"/>
      <c r="I427" s="547"/>
      <c r="K427" s="547"/>
      <c r="L427" s="547"/>
      <c r="M427" s="547"/>
      <c r="N427" s="547"/>
      <c r="O427" s="547"/>
      <c r="P427" s="547"/>
      <c r="Q427" s="543"/>
      <c r="R427" s="543"/>
      <c r="T427" s="543"/>
      <c r="Y427" s="547"/>
      <c r="Z427" s="546"/>
      <c r="AA427" s="547"/>
      <c r="AD427" s="547"/>
      <c r="AE427" s="546"/>
    </row>
    <row r="428" spans="7:31" x14ac:dyDescent="0.35">
      <c r="G428" s="545"/>
      <c r="H428" s="546"/>
      <c r="I428" s="547"/>
      <c r="K428" s="547"/>
      <c r="L428" s="547"/>
      <c r="M428" s="547"/>
      <c r="N428" s="547"/>
      <c r="O428" s="547"/>
      <c r="P428" s="547"/>
      <c r="Q428" s="543"/>
      <c r="R428" s="543"/>
      <c r="T428" s="543"/>
      <c r="Y428" s="547"/>
      <c r="Z428" s="546"/>
      <c r="AA428" s="547"/>
      <c r="AD428" s="547"/>
      <c r="AE428" s="546"/>
    </row>
    <row r="429" spans="7:31" x14ac:dyDescent="0.35">
      <c r="G429" s="545"/>
      <c r="H429" s="546"/>
      <c r="I429" s="547"/>
      <c r="K429" s="547"/>
      <c r="L429" s="547"/>
      <c r="M429" s="547"/>
      <c r="N429" s="547"/>
      <c r="O429" s="547"/>
      <c r="P429" s="547"/>
      <c r="Q429" s="543"/>
      <c r="R429" s="543"/>
      <c r="T429" s="543"/>
      <c r="Y429" s="547"/>
      <c r="Z429" s="546"/>
      <c r="AA429" s="547"/>
      <c r="AD429" s="547"/>
      <c r="AE429" s="546"/>
    </row>
    <row r="430" spans="7:31" x14ac:dyDescent="0.35">
      <c r="G430" s="545"/>
      <c r="H430" s="546"/>
      <c r="I430" s="547"/>
      <c r="K430" s="547"/>
      <c r="L430" s="547"/>
      <c r="M430" s="547"/>
      <c r="N430" s="547"/>
      <c r="O430" s="547"/>
      <c r="P430" s="547"/>
      <c r="Q430" s="543"/>
      <c r="R430" s="543"/>
      <c r="T430" s="543"/>
      <c r="Y430" s="547"/>
      <c r="Z430" s="546"/>
      <c r="AA430" s="547"/>
      <c r="AD430" s="547"/>
      <c r="AE430" s="546"/>
    </row>
    <row r="431" spans="7:31" x14ac:dyDescent="0.35">
      <c r="G431" s="545"/>
      <c r="H431" s="546"/>
      <c r="I431" s="547"/>
      <c r="K431" s="547"/>
      <c r="L431" s="547"/>
      <c r="M431" s="547"/>
      <c r="N431" s="547"/>
      <c r="O431" s="547"/>
      <c r="P431" s="547"/>
      <c r="Q431" s="543"/>
      <c r="R431" s="543"/>
      <c r="T431" s="543"/>
      <c r="Y431" s="547"/>
      <c r="Z431" s="546"/>
      <c r="AA431" s="547"/>
      <c r="AD431" s="547"/>
      <c r="AE431" s="546"/>
    </row>
    <row r="432" spans="7:31" x14ac:dyDescent="0.35">
      <c r="G432" s="545"/>
      <c r="H432" s="546"/>
      <c r="I432" s="547"/>
      <c r="K432" s="547"/>
      <c r="L432" s="547"/>
      <c r="M432" s="547"/>
      <c r="N432" s="547"/>
      <c r="O432" s="547"/>
      <c r="P432" s="547"/>
      <c r="Q432" s="543"/>
      <c r="R432" s="543"/>
      <c r="T432" s="543"/>
      <c r="Y432" s="547"/>
      <c r="Z432" s="546"/>
      <c r="AA432" s="547"/>
      <c r="AD432" s="547"/>
      <c r="AE432" s="546"/>
    </row>
    <row r="433" spans="7:31" x14ac:dyDescent="0.35">
      <c r="G433" s="545"/>
      <c r="H433" s="546"/>
      <c r="I433" s="547"/>
      <c r="K433" s="547"/>
      <c r="L433" s="547"/>
      <c r="M433" s="547"/>
      <c r="N433" s="547"/>
      <c r="O433" s="547"/>
      <c r="P433" s="547"/>
      <c r="Q433" s="543"/>
      <c r="R433" s="543"/>
      <c r="T433" s="543"/>
      <c r="Y433" s="547"/>
      <c r="Z433" s="546"/>
      <c r="AA433" s="547"/>
      <c r="AD433" s="547"/>
      <c r="AE433" s="546"/>
    </row>
    <row r="434" spans="7:31" x14ac:dyDescent="0.35">
      <c r="G434" s="545"/>
      <c r="H434" s="546"/>
      <c r="I434" s="547"/>
      <c r="K434" s="547"/>
      <c r="L434" s="547"/>
      <c r="M434" s="547"/>
      <c r="N434" s="547"/>
      <c r="O434" s="547"/>
      <c r="P434" s="547"/>
      <c r="Q434" s="543"/>
      <c r="R434" s="543"/>
      <c r="T434" s="543"/>
      <c r="Y434" s="547"/>
      <c r="Z434" s="546"/>
      <c r="AA434" s="547"/>
      <c r="AD434" s="547"/>
      <c r="AE434" s="546"/>
    </row>
    <row r="435" spans="7:31" x14ac:dyDescent="0.35">
      <c r="G435" s="545"/>
      <c r="H435" s="546"/>
      <c r="I435" s="547"/>
      <c r="K435" s="547"/>
      <c r="L435" s="547"/>
      <c r="M435" s="547"/>
      <c r="N435" s="547"/>
      <c r="O435" s="547"/>
      <c r="P435" s="547"/>
      <c r="Q435" s="543"/>
      <c r="R435" s="543"/>
      <c r="T435" s="543"/>
      <c r="Y435" s="547"/>
      <c r="Z435" s="546"/>
      <c r="AA435" s="547"/>
      <c r="AD435" s="547"/>
      <c r="AE435" s="546"/>
    </row>
    <row r="436" spans="7:31" x14ac:dyDescent="0.35">
      <c r="G436" s="545"/>
      <c r="H436" s="546"/>
      <c r="I436" s="547"/>
      <c r="K436" s="547"/>
      <c r="L436" s="547"/>
      <c r="M436" s="547"/>
      <c r="N436" s="547"/>
      <c r="O436" s="547"/>
      <c r="P436" s="547"/>
      <c r="Q436" s="543"/>
      <c r="R436" s="543"/>
      <c r="T436" s="543"/>
      <c r="Y436" s="547"/>
      <c r="Z436" s="546"/>
      <c r="AA436" s="547"/>
      <c r="AD436" s="547"/>
      <c r="AE436" s="546"/>
    </row>
    <row r="437" spans="7:31" x14ac:dyDescent="0.35">
      <c r="G437" s="545"/>
      <c r="H437" s="546"/>
      <c r="I437" s="547"/>
      <c r="K437" s="547"/>
      <c r="L437" s="547"/>
      <c r="M437" s="547"/>
      <c r="N437" s="547"/>
      <c r="O437" s="547"/>
      <c r="P437" s="547"/>
      <c r="Q437" s="543"/>
      <c r="R437" s="543"/>
      <c r="T437" s="543"/>
      <c r="Y437" s="547"/>
      <c r="Z437" s="546"/>
      <c r="AA437" s="547"/>
      <c r="AD437" s="547"/>
      <c r="AE437" s="546"/>
    </row>
    <row r="438" spans="7:31" x14ac:dyDescent="0.35">
      <c r="G438" s="545"/>
      <c r="H438" s="546"/>
      <c r="I438" s="547"/>
      <c r="K438" s="547"/>
      <c r="L438" s="547"/>
      <c r="M438" s="547"/>
      <c r="N438" s="547"/>
      <c r="O438" s="547"/>
      <c r="P438" s="547"/>
      <c r="Q438" s="543"/>
      <c r="R438" s="543"/>
      <c r="T438" s="543"/>
      <c r="Y438" s="547"/>
      <c r="Z438" s="546"/>
      <c r="AA438" s="547"/>
      <c r="AD438" s="547"/>
      <c r="AE438" s="546"/>
    </row>
    <row r="439" spans="7:31" x14ac:dyDescent="0.35">
      <c r="G439" s="545"/>
      <c r="H439" s="546"/>
      <c r="I439" s="547"/>
      <c r="K439" s="547"/>
      <c r="L439" s="547"/>
      <c r="M439" s="547"/>
      <c r="N439" s="547"/>
      <c r="O439" s="547"/>
      <c r="P439" s="547"/>
      <c r="Q439" s="543"/>
      <c r="R439" s="543"/>
      <c r="T439" s="543"/>
      <c r="Y439" s="547"/>
      <c r="Z439" s="546"/>
      <c r="AA439" s="547"/>
      <c r="AD439" s="547"/>
      <c r="AE439" s="546"/>
    </row>
    <row r="440" spans="7:31" x14ac:dyDescent="0.35">
      <c r="G440" s="545"/>
      <c r="H440" s="546"/>
      <c r="I440" s="547"/>
      <c r="K440" s="547"/>
      <c r="L440" s="547"/>
      <c r="M440" s="547"/>
      <c r="N440" s="547"/>
      <c r="O440" s="547"/>
      <c r="P440" s="547"/>
      <c r="Q440" s="543"/>
      <c r="R440" s="543"/>
      <c r="T440" s="543"/>
      <c r="Y440" s="547"/>
      <c r="Z440" s="546"/>
      <c r="AA440" s="547"/>
      <c r="AD440" s="547"/>
      <c r="AE440" s="546"/>
    </row>
    <row r="441" spans="7:31" x14ac:dyDescent="0.35">
      <c r="G441" s="545"/>
      <c r="H441" s="546"/>
      <c r="I441" s="547"/>
      <c r="K441" s="547"/>
      <c r="L441" s="547"/>
      <c r="M441" s="547"/>
      <c r="N441" s="547"/>
      <c r="O441" s="547"/>
      <c r="P441" s="547"/>
      <c r="Q441" s="543"/>
      <c r="R441" s="543"/>
      <c r="T441" s="543"/>
      <c r="Y441" s="547"/>
      <c r="Z441" s="546"/>
      <c r="AA441" s="547"/>
      <c r="AD441" s="547"/>
      <c r="AE441" s="546"/>
    </row>
    <row r="442" spans="7:31" x14ac:dyDescent="0.35">
      <c r="G442" s="545"/>
      <c r="H442" s="546"/>
      <c r="I442" s="547"/>
      <c r="K442" s="547"/>
      <c r="L442" s="547"/>
      <c r="M442" s="547"/>
      <c r="N442" s="547"/>
      <c r="O442" s="547"/>
      <c r="P442" s="547"/>
      <c r="Q442" s="543"/>
      <c r="R442" s="543"/>
      <c r="T442" s="543"/>
      <c r="Y442" s="547"/>
      <c r="Z442" s="546"/>
      <c r="AA442" s="547"/>
      <c r="AD442" s="547"/>
      <c r="AE442" s="546"/>
    </row>
    <row r="443" spans="7:31" x14ac:dyDescent="0.35">
      <c r="G443" s="545"/>
      <c r="H443" s="546"/>
      <c r="I443" s="547"/>
      <c r="K443" s="547"/>
      <c r="L443" s="547"/>
      <c r="M443" s="547"/>
      <c r="N443" s="547"/>
      <c r="O443" s="547"/>
      <c r="P443" s="547"/>
      <c r="Q443" s="543"/>
      <c r="R443" s="543"/>
      <c r="T443" s="543"/>
      <c r="Y443" s="547"/>
      <c r="Z443" s="546"/>
      <c r="AA443" s="547"/>
      <c r="AD443" s="547"/>
      <c r="AE443" s="546"/>
    </row>
    <row r="444" spans="7:31" x14ac:dyDescent="0.35">
      <c r="G444" s="545"/>
      <c r="H444" s="546"/>
      <c r="I444" s="547"/>
      <c r="K444" s="547"/>
      <c r="L444" s="547"/>
      <c r="M444" s="547"/>
      <c r="N444" s="547"/>
      <c r="O444" s="547"/>
      <c r="P444" s="547"/>
      <c r="Q444" s="543"/>
      <c r="R444" s="543"/>
      <c r="T444" s="543"/>
      <c r="Y444" s="547"/>
      <c r="Z444" s="546"/>
      <c r="AA444" s="547"/>
      <c r="AD444" s="547"/>
      <c r="AE444" s="546"/>
    </row>
    <row r="445" spans="7:31" x14ac:dyDescent="0.35">
      <c r="G445" s="545"/>
      <c r="H445" s="546"/>
      <c r="I445" s="547"/>
      <c r="K445" s="547"/>
      <c r="L445" s="547"/>
      <c r="M445" s="547"/>
      <c r="N445" s="547"/>
      <c r="O445" s="547"/>
      <c r="P445" s="547"/>
      <c r="Q445" s="543"/>
      <c r="R445" s="543"/>
      <c r="T445" s="543"/>
      <c r="Y445" s="547"/>
      <c r="Z445" s="546"/>
      <c r="AA445" s="547"/>
      <c r="AD445" s="547"/>
      <c r="AE445" s="546"/>
    </row>
    <row r="446" spans="7:31" x14ac:dyDescent="0.35">
      <c r="G446" s="545"/>
      <c r="H446" s="546"/>
      <c r="I446" s="547"/>
      <c r="K446" s="547"/>
      <c r="L446" s="547"/>
      <c r="M446" s="547"/>
      <c r="N446" s="547"/>
      <c r="O446" s="547"/>
      <c r="P446" s="547"/>
      <c r="Q446" s="543"/>
      <c r="R446" s="543"/>
      <c r="T446" s="543"/>
      <c r="Y446" s="547"/>
      <c r="Z446" s="546"/>
      <c r="AA446" s="547"/>
      <c r="AD446" s="547"/>
      <c r="AE446" s="546"/>
    </row>
    <row r="447" spans="7:31" x14ac:dyDescent="0.35">
      <c r="G447" s="545"/>
      <c r="H447" s="546"/>
      <c r="I447" s="547"/>
      <c r="K447" s="547"/>
      <c r="L447" s="547"/>
      <c r="M447" s="547"/>
      <c r="N447" s="547"/>
      <c r="O447" s="547"/>
      <c r="P447" s="547"/>
      <c r="Q447" s="543"/>
      <c r="R447" s="543"/>
      <c r="T447" s="543"/>
      <c r="Y447" s="547"/>
      <c r="Z447" s="546"/>
      <c r="AA447" s="547"/>
      <c r="AD447" s="547"/>
      <c r="AE447" s="546"/>
    </row>
    <row r="448" spans="7:31" x14ac:dyDescent="0.35">
      <c r="G448" s="545"/>
      <c r="H448" s="546"/>
      <c r="I448" s="547"/>
      <c r="K448" s="547"/>
      <c r="L448" s="547"/>
      <c r="M448" s="547"/>
      <c r="N448" s="547"/>
      <c r="O448" s="547"/>
      <c r="P448" s="547"/>
      <c r="Q448" s="543"/>
      <c r="R448" s="543"/>
      <c r="T448" s="543"/>
      <c r="Y448" s="547"/>
      <c r="Z448" s="546"/>
      <c r="AA448" s="547"/>
      <c r="AD448" s="547"/>
      <c r="AE448" s="546"/>
    </row>
    <row r="449" spans="7:31" x14ac:dyDescent="0.35">
      <c r="G449" s="545"/>
      <c r="H449" s="546"/>
      <c r="I449" s="547"/>
      <c r="K449" s="547"/>
      <c r="L449" s="547"/>
      <c r="M449" s="547"/>
      <c r="N449" s="547"/>
      <c r="O449" s="547"/>
      <c r="P449" s="547"/>
      <c r="Q449" s="543"/>
      <c r="R449" s="543"/>
      <c r="T449" s="543"/>
      <c r="Y449" s="547"/>
      <c r="Z449" s="546"/>
      <c r="AA449" s="547"/>
      <c r="AD449" s="547"/>
      <c r="AE449" s="546"/>
    </row>
    <row r="450" spans="7:31" x14ac:dyDescent="0.35">
      <c r="G450" s="545"/>
      <c r="H450" s="546"/>
      <c r="I450" s="547"/>
      <c r="K450" s="547"/>
      <c r="L450" s="547"/>
      <c r="M450" s="547"/>
      <c r="N450" s="547"/>
      <c r="O450" s="547"/>
      <c r="P450" s="547"/>
      <c r="Q450" s="543"/>
      <c r="R450" s="543"/>
      <c r="T450" s="543"/>
      <c r="Y450" s="547"/>
      <c r="Z450" s="546"/>
      <c r="AA450" s="547"/>
      <c r="AD450" s="547"/>
      <c r="AE450" s="546"/>
    </row>
    <row r="451" spans="7:31" x14ac:dyDescent="0.35">
      <c r="G451" s="545"/>
      <c r="H451" s="546"/>
      <c r="I451" s="547"/>
      <c r="K451" s="547"/>
      <c r="L451" s="547"/>
      <c r="M451" s="547"/>
      <c r="N451" s="547"/>
      <c r="O451" s="547"/>
      <c r="P451" s="547"/>
      <c r="Q451" s="543"/>
      <c r="R451" s="543"/>
      <c r="T451" s="543"/>
      <c r="Y451" s="547"/>
      <c r="Z451" s="546"/>
      <c r="AA451" s="547"/>
      <c r="AD451" s="547"/>
      <c r="AE451" s="546"/>
    </row>
    <row r="452" spans="7:31" x14ac:dyDescent="0.35">
      <c r="G452" s="545"/>
      <c r="H452" s="546"/>
      <c r="I452" s="547"/>
      <c r="K452" s="547"/>
      <c r="L452" s="547"/>
      <c r="M452" s="547"/>
      <c r="N452" s="547"/>
      <c r="O452" s="547"/>
      <c r="P452" s="547"/>
      <c r="Q452" s="543"/>
      <c r="R452" s="543"/>
      <c r="T452" s="543"/>
      <c r="Y452" s="547"/>
      <c r="Z452" s="546"/>
      <c r="AA452" s="547"/>
      <c r="AD452" s="547"/>
      <c r="AE452" s="546"/>
    </row>
    <row r="453" spans="7:31" x14ac:dyDescent="0.35">
      <c r="G453" s="545"/>
      <c r="H453" s="546"/>
      <c r="I453" s="547"/>
      <c r="K453" s="547"/>
      <c r="L453" s="547"/>
      <c r="M453" s="547"/>
      <c r="N453" s="547"/>
      <c r="O453" s="547"/>
      <c r="P453" s="547"/>
      <c r="Q453" s="543"/>
      <c r="R453" s="543"/>
      <c r="T453" s="543"/>
      <c r="Y453" s="547"/>
      <c r="Z453" s="546"/>
      <c r="AA453" s="547"/>
      <c r="AD453" s="547"/>
      <c r="AE453" s="546"/>
    </row>
    <row r="454" spans="7:31" x14ac:dyDescent="0.35">
      <c r="G454" s="545"/>
      <c r="H454" s="546"/>
      <c r="I454" s="547"/>
      <c r="K454" s="547"/>
      <c r="L454" s="547"/>
      <c r="M454" s="547"/>
      <c r="N454" s="547"/>
      <c r="O454" s="547"/>
      <c r="P454" s="547"/>
      <c r="Q454" s="543"/>
      <c r="R454" s="543"/>
      <c r="T454" s="543"/>
      <c r="Y454" s="547"/>
      <c r="Z454" s="546"/>
      <c r="AA454" s="547"/>
      <c r="AD454" s="547"/>
      <c r="AE454" s="546"/>
    </row>
    <row r="455" spans="7:31" x14ac:dyDescent="0.35">
      <c r="G455" s="545"/>
      <c r="H455" s="546"/>
      <c r="I455" s="547"/>
      <c r="K455" s="547"/>
      <c r="L455" s="547"/>
      <c r="M455" s="547"/>
      <c r="N455" s="547"/>
      <c r="O455" s="547"/>
      <c r="P455" s="547"/>
      <c r="Q455" s="543"/>
      <c r="R455" s="543"/>
      <c r="T455" s="543"/>
      <c r="Y455" s="547"/>
      <c r="Z455" s="546"/>
      <c r="AA455" s="547"/>
      <c r="AD455" s="547"/>
      <c r="AE455" s="546"/>
    </row>
    <row r="456" spans="7:31" x14ac:dyDescent="0.35">
      <c r="G456" s="545"/>
      <c r="H456" s="546"/>
      <c r="I456" s="547"/>
      <c r="K456" s="547"/>
      <c r="L456" s="547"/>
      <c r="M456" s="547"/>
      <c r="N456" s="547"/>
      <c r="O456" s="547"/>
      <c r="P456" s="547"/>
      <c r="Q456" s="543"/>
      <c r="R456" s="543"/>
      <c r="T456" s="543"/>
      <c r="Y456" s="547"/>
      <c r="Z456" s="546"/>
      <c r="AA456" s="547"/>
      <c r="AD456" s="547"/>
      <c r="AE456" s="546"/>
    </row>
    <row r="457" spans="7:31" x14ac:dyDescent="0.35">
      <c r="G457" s="545"/>
      <c r="H457" s="546"/>
      <c r="I457" s="547"/>
      <c r="K457" s="547"/>
      <c r="L457" s="547"/>
      <c r="M457" s="547"/>
      <c r="N457" s="547"/>
      <c r="O457" s="547"/>
      <c r="P457" s="547"/>
      <c r="Q457" s="543"/>
      <c r="R457" s="543"/>
      <c r="T457" s="543"/>
      <c r="Y457" s="547"/>
      <c r="Z457" s="546"/>
      <c r="AA457" s="547"/>
      <c r="AD457" s="547"/>
      <c r="AE457" s="546"/>
    </row>
    <row r="458" spans="7:31" x14ac:dyDescent="0.35">
      <c r="G458" s="545"/>
      <c r="H458" s="546"/>
      <c r="I458" s="547"/>
      <c r="K458" s="547"/>
      <c r="L458" s="547"/>
      <c r="M458" s="547"/>
      <c r="N458" s="547"/>
      <c r="O458" s="547"/>
      <c r="P458" s="547"/>
      <c r="Q458" s="543"/>
      <c r="R458" s="543"/>
      <c r="T458" s="543"/>
      <c r="Y458" s="547"/>
      <c r="Z458" s="546"/>
      <c r="AA458" s="547"/>
      <c r="AD458" s="547"/>
      <c r="AE458" s="546"/>
    </row>
    <row r="459" spans="7:31" x14ac:dyDescent="0.35">
      <c r="G459" s="545"/>
      <c r="H459" s="546"/>
      <c r="I459" s="547"/>
      <c r="K459" s="547"/>
      <c r="L459" s="547"/>
      <c r="M459" s="547"/>
      <c r="N459" s="547"/>
      <c r="O459" s="547"/>
      <c r="P459" s="547"/>
      <c r="Q459" s="543"/>
      <c r="R459" s="543"/>
      <c r="T459" s="543"/>
      <c r="Y459" s="547"/>
      <c r="Z459" s="546"/>
      <c r="AA459" s="547"/>
      <c r="AD459" s="547"/>
      <c r="AE459" s="546"/>
    </row>
    <row r="460" spans="7:31" x14ac:dyDescent="0.35">
      <c r="G460" s="545"/>
      <c r="H460" s="546"/>
      <c r="I460" s="547"/>
      <c r="K460" s="547"/>
      <c r="L460" s="547"/>
      <c r="M460" s="547"/>
      <c r="N460" s="547"/>
      <c r="O460" s="547"/>
      <c r="P460" s="547"/>
      <c r="Q460" s="543"/>
      <c r="R460" s="543"/>
      <c r="T460" s="543"/>
      <c r="Y460" s="547"/>
      <c r="Z460" s="546"/>
      <c r="AA460" s="547"/>
      <c r="AD460" s="547"/>
      <c r="AE460" s="546"/>
    </row>
    <row r="461" spans="7:31" x14ac:dyDescent="0.35">
      <c r="G461" s="545"/>
      <c r="H461" s="546"/>
      <c r="I461" s="547"/>
      <c r="K461" s="547"/>
      <c r="L461" s="547"/>
      <c r="M461" s="547"/>
      <c r="N461" s="547"/>
      <c r="O461" s="547"/>
      <c r="P461" s="547"/>
      <c r="Q461" s="543"/>
      <c r="R461" s="543"/>
      <c r="T461" s="543"/>
      <c r="Y461" s="547"/>
      <c r="Z461" s="546"/>
      <c r="AA461" s="547"/>
      <c r="AD461" s="547"/>
      <c r="AE461" s="546"/>
    </row>
    <row r="462" spans="7:31" x14ac:dyDescent="0.35">
      <c r="G462" s="545"/>
      <c r="H462" s="546"/>
      <c r="I462" s="547"/>
      <c r="K462" s="547"/>
      <c r="L462" s="547"/>
      <c r="M462" s="547"/>
      <c r="N462" s="547"/>
      <c r="O462" s="547"/>
      <c r="P462" s="547"/>
      <c r="Q462" s="543"/>
      <c r="R462" s="543"/>
      <c r="T462" s="543"/>
      <c r="Y462" s="547"/>
      <c r="Z462" s="546"/>
      <c r="AA462" s="547"/>
      <c r="AD462" s="547"/>
      <c r="AE462" s="546"/>
    </row>
    <row r="463" spans="7:31" x14ac:dyDescent="0.35">
      <c r="G463" s="545"/>
      <c r="H463" s="546"/>
      <c r="I463" s="547"/>
      <c r="K463" s="547"/>
      <c r="L463" s="547"/>
      <c r="M463" s="547"/>
      <c r="N463" s="547"/>
      <c r="O463" s="547"/>
      <c r="P463" s="547"/>
      <c r="Q463" s="543"/>
      <c r="R463" s="543"/>
      <c r="T463" s="543"/>
      <c r="Y463" s="547"/>
      <c r="Z463" s="546"/>
      <c r="AA463" s="547"/>
      <c r="AD463" s="547"/>
      <c r="AE463" s="546"/>
    </row>
    <row r="464" spans="7:31" x14ac:dyDescent="0.35">
      <c r="G464" s="545"/>
      <c r="H464" s="546"/>
      <c r="I464" s="547"/>
      <c r="K464" s="547"/>
      <c r="L464" s="547"/>
      <c r="M464" s="547"/>
      <c r="N464" s="547"/>
      <c r="O464" s="547"/>
      <c r="P464" s="547"/>
      <c r="Q464" s="543"/>
      <c r="R464" s="543"/>
      <c r="T464" s="543"/>
      <c r="Y464" s="547"/>
      <c r="Z464" s="546"/>
      <c r="AA464" s="547"/>
      <c r="AD464" s="547"/>
      <c r="AE464" s="546"/>
    </row>
    <row r="465" spans="7:31" x14ac:dyDescent="0.35">
      <c r="G465" s="545"/>
      <c r="H465" s="546"/>
      <c r="I465" s="547"/>
      <c r="K465" s="547"/>
      <c r="L465" s="547"/>
      <c r="M465" s="547"/>
      <c r="N465" s="547"/>
      <c r="O465" s="547"/>
      <c r="P465" s="547"/>
      <c r="Q465" s="543"/>
      <c r="R465" s="543"/>
      <c r="T465" s="543"/>
      <c r="Y465" s="547"/>
      <c r="Z465" s="546"/>
      <c r="AA465" s="547"/>
      <c r="AD465" s="547"/>
      <c r="AE465" s="546"/>
    </row>
    <row r="466" spans="7:31" x14ac:dyDescent="0.35">
      <c r="G466" s="545"/>
      <c r="H466" s="546"/>
      <c r="I466" s="547"/>
      <c r="K466" s="547"/>
      <c r="L466" s="547"/>
      <c r="M466" s="547"/>
      <c r="N466" s="547"/>
      <c r="O466" s="547"/>
      <c r="P466" s="547"/>
      <c r="Q466" s="543"/>
      <c r="R466" s="543"/>
      <c r="T466" s="543"/>
      <c r="Y466" s="547"/>
      <c r="Z466" s="546"/>
      <c r="AA466" s="547"/>
      <c r="AD466" s="547"/>
      <c r="AE466" s="546"/>
    </row>
    <row r="467" spans="7:31" x14ac:dyDescent="0.35">
      <c r="G467" s="545"/>
      <c r="H467" s="546"/>
      <c r="I467" s="547"/>
      <c r="K467" s="547"/>
      <c r="L467" s="547"/>
      <c r="M467" s="547"/>
      <c r="N467" s="547"/>
      <c r="O467" s="547"/>
      <c r="P467" s="547"/>
      <c r="Q467" s="543"/>
      <c r="R467" s="543"/>
      <c r="T467" s="543"/>
      <c r="Y467" s="547"/>
      <c r="Z467" s="546"/>
      <c r="AA467" s="547"/>
      <c r="AD467" s="547"/>
      <c r="AE467" s="546"/>
    </row>
    <row r="468" spans="7:31" x14ac:dyDescent="0.35">
      <c r="G468" s="545"/>
      <c r="H468" s="546"/>
      <c r="I468" s="547"/>
      <c r="K468" s="547"/>
      <c r="L468" s="547"/>
      <c r="M468" s="547"/>
      <c r="N468" s="547"/>
      <c r="O468" s="547"/>
      <c r="P468" s="547"/>
      <c r="Q468" s="543"/>
      <c r="R468" s="543"/>
      <c r="T468" s="543"/>
      <c r="Y468" s="547"/>
      <c r="Z468" s="546"/>
      <c r="AA468" s="547"/>
      <c r="AD468" s="547"/>
      <c r="AE468" s="546"/>
    </row>
    <row r="469" spans="7:31" x14ac:dyDescent="0.35">
      <c r="G469" s="545"/>
      <c r="H469" s="546"/>
      <c r="I469" s="547"/>
      <c r="K469" s="547"/>
      <c r="L469" s="547"/>
      <c r="M469" s="547"/>
      <c r="N469" s="547"/>
      <c r="O469" s="547"/>
      <c r="P469" s="547"/>
      <c r="Q469" s="543"/>
      <c r="R469" s="543"/>
      <c r="T469" s="543"/>
      <c r="Y469" s="547"/>
      <c r="Z469" s="546"/>
      <c r="AA469" s="547"/>
      <c r="AD469" s="547"/>
      <c r="AE469" s="546"/>
    </row>
    <row r="470" spans="7:31" x14ac:dyDescent="0.35">
      <c r="G470" s="545"/>
      <c r="H470" s="546"/>
      <c r="I470" s="547"/>
      <c r="K470" s="547"/>
      <c r="L470" s="547"/>
      <c r="M470" s="547"/>
      <c r="N470" s="547"/>
      <c r="O470" s="547"/>
      <c r="P470" s="547"/>
      <c r="Q470" s="543"/>
      <c r="R470" s="543"/>
      <c r="T470" s="543"/>
      <c r="Y470" s="547"/>
      <c r="Z470" s="546"/>
      <c r="AA470" s="547"/>
      <c r="AD470" s="547"/>
      <c r="AE470" s="546"/>
    </row>
    <row r="471" spans="7:31" x14ac:dyDescent="0.35">
      <c r="G471" s="545"/>
      <c r="H471" s="546"/>
      <c r="I471" s="547"/>
      <c r="K471" s="547"/>
      <c r="L471" s="547"/>
      <c r="M471" s="547"/>
      <c r="N471" s="547"/>
      <c r="O471" s="547"/>
      <c r="P471" s="547"/>
      <c r="Q471" s="543"/>
      <c r="R471" s="543"/>
      <c r="T471" s="543"/>
      <c r="Y471" s="547"/>
      <c r="Z471" s="546"/>
      <c r="AA471" s="547"/>
      <c r="AD471" s="547"/>
      <c r="AE471" s="546"/>
    </row>
    <row r="472" spans="7:31" x14ac:dyDescent="0.35">
      <c r="G472" s="545"/>
      <c r="H472" s="546"/>
      <c r="I472" s="547"/>
      <c r="K472" s="547"/>
      <c r="L472" s="547"/>
      <c r="M472" s="547"/>
      <c r="N472" s="547"/>
      <c r="O472" s="547"/>
      <c r="P472" s="547"/>
      <c r="Q472" s="543"/>
      <c r="R472" s="543"/>
      <c r="T472" s="543"/>
      <c r="Y472" s="547"/>
      <c r="Z472" s="546"/>
      <c r="AA472" s="547"/>
      <c r="AD472" s="547"/>
      <c r="AE472" s="546"/>
    </row>
    <row r="473" spans="7:31" x14ac:dyDescent="0.35">
      <c r="G473" s="545"/>
      <c r="H473" s="546"/>
      <c r="I473" s="547"/>
      <c r="K473" s="547"/>
      <c r="L473" s="547"/>
      <c r="M473" s="547"/>
      <c r="N473" s="547"/>
      <c r="O473" s="547"/>
      <c r="P473" s="547"/>
      <c r="Q473" s="543"/>
      <c r="R473" s="543"/>
      <c r="T473" s="543"/>
      <c r="Y473" s="547"/>
      <c r="Z473" s="546"/>
      <c r="AA473" s="547"/>
      <c r="AD473" s="547"/>
      <c r="AE473" s="546"/>
    </row>
    <row r="474" spans="7:31" x14ac:dyDescent="0.35">
      <c r="G474" s="545"/>
      <c r="H474" s="546"/>
      <c r="I474" s="547"/>
      <c r="K474" s="547"/>
      <c r="L474" s="547"/>
      <c r="M474" s="547"/>
      <c r="N474" s="547"/>
      <c r="O474" s="547"/>
      <c r="P474" s="547"/>
      <c r="Q474" s="543"/>
      <c r="R474" s="543"/>
      <c r="T474" s="543"/>
      <c r="Y474" s="547"/>
      <c r="Z474" s="546"/>
      <c r="AA474" s="547"/>
      <c r="AD474" s="547"/>
      <c r="AE474" s="546"/>
    </row>
    <row r="475" spans="7:31" x14ac:dyDescent="0.35">
      <c r="G475" s="545"/>
      <c r="H475" s="546"/>
      <c r="I475" s="547"/>
      <c r="K475" s="547"/>
      <c r="L475" s="547"/>
      <c r="M475" s="547"/>
      <c r="N475" s="547"/>
      <c r="O475" s="547"/>
      <c r="P475" s="547"/>
      <c r="Q475" s="543"/>
      <c r="R475" s="543"/>
      <c r="T475" s="543"/>
      <c r="Y475" s="547"/>
      <c r="Z475" s="546"/>
      <c r="AA475" s="547"/>
      <c r="AD475" s="547"/>
      <c r="AE475" s="546"/>
    </row>
    <row r="476" spans="7:31" x14ac:dyDescent="0.35">
      <c r="G476" s="545"/>
      <c r="H476" s="546"/>
      <c r="I476" s="547"/>
      <c r="K476" s="547"/>
      <c r="L476" s="547"/>
      <c r="M476" s="547"/>
      <c r="N476" s="547"/>
      <c r="O476" s="547"/>
      <c r="P476" s="547"/>
      <c r="Q476" s="543"/>
      <c r="R476" s="543"/>
      <c r="T476" s="543"/>
      <c r="Y476" s="547"/>
      <c r="Z476" s="546"/>
      <c r="AA476" s="547"/>
      <c r="AD476" s="547"/>
      <c r="AE476" s="546"/>
    </row>
    <row r="477" spans="7:31" x14ac:dyDescent="0.35">
      <c r="G477" s="545"/>
      <c r="H477" s="546"/>
      <c r="I477" s="547"/>
      <c r="K477" s="547"/>
      <c r="L477" s="547"/>
      <c r="M477" s="547"/>
      <c r="N477" s="547"/>
      <c r="O477" s="547"/>
      <c r="P477" s="547"/>
      <c r="Q477" s="543"/>
      <c r="R477" s="543"/>
      <c r="T477" s="543"/>
      <c r="Y477" s="547"/>
      <c r="Z477" s="546"/>
      <c r="AA477" s="547"/>
      <c r="AD477" s="547"/>
      <c r="AE477" s="546"/>
    </row>
    <row r="478" spans="7:31" x14ac:dyDescent="0.35">
      <c r="G478" s="545"/>
      <c r="H478" s="546"/>
      <c r="I478" s="547"/>
      <c r="K478" s="547"/>
      <c r="L478" s="547"/>
      <c r="M478" s="547"/>
      <c r="N478" s="547"/>
      <c r="O478" s="547"/>
      <c r="P478" s="547"/>
      <c r="Q478" s="543"/>
      <c r="R478" s="543"/>
      <c r="T478" s="543"/>
      <c r="Y478" s="547"/>
      <c r="Z478" s="546"/>
      <c r="AA478" s="547"/>
      <c r="AD478" s="547"/>
      <c r="AE478" s="546"/>
    </row>
    <row r="479" spans="7:31" x14ac:dyDescent="0.35">
      <c r="G479" s="545"/>
      <c r="H479" s="546"/>
      <c r="I479" s="547"/>
      <c r="K479" s="547"/>
      <c r="L479" s="547"/>
      <c r="M479" s="547"/>
      <c r="N479" s="547"/>
      <c r="O479" s="547"/>
      <c r="P479" s="547"/>
      <c r="Q479" s="543"/>
      <c r="R479" s="543"/>
      <c r="T479" s="543"/>
      <c r="Y479" s="547"/>
      <c r="Z479" s="546"/>
      <c r="AA479" s="547"/>
      <c r="AD479" s="547"/>
      <c r="AE479" s="546"/>
    </row>
    <row r="480" spans="7:31" x14ac:dyDescent="0.35">
      <c r="G480" s="545"/>
      <c r="H480" s="546"/>
      <c r="I480" s="547"/>
      <c r="K480" s="547"/>
      <c r="L480" s="547"/>
      <c r="M480" s="547"/>
      <c r="N480" s="547"/>
      <c r="O480" s="547"/>
      <c r="P480" s="547"/>
      <c r="Q480" s="543"/>
      <c r="R480" s="543"/>
      <c r="T480" s="543"/>
      <c r="Y480" s="547"/>
      <c r="Z480" s="546"/>
      <c r="AA480" s="547"/>
      <c r="AD480" s="547"/>
      <c r="AE480" s="546"/>
    </row>
    <row r="481" spans="7:31" x14ac:dyDescent="0.35">
      <c r="G481" s="545"/>
      <c r="H481" s="546"/>
      <c r="I481" s="547"/>
      <c r="K481" s="547"/>
      <c r="L481" s="547"/>
      <c r="M481" s="547"/>
      <c r="N481" s="547"/>
      <c r="O481" s="547"/>
      <c r="P481" s="547"/>
      <c r="Q481" s="543"/>
      <c r="R481" s="543"/>
      <c r="T481" s="543"/>
      <c r="Y481" s="547"/>
      <c r="Z481" s="546"/>
      <c r="AA481" s="547"/>
      <c r="AD481" s="547"/>
      <c r="AE481" s="546"/>
    </row>
    <row r="482" spans="7:31" x14ac:dyDescent="0.35">
      <c r="G482" s="545"/>
      <c r="H482" s="546"/>
      <c r="I482" s="547"/>
      <c r="K482" s="547"/>
      <c r="L482" s="547"/>
      <c r="M482" s="547"/>
      <c r="N482" s="547"/>
      <c r="O482" s="547"/>
      <c r="P482" s="547"/>
      <c r="Q482" s="543"/>
      <c r="R482" s="543"/>
      <c r="T482" s="543"/>
      <c r="Y482" s="547"/>
      <c r="Z482" s="546"/>
      <c r="AA482" s="547"/>
      <c r="AD482" s="547"/>
      <c r="AE482" s="546"/>
    </row>
    <row r="483" spans="7:31" x14ac:dyDescent="0.35">
      <c r="G483" s="545"/>
      <c r="H483" s="546"/>
      <c r="I483" s="547"/>
      <c r="K483" s="547"/>
      <c r="L483" s="547"/>
      <c r="M483" s="547"/>
      <c r="N483" s="547"/>
      <c r="O483" s="547"/>
      <c r="P483" s="547"/>
      <c r="Q483" s="543"/>
      <c r="R483" s="543"/>
      <c r="T483" s="543"/>
      <c r="Y483" s="547"/>
      <c r="Z483" s="546"/>
      <c r="AA483" s="547"/>
      <c r="AD483" s="547"/>
      <c r="AE483" s="546"/>
    </row>
    <row r="484" spans="7:31" x14ac:dyDescent="0.35">
      <c r="G484" s="545"/>
      <c r="H484" s="546"/>
      <c r="I484" s="547"/>
      <c r="K484" s="547"/>
      <c r="L484" s="547"/>
      <c r="M484" s="547"/>
      <c r="N484" s="547"/>
      <c r="O484" s="547"/>
      <c r="P484" s="547"/>
      <c r="Q484" s="543"/>
      <c r="R484" s="543"/>
      <c r="T484" s="543"/>
      <c r="Y484" s="547"/>
      <c r="Z484" s="546"/>
      <c r="AA484" s="547"/>
      <c r="AD484" s="547"/>
      <c r="AE484" s="546"/>
    </row>
    <row r="485" spans="7:31" x14ac:dyDescent="0.35">
      <c r="G485" s="545"/>
      <c r="H485" s="546"/>
      <c r="I485" s="547"/>
      <c r="K485" s="547"/>
      <c r="L485" s="547"/>
      <c r="M485" s="547"/>
      <c r="N485" s="547"/>
      <c r="O485" s="547"/>
      <c r="P485" s="547"/>
      <c r="Q485" s="543"/>
      <c r="R485" s="543"/>
      <c r="T485" s="543"/>
      <c r="Y485" s="547"/>
      <c r="Z485" s="546"/>
      <c r="AA485" s="547"/>
      <c r="AD485" s="547"/>
      <c r="AE485" s="546"/>
    </row>
    <row r="486" spans="7:31" x14ac:dyDescent="0.35">
      <c r="G486" s="545"/>
      <c r="H486" s="546"/>
      <c r="I486" s="547"/>
      <c r="K486" s="547"/>
      <c r="L486" s="547"/>
      <c r="M486" s="547"/>
      <c r="N486" s="547"/>
      <c r="O486" s="547"/>
      <c r="P486" s="547"/>
      <c r="Q486" s="543"/>
      <c r="R486" s="543"/>
      <c r="T486" s="543"/>
      <c r="Y486" s="547"/>
      <c r="Z486" s="546"/>
      <c r="AA486" s="547"/>
      <c r="AD486" s="547"/>
      <c r="AE486" s="546"/>
    </row>
    <row r="487" spans="7:31" x14ac:dyDescent="0.35">
      <c r="G487" s="545"/>
      <c r="H487" s="546"/>
      <c r="I487" s="547"/>
      <c r="K487" s="547"/>
      <c r="L487" s="547"/>
      <c r="M487" s="547"/>
      <c r="N487" s="547"/>
      <c r="O487" s="547"/>
      <c r="P487" s="547"/>
      <c r="Q487" s="543"/>
      <c r="R487" s="543"/>
      <c r="T487" s="543"/>
      <c r="Y487" s="547"/>
      <c r="Z487" s="546"/>
      <c r="AA487" s="547"/>
      <c r="AD487" s="547"/>
      <c r="AE487" s="546"/>
    </row>
    <row r="488" spans="7:31" x14ac:dyDescent="0.35">
      <c r="G488" s="545"/>
      <c r="H488" s="546"/>
      <c r="I488" s="547"/>
      <c r="K488" s="547"/>
      <c r="L488" s="547"/>
      <c r="M488" s="547"/>
      <c r="N488" s="547"/>
      <c r="O488" s="547"/>
      <c r="P488" s="547"/>
      <c r="Q488" s="543"/>
      <c r="R488" s="543"/>
      <c r="T488" s="543"/>
      <c r="Y488" s="547"/>
      <c r="Z488" s="546"/>
      <c r="AA488" s="547"/>
      <c r="AD488" s="547"/>
      <c r="AE488" s="546"/>
    </row>
    <row r="489" spans="7:31" x14ac:dyDescent="0.35">
      <c r="G489" s="545"/>
      <c r="H489" s="546"/>
      <c r="I489" s="547"/>
      <c r="K489" s="547"/>
      <c r="L489" s="547"/>
      <c r="M489" s="547"/>
      <c r="N489" s="547"/>
      <c r="O489" s="547"/>
      <c r="P489" s="547"/>
      <c r="Q489" s="543"/>
      <c r="R489" s="543"/>
      <c r="T489" s="543"/>
      <c r="Y489" s="547"/>
      <c r="Z489" s="546"/>
      <c r="AA489" s="547"/>
      <c r="AD489" s="547"/>
      <c r="AE489" s="546"/>
    </row>
    <row r="490" spans="7:31" x14ac:dyDescent="0.35">
      <c r="G490" s="545"/>
      <c r="H490" s="546"/>
      <c r="I490" s="547"/>
      <c r="K490" s="547"/>
      <c r="L490" s="547"/>
      <c r="M490" s="547"/>
      <c r="N490" s="547"/>
      <c r="O490" s="547"/>
      <c r="P490" s="547"/>
      <c r="Q490" s="543"/>
      <c r="R490" s="543"/>
      <c r="T490" s="543"/>
      <c r="Y490" s="547"/>
      <c r="Z490" s="546"/>
      <c r="AA490" s="547"/>
      <c r="AD490" s="547"/>
      <c r="AE490" s="546"/>
    </row>
    <row r="491" spans="7:31" x14ac:dyDescent="0.35">
      <c r="G491" s="545"/>
      <c r="H491" s="546"/>
      <c r="I491" s="547"/>
      <c r="K491" s="547"/>
      <c r="L491" s="547"/>
      <c r="M491" s="547"/>
      <c r="N491" s="547"/>
      <c r="O491" s="547"/>
      <c r="P491" s="547"/>
      <c r="Q491" s="543"/>
      <c r="R491" s="543"/>
      <c r="T491" s="543"/>
      <c r="Y491" s="547"/>
      <c r="Z491" s="546"/>
      <c r="AA491" s="547"/>
      <c r="AD491" s="547"/>
      <c r="AE491" s="546"/>
    </row>
    <row r="492" spans="7:31" x14ac:dyDescent="0.35">
      <c r="G492" s="545"/>
      <c r="H492" s="546"/>
      <c r="I492" s="547"/>
      <c r="K492" s="547"/>
      <c r="L492" s="547"/>
      <c r="M492" s="547"/>
      <c r="N492" s="547"/>
      <c r="O492" s="547"/>
      <c r="P492" s="547"/>
      <c r="Q492" s="543"/>
      <c r="R492" s="543"/>
      <c r="T492" s="543"/>
      <c r="Y492" s="547"/>
      <c r="Z492" s="546"/>
      <c r="AA492" s="547"/>
      <c r="AD492" s="547"/>
      <c r="AE492" s="546"/>
    </row>
    <row r="493" spans="7:31" x14ac:dyDescent="0.35">
      <c r="G493" s="545"/>
      <c r="H493" s="546"/>
      <c r="I493" s="547"/>
      <c r="K493" s="547"/>
      <c r="L493" s="547"/>
      <c r="M493" s="547"/>
      <c r="N493" s="547"/>
      <c r="O493" s="547"/>
      <c r="P493" s="547"/>
      <c r="Q493" s="543"/>
      <c r="R493" s="543"/>
      <c r="T493" s="543"/>
      <c r="Y493" s="547"/>
      <c r="Z493" s="546"/>
      <c r="AA493" s="547"/>
      <c r="AD493" s="547"/>
      <c r="AE493" s="546"/>
    </row>
    <row r="494" spans="7:31" x14ac:dyDescent="0.35">
      <c r="G494" s="545"/>
      <c r="H494" s="546"/>
      <c r="I494" s="547"/>
      <c r="K494" s="547"/>
      <c r="L494" s="547"/>
      <c r="M494" s="547"/>
      <c r="N494" s="547"/>
      <c r="O494" s="547"/>
      <c r="P494" s="547"/>
      <c r="Q494" s="543"/>
      <c r="R494" s="543"/>
      <c r="T494" s="543"/>
      <c r="Y494" s="547"/>
      <c r="Z494" s="546"/>
      <c r="AA494" s="547"/>
      <c r="AD494" s="547"/>
      <c r="AE494" s="546"/>
    </row>
    <row r="495" spans="7:31" x14ac:dyDescent="0.35">
      <c r="G495" s="545"/>
      <c r="H495" s="546"/>
      <c r="I495" s="547"/>
      <c r="K495" s="547"/>
      <c r="L495" s="547"/>
      <c r="M495" s="547"/>
      <c r="N495" s="547"/>
      <c r="O495" s="547"/>
      <c r="P495" s="547"/>
      <c r="Q495" s="543"/>
      <c r="R495" s="543"/>
      <c r="T495" s="543"/>
      <c r="Y495" s="547"/>
      <c r="Z495" s="546"/>
      <c r="AA495" s="547"/>
      <c r="AD495" s="547"/>
      <c r="AE495" s="546"/>
    </row>
    <row r="496" spans="7:31" x14ac:dyDescent="0.35">
      <c r="G496" s="545"/>
      <c r="H496" s="546"/>
      <c r="I496" s="547"/>
      <c r="K496" s="547"/>
      <c r="L496" s="547"/>
      <c r="M496" s="547"/>
      <c r="N496" s="547"/>
      <c r="O496" s="547"/>
      <c r="P496" s="547"/>
      <c r="Q496" s="543"/>
      <c r="R496" s="543"/>
      <c r="T496" s="543"/>
      <c r="Y496" s="547"/>
      <c r="Z496" s="546"/>
      <c r="AA496" s="547"/>
      <c r="AD496" s="547"/>
      <c r="AE496" s="546"/>
    </row>
    <row r="497" spans="7:31" x14ac:dyDescent="0.35">
      <c r="G497" s="545"/>
      <c r="H497" s="546"/>
      <c r="I497" s="547"/>
      <c r="K497" s="547"/>
      <c r="L497" s="547"/>
      <c r="M497" s="547"/>
      <c r="N497" s="547"/>
      <c r="O497" s="547"/>
      <c r="P497" s="547"/>
      <c r="Q497" s="543"/>
      <c r="R497" s="543"/>
      <c r="T497" s="543"/>
      <c r="Y497" s="547"/>
      <c r="Z497" s="546"/>
      <c r="AA497" s="547"/>
      <c r="AD497" s="547"/>
      <c r="AE497" s="546"/>
    </row>
    <row r="498" spans="7:31" x14ac:dyDescent="0.35">
      <c r="G498" s="545"/>
      <c r="H498" s="546"/>
      <c r="I498" s="547"/>
      <c r="K498" s="547"/>
      <c r="L498" s="547"/>
      <c r="M498" s="547"/>
      <c r="N498" s="547"/>
      <c r="O498" s="547"/>
      <c r="P498" s="547"/>
      <c r="Q498" s="543"/>
      <c r="R498" s="543"/>
      <c r="T498" s="543"/>
      <c r="Y498" s="547"/>
      <c r="Z498" s="546"/>
      <c r="AA498" s="547"/>
      <c r="AD498" s="547"/>
      <c r="AE498" s="546"/>
    </row>
    <row r="499" spans="7:31" x14ac:dyDescent="0.35">
      <c r="G499" s="545"/>
      <c r="H499" s="546"/>
      <c r="I499" s="547"/>
      <c r="K499" s="547"/>
      <c r="L499" s="547"/>
      <c r="M499" s="547"/>
      <c r="N499" s="547"/>
      <c r="O499" s="547"/>
      <c r="P499" s="547"/>
      <c r="Q499" s="543"/>
      <c r="R499" s="543"/>
      <c r="T499" s="543"/>
      <c r="Y499" s="547"/>
      <c r="Z499" s="546"/>
      <c r="AA499" s="547"/>
      <c r="AD499" s="547"/>
      <c r="AE499" s="546"/>
    </row>
    <row r="500" spans="7:31" x14ac:dyDescent="0.35">
      <c r="G500" s="545"/>
      <c r="H500" s="546"/>
      <c r="I500" s="547"/>
      <c r="K500" s="547"/>
      <c r="L500" s="547"/>
      <c r="M500" s="547"/>
      <c r="N500" s="547"/>
      <c r="O500" s="547"/>
      <c r="P500" s="547"/>
      <c r="Q500" s="543"/>
      <c r="R500" s="543"/>
      <c r="T500" s="543"/>
      <c r="Y500" s="547"/>
      <c r="Z500" s="546"/>
      <c r="AA500" s="547"/>
      <c r="AD500" s="547"/>
      <c r="AE500" s="546"/>
    </row>
    <row r="501" spans="7:31" x14ac:dyDescent="0.35">
      <c r="G501" s="545"/>
      <c r="H501" s="546"/>
      <c r="I501" s="547"/>
      <c r="K501" s="547"/>
      <c r="L501" s="547"/>
      <c r="M501" s="547"/>
      <c r="N501" s="547"/>
      <c r="O501" s="547"/>
      <c r="P501" s="547"/>
      <c r="Q501" s="543"/>
      <c r="R501" s="543"/>
      <c r="T501" s="543"/>
      <c r="Y501" s="547"/>
      <c r="Z501" s="546"/>
      <c r="AA501" s="547"/>
      <c r="AD501" s="547"/>
      <c r="AE501" s="546"/>
    </row>
    <row r="502" spans="7:31" x14ac:dyDescent="0.35">
      <c r="G502" s="545"/>
      <c r="H502" s="546"/>
      <c r="I502" s="547"/>
      <c r="K502" s="547"/>
      <c r="L502" s="547"/>
      <c r="M502" s="547"/>
      <c r="N502" s="547"/>
      <c r="O502" s="547"/>
      <c r="P502" s="547"/>
      <c r="Q502" s="543"/>
      <c r="R502" s="543"/>
      <c r="T502" s="543"/>
      <c r="Y502" s="547"/>
      <c r="Z502" s="546"/>
      <c r="AA502" s="547"/>
      <c r="AD502" s="547"/>
      <c r="AE502" s="546"/>
    </row>
    <row r="503" spans="7:31" x14ac:dyDescent="0.35">
      <c r="G503" s="545"/>
      <c r="H503" s="546"/>
      <c r="I503" s="547"/>
      <c r="K503" s="547"/>
      <c r="L503" s="547"/>
      <c r="M503" s="547"/>
      <c r="N503" s="547"/>
      <c r="O503" s="547"/>
      <c r="P503" s="547"/>
      <c r="Q503" s="543"/>
      <c r="R503" s="543"/>
      <c r="T503" s="543"/>
      <c r="Y503" s="547"/>
      <c r="Z503" s="546"/>
      <c r="AA503" s="547"/>
      <c r="AD503" s="547"/>
      <c r="AE503" s="546"/>
    </row>
    <row r="504" spans="7:31" x14ac:dyDescent="0.35">
      <c r="G504" s="545"/>
      <c r="H504" s="546"/>
      <c r="I504" s="547"/>
      <c r="K504" s="547"/>
      <c r="L504" s="547"/>
      <c r="M504" s="547"/>
      <c r="N504" s="547"/>
      <c r="O504" s="547"/>
      <c r="P504" s="547"/>
      <c r="Q504" s="543"/>
      <c r="R504" s="543"/>
      <c r="T504" s="543"/>
      <c r="Y504" s="547"/>
      <c r="Z504" s="546"/>
      <c r="AA504" s="547"/>
      <c r="AD504" s="547"/>
      <c r="AE504" s="546"/>
    </row>
    <row r="505" spans="7:31" x14ac:dyDescent="0.35">
      <c r="G505" s="545"/>
      <c r="H505" s="546"/>
      <c r="I505" s="547"/>
      <c r="K505" s="547"/>
      <c r="L505" s="547"/>
      <c r="M505" s="547"/>
      <c r="N505" s="547"/>
      <c r="O505" s="547"/>
      <c r="P505" s="547"/>
      <c r="Q505" s="543"/>
      <c r="R505" s="543"/>
      <c r="T505" s="543"/>
      <c r="Y505" s="547"/>
      <c r="Z505" s="546"/>
      <c r="AA505" s="547"/>
      <c r="AD505" s="547"/>
      <c r="AE505" s="546"/>
    </row>
    <row r="506" spans="7:31" x14ac:dyDescent="0.35">
      <c r="G506" s="545"/>
      <c r="H506" s="546"/>
      <c r="I506" s="547"/>
      <c r="K506" s="547"/>
      <c r="L506" s="547"/>
      <c r="M506" s="547"/>
      <c r="N506" s="547"/>
      <c r="O506" s="547"/>
      <c r="P506" s="547"/>
      <c r="Q506" s="543"/>
      <c r="R506" s="543"/>
      <c r="T506" s="543"/>
      <c r="Y506" s="547"/>
      <c r="Z506" s="546"/>
      <c r="AA506" s="547"/>
      <c r="AD506" s="547"/>
      <c r="AE506" s="546"/>
    </row>
    <row r="507" spans="7:31" x14ac:dyDescent="0.35">
      <c r="G507" s="545"/>
      <c r="H507" s="546"/>
      <c r="I507" s="547"/>
      <c r="K507" s="547"/>
      <c r="L507" s="547"/>
      <c r="M507" s="547"/>
      <c r="N507" s="547"/>
      <c r="O507" s="547"/>
      <c r="P507" s="547"/>
      <c r="Q507" s="543"/>
      <c r="R507" s="543"/>
      <c r="T507" s="543"/>
      <c r="Y507" s="547"/>
      <c r="Z507" s="546"/>
      <c r="AA507" s="547"/>
      <c r="AD507" s="547"/>
      <c r="AE507" s="546"/>
    </row>
    <row r="508" spans="7:31" x14ac:dyDescent="0.35">
      <c r="G508" s="545"/>
      <c r="H508" s="546"/>
      <c r="I508" s="547"/>
      <c r="K508" s="547"/>
      <c r="L508" s="547"/>
      <c r="M508" s="547"/>
      <c r="N508" s="547"/>
      <c r="O508" s="547"/>
      <c r="P508" s="547"/>
      <c r="Q508" s="543"/>
      <c r="R508" s="543"/>
      <c r="T508" s="543"/>
      <c r="Y508" s="547"/>
      <c r="Z508" s="546"/>
      <c r="AA508" s="547"/>
      <c r="AD508" s="547"/>
      <c r="AE508" s="546"/>
    </row>
    <row r="509" spans="7:31" x14ac:dyDescent="0.35">
      <c r="G509" s="545"/>
      <c r="H509" s="546"/>
      <c r="I509" s="547"/>
      <c r="K509" s="547"/>
      <c r="L509" s="547"/>
      <c r="M509" s="547"/>
      <c r="N509" s="547"/>
      <c r="O509" s="547"/>
      <c r="P509" s="547"/>
      <c r="Q509" s="543"/>
      <c r="R509" s="543"/>
      <c r="T509" s="543"/>
      <c r="Y509" s="547"/>
      <c r="Z509" s="546"/>
      <c r="AA509" s="547"/>
      <c r="AD509" s="547"/>
      <c r="AE509" s="546"/>
    </row>
    <row r="510" spans="7:31" x14ac:dyDescent="0.35">
      <c r="G510" s="545"/>
      <c r="H510" s="546"/>
      <c r="I510" s="547"/>
      <c r="K510" s="547"/>
      <c r="L510" s="547"/>
      <c r="M510" s="547"/>
      <c r="N510" s="547"/>
      <c r="O510" s="547"/>
      <c r="P510" s="547"/>
      <c r="Q510" s="543"/>
      <c r="R510" s="543"/>
      <c r="T510" s="543"/>
      <c r="Y510" s="547"/>
      <c r="Z510" s="546"/>
      <c r="AA510" s="547"/>
      <c r="AD510" s="547"/>
      <c r="AE510" s="546"/>
    </row>
    <row r="511" spans="7:31" x14ac:dyDescent="0.35">
      <c r="G511" s="545"/>
      <c r="H511" s="546"/>
      <c r="I511" s="547"/>
      <c r="K511" s="547"/>
      <c r="L511" s="547"/>
      <c r="M511" s="547"/>
      <c r="N511" s="547"/>
      <c r="O511" s="547"/>
      <c r="P511" s="547"/>
      <c r="Q511" s="543"/>
      <c r="R511" s="543"/>
      <c r="T511" s="543"/>
      <c r="Y511" s="547"/>
      <c r="Z511" s="546"/>
      <c r="AA511" s="547"/>
      <c r="AD511" s="547"/>
      <c r="AE511" s="546"/>
    </row>
    <row r="512" spans="7:31" x14ac:dyDescent="0.35">
      <c r="G512" s="545"/>
      <c r="H512" s="546"/>
      <c r="I512" s="547"/>
      <c r="K512" s="547"/>
      <c r="L512" s="547"/>
      <c r="M512" s="547"/>
      <c r="N512" s="547"/>
      <c r="O512" s="547"/>
      <c r="P512" s="547"/>
      <c r="Q512" s="543"/>
      <c r="R512" s="543"/>
      <c r="T512" s="543"/>
      <c r="Y512" s="547"/>
      <c r="Z512" s="546"/>
      <c r="AA512" s="547"/>
      <c r="AD512" s="547"/>
      <c r="AE512" s="546"/>
    </row>
    <row r="513" spans="7:31" x14ac:dyDescent="0.35">
      <c r="G513" s="545"/>
      <c r="H513" s="546"/>
      <c r="I513" s="547"/>
      <c r="K513" s="547"/>
      <c r="L513" s="547"/>
      <c r="M513" s="547"/>
      <c r="N513" s="547"/>
      <c r="O513" s="547"/>
      <c r="P513" s="547"/>
      <c r="Q513" s="543"/>
      <c r="R513" s="543"/>
      <c r="T513" s="543"/>
      <c r="Y513" s="547"/>
      <c r="Z513" s="546"/>
      <c r="AA513" s="547"/>
      <c r="AD513" s="547"/>
      <c r="AE513" s="546"/>
    </row>
    <row r="514" spans="7:31" x14ac:dyDescent="0.35">
      <c r="G514" s="545"/>
      <c r="H514" s="546"/>
      <c r="I514" s="547"/>
      <c r="K514" s="547"/>
      <c r="L514" s="547"/>
      <c r="M514" s="547"/>
      <c r="N514" s="547"/>
      <c r="O514" s="547"/>
      <c r="P514" s="547"/>
      <c r="Q514" s="543"/>
      <c r="R514" s="543"/>
      <c r="T514" s="543"/>
      <c r="Y514" s="547"/>
      <c r="Z514" s="546"/>
      <c r="AA514" s="547"/>
      <c r="AD514" s="547"/>
      <c r="AE514" s="546"/>
    </row>
    <row r="515" spans="7:31" x14ac:dyDescent="0.35">
      <c r="G515" s="545"/>
      <c r="H515" s="546"/>
      <c r="I515" s="547"/>
      <c r="K515" s="547"/>
      <c r="L515" s="547"/>
      <c r="M515" s="547"/>
      <c r="N515" s="547"/>
      <c r="O515" s="547"/>
      <c r="P515" s="547"/>
      <c r="Q515" s="543"/>
      <c r="R515" s="543"/>
      <c r="T515" s="543"/>
      <c r="Y515" s="547"/>
      <c r="Z515" s="546"/>
      <c r="AA515" s="547"/>
      <c r="AD515" s="547"/>
      <c r="AE515" s="546"/>
    </row>
    <row r="516" spans="7:31" x14ac:dyDescent="0.35">
      <c r="G516" s="545"/>
      <c r="H516" s="546"/>
      <c r="I516" s="547"/>
      <c r="K516" s="547"/>
      <c r="L516" s="547"/>
      <c r="M516" s="547"/>
      <c r="N516" s="547"/>
      <c r="O516" s="547"/>
      <c r="P516" s="547"/>
      <c r="Q516" s="543"/>
      <c r="R516" s="543"/>
      <c r="T516" s="543"/>
      <c r="Y516" s="547"/>
      <c r="Z516" s="546"/>
      <c r="AA516" s="547"/>
      <c r="AD516" s="547"/>
      <c r="AE516" s="546"/>
    </row>
    <row r="517" spans="7:31" x14ac:dyDescent="0.35">
      <c r="G517" s="545"/>
      <c r="H517" s="546"/>
      <c r="I517" s="547"/>
      <c r="K517" s="547"/>
      <c r="L517" s="547"/>
      <c r="M517" s="547"/>
      <c r="N517" s="547"/>
      <c r="O517" s="547"/>
      <c r="P517" s="547"/>
      <c r="Q517" s="543"/>
      <c r="R517" s="543"/>
      <c r="T517" s="543"/>
      <c r="Y517" s="547"/>
      <c r="Z517" s="546"/>
      <c r="AA517" s="547"/>
      <c r="AD517" s="547"/>
      <c r="AE517" s="546"/>
    </row>
    <row r="518" spans="7:31" x14ac:dyDescent="0.35">
      <c r="G518" s="545"/>
      <c r="H518" s="546"/>
      <c r="I518" s="547"/>
      <c r="K518" s="547"/>
      <c r="L518" s="547"/>
      <c r="M518" s="547"/>
      <c r="N518" s="547"/>
      <c r="O518" s="547"/>
      <c r="P518" s="547"/>
      <c r="Q518" s="543"/>
      <c r="R518" s="543"/>
      <c r="T518" s="543"/>
      <c r="Y518" s="547"/>
      <c r="Z518" s="546"/>
      <c r="AA518" s="547"/>
      <c r="AD518" s="547"/>
      <c r="AE518" s="546"/>
    </row>
    <row r="519" spans="7:31" x14ac:dyDescent="0.35">
      <c r="G519" s="545"/>
      <c r="H519" s="546"/>
      <c r="I519" s="547"/>
      <c r="K519" s="547"/>
      <c r="L519" s="547"/>
      <c r="M519" s="547"/>
      <c r="N519" s="547"/>
      <c r="O519" s="547"/>
      <c r="P519" s="547"/>
      <c r="Q519" s="543"/>
      <c r="R519" s="543"/>
      <c r="T519" s="543"/>
      <c r="Y519" s="547"/>
      <c r="Z519" s="546"/>
      <c r="AA519" s="547"/>
      <c r="AD519" s="547"/>
      <c r="AE519" s="546"/>
    </row>
    <row r="520" spans="7:31" x14ac:dyDescent="0.35">
      <c r="G520" s="545"/>
      <c r="H520" s="546"/>
      <c r="I520" s="547"/>
      <c r="K520" s="547"/>
      <c r="L520" s="547"/>
      <c r="M520" s="547"/>
      <c r="N520" s="547"/>
      <c r="O520" s="547"/>
      <c r="P520" s="547"/>
      <c r="Q520" s="543"/>
      <c r="R520" s="543"/>
      <c r="T520" s="543"/>
      <c r="Y520" s="547"/>
      <c r="Z520" s="546"/>
      <c r="AA520" s="547"/>
      <c r="AD520" s="547"/>
      <c r="AE520" s="546"/>
    </row>
    <row r="521" spans="7:31" x14ac:dyDescent="0.35">
      <c r="G521" s="545"/>
      <c r="H521" s="546"/>
      <c r="I521" s="547"/>
      <c r="K521" s="547"/>
      <c r="L521" s="547"/>
      <c r="M521" s="547"/>
      <c r="N521" s="547"/>
      <c r="O521" s="547"/>
      <c r="P521" s="547"/>
      <c r="Q521" s="543"/>
      <c r="R521" s="543"/>
      <c r="T521" s="543"/>
      <c r="Y521" s="547"/>
      <c r="Z521" s="546"/>
      <c r="AA521" s="547"/>
      <c r="AD521" s="547"/>
      <c r="AE521" s="546"/>
    </row>
    <row r="522" spans="7:31" x14ac:dyDescent="0.35">
      <c r="G522" s="545"/>
      <c r="H522" s="546"/>
      <c r="I522" s="547"/>
      <c r="K522" s="547"/>
      <c r="L522" s="547"/>
      <c r="M522" s="547"/>
      <c r="N522" s="547"/>
      <c r="O522" s="547"/>
      <c r="P522" s="547"/>
      <c r="Q522" s="543"/>
      <c r="R522" s="543"/>
      <c r="T522" s="543"/>
      <c r="Y522" s="547"/>
      <c r="Z522" s="546"/>
      <c r="AA522" s="547"/>
      <c r="AD522" s="547"/>
      <c r="AE522" s="546"/>
    </row>
    <row r="523" spans="7:31" x14ac:dyDescent="0.35">
      <c r="G523" s="545"/>
      <c r="H523" s="546"/>
      <c r="I523" s="547"/>
      <c r="K523" s="547"/>
      <c r="L523" s="547"/>
      <c r="M523" s="547"/>
      <c r="N523" s="547"/>
      <c r="O523" s="547"/>
      <c r="P523" s="547"/>
      <c r="Q523" s="543"/>
      <c r="R523" s="543"/>
      <c r="T523" s="543"/>
      <c r="Y523" s="547"/>
      <c r="Z523" s="546"/>
      <c r="AA523" s="547"/>
      <c r="AD523" s="547"/>
      <c r="AE523" s="546"/>
    </row>
    <row r="524" spans="7:31" x14ac:dyDescent="0.35">
      <c r="G524" s="545"/>
      <c r="H524" s="546"/>
      <c r="I524" s="547"/>
      <c r="K524" s="547"/>
      <c r="L524" s="547"/>
      <c r="M524" s="547"/>
      <c r="N524" s="547"/>
      <c r="O524" s="547"/>
      <c r="P524" s="547"/>
      <c r="Q524" s="543"/>
      <c r="R524" s="543"/>
      <c r="T524" s="543"/>
      <c r="Y524" s="547"/>
      <c r="Z524" s="546"/>
      <c r="AA524" s="547"/>
      <c r="AD524" s="547"/>
      <c r="AE524" s="546"/>
    </row>
    <row r="525" spans="7:31" x14ac:dyDescent="0.35">
      <c r="G525" s="545"/>
      <c r="H525" s="546"/>
      <c r="I525" s="547"/>
      <c r="K525" s="547"/>
      <c r="L525" s="547"/>
      <c r="M525" s="547"/>
      <c r="N525" s="547"/>
      <c r="O525" s="547"/>
      <c r="P525" s="547"/>
      <c r="Q525" s="543"/>
      <c r="R525" s="543"/>
      <c r="T525" s="543"/>
      <c r="Y525" s="547"/>
      <c r="Z525" s="546"/>
      <c r="AA525" s="547"/>
      <c r="AD525" s="547"/>
      <c r="AE525" s="546"/>
    </row>
    <row r="526" spans="7:31" x14ac:dyDescent="0.35">
      <c r="G526" s="545"/>
      <c r="H526" s="546"/>
      <c r="I526" s="547"/>
      <c r="K526" s="547"/>
      <c r="L526" s="547"/>
      <c r="M526" s="547"/>
      <c r="N526" s="547"/>
      <c r="O526" s="547"/>
      <c r="P526" s="547"/>
      <c r="Q526" s="543"/>
      <c r="R526" s="543"/>
      <c r="T526" s="543"/>
      <c r="Y526" s="547"/>
      <c r="Z526" s="546"/>
      <c r="AA526" s="547"/>
      <c r="AD526" s="547"/>
      <c r="AE526" s="546"/>
    </row>
    <row r="527" spans="7:31" x14ac:dyDescent="0.35">
      <c r="G527" s="545"/>
      <c r="H527" s="546"/>
      <c r="I527" s="547"/>
      <c r="K527" s="547"/>
      <c r="L527" s="547"/>
      <c r="M527" s="547"/>
      <c r="N527" s="547"/>
      <c r="O527" s="547"/>
      <c r="P527" s="547"/>
      <c r="Q527" s="543"/>
      <c r="R527" s="543"/>
      <c r="T527" s="543"/>
      <c r="Y527" s="547"/>
      <c r="Z527" s="546"/>
      <c r="AA527" s="547"/>
      <c r="AD527" s="547"/>
      <c r="AE527" s="546"/>
    </row>
    <row r="528" spans="7:31" x14ac:dyDescent="0.35">
      <c r="G528" s="545"/>
      <c r="H528" s="546"/>
      <c r="I528" s="547"/>
      <c r="K528" s="547"/>
      <c r="L528" s="547"/>
      <c r="M528" s="547"/>
      <c r="N528" s="547"/>
      <c r="O528" s="547"/>
      <c r="P528" s="547"/>
      <c r="Q528" s="543"/>
      <c r="R528" s="543"/>
      <c r="T528" s="543"/>
      <c r="Y528" s="547"/>
      <c r="Z528" s="546"/>
      <c r="AA528" s="547"/>
      <c r="AD528" s="547"/>
      <c r="AE528" s="546"/>
    </row>
    <row r="529" spans="7:31" x14ac:dyDescent="0.35">
      <c r="G529" s="545"/>
      <c r="H529" s="546"/>
      <c r="I529" s="547"/>
      <c r="K529" s="547"/>
      <c r="L529" s="547"/>
      <c r="M529" s="547"/>
      <c r="N529" s="547"/>
      <c r="O529" s="547"/>
      <c r="P529" s="547"/>
      <c r="Q529" s="543"/>
      <c r="R529" s="543"/>
      <c r="T529" s="543"/>
      <c r="Y529" s="547"/>
      <c r="Z529" s="546"/>
      <c r="AA529" s="547"/>
      <c r="AD529" s="547"/>
      <c r="AE529" s="546"/>
    </row>
    <row r="530" spans="7:31" x14ac:dyDescent="0.35">
      <c r="G530" s="545"/>
      <c r="H530" s="546"/>
      <c r="I530" s="547"/>
      <c r="K530" s="547"/>
      <c r="L530" s="547"/>
      <c r="M530" s="547"/>
      <c r="N530" s="547"/>
      <c r="O530" s="547"/>
      <c r="P530" s="547"/>
      <c r="Q530" s="543"/>
      <c r="R530" s="543"/>
      <c r="T530" s="543"/>
      <c r="Y530" s="547"/>
      <c r="Z530" s="546"/>
      <c r="AA530" s="547"/>
      <c r="AD530" s="547"/>
      <c r="AE530" s="546"/>
    </row>
    <row r="531" spans="7:31" x14ac:dyDescent="0.35">
      <c r="G531" s="545"/>
      <c r="H531" s="546"/>
      <c r="I531" s="547"/>
      <c r="K531" s="547"/>
      <c r="L531" s="547"/>
      <c r="M531" s="547"/>
      <c r="N531" s="547"/>
      <c r="O531" s="547"/>
      <c r="P531" s="547"/>
      <c r="Q531" s="543"/>
      <c r="R531" s="543"/>
      <c r="T531" s="543"/>
      <c r="Y531" s="547"/>
      <c r="Z531" s="546"/>
      <c r="AA531" s="547"/>
      <c r="AD531" s="547"/>
      <c r="AE531" s="546"/>
    </row>
    <row r="532" spans="7:31" x14ac:dyDescent="0.35">
      <c r="G532" s="545"/>
      <c r="H532" s="546"/>
      <c r="I532" s="547"/>
      <c r="K532" s="547"/>
      <c r="L532" s="547"/>
      <c r="M532" s="547"/>
      <c r="N532" s="547"/>
      <c r="O532" s="547"/>
      <c r="P532" s="547"/>
      <c r="Q532" s="543"/>
      <c r="R532" s="543"/>
      <c r="T532" s="543"/>
      <c r="Y532" s="547"/>
      <c r="Z532" s="546"/>
      <c r="AA532" s="547"/>
      <c r="AD532" s="547"/>
      <c r="AE532" s="546"/>
    </row>
    <row r="533" spans="7:31" x14ac:dyDescent="0.35">
      <c r="G533" s="545"/>
      <c r="H533" s="546"/>
      <c r="I533" s="547"/>
      <c r="K533" s="547"/>
      <c r="L533" s="547"/>
      <c r="M533" s="547"/>
      <c r="N533" s="547"/>
      <c r="O533" s="547"/>
      <c r="P533" s="547"/>
      <c r="Q533" s="543"/>
      <c r="R533" s="543"/>
      <c r="T533" s="543"/>
      <c r="Y533" s="547"/>
      <c r="Z533" s="546"/>
      <c r="AA533" s="547"/>
      <c r="AD533" s="547"/>
      <c r="AE533" s="546"/>
    </row>
    <row r="534" spans="7:31" x14ac:dyDescent="0.35">
      <c r="G534" s="545"/>
      <c r="H534" s="546"/>
      <c r="I534" s="547"/>
      <c r="K534" s="547"/>
      <c r="L534" s="547"/>
      <c r="M534" s="547"/>
      <c r="N534" s="547"/>
      <c r="O534" s="547"/>
      <c r="P534" s="547"/>
      <c r="Q534" s="543"/>
      <c r="R534" s="543"/>
      <c r="T534" s="543"/>
      <c r="Y534" s="547"/>
      <c r="Z534" s="546"/>
      <c r="AA534" s="547"/>
      <c r="AD534" s="547"/>
      <c r="AE534" s="546"/>
    </row>
    <row r="535" spans="7:31" x14ac:dyDescent="0.35">
      <c r="G535" s="545"/>
      <c r="H535" s="546"/>
      <c r="I535" s="547"/>
      <c r="K535" s="547"/>
      <c r="L535" s="547"/>
      <c r="M535" s="547"/>
      <c r="N535" s="547"/>
      <c r="O535" s="547"/>
      <c r="P535" s="547"/>
      <c r="Q535" s="543"/>
      <c r="R535" s="543"/>
      <c r="T535" s="543"/>
      <c r="Y535" s="547"/>
      <c r="Z535" s="546"/>
      <c r="AA535" s="547"/>
      <c r="AD535" s="547"/>
      <c r="AE535" s="546"/>
    </row>
    <row r="536" spans="7:31" x14ac:dyDescent="0.35">
      <c r="G536" s="545"/>
      <c r="H536" s="546"/>
      <c r="I536" s="547"/>
      <c r="K536" s="547"/>
      <c r="L536" s="547"/>
      <c r="M536" s="547"/>
      <c r="N536" s="547"/>
      <c r="O536" s="547"/>
      <c r="P536" s="547"/>
      <c r="Q536" s="543"/>
      <c r="R536" s="543"/>
      <c r="T536" s="543"/>
      <c r="Y536" s="547"/>
      <c r="Z536" s="546"/>
      <c r="AA536" s="547"/>
      <c r="AD536" s="547"/>
      <c r="AE536" s="546"/>
    </row>
    <row r="537" spans="7:31" x14ac:dyDescent="0.35">
      <c r="G537" s="545"/>
      <c r="H537" s="546"/>
      <c r="I537" s="547"/>
      <c r="K537" s="547"/>
      <c r="L537" s="547"/>
      <c r="M537" s="547"/>
      <c r="N537" s="547"/>
      <c r="O537" s="547"/>
      <c r="P537" s="547"/>
      <c r="Q537" s="543"/>
      <c r="R537" s="543"/>
      <c r="T537" s="543"/>
      <c r="Y537" s="547"/>
      <c r="Z537" s="546"/>
      <c r="AA537" s="547"/>
      <c r="AD537" s="547"/>
      <c r="AE537" s="546"/>
    </row>
    <row r="538" spans="7:31" x14ac:dyDescent="0.35">
      <c r="G538" s="545"/>
      <c r="H538" s="546"/>
      <c r="I538" s="547"/>
      <c r="K538" s="547"/>
      <c r="L538" s="547"/>
      <c r="M538" s="547"/>
      <c r="N538" s="547"/>
      <c r="O538" s="547"/>
      <c r="P538" s="547"/>
      <c r="Q538" s="543"/>
      <c r="R538" s="543"/>
      <c r="T538" s="543"/>
      <c r="Y538" s="547"/>
      <c r="Z538" s="546"/>
      <c r="AA538" s="547"/>
      <c r="AD538" s="547"/>
      <c r="AE538" s="546"/>
    </row>
    <row r="539" spans="7:31" x14ac:dyDescent="0.35">
      <c r="G539" s="545"/>
      <c r="H539" s="546"/>
      <c r="I539" s="547"/>
      <c r="K539" s="547"/>
      <c r="L539" s="547"/>
      <c r="M539" s="547"/>
      <c r="N539" s="547"/>
      <c r="O539" s="547"/>
      <c r="P539" s="547"/>
      <c r="Q539" s="543"/>
      <c r="R539" s="543"/>
      <c r="T539" s="543"/>
      <c r="Y539" s="547"/>
      <c r="Z539" s="546"/>
      <c r="AA539" s="547"/>
      <c r="AD539" s="547"/>
      <c r="AE539" s="546"/>
    </row>
    <row r="540" spans="7:31" x14ac:dyDescent="0.35">
      <c r="G540" s="545"/>
      <c r="H540" s="546"/>
      <c r="I540" s="547"/>
      <c r="K540" s="547"/>
      <c r="L540" s="547"/>
      <c r="M540" s="547"/>
      <c r="N540" s="547"/>
      <c r="O540" s="547"/>
      <c r="P540" s="547"/>
      <c r="Q540" s="543"/>
      <c r="R540" s="543"/>
      <c r="T540" s="543"/>
      <c r="Y540" s="547"/>
      <c r="Z540" s="546"/>
      <c r="AA540" s="547"/>
      <c r="AD540" s="547"/>
      <c r="AE540" s="546"/>
    </row>
    <row r="541" spans="7:31" x14ac:dyDescent="0.35">
      <c r="G541" s="545"/>
      <c r="H541" s="546"/>
      <c r="I541" s="547"/>
      <c r="K541" s="547"/>
      <c r="L541" s="547"/>
      <c r="M541" s="547"/>
      <c r="N541" s="547"/>
      <c r="O541" s="547"/>
      <c r="P541" s="547"/>
      <c r="Q541" s="543"/>
      <c r="R541" s="543"/>
      <c r="T541" s="543"/>
      <c r="Y541" s="547"/>
      <c r="Z541" s="546"/>
      <c r="AA541" s="547"/>
      <c r="AD541" s="547"/>
      <c r="AE541" s="546"/>
    </row>
    <row r="542" spans="7:31" x14ac:dyDescent="0.35">
      <c r="G542" s="545"/>
      <c r="H542" s="546"/>
      <c r="I542" s="547"/>
      <c r="K542" s="547"/>
      <c r="L542" s="547"/>
      <c r="M542" s="547"/>
      <c r="N542" s="547"/>
      <c r="O542" s="547"/>
      <c r="P542" s="547"/>
      <c r="Q542" s="543"/>
      <c r="R542" s="543"/>
      <c r="T542" s="543"/>
      <c r="Y542" s="547"/>
      <c r="Z542" s="546"/>
      <c r="AA542" s="547"/>
      <c r="AD542" s="547"/>
      <c r="AE542" s="546"/>
    </row>
    <row r="543" spans="7:31" x14ac:dyDescent="0.35">
      <c r="G543" s="545"/>
      <c r="H543" s="546"/>
      <c r="I543" s="547"/>
      <c r="K543" s="547"/>
      <c r="L543" s="547"/>
      <c r="M543" s="547"/>
      <c r="N543" s="547"/>
      <c r="O543" s="547"/>
      <c r="P543" s="547"/>
      <c r="Q543" s="543"/>
      <c r="R543" s="543"/>
      <c r="T543" s="543"/>
      <c r="Y543" s="547"/>
      <c r="Z543" s="546"/>
      <c r="AA543" s="547"/>
      <c r="AD543" s="547"/>
      <c r="AE543" s="546"/>
    </row>
    <row r="544" spans="7:31" x14ac:dyDescent="0.35">
      <c r="G544" s="545"/>
      <c r="H544" s="546"/>
      <c r="I544" s="547"/>
      <c r="K544" s="547"/>
      <c r="L544" s="547"/>
      <c r="M544" s="547"/>
      <c r="N544" s="547"/>
      <c r="O544" s="547"/>
      <c r="P544" s="547"/>
      <c r="Q544" s="543"/>
      <c r="R544" s="543"/>
      <c r="T544" s="543"/>
      <c r="Y544" s="547"/>
      <c r="Z544" s="546"/>
      <c r="AA544" s="547"/>
      <c r="AD544" s="547"/>
      <c r="AE544" s="546"/>
    </row>
    <row r="545" spans="7:31" x14ac:dyDescent="0.35">
      <c r="G545" s="545"/>
      <c r="H545" s="546"/>
      <c r="I545" s="547"/>
      <c r="K545" s="547"/>
      <c r="L545" s="547"/>
      <c r="M545" s="547"/>
      <c r="N545" s="547"/>
      <c r="O545" s="547"/>
      <c r="P545" s="547"/>
      <c r="Q545" s="543"/>
      <c r="R545" s="543"/>
      <c r="T545" s="543"/>
      <c r="Y545" s="547"/>
      <c r="Z545" s="546"/>
      <c r="AA545" s="547"/>
      <c r="AD545" s="547"/>
      <c r="AE545" s="546"/>
    </row>
    <row r="546" spans="7:31" x14ac:dyDescent="0.35">
      <c r="G546" s="545"/>
      <c r="H546" s="546"/>
      <c r="I546" s="547"/>
      <c r="K546" s="547"/>
      <c r="L546" s="547"/>
      <c r="M546" s="547"/>
      <c r="N546" s="547"/>
      <c r="O546" s="547"/>
      <c r="P546" s="547"/>
      <c r="Q546" s="543"/>
      <c r="R546" s="543"/>
      <c r="T546" s="543"/>
      <c r="Y546" s="547"/>
      <c r="Z546" s="546"/>
      <c r="AA546" s="547"/>
      <c r="AD546" s="547"/>
      <c r="AE546" s="546"/>
    </row>
    <row r="547" spans="7:31" x14ac:dyDescent="0.35">
      <c r="G547" s="545"/>
      <c r="H547" s="546"/>
      <c r="I547" s="547"/>
      <c r="K547" s="547"/>
      <c r="L547" s="547"/>
      <c r="M547" s="547"/>
      <c r="N547" s="547"/>
      <c r="O547" s="547"/>
      <c r="P547" s="547"/>
      <c r="Q547" s="543"/>
      <c r="R547" s="543"/>
      <c r="T547" s="543"/>
      <c r="Y547" s="547"/>
      <c r="Z547" s="546"/>
      <c r="AA547" s="547"/>
      <c r="AD547" s="547"/>
      <c r="AE547" s="546"/>
    </row>
    <row r="548" spans="7:31" x14ac:dyDescent="0.35">
      <c r="G548" s="545"/>
      <c r="H548" s="546"/>
      <c r="I548" s="547"/>
      <c r="K548" s="547"/>
      <c r="L548" s="547"/>
      <c r="M548" s="547"/>
      <c r="N548" s="547"/>
      <c r="O548" s="547"/>
      <c r="P548" s="547"/>
      <c r="Q548" s="543"/>
      <c r="R548" s="543"/>
      <c r="T548" s="543"/>
      <c r="Y548" s="547"/>
      <c r="Z548" s="546"/>
      <c r="AA548" s="547"/>
      <c r="AD548" s="547"/>
      <c r="AE548" s="546"/>
    </row>
    <row r="549" spans="7:31" x14ac:dyDescent="0.35">
      <c r="G549" s="545"/>
      <c r="H549" s="546"/>
      <c r="I549" s="547"/>
      <c r="K549" s="547"/>
      <c r="L549" s="547"/>
      <c r="M549" s="547"/>
      <c r="N549" s="547"/>
      <c r="O549" s="547"/>
      <c r="P549" s="547"/>
      <c r="Q549" s="543"/>
      <c r="R549" s="543"/>
      <c r="T549" s="543"/>
      <c r="Y549" s="547"/>
      <c r="Z549" s="546"/>
      <c r="AA549" s="547"/>
      <c r="AD549" s="547"/>
      <c r="AE549" s="546"/>
    </row>
    <row r="550" spans="7:31" x14ac:dyDescent="0.35">
      <c r="G550" s="545"/>
      <c r="H550" s="546"/>
      <c r="I550" s="547"/>
      <c r="K550" s="547"/>
      <c r="L550" s="547"/>
      <c r="M550" s="547"/>
      <c r="N550" s="547"/>
      <c r="O550" s="547"/>
      <c r="P550" s="547"/>
      <c r="Q550" s="543"/>
      <c r="R550" s="543"/>
      <c r="T550" s="543"/>
      <c r="Y550" s="547"/>
      <c r="Z550" s="546"/>
      <c r="AA550" s="547"/>
      <c r="AD550" s="547"/>
      <c r="AE550" s="546"/>
    </row>
    <row r="551" spans="7:31" x14ac:dyDescent="0.35">
      <c r="G551" s="545"/>
      <c r="H551" s="546"/>
      <c r="I551" s="547"/>
      <c r="K551" s="547"/>
      <c r="L551" s="547"/>
      <c r="M551" s="547"/>
      <c r="N551" s="547"/>
      <c r="O551" s="547"/>
      <c r="P551" s="547"/>
      <c r="Q551" s="543"/>
      <c r="R551" s="543"/>
      <c r="T551" s="543"/>
      <c r="Y551" s="547"/>
      <c r="Z551" s="546"/>
      <c r="AA551" s="547"/>
      <c r="AD551" s="547"/>
      <c r="AE551" s="546"/>
    </row>
    <row r="552" spans="7:31" x14ac:dyDescent="0.35">
      <c r="G552" s="545"/>
      <c r="H552" s="546"/>
      <c r="I552" s="547"/>
      <c r="K552" s="547"/>
      <c r="L552" s="547"/>
      <c r="M552" s="547"/>
      <c r="N552" s="547"/>
      <c r="O552" s="547"/>
      <c r="P552" s="547"/>
      <c r="Q552" s="543"/>
      <c r="R552" s="543"/>
      <c r="T552" s="543"/>
      <c r="Y552" s="547"/>
      <c r="Z552" s="546"/>
      <c r="AA552" s="547"/>
      <c r="AD552" s="547"/>
      <c r="AE552" s="546"/>
    </row>
    <row r="553" spans="7:31" x14ac:dyDescent="0.35">
      <c r="G553" s="545"/>
      <c r="H553" s="546"/>
      <c r="I553" s="547"/>
      <c r="K553" s="547"/>
      <c r="L553" s="547"/>
      <c r="M553" s="547"/>
      <c r="N553" s="547"/>
      <c r="O553" s="547"/>
      <c r="P553" s="547"/>
      <c r="Q553" s="543"/>
      <c r="R553" s="543"/>
      <c r="T553" s="543"/>
      <c r="Y553" s="547"/>
      <c r="Z553" s="546"/>
      <c r="AA553" s="547"/>
      <c r="AD553" s="547"/>
      <c r="AE553" s="546"/>
    </row>
    <row r="554" spans="7:31" x14ac:dyDescent="0.35">
      <c r="G554" s="545"/>
      <c r="H554" s="546"/>
      <c r="I554" s="547"/>
      <c r="K554" s="547"/>
      <c r="L554" s="547"/>
      <c r="M554" s="547"/>
      <c r="N554" s="547"/>
      <c r="O554" s="547"/>
      <c r="P554" s="547"/>
      <c r="Q554" s="543"/>
      <c r="R554" s="543"/>
      <c r="T554" s="543"/>
      <c r="Y554" s="547"/>
      <c r="Z554" s="546"/>
      <c r="AA554" s="547"/>
      <c r="AD554" s="547"/>
      <c r="AE554" s="546"/>
    </row>
    <row r="555" spans="7:31" x14ac:dyDescent="0.35">
      <c r="G555" s="545"/>
      <c r="H555" s="546"/>
      <c r="I555" s="547"/>
      <c r="K555" s="547"/>
      <c r="L555" s="547"/>
      <c r="M555" s="547"/>
      <c r="N555" s="547"/>
      <c r="O555" s="547"/>
      <c r="P555" s="547"/>
      <c r="Q555" s="543"/>
      <c r="R555" s="543"/>
      <c r="T555" s="543"/>
      <c r="Y555" s="547"/>
      <c r="Z555" s="546"/>
      <c r="AA555" s="547"/>
      <c r="AD555" s="547"/>
      <c r="AE555" s="546"/>
    </row>
    <row r="556" spans="7:31" x14ac:dyDescent="0.35">
      <c r="G556" s="545"/>
      <c r="H556" s="546"/>
      <c r="I556" s="547"/>
      <c r="K556" s="547"/>
      <c r="L556" s="547"/>
      <c r="M556" s="547"/>
      <c r="N556" s="547"/>
      <c r="O556" s="547"/>
      <c r="P556" s="547"/>
      <c r="Q556" s="543"/>
      <c r="R556" s="543"/>
      <c r="T556" s="543"/>
      <c r="Y556" s="547"/>
      <c r="Z556" s="546"/>
      <c r="AA556" s="547"/>
      <c r="AD556" s="547"/>
      <c r="AE556" s="546"/>
    </row>
    <row r="557" spans="7:31" x14ac:dyDescent="0.35">
      <c r="G557" s="545"/>
      <c r="H557" s="546"/>
      <c r="I557" s="547"/>
      <c r="K557" s="547"/>
      <c r="L557" s="547"/>
      <c r="M557" s="547"/>
      <c r="N557" s="547"/>
      <c r="O557" s="547"/>
      <c r="P557" s="547"/>
      <c r="Q557" s="543"/>
      <c r="R557" s="543"/>
      <c r="T557" s="543"/>
      <c r="Y557" s="547"/>
      <c r="Z557" s="546"/>
      <c r="AA557" s="547"/>
      <c r="AD557" s="547"/>
      <c r="AE557" s="546"/>
    </row>
    <row r="558" spans="7:31" x14ac:dyDescent="0.35">
      <c r="G558" s="545"/>
      <c r="H558" s="546"/>
      <c r="I558" s="547"/>
      <c r="K558" s="547"/>
      <c r="L558" s="547"/>
      <c r="M558" s="547"/>
      <c r="N558" s="547"/>
      <c r="O558" s="547"/>
      <c r="P558" s="547"/>
      <c r="Q558" s="543"/>
      <c r="R558" s="543"/>
      <c r="T558" s="543"/>
      <c r="Y558" s="547"/>
      <c r="Z558" s="546"/>
      <c r="AA558" s="547"/>
      <c r="AD558" s="547"/>
      <c r="AE558" s="546"/>
    </row>
    <row r="559" spans="7:31" x14ac:dyDescent="0.35">
      <c r="G559" s="545"/>
      <c r="H559" s="546"/>
      <c r="I559" s="547"/>
      <c r="K559" s="547"/>
      <c r="L559" s="547"/>
      <c r="M559" s="547"/>
      <c r="N559" s="547"/>
      <c r="O559" s="547"/>
      <c r="P559" s="547"/>
      <c r="Q559" s="543"/>
      <c r="R559" s="543"/>
      <c r="T559" s="543"/>
      <c r="Y559" s="547"/>
      <c r="Z559" s="546"/>
      <c r="AA559" s="547"/>
      <c r="AD559" s="547"/>
      <c r="AE559" s="546"/>
    </row>
    <row r="560" spans="7:31" x14ac:dyDescent="0.35">
      <c r="G560" s="545"/>
      <c r="H560" s="546"/>
      <c r="I560" s="547"/>
      <c r="K560" s="547"/>
      <c r="L560" s="547"/>
      <c r="M560" s="547"/>
      <c r="N560" s="547"/>
      <c r="O560" s="547"/>
      <c r="P560" s="547"/>
      <c r="Q560" s="543"/>
      <c r="R560" s="543"/>
      <c r="T560" s="543"/>
      <c r="Y560" s="547"/>
      <c r="Z560" s="546"/>
      <c r="AA560" s="547"/>
      <c r="AD560" s="547"/>
      <c r="AE560" s="546"/>
    </row>
    <row r="561" spans="7:31" x14ac:dyDescent="0.35">
      <c r="G561" s="545"/>
      <c r="H561" s="546"/>
      <c r="I561" s="547"/>
      <c r="K561" s="547"/>
      <c r="L561" s="547"/>
      <c r="M561" s="547"/>
      <c r="N561" s="547"/>
      <c r="O561" s="547"/>
      <c r="P561" s="547"/>
      <c r="Q561" s="543"/>
      <c r="R561" s="543"/>
      <c r="T561" s="543"/>
      <c r="Y561" s="547"/>
      <c r="Z561" s="546"/>
      <c r="AA561" s="547"/>
      <c r="AD561" s="547"/>
      <c r="AE561" s="546"/>
    </row>
    <row r="562" spans="7:31" x14ac:dyDescent="0.35">
      <c r="G562" s="545"/>
      <c r="H562" s="546"/>
      <c r="I562" s="547"/>
      <c r="K562" s="547"/>
      <c r="L562" s="547"/>
      <c r="M562" s="547"/>
      <c r="N562" s="547"/>
      <c r="O562" s="547"/>
      <c r="P562" s="547"/>
      <c r="Q562" s="543"/>
      <c r="R562" s="543"/>
      <c r="T562" s="543"/>
      <c r="Y562" s="547"/>
      <c r="Z562" s="546"/>
      <c r="AA562" s="547"/>
      <c r="AD562" s="547"/>
      <c r="AE562" s="546"/>
    </row>
    <row r="563" spans="7:31" x14ac:dyDescent="0.35">
      <c r="G563" s="545"/>
      <c r="H563" s="546"/>
      <c r="I563" s="547"/>
      <c r="K563" s="547"/>
      <c r="L563" s="547"/>
      <c r="M563" s="547"/>
      <c r="N563" s="547"/>
      <c r="O563" s="547"/>
      <c r="P563" s="547"/>
      <c r="Q563" s="543"/>
      <c r="R563" s="543"/>
      <c r="T563" s="543"/>
      <c r="Y563" s="547"/>
      <c r="Z563" s="546"/>
      <c r="AA563" s="547"/>
      <c r="AD563" s="547"/>
      <c r="AE563" s="546"/>
    </row>
    <row r="564" spans="7:31" x14ac:dyDescent="0.35">
      <c r="G564" s="545"/>
      <c r="H564" s="546"/>
      <c r="I564" s="547"/>
      <c r="K564" s="547"/>
      <c r="L564" s="547"/>
      <c r="M564" s="547"/>
      <c r="N564" s="547"/>
      <c r="O564" s="547"/>
      <c r="P564" s="547"/>
      <c r="Q564" s="543"/>
      <c r="R564" s="543"/>
      <c r="T564" s="543"/>
      <c r="Y564" s="547"/>
      <c r="Z564" s="546"/>
      <c r="AA564" s="547"/>
      <c r="AD564" s="547"/>
      <c r="AE564" s="546"/>
    </row>
    <row r="565" spans="7:31" x14ac:dyDescent="0.35">
      <c r="G565" s="545"/>
      <c r="H565" s="546"/>
      <c r="I565" s="547"/>
      <c r="K565" s="547"/>
      <c r="L565" s="547"/>
      <c r="M565" s="547"/>
      <c r="N565" s="547"/>
      <c r="O565" s="547"/>
      <c r="P565" s="547"/>
      <c r="Q565" s="543"/>
      <c r="R565" s="543"/>
      <c r="T565" s="543"/>
      <c r="Y565" s="547"/>
      <c r="Z565" s="546"/>
      <c r="AA565" s="547"/>
      <c r="AD565" s="547"/>
      <c r="AE565" s="546"/>
    </row>
    <row r="566" spans="7:31" x14ac:dyDescent="0.35">
      <c r="G566" s="545"/>
      <c r="H566" s="546"/>
      <c r="I566" s="547"/>
      <c r="K566" s="547"/>
      <c r="L566" s="547"/>
      <c r="M566" s="547"/>
      <c r="N566" s="547"/>
      <c r="O566" s="547"/>
      <c r="P566" s="547"/>
      <c r="Q566" s="543"/>
      <c r="R566" s="543"/>
      <c r="T566" s="543"/>
      <c r="Y566" s="547"/>
      <c r="Z566" s="546"/>
      <c r="AA566" s="547"/>
      <c r="AD566" s="547"/>
      <c r="AE566" s="546"/>
    </row>
    <row r="567" spans="7:31" x14ac:dyDescent="0.35">
      <c r="G567" s="545"/>
      <c r="H567" s="546"/>
      <c r="I567" s="547"/>
      <c r="K567" s="547"/>
      <c r="L567" s="547"/>
      <c r="M567" s="547"/>
      <c r="N567" s="547"/>
      <c r="O567" s="547"/>
      <c r="P567" s="547"/>
      <c r="Q567" s="543"/>
      <c r="R567" s="543"/>
      <c r="T567" s="543"/>
      <c r="Y567" s="547"/>
      <c r="Z567" s="546"/>
      <c r="AA567" s="547"/>
      <c r="AD567" s="547"/>
      <c r="AE567" s="546"/>
    </row>
    <row r="568" spans="7:31" x14ac:dyDescent="0.35">
      <c r="G568" s="545"/>
      <c r="H568" s="546"/>
      <c r="I568" s="547"/>
      <c r="K568" s="547"/>
      <c r="L568" s="547"/>
      <c r="M568" s="547"/>
      <c r="N568" s="547"/>
      <c r="O568" s="547"/>
      <c r="P568" s="547"/>
      <c r="Q568" s="543"/>
      <c r="R568" s="543"/>
      <c r="T568" s="543"/>
      <c r="Y568" s="547"/>
      <c r="Z568" s="546"/>
      <c r="AA568" s="547"/>
      <c r="AD568" s="547"/>
      <c r="AE568" s="546"/>
    </row>
    <row r="569" spans="7:31" x14ac:dyDescent="0.35">
      <c r="G569" s="545"/>
      <c r="H569" s="546"/>
      <c r="I569" s="547"/>
      <c r="K569" s="547"/>
      <c r="L569" s="547"/>
      <c r="M569" s="547"/>
      <c r="N569" s="547"/>
      <c r="O569" s="547"/>
      <c r="P569" s="547"/>
      <c r="Q569" s="543"/>
      <c r="R569" s="543"/>
      <c r="T569" s="543"/>
      <c r="Y569" s="547"/>
      <c r="Z569" s="546"/>
      <c r="AA569" s="547"/>
      <c r="AD569" s="547"/>
      <c r="AE569" s="546"/>
    </row>
    <row r="570" spans="7:31" x14ac:dyDescent="0.35">
      <c r="G570" s="545"/>
      <c r="H570" s="546"/>
      <c r="I570" s="547"/>
      <c r="K570" s="547"/>
      <c r="L570" s="547"/>
      <c r="M570" s="547"/>
      <c r="N570" s="547"/>
      <c r="O570" s="547"/>
      <c r="P570" s="547"/>
      <c r="Q570" s="543"/>
      <c r="R570" s="543"/>
      <c r="T570" s="543"/>
      <c r="Y570" s="547"/>
      <c r="Z570" s="546"/>
      <c r="AA570" s="547"/>
      <c r="AD570" s="547"/>
      <c r="AE570" s="546"/>
    </row>
    <row r="571" spans="7:31" x14ac:dyDescent="0.35">
      <c r="G571" s="545"/>
      <c r="H571" s="546"/>
      <c r="I571" s="547"/>
      <c r="K571" s="547"/>
      <c r="L571" s="547"/>
      <c r="M571" s="547"/>
      <c r="N571" s="547"/>
      <c r="O571" s="547"/>
      <c r="P571" s="547"/>
      <c r="Q571" s="543"/>
      <c r="R571" s="543"/>
      <c r="T571" s="543"/>
      <c r="Y571" s="547"/>
      <c r="Z571" s="546"/>
      <c r="AA571" s="547"/>
      <c r="AD571" s="547"/>
      <c r="AE571" s="546"/>
    </row>
    <row r="572" spans="7:31" x14ac:dyDescent="0.35">
      <c r="G572" s="545"/>
      <c r="H572" s="546"/>
      <c r="I572" s="547"/>
      <c r="K572" s="547"/>
      <c r="L572" s="547"/>
      <c r="M572" s="547"/>
      <c r="N572" s="547"/>
      <c r="O572" s="547"/>
      <c r="P572" s="547"/>
      <c r="Q572" s="543"/>
      <c r="R572" s="543"/>
      <c r="T572" s="543"/>
      <c r="Y572" s="547"/>
      <c r="Z572" s="546"/>
      <c r="AA572" s="547"/>
      <c r="AD572" s="547"/>
      <c r="AE572" s="546"/>
    </row>
    <row r="573" spans="7:31" x14ac:dyDescent="0.35">
      <c r="G573" s="545"/>
      <c r="H573" s="546"/>
      <c r="I573" s="547"/>
      <c r="K573" s="547"/>
      <c r="L573" s="547"/>
      <c r="M573" s="547"/>
      <c r="N573" s="547"/>
      <c r="O573" s="547"/>
      <c r="P573" s="547"/>
      <c r="Q573" s="543"/>
      <c r="R573" s="543"/>
      <c r="T573" s="543"/>
      <c r="Y573" s="547"/>
      <c r="Z573" s="546"/>
      <c r="AA573" s="547"/>
      <c r="AD573" s="547"/>
      <c r="AE573" s="546"/>
    </row>
    <row r="574" spans="7:31" x14ac:dyDescent="0.35">
      <c r="G574" s="545"/>
      <c r="H574" s="546"/>
      <c r="I574" s="547"/>
      <c r="K574" s="547"/>
      <c r="L574" s="547"/>
      <c r="M574" s="547"/>
      <c r="N574" s="547"/>
      <c r="O574" s="547"/>
      <c r="P574" s="547"/>
      <c r="Q574" s="543"/>
      <c r="R574" s="543"/>
      <c r="T574" s="543"/>
      <c r="Y574" s="547"/>
      <c r="Z574" s="546"/>
      <c r="AA574" s="547"/>
      <c r="AD574" s="547"/>
      <c r="AE574" s="546"/>
    </row>
    <row r="575" spans="7:31" x14ac:dyDescent="0.35">
      <c r="G575" s="545"/>
      <c r="H575" s="546"/>
      <c r="I575" s="547"/>
      <c r="K575" s="547"/>
      <c r="L575" s="547"/>
      <c r="M575" s="547"/>
      <c r="N575" s="547"/>
      <c r="O575" s="547"/>
      <c r="P575" s="547"/>
      <c r="Q575" s="543"/>
      <c r="R575" s="543"/>
      <c r="T575" s="543"/>
      <c r="Y575" s="547"/>
      <c r="Z575" s="546"/>
      <c r="AA575" s="547"/>
      <c r="AD575" s="547"/>
      <c r="AE575" s="546"/>
    </row>
    <row r="576" spans="7:31" x14ac:dyDescent="0.35">
      <c r="G576" s="545"/>
      <c r="H576" s="546"/>
      <c r="I576" s="547"/>
      <c r="K576" s="547"/>
      <c r="L576" s="547"/>
      <c r="M576" s="547"/>
      <c r="N576" s="547"/>
      <c r="O576" s="547"/>
      <c r="P576" s="547"/>
      <c r="Q576" s="543"/>
      <c r="R576" s="543"/>
      <c r="T576" s="543"/>
      <c r="Y576" s="547"/>
      <c r="Z576" s="546"/>
      <c r="AA576" s="547"/>
      <c r="AD576" s="547"/>
      <c r="AE576" s="546"/>
    </row>
    <row r="577" spans="7:31" x14ac:dyDescent="0.35">
      <c r="G577" s="545"/>
      <c r="H577" s="546"/>
      <c r="I577" s="547"/>
      <c r="K577" s="547"/>
      <c r="L577" s="547"/>
      <c r="M577" s="547"/>
      <c r="N577" s="547"/>
      <c r="O577" s="547"/>
      <c r="P577" s="547"/>
      <c r="Q577" s="543"/>
      <c r="R577" s="543"/>
      <c r="T577" s="543"/>
      <c r="Y577" s="547"/>
      <c r="Z577" s="546"/>
      <c r="AA577" s="547"/>
      <c r="AD577" s="547"/>
      <c r="AE577" s="546"/>
    </row>
    <row r="578" spans="7:31" x14ac:dyDescent="0.35">
      <c r="G578" s="545"/>
      <c r="H578" s="546"/>
      <c r="I578" s="547"/>
      <c r="K578" s="547"/>
      <c r="L578" s="547"/>
      <c r="M578" s="547"/>
      <c r="N578" s="547"/>
      <c r="O578" s="547"/>
      <c r="P578" s="547"/>
      <c r="Q578" s="543"/>
      <c r="R578" s="543"/>
      <c r="T578" s="543"/>
      <c r="Y578" s="547"/>
      <c r="Z578" s="546"/>
      <c r="AA578" s="547"/>
      <c r="AD578" s="547"/>
      <c r="AE578" s="546"/>
    </row>
    <row r="579" spans="7:31" x14ac:dyDescent="0.35">
      <c r="G579" s="545"/>
      <c r="H579" s="546"/>
      <c r="I579" s="547"/>
      <c r="K579" s="547"/>
      <c r="L579" s="547"/>
      <c r="M579" s="547"/>
      <c r="N579" s="547"/>
      <c r="O579" s="547"/>
      <c r="P579" s="547"/>
      <c r="Q579" s="543"/>
      <c r="R579" s="543"/>
      <c r="T579" s="543"/>
      <c r="Y579" s="547"/>
      <c r="Z579" s="546"/>
      <c r="AA579" s="547"/>
      <c r="AD579" s="547"/>
      <c r="AE579" s="546"/>
    </row>
    <row r="580" spans="7:31" x14ac:dyDescent="0.35">
      <c r="G580" s="545"/>
      <c r="H580" s="546"/>
      <c r="I580" s="547"/>
      <c r="K580" s="547"/>
      <c r="L580" s="547"/>
      <c r="M580" s="547"/>
      <c r="N580" s="547"/>
      <c r="O580" s="547"/>
      <c r="P580" s="547"/>
      <c r="Q580" s="543"/>
      <c r="R580" s="543"/>
      <c r="T580" s="543"/>
      <c r="Y580" s="547"/>
      <c r="Z580" s="546"/>
      <c r="AA580" s="547"/>
      <c r="AD580" s="547"/>
      <c r="AE580" s="546"/>
    </row>
    <row r="581" spans="7:31" x14ac:dyDescent="0.35">
      <c r="G581" s="545"/>
      <c r="H581" s="546"/>
      <c r="I581" s="547"/>
      <c r="K581" s="547"/>
      <c r="L581" s="547"/>
      <c r="M581" s="547"/>
      <c r="N581" s="547"/>
      <c r="O581" s="547"/>
      <c r="P581" s="547"/>
      <c r="Q581" s="543"/>
      <c r="R581" s="543"/>
      <c r="T581" s="543"/>
      <c r="Y581" s="547"/>
      <c r="Z581" s="546"/>
      <c r="AA581" s="547"/>
      <c r="AD581" s="547"/>
      <c r="AE581" s="546"/>
    </row>
    <row r="582" spans="7:31" x14ac:dyDescent="0.35">
      <c r="G582" s="545"/>
      <c r="H582" s="546"/>
      <c r="I582" s="547"/>
      <c r="K582" s="547"/>
      <c r="L582" s="547"/>
      <c r="M582" s="547"/>
      <c r="N582" s="547"/>
      <c r="O582" s="547"/>
      <c r="P582" s="547"/>
      <c r="Q582" s="543"/>
      <c r="R582" s="543"/>
      <c r="T582" s="543"/>
      <c r="Y582" s="547"/>
      <c r="Z582" s="546"/>
      <c r="AA582" s="547"/>
      <c r="AD582" s="547"/>
      <c r="AE582" s="546"/>
    </row>
    <row r="583" spans="7:31" x14ac:dyDescent="0.35">
      <c r="G583" s="545"/>
      <c r="H583" s="546"/>
      <c r="I583" s="547"/>
      <c r="K583" s="547"/>
      <c r="L583" s="547"/>
      <c r="M583" s="547"/>
      <c r="N583" s="547"/>
      <c r="O583" s="547"/>
      <c r="P583" s="547"/>
      <c r="Q583" s="543"/>
      <c r="R583" s="543"/>
      <c r="T583" s="543"/>
      <c r="Y583" s="547"/>
      <c r="Z583" s="546"/>
      <c r="AA583" s="547"/>
      <c r="AD583" s="547"/>
      <c r="AE583" s="546"/>
    </row>
    <row r="584" spans="7:31" x14ac:dyDescent="0.35">
      <c r="G584" s="545"/>
      <c r="H584" s="546"/>
      <c r="I584" s="547"/>
      <c r="K584" s="547"/>
      <c r="L584" s="547"/>
      <c r="M584" s="547"/>
      <c r="N584" s="547"/>
      <c r="O584" s="547"/>
      <c r="P584" s="547"/>
      <c r="Q584" s="543"/>
      <c r="R584" s="543"/>
      <c r="T584" s="543"/>
      <c r="Y584" s="547"/>
      <c r="Z584" s="546"/>
      <c r="AA584" s="547"/>
      <c r="AD584" s="547"/>
      <c r="AE584" s="546"/>
    </row>
    <row r="585" spans="7:31" x14ac:dyDescent="0.35">
      <c r="G585" s="545"/>
      <c r="H585" s="546"/>
      <c r="I585" s="547"/>
      <c r="K585" s="547"/>
      <c r="L585" s="547"/>
      <c r="M585" s="547"/>
      <c r="N585" s="547"/>
      <c r="O585" s="547"/>
      <c r="P585" s="547"/>
      <c r="Q585" s="543"/>
      <c r="R585" s="543"/>
      <c r="T585" s="543"/>
      <c r="Y585" s="547"/>
      <c r="Z585" s="546"/>
      <c r="AA585" s="547"/>
      <c r="AD585" s="547"/>
      <c r="AE585" s="546"/>
    </row>
    <row r="586" spans="7:31" x14ac:dyDescent="0.35">
      <c r="G586" s="545"/>
      <c r="H586" s="546"/>
      <c r="I586" s="547"/>
      <c r="K586" s="547"/>
      <c r="L586" s="547"/>
      <c r="M586" s="547"/>
      <c r="N586" s="547"/>
      <c r="O586" s="547"/>
      <c r="P586" s="547"/>
      <c r="Q586" s="543"/>
      <c r="R586" s="543"/>
      <c r="T586" s="543"/>
      <c r="Y586" s="547"/>
      <c r="Z586" s="546"/>
      <c r="AA586" s="547"/>
      <c r="AD586" s="547"/>
      <c r="AE586" s="546"/>
    </row>
    <row r="587" spans="7:31" x14ac:dyDescent="0.35">
      <c r="G587" s="545"/>
      <c r="H587" s="546"/>
      <c r="I587" s="547"/>
      <c r="K587" s="547"/>
      <c r="L587" s="547"/>
      <c r="M587" s="547"/>
      <c r="N587" s="547"/>
      <c r="O587" s="547"/>
      <c r="P587" s="547"/>
      <c r="Q587" s="543"/>
      <c r="R587" s="543"/>
      <c r="T587" s="543"/>
      <c r="Y587" s="547"/>
      <c r="Z587" s="546"/>
      <c r="AA587" s="547"/>
      <c r="AD587" s="547"/>
      <c r="AE587" s="546"/>
    </row>
    <row r="588" spans="7:31" x14ac:dyDescent="0.35">
      <c r="G588" s="545"/>
      <c r="H588" s="546"/>
      <c r="I588" s="547"/>
      <c r="K588" s="547"/>
      <c r="L588" s="547"/>
      <c r="M588" s="547"/>
      <c r="N588" s="547"/>
      <c r="O588" s="547"/>
      <c r="P588" s="547"/>
      <c r="Q588" s="543"/>
      <c r="R588" s="543"/>
      <c r="T588" s="543"/>
      <c r="Y588" s="547"/>
      <c r="Z588" s="546"/>
      <c r="AA588" s="547"/>
      <c r="AD588" s="547"/>
      <c r="AE588" s="546"/>
    </row>
    <row r="589" spans="7:31" x14ac:dyDescent="0.35">
      <c r="G589" s="545"/>
      <c r="H589" s="546"/>
      <c r="I589" s="547"/>
      <c r="K589" s="547"/>
      <c r="L589" s="547"/>
      <c r="M589" s="547"/>
      <c r="N589" s="547"/>
      <c r="O589" s="547"/>
      <c r="P589" s="547"/>
      <c r="Q589" s="543"/>
      <c r="R589" s="543"/>
      <c r="T589" s="543"/>
      <c r="Y589" s="547"/>
      <c r="Z589" s="546"/>
      <c r="AA589" s="547"/>
      <c r="AD589" s="547"/>
      <c r="AE589" s="546"/>
    </row>
    <row r="590" spans="7:31" x14ac:dyDescent="0.35">
      <c r="G590" s="545"/>
      <c r="H590" s="546"/>
      <c r="I590" s="547"/>
      <c r="K590" s="547"/>
      <c r="L590" s="547"/>
      <c r="M590" s="547"/>
      <c r="N590" s="547"/>
      <c r="O590" s="547"/>
      <c r="P590" s="547"/>
      <c r="Q590" s="543"/>
      <c r="R590" s="543"/>
      <c r="T590" s="543"/>
      <c r="Y590" s="547"/>
      <c r="Z590" s="546"/>
      <c r="AA590" s="547"/>
      <c r="AD590" s="547"/>
      <c r="AE590" s="546"/>
    </row>
    <row r="591" spans="7:31" x14ac:dyDescent="0.35">
      <c r="G591" s="545"/>
      <c r="H591" s="546"/>
      <c r="I591" s="547"/>
      <c r="K591" s="547"/>
      <c r="L591" s="547"/>
      <c r="M591" s="547"/>
      <c r="N591" s="547"/>
      <c r="O591" s="547"/>
      <c r="P591" s="547"/>
      <c r="Q591" s="543"/>
      <c r="R591" s="543"/>
      <c r="T591" s="543"/>
      <c r="Y591" s="547"/>
      <c r="Z591" s="546"/>
      <c r="AA591" s="547"/>
      <c r="AD591" s="547"/>
      <c r="AE591" s="546"/>
    </row>
    <row r="592" spans="7:31" x14ac:dyDescent="0.35">
      <c r="G592" s="545"/>
      <c r="H592" s="546"/>
      <c r="I592" s="547"/>
      <c r="K592" s="547"/>
      <c r="L592" s="547"/>
      <c r="M592" s="547"/>
      <c r="N592" s="547"/>
      <c r="O592" s="547"/>
      <c r="P592" s="547"/>
      <c r="Q592" s="543"/>
      <c r="R592" s="543"/>
      <c r="T592" s="543"/>
      <c r="Y592" s="547"/>
      <c r="Z592" s="546"/>
      <c r="AA592" s="547"/>
      <c r="AD592" s="547"/>
      <c r="AE592" s="546"/>
    </row>
    <row r="593" spans="7:31" x14ac:dyDescent="0.35">
      <c r="G593" s="545"/>
      <c r="H593" s="546"/>
      <c r="I593" s="547"/>
      <c r="K593" s="547"/>
      <c r="L593" s="547"/>
      <c r="M593" s="547"/>
      <c r="N593" s="547"/>
      <c r="O593" s="547"/>
      <c r="P593" s="547"/>
      <c r="Q593" s="543"/>
      <c r="R593" s="543"/>
      <c r="T593" s="543"/>
      <c r="Y593" s="547"/>
      <c r="Z593" s="546"/>
      <c r="AA593" s="547"/>
      <c r="AD593" s="547"/>
      <c r="AE593" s="546"/>
    </row>
    <row r="594" spans="7:31" x14ac:dyDescent="0.35">
      <c r="G594" s="545"/>
      <c r="H594" s="546"/>
      <c r="I594" s="547"/>
      <c r="K594" s="547"/>
      <c r="L594" s="547"/>
      <c r="M594" s="547"/>
      <c r="N594" s="547"/>
      <c r="O594" s="547"/>
      <c r="P594" s="547"/>
      <c r="Q594" s="543"/>
      <c r="R594" s="543"/>
      <c r="T594" s="543"/>
      <c r="Y594" s="547"/>
      <c r="Z594" s="546"/>
      <c r="AA594" s="547"/>
      <c r="AD594" s="547"/>
      <c r="AE594" s="546"/>
    </row>
    <row r="595" spans="7:31" x14ac:dyDescent="0.35">
      <c r="G595" s="545"/>
      <c r="H595" s="546"/>
      <c r="I595" s="547"/>
      <c r="K595" s="547"/>
      <c r="L595" s="547"/>
      <c r="M595" s="547"/>
      <c r="N595" s="547"/>
      <c r="O595" s="547"/>
      <c r="P595" s="547"/>
      <c r="Q595" s="543"/>
      <c r="R595" s="543"/>
      <c r="T595" s="543"/>
      <c r="Y595" s="547"/>
      <c r="Z595" s="546"/>
      <c r="AA595" s="547"/>
      <c r="AD595" s="547"/>
      <c r="AE595" s="546"/>
    </row>
    <row r="596" spans="7:31" x14ac:dyDescent="0.35">
      <c r="G596" s="545"/>
      <c r="H596" s="546"/>
      <c r="I596" s="547"/>
      <c r="K596" s="547"/>
      <c r="L596" s="547"/>
      <c r="M596" s="547"/>
      <c r="N596" s="547"/>
      <c r="O596" s="547"/>
      <c r="P596" s="547"/>
      <c r="Q596" s="543"/>
      <c r="R596" s="543"/>
      <c r="T596" s="543"/>
      <c r="Y596" s="547"/>
      <c r="Z596" s="546"/>
      <c r="AA596" s="547"/>
      <c r="AD596" s="547"/>
      <c r="AE596" s="546"/>
    </row>
    <row r="597" spans="7:31" x14ac:dyDescent="0.35">
      <c r="G597" s="545"/>
      <c r="H597" s="546"/>
      <c r="I597" s="547"/>
      <c r="K597" s="547"/>
      <c r="L597" s="547"/>
      <c r="M597" s="547"/>
      <c r="N597" s="547"/>
      <c r="O597" s="547"/>
      <c r="P597" s="547"/>
      <c r="Q597" s="543"/>
      <c r="R597" s="543"/>
      <c r="T597" s="543"/>
      <c r="Y597" s="547"/>
      <c r="Z597" s="546"/>
      <c r="AA597" s="547"/>
      <c r="AD597" s="547"/>
      <c r="AE597" s="546"/>
    </row>
    <row r="598" spans="7:31" x14ac:dyDescent="0.35">
      <c r="G598" s="545"/>
      <c r="H598" s="546"/>
      <c r="I598" s="547"/>
      <c r="K598" s="547"/>
      <c r="L598" s="547"/>
      <c r="M598" s="547"/>
      <c r="N598" s="547"/>
      <c r="O598" s="547"/>
      <c r="P598" s="547"/>
      <c r="Q598" s="543"/>
      <c r="R598" s="543"/>
      <c r="T598" s="543"/>
      <c r="Y598" s="547"/>
      <c r="Z598" s="546"/>
      <c r="AA598" s="547"/>
      <c r="AD598" s="547"/>
      <c r="AE598" s="546"/>
    </row>
    <row r="599" spans="7:31" x14ac:dyDescent="0.35">
      <c r="G599" s="545"/>
      <c r="H599" s="546"/>
      <c r="I599" s="547"/>
      <c r="K599" s="547"/>
      <c r="L599" s="547"/>
      <c r="M599" s="547"/>
      <c r="N599" s="547"/>
      <c r="O599" s="547"/>
      <c r="P599" s="547"/>
      <c r="Q599" s="543"/>
      <c r="R599" s="543"/>
      <c r="T599" s="543"/>
      <c r="Y599" s="547"/>
      <c r="Z599" s="546"/>
      <c r="AA599" s="547"/>
      <c r="AD599" s="547"/>
      <c r="AE599" s="546"/>
    </row>
    <row r="600" spans="7:31" x14ac:dyDescent="0.35">
      <c r="G600" s="545"/>
      <c r="H600" s="546"/>
      <c r="I600" s="547"/>
      <c r="K600" s="547"/>
      <c r="L600" s="547"/>
      <c r="M600" s="547"/>
      <c r="N600" s="547"/>
      <c r="O600" s="547"/>
      <c r="P600" s="547"/>
      <c r="Q600" s="543"/>
      <c r="R600" s="543"/>
      <c r="T600" s="543"/>
      <c r="Y600" s="547"/>
      <c r="Z600" s="546"/>
      <c r="AA600" s="547"/>
      <c r="AD600" s="547"/>
      <c r="AE600" s="546"/>
    </row>
    <row r="601" spans="7:31" x14ac:dyDescent="0.35">
      <c r="G601" s="545"/>
      <c r="H601" s="546"/>
      <c r="I601" s="547"/>
      <c r="K601" s="547"/>
      <c r="L601" s="547"/>
      <c r="M601" s="547"/>
      <c r="N601" s="547"/>
      <c r="O601" s="547"/>
      <c r="P601" s="547"/>
      <c r="Q601" s="543"/>
      <c r="R601" s="543"/>
      <c r="T601" s="543"/>
      <c r="Y601" s="547"/>
      <c r="Z601" s="546"/>
      <c r="AA601" s="547"/>
      <c r="AD601" s="547"/>
      <c r="AE601" s="546"/>
    </row>
    <row r="602" spans="7:31" x14ac:dyDescent="0.35">
      <c r="G602" s="545"/>
      <c r="H602" s="546"/>
      <c r="I602" s="547"/>
      <c r="K602" s="547"/>
      <c r="L602" s="547"/>
      <c r="M602" s="547"/>
      <c r="N602" s="547"/>
      <c r="O602" s="547"/>
      <c r="P602" s="547"/>
      <c r="Q602" s="543"/>
      <c r="R602" s="543"/>
      <c r="T602" s="543"/>
      <c r="Y602" s="547"/>
      <c r="Z602" s="546"/>
      <c r="AA602" s="547"/>
      <c r="AD602" s="547"/>
      <c r="AE602" s="546"/>
    </row>
    <row r="603" spans="7:31" x14ac:dyDescent="0.35">
      <c r="G603" s="545"/>
      <c r="H603" s="546"/>
      <c r="I603" s="547"/>
      <c r="K603" s="547"/>
      <c r="L603" s="547"/>
      <c r="M603" s="547"/>
      <c r="N603" s="547"/>
      <c r="O603" s="547"/>
      <c r="P603" s="547"/>
      <c r="Q603" s="543"/>
      <c r="R603" s="543"/>
      <c r="T603" s="543"/>
      <c r="Y603" s="547"/>
      <c r="Z603" s="546"/>
      <c r="AA603" s="547"/>
      <c r="AD603" s="547"/>
      <c r="AE603" s="546"/>
    </row>
    <row r="604" spans="7:31" x14ac:dyDescent="0.35">
      <c r="G604" s="545"/>
      <c r="H604" s="546"/>
      <c r="I604" s="547"/>
      <c r="K604" s="547"/>
      <c r="L604" s="547"/>
      <c r="M604" s="547"/>
      <c r="N604" s="547"/>
      <c r="O604" s="547"/>
      <c r="P604" s="547"/>
      <c r="Q604" s="543"/>
      <c r="R604" s="543"/>
      <c r="T604" s="543"/>
      <c r="Y604" s="547"/>
      <c r="Z604" s="546"/>
      <c r="AA604" s="547"/>
      <c r="AD604" s="547"/>
      <c r="AE604" s="546"/>
    </row>
    <row r="605" spans="7:31" x14ac:dyDescent="0.35">
      <c r="G605" s="545"/>
      <c r="H605" s="546"/>
      <c r="I605" s="547"/>
      <c r="K605" s="547"/>
      <c r="L605" s="547"/>
      <c r="M605" s="547"/>
      <c r="N605" s="547"/>
      <c r="O605" s="547"/>
      <c r="P605" s="547"/>
      <c r="Q605" s="543"/>
      <c r="R605" s="543"/>
      <c r="T605" s="543"/>
      <c r="Y605" s="547"/>
      <c r="Z605" s="546"/>
      <c r="AA605" s="547"/>
      <c r="AD605" s="547"/>
      <c r="AE605" s="546"/>
    </row>
    <row r="606" spans="7:31" x14ac:dyDescent="0.35">
      <c r="G606" s="545"/>
      <c r="H606" s="546"/>
      <c r="I606" s="547"/>
      <c r="K606" s="547"/>
      <c r="L606" s="547"/>
      <c r="M606" s="547"/>
      <c r="N606" s="547"/>
      <c r="O606" s="547"/>
      <c r="P606" s="547"/>
      <c r="Q606" s="543"/>
      <c r="R606" s="543"/>
      <c r="T606" s="543"/>
      <c r="Y606" s="547"/>
      <c r="Z606" s="546"/>
      <c r="AA606" s="547"/>
      <c r="AD606" s="547"/>
      <c r="AE606" s="546"/>
    </row>
    <row r="607" spans="7:31" x14ac:dyDescent="0.35">
      <c r="G607" s="545"/>
      <c r="H607" s="546"/>
      <c r="I607" s="547"/>
      <c r="K607" s="547"/>
      <c r="L607" s="547"/>
      <c r="M607" s="547"/>
      <c r="N607" s="547"/>
      <c r="O607" s="547"/>
      <c r="P607" s="547"/>
      <c r="Q607" s="543"/>
      <c r="R607" s="543"/>
      <c r="T607" s="543"/>
      <c r="Y607" s="547"/>
      <c r="Z607" s="546"/>
      <c r="AA607" s="547"/>
      <c r="AD607" s="547"/>
      <c r="AE607" s="546"/>
    </row>
    <row r="608" spans="7:31" x14ac:dyDescent="0.35">
      <c r="G608" s="545"/>
      <c r="H608" s="546"/>
      <c r="I608" s="547"/>
      <c r="K608" s="547"/>
      <c r="L608" s="547"/>
      <c r="M608" s="547"/>
      <c r="N608" s="547"/>
      <c r="O608" s="547"/>
      <c r="P608" s="547"/>
      <c r="Q608" s="543"/>
      <c r="R608" s="543"/>
      <c r="T608" s="543"/>
      <c r="Y608" s="547"/>
      <c r="Z608" s="546"/>
      <c r="AA608" s="547"/>
      <c r="AD608" s="547"/>
      <c r="AE608" s="546"/>
    </row>
    <row r="609" spans="7:31" x14ac:dyDescent="0.35">
      <c r="G609" s="545"/>
      <c r="H609" s="546"/>
      <c r="I609" s="547"/>
      <c r="K609" s="547"/>
      <c r="L609" s="547"/>
      <c r="M609" s="547"/>
      <c r="N609" s="547"/>
      <c r="O609" s="547"/>
      <c r="P609" s="547"/>
      <c r="Q609" s="543"/>
      <c r="R609" s="543"/>
      <c r="T609" s="543"/>
      <c r="Y609" s="547"/>
      <c r="Z609" s="546"/>
      <c r="AA609" s="547"/>
      <c r="AD609" s="547"/>
      <c r="AE609" s="546"/>
    </row>
    <row r="610" spans="7:31" x14ac:dyDescent="0.35">
      <c r="G610" s="545"/>
      <c r="H610" s="546"/>
      <c r="I610" s="547"/>
      <c r="K610" s="547"/>
      <c r="L610" s="547"/>
      <c r="M610" s="547"/>
      <c r="N610" s="547"/>
      <c r="O610" s="547"/>
      <c r="P610" s="547"/>
      <c r="Q610" s="543"/>
      <c r="R610" s="543"/>
      <c r="T610" s="543"/>
      <c r="Y610" s="547"/>
      <c r="Z610" s="546"/>
      <c r="AA610" s="547"/>
      <c r="AD610" s="547"/>
      <c r="AE610" s="546"/>
    </row>
    <row r="611" spans="7:31" x14ac:dyDescent="0.35">
      <c r="G611" s="545"/>
      <c r="H611" s="546"/>
      <c r="I611" s="547"/>
      <c r="K611" s="547"/>
      <c r="L611" s="547"/>
      <c r="M611" s="547"/>
      <c r="N611" s="547"/>
      <c r="O611" s="547"/>
      <c r="P611" s="547"/>
      <c r="Q611" s="543"/>
      <c r="R611" s="543"/>
      <c r="T611" s="543"/>
      <c r="Y611" s="547"/>
      <c r="Z611" s="546"/>
      <c r="AA611" s="547"/>
      <c r="AD611" s="547"/>
      <c r="AE611" s="546"/>
    </row>
    <row r="612" spans="7:31" x14ac:dyDescent="0.35">
      <c r="G612" s="545"/>
      <c r="H612" s="546"/>
      <c r="I612" s="547"/>
      <c r="K612" s="547"/>
      <c r="L612" s="547"/>
      <c r="M612" s="547"/>
      <c r="N612" s="547"/>
      <c r="O612" s="547"/>
      <c r="P612" s="547"/>
      <c r="Q612" s="543"/>
      <c r="R612" s="543"/>
      <c r="T612" s="543"/>
      <c r="Y612" s="547"/>
      <c r="Z612" s="546"/>
      <c r="AA612" s="547"/>
      <c r="AD612" s="547"/>
      <c r="AE612" s="546"/>
    </row>
    <row r="613" spans="7:31" x14ac:dyDescent="0.35">
      <c r="G613" s="545"/>
      <c r="H613" s="546"/>
      <c r="I613" s="547"/>
      <c r="K613" s="547"/>
      <c r="L613" s="547"/>
      <c r="M613" s="547"/>
      <c r="N613" s="547"/>
      <c r="O613" s="547"/>
      <c r="P613" s="547"/>
      <c r="Q613" s="543"/>
      <c r="R613" s="543"/>
      <c r="T613" s="543"/>
      <c r="Y613" s="547"/>
      <c r="Z613" s="546"/>
      <c r="AA613" s="547"/>
      <c r="AD613" s="547"/>
      <c r="AE613" s="546"/>
    </row>
    <row r="614" spans="7:31" x14ac:dyDescent="0.35">
      <c r="G614" s="545"/>
      <c r="H614" s="546"/>
      <c r="I614" s="547"/>
      <c r="K614" s="547"/>
      <c r="L614" s="547"/>
      <c r="M614" s="547"/>
      <c r="N614" s="547"/>
      <c r="O614" s="547"/>
      <c r="P614" s="547"/>
      <c r="Q614" s="543"/>
      <c r="R614" s="543"/>
      <c r="T614" s="543"/>
      <c r="Y614" s="547"/>
      <c r="Z614" s="546"/>
      <c r="AA614" s="547"/>
      <c r="AD614" s="547"/>
      <c r="AE614" s="546"/>
    </row>
    <row r="615" spans="7:31" x14ac:dyDescent="0.35">
      <c r="G615" s="545"/>
      <c r="H615" s="546"/>
      <c r="I615" s="547"/>
      <c r="K615" s="547"/>
      <c r="L615" s="547"/>
      <c r="M615" s="547"/>
      <c r="N615" s="547"/>
      <c r="O615" s="547"/>
      <c r="P615" s="547"/>
      <c r="Q615" s="543"/>
      <c r="R615" s="543"/>
      <c r="T615" s="543"/>
      <c r="Y615" s="547"/>
      <c r="Z615" s="546"/>
      <c r="AA615" s="547"/>
      <c r="AD615" s="547"/>
      <c r="AE615" s="546"/>
    </row>
    <row r="616" spans="7:31" x14ac:dyDescent="0.35">
      <c r="G616" s="545"/>
      <c r="H616" s="546"/>
      <c r="I616" s="547"/>
      <c r="K616" s="547"/>
      <c r="L616" s="547"/>
      <c r="M616" s="547"/>
      <c r="N616" s="547"/>
      <c r="O616" s="547"/>
      <c r="P616" s="547"/>
      <c r="Q616" s="543"/>
      <c r="R616" s="543"/>
      <c r="T616" s="543"/>
      <c r="Y616" s="547"/>
      <c r="Z616" s="546"/>
      <c r="AA616" s="547"/>
      <c r="AD616" s="547"/>
      <c r="AE616" s="546"/>
    </row>
    <row r="617" spans="7:31" x14ac:dyDescent="0.35">
      <c r="G617" s="545"/>
      <c r="H617" s="546"/>
      <c r="I617" s="547"/>
      <c r="K617" s="547"/>
      <c r="L617" s="547"/>
      <c r="M617" s="547"/>
      <c r="N617" s="547"/>
      <c r="O617" s="547"/>
      <c r="P617" s="547"/>
      <c r="Q617" s="543"/>
      <c r="R617" s="543"/>
      <c r="T617" s="543"/>
      <c r="Y617" s="547"/>
      <c r="Z617" s="546"/>
      <c r="AA617" s="547"/>
      <c r="AD617" s="547"/>
      <c r="AE617" s="546"/>
    </row>
    <row r="618" spans="7:31" x14ac:dyDescent="0.35">
      <c r="G618" s="545"/>
      <c r="H618" s="546"/>
      <c r="I618" s="547"/>
      <c r="K618" s="547"/>
      <c r="L618" s="547"/>
      <c r="M618" s="547"/>
      <c r="N618" s="547"/>
      <c r="O618" s="547"/>
      <c r="P618" s="547"/>
      <c r="Q618" s="543"/>
      <c r="R618" s="543"/>
      <c r="T618" s="543"/>
      <c r="Y618" s="547"/>
      <c r="Z618" s="546"/>
      <c r="AA618" s="547"/>
      <c r="AD618" s="547"/>
      <c r="AE618" s="546"/>
    </row>
    <row r="619" spans="7:31" x14ac:dyDescent="0.35">
      <c r="G619" s="545"/>
      <c r="H619" s="546"/>
      <c r="I619" s="547"/>
      <c r="K619" s="547"/>
      <c r="L619" s="547"/>
      <c r="M619" s="547"/>
      <c r="N619" s="547"/>
      <c r="O619" s="547"/>
      <c r="P619" s="547"/>
      <c r="Q619" s="543"/>
      <c r="R619" s="543"/>
      <c r="T619" s="543"/>
      <c r="Y619" s="547"/>
      <c r="Z619" s="546"/>
      <c r="AA619" s="547"/>
      <c r="AD619" s="547"/>
      <c r="AE619" s="546"/>
    </row>
    <row r="620" spans="7:31" x14ac:dyDescent="0.35">
      <c r="G620" s="545"/>
      <c r="H620" s="546"/>
      <c r="I620" s="547"/>
      <c r="K620" s="547"/>
      <c r="L620" s="547"/>
      <c r="M620" s="547"/>
      <c r="N620" s="547"/>
      <c r="O620" s="547"/>
      <c r="P620" s="547"/>
      <c r="Q620" s="543"/>
      <c r="R620" s="543"/>
      <c r="T620" s="543"/>
      <c r="Y620" s="547"/>
      <c r="Z620" s="546"/>
      <c r="AA620" s="547"/>
      <c r="AD620" s="547"/>
      <c r="AE620" s="546"/>
    </row>
    <row r="621" spans="7:31" x14ac:dyDescent="0.35">
      <c r="G621" s="545"/>
      <c r="H621" s="546"/>
      <c r="I621" s="547"/>
      <c r="K621" s="547"/>
      <c r="L621" s="547"/>
      <c r="M621" s="547"/>
      <c r="N621" s="547"/>
      <c r="O621" s="547"/>
      <c r="P621" s="547"/>
      <c r="Q621" s="543"/>
      <c r="R621" s="543"/>
      <c r="T621" s="543"/>
      <c r="Y621" s="547"/>
      <c r="Z621" s="546"/>
      <c r="AA621" s="547"/>
      <c r="AD621" s="547"/>
      <c r="AE621" s="546"/>
    </row>
    <row r="622" spans="7:31" x14ac:dyDescent="0.35">
      <c r="G622" s="545"/>
      <c r="H622" s="546"/>
      <c r="I622" s="547"/>
      <c r="K622" s="547"/>
      <c r="L622" s="547"/>
      <c r="M622" s="547"/>
      <c r="N622" s="547"/>
      <c r="O622" s="547"/>
      <c r="P622" s="547"/>
      <c r="Q622" s="543"/>
      <c r="R622" s="543"/>
      <c r="T622" s="543"/>
      <c r="Y622" s="547"/>
      <c r="Z622" s="546"/>
      <c r="AA622" s="547"/>
      <c r="AD622" s="547"/>
      <c r="AE622" s="546"/>
    </row>
    <row r="623" spans="7:31" x14ac:dyDescent="0.35">
      <c r="G623" s="545"/>
      <c r="H623" s="546"/>
      <c r="I623" s="547"/>
      <c r="K623" s="547"/>
      <c r="L623" s="547"/>
      <c r="M623" s="547"/>
      <c r="N623" s="547"/>
      <c r="O623" s="547"/>
      <c r="P623" s="547"/>
      <c r="Q623" s="543"/>
      <c r="R623" s="543"/>
      <c r="T623" s="543"/>
      <c r="Y623" s="547"/>
      <c r="Z623" s="546"/>
      <c r="AA623" s="547"/>
      <c r="AD623" s="547"/>
      <c r="AE623" s="546"/>
    </row>
    <row r="624" spans="7:31" x14ac:dyDescent="0.35">
      <c r="G624" s="545"/>
      <c r="H624" s="546"/>
      <c r="I624" s="547"/>
      <c r="K624" s="547"/>
      <c r="L624" s="547"/>
      <c r="M624" s="547"/>
      <c r="N624" s="547"/>
      <c r="O624" s="547"/>
      <c r="P624" s="547"/>
      <c r="Q624" s="543"/>
      <c r="R624" s="543"/>
      <c r="T624" s="543"/>
      <c r="Y624" s="547"/>
      <c r="Z624" s="546"/>
      <c r="AA624" s="547"/>
      <c r="AD624" s="547"/>
      <c r="AE624" s="546"/>
    </row>
    <row r="625" spans="7:31" x14ac:dyDescent="0.35">
      <c r="G625" s="545"/>
      <c r="H625" s="546"/>
      <c r="I625" s="547"/>
      <c r="K625" s="547"/>
      <c r="L625" s="547"/>
      <c r="M625" s="547"/>
      <c r="N625" s="547"/>
      <c r="O625" s="547"/>
      <c r="P625" s="547"/>
      <c r="Q625" s="543"/>
      <c r="R625" s="543"/>
      <c r="T625" s="543"/>
      <c r="Y625" s="547"/>
      <c r="Z625" s="546"/>
      <c r="AA625" s="547"/>
      <c r="AD625" s="547"/>
      <c r="AE625" s="546"/>
    </row>
    <row r="626" spans="7:31" x14ac:dyDescent="0.35">
      <c r="G626" s="545"/>
      <c r="H626" s="546"/>
      <c r="I626" s="547"/>
      <c r="K626" s="547"/>
      <c r="L626" s="547"/>
      <c r="M626" s="547"/>
      <c r="N626" s="547"/>
      <c r="O626" s="547"/>
      <c r="P626" s="547"/>
      <c r="Q626" s="543"/>
      <c r="R626" s="543"/>
      <c r="T626" s="543"/>
      <c r="Y626" s="547"/>
      <c r="Z626" s="546"/>
      <c r="AA626" s="547"/>
      <c r="AD626" s="547"/>
      <c r="AE626" s="546"/>
    </row>
    <row r="627" spans="7:31" x14ac:dyDescent="0.35">
      <c r="G627" s="545"/>
      <c r="H627" s="546"/>
      <c r="I627" s="547"/>
      <c r="K627" s="547"/>
      <c r="L627" s="547"/>
      <c r="M627" s="547"/>
      <c r="N627" s="547"/>
      <c r="O627" s="547"/>
      <c r="P627" s="547"/>
      <c r="Q627" s="543"/>
      <c r="R627" s="543"/>
      <c r="T627" s="543"/>
      <c r="Y627" s="547"/>
      <c r="Z627" s="546"/>
      <c r="AA627" s="547"/>
      <c r="AD627" s="547"/>
      <c r="AE627" s="546"/>
    </row>
    <row r="628" spans="7:31" x14ac:dyDescent="0.35">
      <c r="G628" s="545"/>
      <c r="H628" s="546"/>
      <c r="I628" s="547"/>
      <c r="K628" s="547"/>
      <c r="L628" s="547"/>
      <c r="M628" s="547"/>
      <c r="N628" s="547"/>
      <c r="O628" s="547"/>
      <c r="P628" s="547"/>
      <c r="Q628" s="543"/>
      <c r="R628" s="543"/>
      <c r="T628" s="543"/>
      <c r="Y628" s="547"/>
      <c r="Z628" s="546"/>
      <c r="AA628" s="547"/>
      <c r="AD628" s="547"/>
      <c r="AE628" s="546"/>
    </row>
    <row r="629" spans="7:31" x14ac:dyDescent="0.35">
      <c r="G629" s="545"/>
      <c r="H629" s="546"/>
      <c r="I629" s="547"/>
      <c r="K629" s="547"/>
      <c r="L629" s="547"/>
      <c r="M629" s="547"/>
      <c r="N629" s="547"/>
      <c r="O629" s="547"/>
      <c r="P629" s="547"/>
      <c r="Q629" s="543"/>
      <c r="R629" s="543"/>
      <c r="T629" s="543"/>
      <c r="Y629" s="547"/>
      <c r="Z629" s="546"/>
      <c r="AA629" s="547"/>
      <c r="AD629" s="547"/>
      <c r="AE629" s="546"/>
    </row>
    <row r="630" spans="7:31" x14ac:dyDescent="0.35">
      <c r="G630" s="545"/>
      <c r="H630" s="546"/>
      <c r="I630" s="547"/>
      <c r="K630" s="547"/>
      <c r="L630" s="547"/>
      <c r="M630" s="547"/>
      <c r="N630" s="547"/>
      <c r="O630" s="547"/>
      <c r="P630" s="547"/>
      <c r="Q630" s="543"/>
      <c r="R630" s="543"/>
      <c r="T630" s="543"/>
      <c r="Y630" s="547"/>
      <c r="Z630" s="546"/>
      <c r="AA630" s="547"/>
      <c r="AD630" s="547"/>
      <c r="AE630" s="546"/>
    </row>
    <row r="631" spans="7:31" x14ac:dyDescent="0.35">
      <c r="G631" s="545"/>
      <c r="H631" s="546"/>
      <c r="I631" s="547"/>
      <c r="K631" s="547"/>
      <c r="L631" s="547"/>
      <c r="M631" s="547"/>
      <c r="N631" s="547"/>
      <c r="O631" s="547"/>
      <c r="P631" s="547"/>
      <c r="Q631" s="543"/>
      <c r="R631" s="543"/>
      <c r="T631" s="543"/>
      <c r="Y631" s="547"/>
      <c r="Z631" s="546"/>
      <c r="AA631" s="547"/>
      <c r="AD631" s="547"/>
      <c r="AE631" s="546"/>
    </row>
    <row r="632" spans="7:31" x14ac:dyDescent="0.35">
      <c r="G632" s="545"/>
      <c r="H632" s="546"/>
      <c r="I632" s="547"/>
      <c r="K632" s="547"/>
      <c r="L632" s="547"/>
      <c r="M632" s="547"/>
      <c r="N632" s="547"/>
      <c r="O632" s="547"/>
      <c r="P632" s="547"/>
      <c r="Q632" s="543"/>
      <c r="R632" s="543"/>
      <c r="T632" s="543"/>
      <c r="Y632" s="547"/>
      <c r="Z632" s="546"/>
      <c r="AA632" s="547"/>
      <c r="AD632" s="547"/>
      <c r="AE632" s="546"/>
    </row>
    <row r="633" spans="7:31" x14ac:dyDescent="0.35">
      <c r="G633" s="545"/>
      <c r="H633" s="546"/>
      <c r="I633" s="547"/>
      <c r="K633" s="547"/>
      <c r="L633" s="547"/>
      <c r="M633" s="547"/>
      <c r="N633" s="547"/>
      <c r="O633" s="547"/>
      <c r="P633" s="547"/>
      <c r="Q633" s="543"/>
      <c r="R633" s="543"/>
      <c r="T633" s="543"/>
      <c r="Y633" s="547"/>
      <c r="Z633" s="546"/>
      <c r="AA633" s="547"/>
      <c r="AD633" s="547"/>
      <c r="AE633" s="546"/>
    </row>
    <row r="634" spans="7:31" x14ac:dyDescent="0.35">
      <c r="G634" s="545"/>
      <c r="H634" s="546"/>
      <c r="I634" s="547"/>
      <c r="K634" s="547"/>
      <c r="L634" s="547"/>
      <c r="M634" s="547"/>
      <c r="N634" s="547"/>
      <c r="O634" s="547"/>
      <c r="P634" s="547"/>
      <c r="Q634" s="543"/>
      <c r="R634" s="543"/>
      <c r="T634" s="543"/>
      <c r="Y634" s="547"/>
      <c r="Z634" s="546"/>
      <c r="AA634" s="547"/>
      <c r="AD634" s="547"/>
      <c r="AE634" s="546"/>
    </row>
    <row r="635" spans="7:31" x14ac:dyDescent="0.35">
      <c r="G635" s="545"/>
      <c r="H635" s="546"/>
      <c r="I635" s="547"/>
      <c r="K635" s="547"/>
      <c r="L635" s="547"/>
      <c r="M635" s="547"/>
      <c r="N635" s="547"/>
      <c r="O635" s="547"/>
      <c r="P635" s="547"/>
      <c r="Q635" s="543"/>
      <c r="R635" s="543"/>
      <c r="T635" s="543"/>
      <c r="Y635" s="547"/>
      <c r="Z635" s="546"/>
      <c r="AA635" s="547"/>
      <c r="AD635" s="547"/>
      <c r="AE635" s="546"/>
    </row>
    <row r="636" spans="7:31" x14ac:dyDescent="0.35">
      <c r="G636" s="545"/>
      <c r="H636" s="546"/>
      <c r="I636" s="547"/>
      <c r="K636" s="547"/>
      <c r="L636" s="547"/>
      <c r="M636" s="547"/>
      <c r="N636" s="547"/>
      <c r="O636" s="547"/>
      <c r="P636" s="547"/>
      <c r="Q636" s="543"/>
      <c r="R636" s="543"/>
      <c r="T636" s="543"/>
      <c r="Y636" s="547"/>
      <c r="Z636" s="546"/>
      <c r="AA636" s="547"/>
      <c r="AD636" s="547"/>
      <c r="AE636" s="546"/>
    </row>
    <row r="637" spans="7:31" x14ac:dyDescent="0.35">
      <c r="G637" s="545"/>
      <c r="H637" s="546"/>
      <c r="I637" s="547"/>
      <c r="K637" s="547"/>
      <c r="L637" s="547"/>
      <c r="M637" s="547"/>
      <c r="N637" s="547"/>
      <c r="O637" s="547"/>
      <c r="P637" s="547"/>
      <c r="Q637" s="543"/>
      <c r="R637" s="543"/>
      <c r="T637" s="543"/>
      <c r="Y637" s="547"/>
      <c r="Z637" s="546"/>
      <c r="AA637" s="547"/>
      <c r="AD637" s="547"/>
      <c r="AE637" s="546"/>
    </row>
    <row r="638" spans="7:31" x14ac:dyDescent="0.35">
      <c r="G638" s="545"/>
      <c r="H638" s="546"/>
      <c r="I638" s="547"/>
      <c r="K638" s="547"/>
      <c r="L638" s="547"/>
      <c r="M638" s="547"/>
      <c r="N638" s="547"/>
      <c r="O638" s="547"/>
      <c r="P638" s="547"/>
      <c r="Q638" s="543"/>
      <c r="R638" s="543"/>
      <c r="T638" s="543"/>
      <c r="Y638" s="547"/>
      <c r="Z638" s="546"/>
      <c r="AA638" s="547"/>
      <c r="AD638" s="547"/>
      <c r="AE638" s="546"/>
    </row>
    <row r="639" spans="7:31" x14ac:dyDescent="0.35">
      <c r="G639" s="545"/>
      <c r="H639" s="546"/>
      <c r="I639" s="547"/>
      <c r="K639" s="547"/>
      <c r="L639" s="547"/>
      <c r="M639" s="547"/>
      <c r="N639" s="547"/>
      <c r="O639" s="547"/>
      <c r="P639" s="547"/>
      <c r="Q639" s="543"/>
      <c r="R639" s="543"/>
      <c r="T639" s="543"/>
      <c r="Y639" s="547"/>
      <c r="Z639" s="546"/>
      <c r="AA639" s="547"/>
      <c r="AD639" s="547"/>
      <c r="AE639" s="546"/>
    </row>
    <row r="640" spans="7:31" x14ac:dyDescent="0.35">
      <c r="G640" s="545"/>
      <c r="H640" s="546"/>
      <c r="I640" s="547"/>
      <c r="K640" s="547"/>
      <c r="L640" s="547"/>
      <c r="M640" s="547"/>
      <c r="N640" s="547"/>
      <c r="O640" s="547"/>
      <c r="P640" s="547"/>
      <c r="Q640" s="543"/>
      <c r="R640" s="543"/>
      <c r="T640" s="543"/>
      <c r="Y640" s="547"/>
      <c r="Z640" s="546"/>
      <c r="AA640" s="547"/>
      <c r="AD640" s="547"/>
      <c r="AE640" s="546"/>
    </row>
    <row r="641" spans="7:31" x14ac:dyDescent="0.35">
      <c r="G641" s="545"/>
      <c r="H641" s="546"/>
      <c r="I641" s="547"/>
      <c r="K641" s="547"/>
      <c r="L641" s="547"/>
      <c r="M641" s="547"/>
      <c r="N641" s="547"/>
      <c r="O641" s="547"/>
      <c r="P641" s="547"/>
      <c r="Q641" s="543"/>
      <c r="R641" s="543"/>
      <c r="T641" s="543"/>
      <c r="Y641" s="547"/>
      <c r="Z641" s="546"/>
      <c r="AA641" s="547"/>
      <c r="AD641" s="547"/>
      <c r="AE641" s="546"/>
    </row>
    <row r="642" spans="7:31" x14ac:dyDescent="0.35">
      <c r="G642" s="545"/>
      <c r="H642" s="546"/>
      <c r="I642" s="547"/>
      <c r="K642" s="547"/>
      <c r="L642" s="547"/>
      <c r="M642" s="547"/>
      <c r="N642" s="547"/>
      <c r="O642" s="547"/>
      <c r="P642" s="547"/>
      <c r="Q642" s="543"/>
      <c r="R642" s="543"/>
      <c r="T642" s="543"/>
      <c r="Y642" s="547"/>
      <c r="Z642" s="546"/>
      <c r="AA642" s="547"/>
      <c r="AD642" s="547"/>
      <c r="AE642" s="546"/>
    </row>
    <row r="643" spans="7:31" x14ac:dyDescent="0.35">
      <c r="G643" s="545"/>
      <c r="H643" s="546"/>
      <c r="I643" s="547"/>
      <c r="K643" s="547"/>
      <c r="L643" s="547"/>
      <c r="M643" s="547"/>
      <c r="N643" s="547"/>
      <c r="O643" s="547"/>
      <c r="P643" s="547"/>
      <c r="Q643" s="543"/>
      <c r="R643" s="543"/>
      <c r="T643" s="543"/>
      <c r="Y643" s="547"/>
      <c r="Z643" s="546"/>
      <c r="AA643" s="547"/>
      <c r="AD643" s="547"/>
      <c r="AE643" s="546"/>
    </row>
    <row r="644" spans="7:31" x14ac:dyDescent="0.35">
      <c r="G644" s="545"/>
      <c r="H644" s="546"/>
      <c r="I644" s="547"/>
      <c r="K644" s="547"/>
      <c r="L644" s="547"/>
      <c r="M644" s="547"/>
      <c r="N644" s="547"/>
      <c r="O644" s="547"/>
      <c r="P644" s="547"/>
      <c r="Q644" s="543"/>
      <c r="R644" s="543"/>
      <c r="T644" s="543"/>
      <c r="Y644" s="547"/>
      <c r="Z644" s="546"/>
      <c r="AA644" s="547"/>
      <c r="AD644" s="547"/>
      <c r="AE644" s="546"/>
    </row>
    <row r="645" spans="7:31" x14ac:dyDescent="0.35">
      <c r="G645" s="545"/>
      <c r="H645" s="546"/>
      <c r="I645" s="547"/>
      <c r="K645" s="547"/>
      <c r="L645" s="547"/>
      <c r="M645" s="547"/>
      <c r="N645" s="547"/>
      <c r="O645" s="547"/>
      <c r="P645" s="547"/>
      <c r="Q645" s="543"/>
      <c r="R645" s="543"/>
      <c r="T645" s="543"/>
      <c r="Y645" s="547"/>
      <c r="Z645" s="546"/>
      <c r="AA645" s="547"/>
      <c r="AD645" s="547"/>
      <c r="AE645" s="546"/>
    </row>
    <row r="646" spans="7:31" x14ac:dyDescent="0.35">
      <c r="G646" s="545"/>
      <c r="H646" s="546"/>
      <c r="I646" s="547"/>
      <c r="K646" s="547"/>
      <c r="L646" s="547"/>
      <c r="M646" s="547"/>
      <c r="N646" s="547"/>
      <c r="O646" s="547"/>
      <c r="P646" s="547"/>
      <c r="Q646" s="543"/>
      <c r="R646" s="543"/>
      <c r="T646" s="543"/>
      <c r="Y646" s="547"/>
      <c r="Z646" s="546"/>
      <c r="AA646" s="547"/>
      <c r="AD646" s="547"/>
      <c r="AE646" s="546"/>
    </row>
    <row r="647" spans="7:31" x14ac:dyDescent="0.35">
      <c r="G647" s="545"/>
      <c r="H647" s="546"/>
      <c r="I647" s="547"/>
      <c r="K647" s="547"/>
      <c r="L647" s="547"/>
      <c r="M647" s="547"/>
      <c r="N647" s="547"/>
      <c r="O647" s="547"/>
      <c r="P647" s="547"/>
      <c r="Q647" s="543"/>
      <c r="R647" s="543"/>
      <c r="T647" s="543"/>
      <c r="Y647" s="547"/>
      <c r="Z647" s="546"/>
      <c r="AA647" s="547"/>
      <c r="AD647" s="547"/>
      <c r="AE647" s="546"/>
    </row>
    <row r="648" spans="7:31" x14ac:dyDescent="0.35">
      <c r="G648" s="545"/>
      <c r="H648" s="546"/>
      <c r="I648" s="547"/>
      <c r="K648" s="547"/>
      <c r="L648" s="547"/>
      <c r="M648" s="547"/>
      <c r="N648" s="547"/>
      <c r="O648" s="547"/>
      <c r="P648" s="547"/>
      <c r="Q648" s="543"/>
      <c r="R648" s="543"/>
      <c r="T648" s="543"/>
      <c r="Y648" s="547"/>
      <c r="Z648" s="546"/>
      <c r="AA648" s="547"/>
      <c r="AD648" s="547"/>
      <c r="AE648" s="546"/>
    </row>
    <row r="649" spans="7:31" x14ac:dyDescent="0.35">
      <c r="G649" s="545"/>
      <c r="H649" s="546"/>
      <c r="I649" s="547"/>
      <c r="K649" s="547"/>
      <c r="L649" s="547"/>
      <c r="M649" s="547"/>
      <c r="N649" s="547"/>
      <c r="O649" s="547"/>
      <c r="P649" s="547"/>
      <c r="Q649" s="543"/>
      <c r="R649" s="543"/>
      <c r="T649" s="543"/>
      <c r="Y649" s="547"/>
      <c r="Z649" s="546"/>
      <c r="AA649" s="547"/>
      <c r="AD649" s="547"/>
      <c r="AE649" s="546"/>
    </row>
    <row r="650" spans="7:31" x14ac:dyDescent="0.35">
      <c r="G650" s="545"/>
      <c r="H650" s="546"/>
      <c r="I650" s="547"/>
      <c r="K650" s="547"/>
      <c r="L650" s="547"/>
      <c r="M650" s="547"/>
      <c r="N650" s="547"/>
      <c r="O650" s="547"/>
      <c r="P650" s="547"/>
      <c r="Q650" s="543"/>
      <c r="R650" s="543"/>
      <c r="T650" s="543"/>
      <c r="Y650" s="547"/>
      <c r="Z650" s="546"/>
      <c r="AA650" s="547"/>
      <c r="AD650" s="547"/>
      <c r="AE650" s="546"/>
    </row>
    <row r="651" spans="7:31" x14ac:dyDescent="0.35">
      <c r="G651" s="545"/>
      <c r="H651" s="546"/>
      <c r="I651" s="547"/>
      <c r="K651" s="547"/>
      <c r="L651" s="547"/>
      <c r="M651" s="547"/>
      <c r="N651" s="547"/>
      <c r="O651" s="547"/>
      <c r="P651" s="547"/>
      <c r="Q651" s="543"/>
      <c r="R651" s="543"/>
      <c r="T651" s="543"/>
      <c r="Y651" s="547"/>
      <c r="Z651" s="546"/>
      <c r="AA651" s="547"/>
      <c r="AD651" s="547"/>
      <c r="AE651" s="546"/>
    </row>
    <row r="652" spans="7:31" x14ac:dyDescent="0.35">
      <c r="G652" s="545"/>
      <c r="H652" s="546"/>
      <c r="I652" s="547"/>
      <c r="K652" s="547"/>
      <c r="L652" s="547"/>
      <c r="M652" s="547"/>
      <c r="N652" s="547"/>
      <c r="O652" s="547"/>
      <c r="P652" s="547"/>
      <c r="Q652" s="543"/>
      <c r="R652" s="543"/>
      <c r="T652" s="543"/>
      <c r="Y652" s="547"/>
      <c r="Z652" s="546"/>
      <c r="AA652" s="547"/>
      <c r="AD652" s="547"/>
      <c r="AE652" s="546"/>
    </row>
    <row r="653" spans="7:31" x14ac:dyDescent="0.35">
      <c r="G653" s="545"/>
      <c r="H653" s="546"/>
      <c r="I653" s="547"/>
      <c r="K653" s="547"/>
      <c r="L653" s="547"/>
      <c r="M653" s="547"/>
      <c r="N653" s="547"/>
      <c r="O653" s="547"/>
      <c r="P653" s="547"/>
      <c r="Q653" s="543"/>
      <c r="R653" s="543"/>
      <c r="T653" s="543"/>
      <c r="Y653" s="547"/>
      <c r="Z653" s="546"/>
      <c r="AA653" s="547"/>
      <c r="AD653" s="547"/>
      <c r="AE653" s="546"/>
    </row>
    <row r="654" spans="7:31" x14ac:dyDescent="0.35">
      <c r="G654" s="545"/>
      <c r="H654" s="546"/>
      <c r="I654" s="547"/>
      <c r="K654" s="547"/>
      <c r="L654" s="547"/>
      <c r="M654" s="547"/>
      <c r="N654" s="547"/>
      <c r="O654" s="547"/>
      <c r="P654" s="547"/>
      <c r="Q654" s="543"/>
      <c r="R654" s="543"/>
      <c r="T654" s="543"/>
      <c r="Y654" s="547"/>
      <c r="Z654" s="546"/>
      <c r="AA654" s="547"/>
      <c r="AD654" s="547"/>
      <c r="AE654" s="546"/>
    </row>
    <row r="655" spans="7:31" x14ac:dyDescent="0.35">
      <c r="G655" s="545"/>
      <c r="H655" s="546"/>
      <c r="I655" s="547"/>
      <c r="K655" s="547"/>
      <c r="L655" s="547"/>
      <c r="M655" s="547"/>
      <c r="N655" s="547"/>
      <c r="O655" s="547"/>
      <c r="P655" s="547"/>
      <c r="Q655" s="543"/>
      <c r="R655" s="543"/>
      <c r="T655" s="543"/>
      <c r="Y655" s="547"/>
      <c r="Z655" s="546"/>
      <c r="AA655" s="547"/>
      <c r="AD655" s="547"/>
      <c r="AE655" s="546"/>
    </row>
    <row r="656" spans="7:31" x14ac:dyDescent="0.35">
      <c r="G656" s="545"/>
      <c r="H656" s="546"/>
      <c r="I656" s="547"/>
      <c r="K656" s="547"/>
      <c r="L656" s="547"/>
      <c r="M656" s="547"/>
      <c r="N656" s="547"/>
      <c r="O656" s="547"/>
      <c r="P656" s="547"/>
      <c r="Q656" s="543"/>
      <c r="R656" s="543"/>
      <c r="T656" s="543"/>
      <c r="Y656" s="547"/>
      <c r="Z656" s="546"/>
      <c r="AA656" s="547"/>
      <c r="AD656" s="547"/>
      <c r="AE656" s="546"/>
    </row>
    <row r="657" spans="7:31" x14ac:dyDescent="0.35">
      <c r="G657" s="545"/>
      <c r="H657" s="546"/>
      <c r="I657" s="547"/>
      <c r="K657" s="547"/>
      <c r="L657" s="547"/>
      <c r="M657" s="547"/>
      <c r="N657" s="547"/>
      <c r="O657" s="547"/>
      <c r="P657" s="547"/>
      <c r="Q657" s="543"/>
      <c r="R657" s="543"/>
      <c r="T657" s="543"/>
      <c r="Y657" s="547"/>
      <c r="Z657" s="546"/>
      <c r="AA657" s="547"/>
      <c r="AD657" s="547"/>
      <c r="AE657" s="546"/>
    </row>
    <row r="658" spans="7:31" x14ac:dyDescent="0.35">
      <c r="G658" s="545"/>
      <c r="H658" s="546"/>
      <c r="I658" s="547"/>
      <c r="K658" s="547"/>
      <c r="L658" s="547"/>
      <c r="M658" s="547"/>
      <c r="N658" s="547"/>
      <c r="O658" s="547"/>
      <c r="P658" s="547"/>
      <c r="Q658" s="543"/>
      <c r="R658" s="543"/>
      <c r="T658" s="543"/>
      <c r="Y658" s="547"/>
      <c r="Z658" s="546"/>
      <c r="AA658" s="547"/>
      <c r="AD658" s="547"/>
      <c r="AE658" s="546"/>
    </row>
    <row r="659" spans="7:31" x14ac:dyDescent="0.35">
      <c r="G659" s="545"/>
      <c r="H659" s="546"/>
      <c r="I659" s="547"/>
      <c r="K659" s="547"/>
      <c r="L659" s="547"/>
      <c r="M659" s="547"/>
      <c r="N659" s="547"/>
      <c r="O659" s="547"/>
      <c r="P659" s="547"/>
      <c r="Q659" s="543"/>
      <c r="R659" s="543"/>
      <c r="T659" s="543"/>
      <c r="Y659" s="547"/>
      <c r="Z659" s="546"/>
      <c r="AA659" s="547"/>
      <c r="AD659" s="547"/>
      <c r="AE659" s="546"/>
    </row>
    <row r="660" spans="7:31" x14ac:dyDescent="0.35">
      <c r="G660" s="545"/>
      <c r="H660" s="546"/>
      <c r="I660" s="547"/>
      <c r="K660" s="547"/>
      <c r="L660" s="547"/>
      <c r="M660" s="547"/>
      <c r="N660" s="547"/>
      <c r="O660" s="547"/>
      <c r="P660" s="547"/>
      <c r="Q660" s="543"/>
      <c r="R660" s="543"/>
      <c r="T660" s="543"/>
      <c r="Y660" s="547"/>
      <c r="Z660" s="546"/>
      <c r="AA660" s="547"/>
      <c r="AD660" s="547"/>
      <c r="AE660" s="546"/>
    </row>
    <row r="661" spans="7:31" x14ac:dyDescent="0.35">
      <c r="G661" s="545"/>
      <c r="H661" s="546"/>
      <c r="I661" s="547"/>
      <c r="K661" s="547"/>
      <c r="L661" s="547"/>
      <c r="M661" s="547"/>
      <c r="N661" s="547"/>
      <c r="O661" s="547"/>
      <c r="P661" s="547"/>
      <c r="Q661" s="543"/>
      <c r="R661" s="543"/>
      <c r="T661" s="543"/>
      <c r="Y661" s="547"/>
      <c r="Z661" s="546"/>
      <c r="AA661" s="547"/>
      <c r="AD661" s="547"/>
      <c r="AE661" s="546"/>
    </row>
    <row r="662" spans="7:31" x14ac:dyDescent="0.35">
      <c r="G662" s="545"/>
      <c r="H662" s="546"/>
      <c r="I662" s="547"/>
      <c r="K662" s="547"/>
      <c r="L662" s="547"/>
      <c r="M662" s="547"/>
      <c r="N662" s="547"/>
      <c r="O662" s="547"/>
      <c r="P662" s="547"/>
      <c r="Q662" s="543"/>
      <c r="R662" s="543"/>
      <c r="T662" s="543"/>
      <c r="Y662" s="547"/>
      <c r="Z662" s="546"/>
      <c r="AA662" s="547"/>
      <c r="AD662" s="547"/>
      <c r="AE662" s="546"/>
    </row>
    <row r="663" spans="7:31" x14ac:dyDescent="0.35">
      <c r="G663" s="545"/>
      <c r="H663" s="546"/>
      <c r="I663" s="547"/>
      <c r="K663" s="547"/>
      <c r="L663" s="547"/>
      <c r="M663" s="547"/>
      <c r="N663" s="547"/>
      <c r="O663" s="547"/>
      <c r="P663" s="547"/>
      <c r="Q663" s="543"/>
      <c r="R663" s="543"/>
      <c r="T663" s="543"/>
      <c r="Y663" s="547"/>
      <c r="Z663" s="546"/>
      <c r="AA663" s="547"/>
      <c r="AD663" s="547"/>
      <c r="AE663" s="546"/>
    </row>
    <row r="664" spans="7:31" x14ac:dyDescent="0.35">
      <c r="G664" s="545"/>
      <c r="H664" s="546"/>
      <c r="I664" s="547"/>
      <c r="K664" s="547"/>
      <c r="L664" s="547"/>
      <c r="M664" s="547"/>
      <c r="N664" s="547"/>
      <c r="O664" s="547"/>
      <c r="P664" s="547"/>
      <c r="Q664" s="543"/>
      <c r="R664" s="543"/>
      <c r="T664" s="543"/>
      <c r="Y664" s="547"/>
      <c r="Z664" s="546"/>
      <c r="AA664" s="547"/>
      <c r="AD664" s="547"/>
      <c r="AE664" s="546"/>
    </row>
    <row r="665" spans="7:31" x14ac:dyDescent="0.35">
      <c r="G665" s="545"/>
      <c r="H665" s="546"/>
      <c r="I665" s="547"/>
      <c r="K665" s="547"/>
      <c r="L665" s="547"/>
      <c r="M665" s="547"/>
      <c r="N665" s="547"/>
      <c r="O665" s="547"/>
      <c r="P665" s="547"/>
      <c r="Q665" s="543"/>
      <c r="R665" s="543"/>
      <c r="T665" s="543"/>
      <c r="Y665" s="547"/>
      <c r="Z665" s="546"/>
      <c r="AA665" s="547"/>
      <c r="AD665" s="547"/>
      <c r="AE665" s="546"/>
    </row>
    <row r="666" spans="7:31" x14ac:dyDescent="0.35">
      <c r="G666" s="545"/>
      <c r="H666" s="546"/>
      <c r="I666" s="547"/>
      <c r="K666" s="547"/>
      <c r="L666" s="547"/>
      <c r="M666" s="547"/>
      <c r="N666" s="547"/>
      <c r="O666" s="547"/>
      <c r="P666" s="547"/>
      <c r="Q666" s="543"/>
      <c r="R666" s="543"/>
      <c r="T666" s="543"/>
      <c r="Y666" s="547"/>
      <c r="Z666" s="546"/>
      <c r="AA666" s="547"/>
      <c r="AD666" s="547"/>
      <c r="AE666" s="546"/>
    </row>
    <row r="667" spans="7:31" x14ac:dyDescent="0.35">
      <c r="G667" s="545"/>
      <c r="H667" s="546"/>
      <c r="I667" s="547"/>
      <c r="K667" s="547"/>
      <c r="L667" s="547"/>
      <c r="M667" s="547"/>
      <c r="N667" s="547"/>
      <c r="O667" s="547"/>
      <c r="P667" s="547"/>
      <c r="Q667" s="543"/>
      <c r="R667" s="543"/>
      <c r="T667" s="543"/>
      <c r="Y667" s="547"/>
      <c r="Z667" s="546"/>
      <c r="AA667" s="547"/>
      <c r="AD667" s="547"/>
      <c r="AE667" s="546"/>
    </row>
    <row r="668" spans="7:31" x14ac:dyDescent="0.35">
      <c r="G668" s="545"/>
      <c r="H668" s="546"/>
      <c r="I668" s="547"/>
      <c r="K668" s="547"/>
      <c r="L668" s="547"/>
      <c r="M668" s="547"/>
      <c r="N668" s="547"/>
      <c r="O668" s="547"/>
      <c r="P668" s="547"/>
      <c r="Q668" s="543"/>
      <c r="R668" s="543"/>
      <c r="T668" s="543"/>
      <c r="Y668" s="547"/>
      <c r="Z668" s="546"/>
      <c r="AA668" s="547"/>
      <c r="AD668" s="547"/>
      <c r="AE668" s="546"/>
    </row>
    <row r="669" spans="7:31" x14ac:dyDescent="0.35">
      <c r="G669" s="545"/>
      <c r="H669" s="546"/>
      <c r="I669" s="547"/>
      <c r="K669" s="547"/>
      <c r="L669" s="547"/>
      <c r="M669" s="547"/>
      <c r="N669" s="547"/>
      <c r="O669" s="547"/>
      <c r="P669" s="547"/>
      <c r="Q669" s="543"/>
      <c r="R669" s="543"/>
      <c r="T669" s="543"/>
      <c r="Y669" s="547"/>
      <c r="Z669" s="546"/>
      <c r="AA669" s="547"/>
      <c r="AD669" s="547"/>
      <c r="AE669" s="546"/>
    </row>
    <row r="670" spans="7:31" x14ac:dyDescent="0.35">
      <c r="G670" s="545"/>
      <c r="H670" s="546"/>
      <c r="I670" s="547"/>
      <c r="K670" s="547"/>
      <c r="L670" s="547"/>
      <c r="M670" s="547"/>
      <c r="N670" s="547"/>
      <c r="O670" s="547"/>
      <c r="P670" s="547"/>
      <c r="Q670" s="543"/>
      <c r="R670" s="543"/>
      <c r="T670" s="543"/>
      <c r="Y670" s="547"/>
      <c r="Z670" s="546"/>
      <c r="AA670" s="547"/>
      <c r="AD670" s="547"/>
      <c r="AE670" s="546"/>
    </row>
    <row r="671" spans="7:31" x14ac:dyDescent="0.35">
      <c r="G671" s="545"/>
      <c r="H671" s="546"/>
      <c r="I671" s="547"/>
      <c r="K671" s="547"/>
      <c r="L671" s="547"/>
      <c r="M671" s="547"/>
      <c r="N671" s="547"/>
      <c r="O671" s="547"/>
      <c r="P671" s="547"/>
      <c r="Q671" s="543"/>
      <c r="R671" s="543"/>
      <c r="T671" s="543"/>
      <c r="Y671" s="547"/>
      <c r="Z671" s="546"/>
      <c r="AA671" s="547"/>
      <c r="AD671" s="547"/>
      <c r="AE671" s="546"/>
    </row>
    <row r="672" spans="7:31" x14ac:dyDescent="0.35">
      <c r="G672" s="545"/>
      <c r="H672" s="546"/>
      <c r="I672" s="547"/>
      <c r="K672" s="547"/>
      <c r="L672" s="547"/>
      <c r="M672" s="547"/>
      <c r="N672" s="547"/>
      <c r="O672" s="547"/>
      <c r="P672" s="547"/>
      <c r="Q672" s="543"/>
      <c r="R672" s="543"/>
      <c r="T672" s="543"/>
      <c r="Y672" s="547"/>
      <c r="Z672" s="546"/>
      <c r="AA672" s="547"/>
      <c r="AD672" s="547"/>
      <c r="AE672" s="546"/>
    </row>
    <row r="673" spans="7:31" x14ac:dyDescent="0.35">
      <c r="G673" s="545"/>
      <c r="H673" s="546"/>
      <c r="I673" s="547"/>
      <c r="K673" s="547"/>
      <c r="L673" s="547"/>
      <c r="M673" s="547"/>
      <c r="N673" s="547"/>
      <c r="O673" s="547"/>
      <c r="P673" s="547"/>
      <c r="Q673" s="543"/>
      <c r="R673" s="543"/>
      <c r="T673" s="543"/>
      <c r="Y673" s="547"/>
      <c r="Z673" s="546"/>
      <c r="AA673" s="547"/>
      <c r="AD673" s="547"/>
      <c r="AE673" s="546"/>
    </row>
    <row r="674" spans="7:31" x14ac:dyDescent="0.35">
      <c r="G674" s="545"/>
      <c r="H674" s="546"/>
      <c r="I674" s="547"/>
      <c r="K674" s="547"/>
      <c r="L674" s="547"/>
      <c r="M674" s="547"/>
      <c r="N674" s="547"/>
      <c r="O674" s="547"/>
      <c r="P674" s="547"/>
      <c r="Q674" s="543"/>
      <c r="R674" s="543"/>
      <c r="T674" s="543"/>
      <c r="Y674" s="547"/>
      <c r="Z674" s="546"/>
      <c r="AA674" s="547"/>
      <c r="AD674" s="547"/>
      <c r="AE674" s="546"/>
    </row>
    <row r="675" spans="7:31" x14ac:dyDescent="0.35">
      <c r="G675" s="545"/>
      <c r="H675" s="546"/>
      <c r="I675" s="547"/>
      <c r="K675" s="547"/>
      <c r="L675" s="547"/>
      <c r="M675" s="547"/>
      <c r="N675" s="547"/>
      <c r="O675" s="547"/>
      <c r="P675" s="547"/>
      <c r="Q675" s="543"/>
      <c r="R675" s="543"/>
      <c r="T675" s="543"/>
      <c r="Y675" s="547"/>
      <c r="Z675" s="546"/>
      <c r="AA675" s="547"/>
      <c r="AD675" s="547"/>
      <c r="AE675" s="546"/>
    </row>
    <row r="676" spans="7:31" x14ac:dyDescent="0.35">
      <c r="G676" s="545"/>
      <c r="H676" s="546"/>
      <c r="I676" s="547"/>
      <c r="K676" s="547"/>
      <c r="L676" s="547"/>
      <c r="M676" s="547"/>
      <c r="N676" s="547"/>
      <c r="O676" s="547"/>
      <c r="P676" s="547"/>
      <c r="Q676" s="543"/>
      <c r="R676" s="543"/>
      <c r="T676" s="543"/>
      <c r="Y676" s="547"/>
      <c r="Z676" s="546"/>
      <c r="AA676" s="547"/>
      <c r="AD676" s="547"/>
      <c r="AE676" s="546"/>
    </row>
    <row r="677" spans="7:31" x14ac:dyDescent="0.35">
      <c r="G677" s="545"/>
      <c r="H677" s="546"/>
      <c r="I677" s="547"/>
      <c r="K677" s="547"/>
      <c r="L677" s="547"/>
      <c r="M677" s="547"/>
      <c r="N677" s="547"/>
      <c r="O677" s="547"/>
      <c r="P677" s="547"/>
      <c r="Q677" s="543"/>
      <c r="R677" s="543"/>
      <c r="T677" s="543"/>
      <c r="Y677" s="547"/>
      <c r="Z677" s="546"/>
      <c r="AA677" s="547"/>
      <c r="AD677" s="547"/>
      <c r="AE677" s="546"/>
    </row>
    <row r="678" spans="7:31" x14ac:dyDescent="0.35">
      <c r="G678" s="545"/>
      <c r="H678" s="546"/>
      <c r="I678" s="547"/>
      <c r="K678" s="547"/>
      <c r="L678" s="547"/>
      <c r="M678" s="547"/>
      <c r="N678" s="547"/>
      <c r="O678" s="547"/>
      <c r="P678" s="547"/>
      <c r="Q678" s="543"/>
      <c r="R678" s="543"/>
      <c r="T678" s="543"/>
      <c r="Y678" s="547"/>
      <c r="Z678" s="546"/>
      <c r="AA678" s="547"/>
      <c r="AD678" s="547"/>
      <c r="AE678" s="546"/>
    </row>
    <row r="679" spans="7:31" x14ac:dyDescent="0.35">
      <c r="G679" s="545"/>
      <c r="H679" s="546"/>
      <c r="I679" s="547"/>
      <c r="K679" s="547"/>
      <c r="L679" s="547"/>
      <c r="M679" s="547"/>
      <c r="N679" s="547"/>
      <c r="O679" s="547"/>
      <c r="P679" s="547"/>
      <c r="Q679" s="543"/>
      <c r="R679" s="543"/>
      <c r="T679" s="543"/>
      <c r="Y679" s="547"/>
      <c r="Z679" s="546"/>
      <c r="AA679" s="547"/>
      <c r="AD679" s="547"/>
      <c r="AE679" s="546"/>
    </row>
    <row r="680" spans="7:31" x14ac:dyDescent="0.35">
      <c r="G680" s="545"/>
      <c r="H680" s="546"/>
      <c r="I680" s="547"/>
      <c r="K680" s="547"/>
      <c r="L680" s="547"/>
      <c r="M680" s="547"/>
      <c r="N680" s="547"/>
      <c r="O680" s="547"/>
      <c r="P680" s="547"/>
      <c r="Q680" s="543"/>
      <c r="R680" s="543"/>
      <c r="T680" s="543"/>
      <c r="Y680" s="547"/>
      <c r="Z680" s="546"/>
      <c r="AA680" s="547"/>
      <c r="AD680" s="547"/>
      <c r="AE680" s="546"/>
    </row>
    <row r="681" spans="7:31" x14ac:dyDescent="0.35">
      <c r="G681" s="545"/>
      <c r="H681" s="546"/>
      <c r="I681" s="547"/>
      <c r="K681" s="547"/>
      <c r="L681" s="547"/>
      <c r="M681" s="547"/>
      <c r="N681" s="547"/>
      <c r="O681" s="547"/>
      <c r="P681" s="547"/>
      <c r="Q681" s="543"/>
      <c r="R681" s="543"/>
      <c r="T681" s="543"/>
      <c r="Y681" s="547"/>
      <c r="Z681" s="546"/>
      <c r="AA681" s="547"/>
      <c r="AD681" s="547"/>
      <c r="AE681" s="546"/>
    </row>
    <row r="682" spans="7:31" x14ac:dyDescent="0.35">
      <c r="G682" s="545"/>
      <c r="H682" s="546"/>
      <c r="I682" s="547"/>
      <c r="K682" s="547"/>
      <c r="L682" s="547"/>
      <c r="M682" s="547"/>
      <c r="N682" s="547"/>
      <c r="O682" s="547"/>
      <c r="P682" s="547"/>
      <c r="Q682" s="543"/>
      <c r="R682" s="543"/>
      <c r="T682" s="543"/>
      <c r="Y682" s="547"/>
      <c r="Z682" s="546"/>
      <c r="AA682" s="547"/>
      <c r="AD682" s="547"/>
      <c r="AE682" s="546"/>
    </row>
    <row r="683" spans="7:31" x14ac:dyDescent="0.35">
      <c r="G683" s="545"/>
      <c r="H683" s="546"/>
      <c r="I683" s="547"/>
      <c r="K683" s="547"/>
      <c r="L683" s="547"/>
      <c r="M683" s="547"/>
      <c r="N683" s="547"/>
      <c r="O683" s="547"/>
      <c r="P683" s="547"/>
      <c r="Q683" s="543"/>
      <c r="R683" s="543"/>
      <c r="T683" s="543"/>
      <c r="Y683" s="547"/>
      <c r="Z683" s="546"/>
      <c r="AA683" s="547"/>
      <c r="AD683" s="547"/>
      <c r="AE683" s="546"/>
    </row>
    <row r="684" spans="7:31" x14ac:dyDescent="0.35">
      <c r="G684" s="545"/>
      <c r="H684" s="546"/>
      <c r="I684" s="547"/>
      <c r="K684" s="547"/>
      <c r="L684" s="547"/>
      <c r="M684" s="547"/>
      <c r="N684" s="547"/>
      <c r="O684" s="547"/>
      <c r="P684" s="547"/>
      <c r="Q684" s="543"/>
      <c r="R684" s="543"/>
      <c r="T684" s="543"/>
      <c r="Y684" s="547"/>
      <c r="Z684" s="546"/>
      <c r="AA684" s="547"/>
      <c r="AD684" s="547"/>
      <c r="AE684" s="546"/>
    </row>
    <row r="685" spans="7:31" x14ac:dyDescent="0.35">
      <c r="G685" s="545"/>
      <c r="H685" s="546"/>
      <c r="I685" s="547"/>
      <c r="K685" s="547"/>
      <c r="L685" s="547"/>
      <c r="M685" s="547"/>
      <c r="N685" s="547"/>
      <c r="O685" s="547"/>
      <c r="P685" s="547"/>
      <c r="Q685" s="543"/>
      <c r="R685" s="543"/>
      <c r="T685" s="543"/>
      <c r="Y685" s="547"/>
      <c r="Z685" s="546"/>
      <c r="AA685" s="547"/>
      <c r="AD685" s="547"/>
      <c r="AE685" s="546"/>
    </row>
    <row r="686" spans="7:31" x14ac:dyDescent="0.35">
      <c r="G686" s="545"/>
      <c r="H686" s="546"/>
      <c r="I686" s="547"/>
      <c r="K686" s="547"/>
      <c r="L686" s="547"/>
      <c r="M686" s="547"/>
      <c r="N686" s="547"/>
      <c r="O686" s="547"/>
      <c r="P686" s="547"/>
      <c r="Q686" s="543"/>
      <c r="R686" s="543"/>
      <c r="T686" s="543"/>
      <c r="Y686" s="547"/>
      <c r="Z686" s="546"/>
      <c r="AA686" s="547"/>
      <c r="AD686" s="547"/>
      <c r="AE686" s="546"/>
    </row>
    <row r="687" spans="7:31" x14ac:dyDescent="0.35">
      <c r="G687" s="545"/>
      <c r="H687" s="546"/>
      <c r="I687" s="547"/>
      <c r="K687" s="547"/>
      <c r="L687" s="547"/>
      <c r="M687" s="547"/>
      <c r="N687" s="547"/>
      <c r="O687" s="547"/>
      <c r="P687" s="547"/>
      <c r="Q687" s="543"/>
      <c r="R687" s="543"/>
      <c r="T687" s="543"/>
      <c r="Y687" s="547"/>
      <c r="Z687" s="546"/>
      <c r="AA687" s="547"/>
      <c r="AD687" s="547"/>
      <c r="AE687" s="546"/>
    </row>
    <row r="688" spans="7:31" x14ac:dyDescent="0.35">
      <c r="G688" s="545"/>
      <c r="H688" s="546"/>
      <c r="I688" s="547"/>
      <c r="K688" s="547"/>
      <c r="L688" s="547"/>
      <c r="M688" s="547"/>
      <c r="N688" s="547"/>
      <c r="O688" s="547"/>
      <c r="P688" s="547"/>
      <c r="Q688" s="543"/>
      <c r="R688" s="543"/>
      <c r="T688" s="543"/>
      <c r="Y688" s="547"/>
      <c r="Z688" s="546"/>
      <c r="AA688" s="547"/>
      <c r="AD688" s="547"/>
      <c r="AE688" s="546"/>
    </row>
    <row r="689" spans="7:31" x14ac:dyDescent="0.35">
      <c r="G689" s="545"/>
      <c r="H689" s="546"/>
      <c r="I689" s="547"/>
      <c r="K689" s="547"/>
      <c r="L689" s="547"/>
      <c r="M689" s="547"/>
      <c r="N689" s="547"/>
      <c r="O689" s="547"/>
      <c r="P689" s="547"/>
      <c r="Q689" s="543"/>
      <c r="R689" s="543"/>
      <c r="T689" s="543"/>
      <c r="Y689" s="547"/>
      <c r="Z689" s="546"/>
      <c r="AA689" s="547"/>
      <c r="AD689" s="547"/>
      <c r="AE689" s="546"/>
    </row>
    <row r="690" spans="7:31" x14ac:dyDescent="0.35">
      <c r="G690" s="545"/>
      <c r="H690" s="546"/>
      <c r="I690" s="547"/>
      <c r="K690" s="547"/>
      <c r="L690" s="547"/>
      <c r="M690" s="547"/>
      <c r="N690" s="547"/>
      <c r="O690" s="547"/>
      <c r="P690" s="547"/>
      <c r="Q690" s="543"/>
      <c r="R690" s="543"/>
      <c r="T690" s="543"/>
      <c r="Y690" s="547"/>
      <c r="Z690" s="546"/>
      <c r="AA690" s="547"/>
      <c r="AD690" s="547"/>
      <c r="AE690" s="546"/>
    </row>
    <row r="691" spans="7:31" x14ac:dyDescent="0.35">
      <c r="G691" s="545"/>
      <c r="H691" s="546"/>
      <c r="I691" s="547"/>
      <c r="K691" s="547"/>
      <c r="L691" s="547"/>
      <c r="M691" s="547"/>
      <c r="N691" s="547"/>
      <c r="O691" s="547"/>
      <c r="P691" s="547"/>
      <c r="Q691" s="543"/>
      <c r="R691" s="543"/>
      <c r="T691" s="543"/>
      <c r="Y691" s="547"/>
      <c r="Z691" s="546"/>
      <c r="AA691" s="547"/>
      <c r="AD691" s="547"/>
      <c r="AE691" s="546"/>
    </row>
    <row r="692" spans="7:31" x14ac:dyDescent="0.35">
      <c r="G692" s="545"/>
      <c r="H692" s="546"/>
      <c r="I692" s="547"/>
      <c r="K692" s="547"/>
      <c r="L692" s="547"/>
      <c r="M692" s="547"/>
      <c r="N692" s="547"/>
      <c r="O692" s="547"/>
      <c r="P692" s="547"/>
      <c r="Q692" s="543"/>
      <c r="R692" s="543"/>
      <c r="T692" s="543"/>
      <c r="Y692" s="547"/>
      <c r="Z692" s="546"/>
      <c r="AA692" s="547"/>
      <c r="AD692" s="547"/>
      <c r="AE692" s="546"/>
    </row>
    <row r="693" spans="7:31" x14ac:dyDescent="0.35">
      <c r="G693" s="545"/>
      <c r="H693" s="546"/>
      <c r="I693" s="547"/>
      <c r="K693" s="547"/>
      <c r="L693" s="547"/>
      <c r="M693" s="547"/>
      <c r="N693" s="547"/>
      <c r="O693" s="547"/>
      <c r="P693" s="547"/>
      <c r="Q693" s="543"/>
      <c r="R693" s="543"/>
      <c r="T693" s="543"/>
      <c r="Y693" s="547"/>
      <c r="Z693" s="546"/>
      <c r="AA693" s="547"/>
      <c r="AD693" s="547"/>
      <c r="AE693" s="546"/>
    </row>
    <row r="694" spans="7:31" x14ac:dyDescent="0.35">
      <c r="G694" s="545"/>
      <c r="H694" s="546"/>
      <c r="I694" s="547"/>
      <c r="K694" s="547"/>
      <c r="L694" s="547"/>
      <c r="M694" s="547"/>
      <c r="N694" s="547"/>
      <c r="O694" s="547"/>
      <c r="P694" s="547"/>
      <c r="Q694" s="543"/>
      <c r="R694" s="543"/>
      <c r="T694" s="543"/>
      <c r="Y694" s="547"/>
      <c r="Z694" s="546"/>
      <c r="AA694" s="547"/>
      <c r="AD694" s="547"/>
      <c r="AE694" s="546"/>
    </row>
    <row r="695" spans="7:31" x14ac:dyDescent="0.35">
      <c r="G695" s="545"/>
      <c r="H695" s="546"/>
      <c r="I695" s="547"/>
      <c r="K695" s="547"/>
      <c r="L695" s="547"/>
      <c r="M695" s="547"/>
      <c r="N695" s="547"/>
      <c r="O695" s="547"/>
      <c r="P695" s="547"/>
      <c r="Q695" s="543"/>
      <c r="R695" s="543"/>
      <c r="T695" s="543"/>
      <c r="Y695" s="547"/>
      <c r="Z695" s="546"/>
      <c r="AA695" s="547"/>
      <c r="AD695" s="547"/>
      <c r="AE695" s="546"/>
    </row>
    <row r="696" spans="7:31" x14ac:dyDescent="0.35">
      <c r="G696" s="545"/>
      <c r="H696" s="546"/>
      <c r="I696" s="547"/>
      <c r="K696" s="547"/>
      <c r="L696" s="547"/>
      <c r="M696" s="547"/>
      <c r="N696" s="547"/>
      <c r="O696" s="547"/>
      <c r="P696" s="547"/>
      <c r="Q696" s="543"/>
      <c r="R696" s="543"/>
      <c r="T696" s="543"/>
      <c r="Y696" s="547"/>
      <c r="Z696" s="546"/>
      <c r="AA696" s="547"/>
      <c r="AD696" s="547"/>
      <c r="AE696" s="546"/>
    </row>
    <row r="697" spans="7:31" x14ac:dyDescent="0.35">
      <c r="G697" s="545"/>
      <c r="H697" s="546"/>
      <c r="I697" s="547"/>
      <c r="K697" s="547"/>
      <c r="L697" s="547"/>
      <c r="M697" s="547"/>
      <c r="N697" s="547"/>
      <c r="O697" s="547"/>
      <c r="P697" s="547"/>
      <c r="Q697" s="543"/>
      <c r="R697" s="543"/>
      <c r="T697" s="543"/>
      <c r="Y697" s="547"/>
      <c r="Z697" s="546"/>
      <c r="AA697" s="547"/>
      <c r="AD697" s="547"/>
      <c r="AE697" s="546"/>
    </row>
    <row r="698" spans="7:31" x14ac:dyDescent="0.35">
      <c r="G698" s="545"/>
      <c r="H698" s="546"/>
      <c r="I698" s="547"/>
      <c r="K698" s="547"/>
      <c r="L698" s="547"/>
      <c r="M698" s="547"/>
      <c r="N698" s="547"/>
      <c r="O698" s="547"/>
      <c r="P698" s="547"/>
      <c r="Q698" s="543"/>
      <c r="R698" s="543"/>
      <c r="T698" s="543"/>
      <c r="Y698" s="547"/>
      <c r="Z698" s="546"/>
      <c r="AA698" s="547"/>
      <c r="AD698" s="547"/>
      <c r="AE698" s="546"/>
    </row>
    <row r="699" spans="7:31" x14ac:dyDescent="0.35">
      <c r="G699" s="545"/>
      <c r="H699" s="546"/>
      <c r="I699" s="547"/>
      <c r="K699" s="547"/>
      <c r="L699" s="547"/>
      <c r="M699" s="547"/>
      <c r="N699" s="547"/>
      <c r="O699" s="547"/>
      <c r="P699" s="547"/>
      <c r="Q699" s="543"/>
      <c r="R699" s="543"/>
      <c r="T699" s="543"/>
      <c r="Y699" s="547"/>
      <c r="Z699" s="546"/>
      <c r="AA699" s="547"/>
      <c r="AD699" s="547"/>
      <c r="AE699" s="546"/>
    </row>
    <row r="700" spans="7:31" x14ac:dyDescent="0.35">
      <c r="G700" s="545"/>
      <c r="H700" s="546"/>
      <c r="I700" s="547"/>
      <c r="K700" s="547"/>
      <c r="L700" s="547"/>
      <c r="M700" s="547"/>
      <c r="N700" s="547"/>
      <c r="O700" s="547"/>
      <c r="P700" s="547"/>
      <c r="Q700" s="543"/>
      <c r="R700" s="543"/>
      <c r="T700" s="543"/>
      <c r="Y700" s="547"/>
      <c r="Z700" s="546"/>
      <c r="AA700" s="547"/>
      <c r="AD700" s="547"/>
      <c r="AE700" s="546"/>
    </row>
    <row r="701" spans="7:31" x14ac:dyDescent="0.35">
      <c r="G701" s="545"/>
      <c r="H701" s="546"/>
      <c r="I701" s="547"/>
      <c r="K701" s="547"/>
      <c r="L701" s="547"/>
      <c r="M701" s="547"/>
      <c r="N701" s="547"/>
      <c r="O701" s="547"/>
      <c r="P701" s="547"/>
      <c r="Q701" s="543"/>
      <c r="R701" s="543"/>
      <c r="T701" s="543"/>
      <c r="Y701" s="547"/>
      <c r="Z701" s="546"/>
      <c r="AA701" s="547"/>
      <c r="AD701" s="547"/>
      <c r="AE701" s="546"/>
    </row>
    <row r="702" spans="7:31" x14ac:dyDescent="0.35">
      <c r="G702" s="545"/>
      <c r="H702" s="546"/>
      <c r="I702" s="547"/>
      <c r="K702" s="547"/>
      <c r="L702" s="547"/>
      <c r="M702" s="547"/>
      <c r="N702" s="547"/>
      <c r="O702" s="547"/>
      <c r="P702" s="547"/>
      <c r="Q702" s="543"/>
      <c r="R702" s="543"/>
      <c r="T702" s="543"/>
      <c r="Y702" s="547"/>
      <c r="Z702" s="546"/>
      <c r="AA702" s="547"/>
      <c r="AD702" s="547"/>
      <c r="AE702" s="546"/>
    </row>
    <row r="703" spans="7:31" x14ac:dyDescent="0.35">
      <c r="G703" s="545"/>
      <c r="H703" s="546"/>
      <c r="I703" s="547"/>
      <c r="K703" s="547"/>
      <c r="L703" s="547"/>
      <c r="M703" s="547"/>
      <c r="N703" s="547"/>
      <c r="O703" s="547"/>
      <c r="P703" s="547"/>
      <c r="Q703" s="543"/>
      <c r="R703" s="543"/>
      <c r="T703" s="543"/>
      <c r="Y703" s="547"/>
      <c r="Z703" s="546"/>
      <c r="AA703" s="547"/>
      <c r="AD703" s="547"/>
      <c r="AE703" s="546"/>
    </row>
    <row r="704" spans="7:31" x14ac:dyDescent="0.35">
      <c r="G704" s="545"/>
      <c r="H704" s="546"/>
      <c r="I704" s="547"/>
      <c r="K704" s="547"/>
      <c r="L704" s="547"/>
      <c r="M704" s="547"/>
      <c r="N704" s="547"/>
      <c r="O704" s="547"/>
      <c r="P704" s="547"/>
      <c r="Q704" s="543"/>
      <c r="R704" s="543"/>
      <c r="T704" s="543"/>
      <c r="Y704" s="547"/>
      <c r="Z704" s="546"/>
      <c r="AA704" s="547"/>
      <c r="AD704" s="547"/>
      <c r="AE704" s="546"/>
    </row>
    <row r="705" spans="7:31" x14ac:dyDescent="0.35">
      <c r="G705" s="545"/>
      <c r="H705" s="546"/>
      <c r="I705" s="547"/>
      <c r="K705" s="547"/>
      <c r="L705" s="547"/>
      <c r="M705" s="547"/>
      <c r="N705" s="547"/>
      <c r="O705" s="547"/>
      <c r="P705" s="547"/>
      <c r="Q705" s="543"/>
      <c r="R705" s="543"/>
      <c r="T705" s="543"/>
      <c r="Y705" s="547"/>
      <c r="Z705" s="546"/>
      <c r="AA705" s="547"/>
      <c r="AD705" s="547"/>
      <c r="AE705" s="546"/>
    </row>
    <row r="706" spans="7:31" x14ac:dyDescent="0.35">
      <c r="G706" s="545"/>
      <c r="H706" s="546"/>
      <c r="I706" s="547"/>
      <c r="K706" s="547"/>
      <c r="L706" s="547"/>
      <c r="M706" s="547"/>
      <c r="N706" s="547"/>
      <c r="O706" s="547"/>
      <c r="P706" s="547"/>
      <c r="Q706" s="543"/>
      <c r="R706" s="543"/>
      <c r="T706" s="543"/>
      <c r="Y706" s="547"/>
      <c r="Z706" s="546"/>
      <c r="AA706" s="547"/>
      <c r="AD706" s="547"/>
      <c r="AE706" s="546"/>
    </row>
    <row r="707" spans="7:31" x14ac:dyDescent="0.35">
      <c r="G707" s="545"/>
      <c r="H707" s="546"/>
      <c r="I707" s="547"/>
      <c r="K707" s="547"/>
      <c r="L707" s="547"/>
      <c r="M707" s="547"/>
      <c r="N707" s="547"/>
      <c r="O707" s="547"/>
      <c r="P707" s="547"/>
      <c r="Q707" s="543"/>
      <c r="R707" s="543"/>
      <c r="T707" s="543"/>
      <c r="Y707" s="547"/>
      <c r="Z707" s="546"/>
      <c r="AA707" s="547"/>
      <c r="AD707" s="547"/>
      <c r="AE707" s="546"/>
    </row>
    <row r="708" spans="7:31" x14ac:dyDescent="0.35">
      <c r="G708" s="545"/>
      <c r="H708" s="546"/>
      <c r="I708" s="547"/>
      <c r="K708" s="547"/>
      <c r="L708" s="547"/>
      <c r="M708" s="547"/>
      <c r="N708" s="547"/>
      <c r="O708" s="547"/>
      <c r="P708" s="547"/>
      <c r="Q708" s="543"/>
      <c r="R708" s="543"/>
      <c r="T708" s="543"/>
      <c r="Y708" s="547"/>
      <c r="Z708" s="546"/>
      <c r="AA708" s="547"/>
      <c r="AD708" s="547"/>
      <c r="AE708" s="546"/>
    </row>
    <row r="709" spans="7:31" x14ac:dyDescent="0.35">
      <c r="G709" s="545"/>
      <c r="H709" s="546"/>
      <c r="I709" s="547"/>
      <c r="K709" s="547"/>
      <c r="L709" s="547"/>
      <c r="M709" s="547"/>
      <c r="N709" s="547"/>
      <c r="O709" s="547"/>
      <c r="P709" s="547"/>
      <c r="Q709" s="543"/>
      <c r="R709" s="543"/>
      <c r="T709" s="543"/>
      <c r="Y709" s="547"/>
      <c r="Z709" s="546"/>
      <c r="AA709" s="547"/>
      <c r="AD709" s="547"/>
      <c r="AE709" s="546"/>
    </row>
    <row r="710" spans="7:31" x14ac:dyDescent="0.35">
      <c r="G710" s="545"/>
      <c r="H710" s="546"/>
      <c r="I710" s="547"/>
      <c r="K710" s="547"/>
      <c r="L710" s="547"/>
      <c r="M710" s="547"/>
      <c r="N710" s="547"/>
      <c r="O710" s="547"/>
      <c r="P710" s="547"/>
      <c r="Q710" s="543"/>
      <c r="R710" s="543"/>
      <c r="T710" s="543"/>
      <c r="Y710" s="547"/>
      <c r="Z710" s="546"/>
      <c r="AA710" s="547"/>
      <c r="AD710" s="547"/>
      <c r="AE710" s="546"/>
    </row>
    <row r="711" spans="7:31" x14ac:dyDescent="0.35">
      <c r="G711" s="545"/>
      <c r="H711" s="546"/>
      <c r="I711" s="547"/>
      <c r="K711" s="547"/>
      <c r="L711" s="547"/>
      <c r="M711" s="547"/>
      <c r="N711" s="547"/>
      <c r="O711" s="547"/>
      <c r="P711" s="547"/>
      <c r="Q711" s="543"/>
      <c r="R711" s="543"/>
      <c r="T711" s="543"/>
      <c r="Y711" s="547"/>
      <c r="Z711" s="546"/>
      <c r="AA711" s="547"/>
      <c r="AD711" s="547"/>
      <c r="AE711" s="546"/>
    </row>
    <row r="712" spans="7:31" x14ac:dyDescent="0.35">
      <c r="G712" s="545"/>
      <c r="H712" s="546"/>
      <c r="I712" s="547"/>
      <c r="K712" s="547"/>
      <c r="L712" s="547"/>
      <c r="M712" s="547"/>
      <c r="N712" s="547"/>
      <c r="O712" s="547"/>
      <c r="P712" s="547"/>
      <c r="Q712" s="543"/>
      <c r="R712" s="543"/>
      <c r="T712" s="543"/>
      <c r="Y712" s="547"/>
      <c r="Z712" s="546"/>
      <c r="AA712" s="547"/>
      <c r="AD712" s="547"/>
      <c r="AE712" s="546"/>
    </row>
    <row r="713" spans="7:31" x14ac:dyDescent="0.35">
      <c r="G713" s="545"/>
      <c r="H713" s="546"/>
      <c r="I713" s="547"/>
      <c r="K713" s="547"/>
      <c r="L713" s="547"/>
      <c r="M713" s="547"/>
      <c r="N713" s="547"/>
      <c r="O713" s="547"/>
      <c r="P713" s="547"/>
      <c r="Q713" s="543"/>
      <c r="R713" s="543"/>
      <c r="T713" s="543"/>
      <c r="Y713" s="547"/>
      <c r="Z713" s="546"/>
      <c r="AA713" s="547"/>
      <c r="AD713" s="547"/>
      <c r="AE713" s="546"/>
    </row>
    <row r="714" spans="7:31" x14ac:dyDescent="0.35">
      <c r="G714" s="545"/>
      <c r="H714" s="546"/>
      <c r="I714" s="547"/>
      <c r="K714" s="547"/>
      <c r="L714" s="547"/>
      <c r="M714" s="547"/>
      <c r="N714" s="547"/>
      <c r="O714" s="547"/>
      <c r="P714" s="547"/>
      <c r="Q714" s="543"/>
      <c r="R714" s="543"/>
      <c r="T714" s="543"/>
      <c r="Y714" s="547"/>
      <c r="Z714" s="546"/>
      <c r="AA714" s="547"/>
      <c r="AD714" s="547"/>
      <c r="AE714" s="546"/>
    </row>
    <row r="715" spans="7:31" x14ac:dyDescent="0.35">
      <c r="G715" s="545"/>
      <c r="H715" s="546"/>
      <c r="I715" s="547"/>
      <c r="K715" s="547"/>
      <c r="L715" s="547"/>
      <c r="M715" s="547"/>
      <c r="N715" s="547"/>
      <c r="O715" s="547"/>
      <c r="P715" s="547"/>
      <c r="Q715" s="543"/>
      <c r="R715" s="543"/>
      <c r="T715" s="543"/>
      <c r="Y715" s="547"/>
      <c r="Z715" s="546"/>
      <c r="AA715" s="547"/>
      <c r="AD715" s="547"/>
      <c r="AE715" s="546"/>
    </row>
    <row r="716" spans="7:31" x14ac:dyDescent="0.35">
      <c r="G716" s="545"/>
      <c r="H716" s="546"/>
      <c r="I716" s="547"/>
      <c r="K716" s="547"/>
      <c r="L716" s="547"/>
      <c r="M716" s="547"/>
      <c r="N716" s="547"/>
      <c r="O716" s="547"/>
      <c r="P716" s="547"/>
      <c r="Q716" s="543"/>
      <c r="R716" s="543"/>
      <c r="T716" s="543"/>
      <c r="Y716" s="547"/>
      <c r="Z716" s="546"/>
      <c r="AA716" s="547"/>
      <c r="AD716" s="547"/>
      <c r="AE716" s="546"/>
    </row>
    <row r="717" spans="7:31" x14ac:dyDescent="0.35">
      <c r="G717" s="545"/>
      <c r="H717" s="546"/>
      <c r="I717" s="547"/>
      <c r="K717" s="547"/>
      <c r="L717" s="547"/>
      <c r="M717" s="547"/>
      <c r="N717" s="547"/>
      <c r="O717" s="547"/>
      <c r="P717" s="547"/>
      <c r="Q717" s="543"/>
      <c r="R717" s="543"/>
      <c r="T717" s="543"/>
      <c r="Y717" s="547"/>
      <c r="Z717" s="546"/>
      <c r="AA717" s="547"/>
      <c r="AD717" s="547"/>
      <c r="AE717" s="546"/>
    </row>
    <row r="718" spans="7:31" x14ac:dyDescent="0.35">
      <c r="G718" s="545"/>
      <c r="H718" s="546"/>
      <c r="I718" s="547"/>
      <c r="K718" s="547"/>
      <c r="L718" s="547"/>
      <c r="M718" s="547"/>
      <c r="N718" s="547"/>
      <c r="O718" s="547"/>
      <c r="P718" s="547"/>
      <c r="Q718" s="543"/>
      <c r="R718" s="543"/>
      <c r="T718" s="543"/>
      <c r="Y718" s="547"/>
      <c r="Z718" s="546"/>
      <c r="AA718" s="547"/>
      <c r="AD718" s="547"/>
      <c r="AE718" s="546"/>
    </row>
    <row r="719" spans="7:31" x14ac:dyDescent="0.35">
      <c r="G719" s="545"/>
      <c r="H719" s="546"/>
      <c r="I719" s="547"/>
      <c r="K719" s="547"/>
      <c r="L719" s="547"/>
      <c r="M719" s="547"/>
      <c r="N719" s="547"/>
      <c r="O719" s="547"/>
      <c r="P719" s="547"/>
      <c r="Q719" s="543"/>
      <c r="R719" s="543"/>
      <c r="T719" s="543"/>
      <c r="Y719" s="547"/>
      <c r="Z719" s="546"/>
      <c r="AA719" s="547"/>
      <c r="AD719" s="547"/>
      <c r="AE719" s="546"/>
    </row>
    <row r="720" spans="7:31" x14ac:dyDescent="0.35">
      <c r="G720" s="545"/>
      <c r="H720" s="546"/>
      <c r="I720" s="547"/>
      <c r="K720" s="547"/>
      <c r="L720" s="547"/>
      <c r="M720" s="547"/>
      <c r="N720" s="547"/>
      <c r="O720" s="547"/>
      <c r="P720" s="547"/>
      <c r="Q720" s="543"/>
      <c r="R720" s="543"/>
      <c r="T720" s="543"/>
      <c r="Y720" s="547"/>
      <c r="Z720" s="546"/>
      <c r="AA720" s="547"/>
      <c r="AD720" s="547"/>
      <c r="AE720" s="546"/>
    </row>
    <row r="721" spans="7:31" x14ac:dyDescent="0.35">
      <c r="G721" s="545"/>
      <c r="H721" s="546"/>
      <c r="I721" s="547"/>
      <c r="K721" s="547"/>
      <c r="L721" s="547"/>
      <c r="M721" s="547"/>
      <c r="N721" s="547"/>
      <c r="O721" s="547"/>
      <c r="P721" s="547"/>
      <c r="Q721" s="543"/>
      <c r="R721" s="543"/>
      <c r="T721" s="543"/>
      <c r="Y721" s="547"/>
      <c r="Z721" s="546"/>
      <c r="AA721" s="547"/>
      <c r="AD721" s="547"/>
      <c r="AE721" s="546"/>
    </row>
    <row r="722" spans="7:31" x14ac:dyDescent="0.35">
      <c r="G722" s="545"/>
      <c r="H722" s="546"/>
      <c r="I722" s="547"/>
      <c r="K722" s="547"/>
      <c r="L722" s="547"/>
      <c r="M722" s="547"/>
      <c r="N722" s="547"/>
      <c r="O722" s="547"/>
      <c r="P722" s="547"/>
      <c r="Q722" s="543"/>
      <c r="R722" s="543"/>
      <c r="T722" s="543"/>
      <c r="Y722" s="547"/>
      <c r="Z722" s="546"/>
      <c r="AA722" s="547"/>
      <c r="AD722" s="547"/>
      <c r="AE722" s="546"/>
    </row>
    <row r="723" spans="7:31" x14ac:dyDescent="0.35">
      <c r="G723" s="545"/>
      <c r="H723" s="546"/>
      <c r="I723" s="547"/>
      <c r="K723" s="547"/>
      <c r="L723" s="547"/>
      <c r="M723" s="547"/>
      <c r="N723" s="547"/>
      <c r="O723" s="547"/>
      <c r="P723" s="547"/>
      <c r="Q723" s="543"/>
      <c r="R723" s="543"/>
      <c r="T723" s="543"/>
      <c r="Y723" s="547"/>
      <c r="Z723" s="546"/>
      <c r="AA723" s="547"/>
      <c r="AD723" s="547"/>
      <c r="AE723" s="546"/>
    </row>
    <row r="724" spans="7:31" x14ac:dyDescent="0.35">
      <c r="G724" s="545"/>
      <c r="H724" s="546"/>
      <c r="I724" s="547"/>
      <c r="K724" s="547"/>
      <c r="L724" s="547"/>
      <c r="M724" s="547"/>
      <c r="N724" s="547"/>
      <c r="O724" s="547"/>
      <c r="P724" s="547"/>
      <c r="Q724" s="543"/>
      <c r="R724" s="543"/>
      <c r="T724" s="543"/>
      <c r="Y724" s="547"/>
      <c r="Z724" s="546"/>
      <c r="AA724" s="547"/>
      <c r="AD724" s="547"/>
      <c r="AE724" s="546"/>
    </row>
    <row r="725" spans="7:31" x14ac:dyDescent="0.35">
      <c r="G725" s="545"/>
      <c r="H725" s="546"/>
      <c r="I725" s="547"/>
      <c r="K725" s="547"/>
      <c r="L725" s="547"/>
      <c r="M725" s="547"/>
      <c r="N725" s="547"/>
      <c r="O725" s="547"/>
      <c r="P725" s="547"/>
      <c r="Q725" s="543"/>
      <c r="R725" s="543"/>
      <c r="T725" s="543"/>
      <c r="Y725" s="547"/>
      <c r="Z725" s="546"/>
      <c r="AA725" s="547"/>
      <c r="AD725" s="547"/>
      <c r="AE725" s="546"/>
    </row>
    <row r="726" spans="7:31" x14ac:dyDescent="0.35">
      <c r="G726" s="545"/>
      <c r="H726" s="546"/>
      <c r="I726" s="547"/>
      <c r="K726" s="547"/>
      <c r="L726" s="547"/>
      <c r="M726" s="547"/>
      <c r="N726" s="547"/>
      <c r="O726" s="547"/>
      <c r="P726" s="547"/>
      <c r="Q726" s="543"/>
      <c r="R726" s="543"/>
      <c r="T726" s="543"/>
      <c r="Y726" s="547"/>
      <c r="Z726" s="546"/>
      <c r="AA726" s="547"/>
      <c r="AD726" s="547"/>
      <c r="AE726" s="546"/>
    </row>
    <row r="727" spans="7:31" x14ac:dyDescent="0.35">
      <c r="G727" s="545"/>
      <c r="H727" s="546"/>
      <c r="I727" s="547"/>
      <c r="K727" s="547"/>
      <c r="L727" s="547"/>
      <c r="M727" s="547"/>
      <c r="N727" s="547"/>
      <c r="O727" s="547"/>
      <c r="P727" s="547"/>
      <c r="Q727" s="543"/>
      <c r="R727" s="543"/>
      <c r="T727" s="543"/>
      <c r="Y727" s="547"/>
      <c r="Z727" s="546"/>
      <c r="AA727" s="547"/>
      <c r="AD727" s="547"/>
      <c r="AE727" s="546"/>
    </row>
    <row r="728" spans="7:31" x14ac:dyDescent="0.35">
      <c r="G728" s="545"/>
      <c r="H728" s="546"/>
      <c r="I728" s="547"/>
      <c r="K728" s="547"/>
      <c r="L728" s="547"/>
      <c r="M728" s="547"/>
      <c r="N728" s="547"/>
      <c r="O728" s="547"/>
      <c r="P728" s="547"/>
      <c r="Q728" s="543"/>
      <c r="R728" s="543"/>
      <c r="T728" s="543"/>
      <c r="Y728" s="547"/>
      <c r="Z728" s="546"/>
      <c r="AA728" s="547"/>
      <c r="AD728" s="547"/>
      <c r="AE728" s="546"/>
    </row>
    <row r="729" spans="7:31" x14ac:dyDescent="0.35">
      <c r="G729" s="545"/>
      <c r="H729" s="546"/>
      <c r="I729" s="547"/>
      <c r="K729" s="547"/>
      <c r="L729" s="547"/>
      <c r="M729" s="547"/>
      <c r="N729" s="547"/>
      <c r="O729" s="547"/>
      <c r="P729" s="547"/>
      <c r="Q729" s="543"/>
      <c r="R729" s="543"/>
      <c r="T729" s="543"/>
      <c r="Y729" s="547"/>
      <c r="Z729" s="546"/>
      <c r="AA729" s="547"/>
      <c r="AD729" s="547"/>
      <c r="AE729" s="546"/>
    </row>
    <row r="730" spans="7:31" x14ac:dyDescent="0.35">
      <c r="Y730" s="547"/>
      <c r="Z730" s="546"/>
      <c r="AA730" s="547"/>
      <c r="AD730" s="547"/>
      <c r="AE730" s="546"/>
    </row>
    <row r="731" spans="7:31" x14ac:dyDescent="0.35">
      <c r="Y731" s="547"/>
      <c r="Z731" s="546"/>
      <c r="AA731" s="547"/>
      <c r="AD731" s="547"/>
      <c r="AE731" s="546"/>
    </row>
    <row r="732" spans="7:31" x14ac:dyDescent="0.35">
      <c r="Y732" s="547"/>
      <c r="Z732" s="546"/>
      <c r="AA732" s="547"/>
      <c r="AD732" s="547"/>
      <c r="AE732" s="546"/>
    </row>
    <row r="733" spans="7:31" x14ac:dyDescent="0.35">
      <c r="Y733" s="547"/>
      <c r="Z733" s="546"/>
      <c r="AA733" s="547"/>
      <c r="AD733" s="547"/>
      <c r="AE733" s="546"/>
    </row>
    <row r="734" spans="7:31" x14ac:dyDescent="0.35">
      <c r="Y734" s="547"/>
      <c r="Z734" s="546"/>
      <c r="AA734" s="547"/>
      <c r="AD734" s="547"/>
      <c r="AE734" s="546"/>
    </row>
    <row r="735" spans="7:31" x14ac:dyDescent="0.35">
      <c r="Y735" s="547"/>
      <c r="Z735" s="546"/>
      <c r="AA735" s="547"/>
      <c r="AD735" s="547"/>
      <c r="AE735" s="546"/>
    </row>
    <row r="736" spans="7:31" x14ac:dyDescent="0.35">
      <c r="Y736" s="547"/>
      <c r="Z736" s="546"/>
      <c r="AA736" s="547"/>
      <c r="AD736" s="547"/>
      <c r="AE736" s="546"/>
    </row>
    <row r="737" spans="25:31" x14ac:dyDescent="0.35">
      <c r="Y737" s="547"/>
      <c r="Z737" s="546"/>
      <c r="AA737" s="547"/>
      <c r="AD737" s="547"/>
      <c r="AE737" s="546"/>
    </row>
    <row r="738" spans="25:31" x14ac:dyDescent="0.35">
      <c r="Y738" s="547"/>
      <c r="Z738" s="546"/>
      <c r="AA738" s="547"/>
      <c r="AD738" s="547"/>
      <c r="AE738" s="546"/>
    </row>
    <row r="739" spans="25:31" x14ac:dyDescent="0.35">
      <c r="Y739" s="547"/>
      <c r="Z739" s="546"/>
      <c r="AA739" s="547"/>
      <c r="AD739" s="547"/>
      <c r="AE739" s="546"/>
    </row>
    <row r="740" spans="25:31" x14ac:dyDescent="0.35">
      <c r="Y740" s="547"/>
      <c r="Z740" s="546"/>
      <c r="AA740" s="547"/>
      <c r="AD740" s="547"/>
      <c r="AE740" s="546"/>
    </row>
    <row r="741" spans="25:31" x14ac:dyDescent="0.35">
      <c r="Y741" s="547"/>
      <c r="Z741" s="546"/>
      <c r="AA741" s="547"/>
      <c r="AD741" s="547"/>
      <c r="AE741" s="546"/>
    </row>
    <row r="742" spans="25:31" x14ac:dyDescent="0.35">
      <c r="Y742" s="547"/>
      <c r="Z742" s="546"/>
      <c r="AA742" s="547"/>
      <c r="AD742" s="547"/>
      <c r="AE742" s="546"/>
    </row>
    <row r="743" spans="25:31" x14ac:dyDescent="0.35">
      <c r="Y743" s="547"/>
      <c r="Z743" s="546"/>
      <c r="AA743" s="547"/>
      <c r="AD743" s="547"/>
      <c r="AE743" s="546"/>
    </row>
    <row r="744" spans="25:31" x14ac:dyDescent="0.35">
      <c r="Y744" s="547"/>
      <c r="Z744" s="546"/>
      <c r="AA744" s="547"/>
      <c r="AD744" s="547"/>
      <c r="AE744" s="546"/>
    </row>
    <row r="745" spans="25:31" x14ac:dyDescent="0.35">
      <c r="Y745" s="547"/>
      <c r="Z745" s="546"/>
      <c r="AA745" s="547"/>
      <c r="AD745" s="547"/>
      <c r="AE745" s="546"/>
    </row>
    <row r="746" spans="25:31" x14ac:dyDescent="0.35">
      <c r="Y746" s="547"/>
      <c r="Z746" s="546"/>
      <c r="AA746" s="547"/>
      <c r="AD746" s="547"/>
      <c r="AE746" s="546"/>
    </row>
    <row r="747" spans="25:31" x14ac:dyDescent="0.35">
      <c r="Y747" s="547"/>
      <c r="Z747" s="546"/>
      <c r="AA747" s="547"/>
      <c r="AD747" s="547"/>
      <c r="AE747" s="546"/>
    </row>
    <row r="748" spans="25:31" x14ac:dyDescent="0.35">
      <c r="Y748" s="547"/>
      <c r="Z748" s="546"/>
      <c r="AA748" s="547"/>
      <c r="AD748" s="547"/>
      <c r="AE748" s="546"/>
    </row>
    <row r="749" spans="25:31" x14ac:dyDescent="0.35">
      <c r="Y749" s="547"/>
      <c r="Z749" s="546"/>
      <c r="AA749" s="547"/>
      <c r="AD749" s="547"/>
      <c r="AE749" s="546"/>
    </row>
    <row r="750" spans="25:31" x14ac:dyDescent="0.35">
      <c r="Y750" s="547"/>
      <c r="Z750" s="546"/>
      <c r="AA750" s="547"/>
      <c r="AD750" s="547"/>
      <c r="AE750" s="546"/>
    </row>
    <row r="751" spans="25:31" x14ac:dyDescent="0.35">
      <c r="Y751" s="547"/>
      <c r="Z751" s="546"/>
      <c r="AA751" s="547"/>
      <c r="AD751" s="547"/>
      <c r="AE751" s="546"/>
    </row>
    <row r="752" spans="25:31" x14ac:dyDescent="0.35">
      <c r="Y752" s="547"/>
      <c r="Z752" s="546"/>
      <c r="AA752" s="547"/>
      <c r="AD752" s="547"/>
      <c r="AE752" s="546"/>
    </row>
    <row r="753" spans="25:31" x14ac:dyDescent="0.35">
      <c r="Y753" s="547"/>
      <c r="Z753" s="546"/>
      <c r="AA753" s="547"/>
      <c r="AD753" s="547"/>
      <c r="AE753" s="546"/>
    </row>
    <row r="754" spans="25:31" x14ac:dyDescent="0.35">
      <c r="Y754" s="547"/>
      <c r="Z754" s="546"/>
      <c r="AA754" s="547"/>
      <c r="AD754" s="547"/>
      <c r="AE754" s="546"/>
    </row>
    <row r="755" spans="25:31" x14ac:dyDescent="0.35">
      <c r="Y755" s="547"/>
      <c r="Z755" s="546"/>
      <c r="AA755" s="547"/>
      <c r="AD755" s="547"/>
      <c r="AE755" s="546"/>
    </row>
    <row r="756" spans="25:31" x14ac:dyDescent="0.35">
      <c r="Y756" s="547"/>
      <c r="Z756" s="546"/>
      <c r="AA756" s="547"/>
      <c r="AD756" s="547"/>
      <c r="AE756" s="546"/>
    </row>
    <row r="757" spans="25:31" x14ac:dyDescent="0.35">
      <c r="Y757" s="547"/>
      <c r="Z757" s="546"/>
      <c r="AA757" s="547"/>
      <c r="AD757" s="547"/>
      <c r="AE757" s="546"/>
    </row>
    <row r="758" spans="25:31" x14ac:dyDescent="0.35">
      <c r="Y758" s="547"/>
      <c r="Z758" s="546"/>
      <c r="AA758" s="547"/>
      <c r="AD758" s="547"/>
      <c r="AE758" s="546"/>
    </row>
    <row r="759" spans="25:31" x14ac:dyDescent="0.35">
      <c r="Y759" s="547"/>
      <c r="Z759" s="546"/>
      <c r="AA759" s="547"/>
      <c r="AD759" s="547"/>
      <c r="AE759" s="546"/>
    </row>
    <row r="760" spans="25:31" x14ac:dyDescent="0.35">
      <c r="Y760" s="547"/>
      <c r="Z760" s="546"/>
      <c r="AA760" s="547"/>
      <c r="AD760" s="547"/>
      <c r="AE760" s="546"/>
    </row>
    <row r="761" spans="25:31" x14ac:dyDescent="0.35">
      <c r="Y761" s="547"/>
      <c r="Z761" s="546"/>
      <c r="AA761" s="547"/>
      <c r="AD761" s="547"/>
      <c r="AE761" s="546"/>
    </row>
    <row r="762" spans="25:31" x14ac:dyDescent="0.35">
      <c r="Y762" s="547"/>
      <c r="Z762" s="546"/>
      <c r="AA762" s="547"/>
      <c r="AD762" s="547"/>
      <c r="AE762" s="546"/>
    </row>
    <row r="763" spans="25:31" x14ac:dyDescent="0.35">
      <c r="Y763" s="547"/>
      <c r="Z763" s="546"/>
      <c r="AA763" s="547"/>
      <c r="AD763" s="547"/>
      <c r="AE763" s="546"/>
    </row>
    <row r="764" spans="25:31" x14ac:dyDescent="0.35">
      <c r="Y764" s="547"/>
      <c r="Z764" s="546"/>
      <c r="AA764" s="547"/>
      <c r="AD764" s="547"/>
      <c r="AE764" s="546"/>
    </row>
    <row r="765" spans="25:31" x14ac:dyDescent="0.35">
      <c r="Y765" s="547"/>
      <c r="Z765" s="546"/>
      <c r="AA765" s="547"/>
      <c r="AD765" s="547"/>
      <c r="AE765" s="546"/>
    </row>
    <row r="766" spans="25:31" x14ac:dyDescent="0.35">
      <c r="Y766" s="547"/>
      <c r="Z766" s="546"/>
      <c r="AA766" s="547"/>
      <c r="AD766" s="547"/>
      <c r="AE766" s="546"/>
    </row>
    <row r="767" spans="25:31" x14ac:dyDescent="0.35">
      <c r="Y767" s="547"/>
      <c r="Z767" s="546"/>
      <c r="AA767" s="547"/>
      <c r="AD767" s="547"/>
      <c r="AE767" s="546"/>
    </row>
    <row r="768" spans="25:31" x14ac:dyDescent="0.35">
      <c r="Y768" s="547"/>
      <c r="Z768" s="546"/>
      <c r="AA768" s="547"/>
      <c r="AD768" s="547"/>
      <c r="AE768" s="546"/>
    </row>
    <row r="769" spans="25:31" x14ac:dyDescent="0.35">
      <c r="Y769" s="547"/>
      <c r="Z769" s="546"/>
      <c r="AA769" s="547"/>
      <c r="AD769" s="547"/>
      <c r="AE769" s="546"/>
    </row>
    <row r="770" spans="25:31" x14ac:dyDescent="0.35">
      <c r="Y770" s="547"/>
      <c r="Z770" s="546"/>
      <c r="AA770" s="547"/>
      <c r="AD770" s="547"/>
      <c r="AE770" s="546"/>
    </row>
    <row r="771" spans="25:31" x14ac:dyDescent="0.35">
      <c r="Y771" s="547"/>
      <c r="Z771" s="546"/>
      <c r="AA771" s="547"/>
      <c r="AD771" s="547"/>
      <c r="AE771" s="546"/>
    </row>
    <row r="772" spans="25:31" x14ac:dyDescent="0.35">
      <c r="Y772" s="547"/>
      <c r="Z772" s="546"/>
      <c r="AA772" s="547"/>
      <c r="AD772" s="547"/>
      <c r="AE772" s="546"/>
    </row>
    <row r="773" spans="25:31" x14ac:dyDescent="0.35">
      <c r="Y773" s="547"/>
      <c r="Z773" s="546"/>
      <c r="AA773" s="547"/>
      <c r="AD773" s="547"/>
      <c r="AE773" s="546"/>
    </row>
    <row r="774" spans="25:31" x14ac:dyDescent="0.35">
      <c r="Y774" s="547"/>
      <c r="Z774" s="546"/>
      <c r="AA774" s="547"/>
      <c r="AD774" s="547"/>
      <c r="AE774" s="546"/>
    </row>
    <row r="775" spans="25:31" x14ac:dyDescent="0.35">
      <c r="Y775" s="547"/>
      <c r="Z775" s="546"/>
      <c r="AA775" s="547"/>
      <c r="AD775" s="547"/>
      <c r="AE775" s="546"/>
    </row>
    <row r="776" spans="25:31" x14ac:dyDescent="0.35">
      <c r="Y776" s="547"/>
      <c r="Z776" s="546"/>
      <c r="AA776" s="547"/>
      <c r="AD776" s="547"/>
      <c r="AE776" s="546"/>
    </row>
    <row r="777" spans="25:31" x14ac:dyDescent="0.35">
      <c r="Y777" s="547"/>
      <c r="Z777" s="546"/>
      <c r="AA777" s="547"/>
      <c r="AD777" s="547"/>
      <c r="AE777" s="546"/>
    </row>
    <row r="778" spans="25:31" x14ac:dyDescent="0.35">
      <c r="Y778" s="547"/>
      <c r="Z778" s="546"/>
      <c r="AA778" s="547"/>
      <c r="AD778" s="547"/>
      <c r="AE778" s="546"/>
    </row>
    <row r="779" spans="25:31" x14ac:dyDescent="0.35">
      <c r="Y779" s="547"/>
      <c r="Z779" s="546"/>
      <c r="AA779" s="547"/>
      <c r="AD779" s="547"/>
      <c r="AE779" s="546"/>
    </row>
    <row r="780" spans="25:31" x14ac:dyDescent="0.35">
      <c r="Y780" s="547"/>
      <c r="Z780" s="546"/>
      <c r="AA780" s="547"/>
      <c r="AD780" s="547"/>
      <c r="AE780" s="546"/>
    </row>
    <row r="781" spans="25:31" x14ac:dyDescent="0.35">
      <c r="Y781" s="547"/>
      <c r="Z781" s="546"/>
      <c r="AA781" s="547"/>
      <c r="AD781" s="547"/>
      <c r="AE781" s="546"/>
    </row>
    <row r="782" spans="25:31" x14ac:dyDescent="0.35">
      <c r="Y782" s="547"/>
      <c r="Z782" s="546"/>
      <c r="AA782" s="547"/>
      <c r="AD782" s="547"/>
      <c r="AE782" s="546"/>
    </row>
    <row r="783" spans="25:31" x14ac:dyDescent="0.35">
      <c r="Y783" s="547"/>
      <c r="Z783" s="546"/>
      <c r="AA783" s="547"/>
      <c r="AD783" s="547"/>
      <c r="AE783" s="546"/>
    </row>
    <row r="784" spans="25:31" x14ac:dyDescent="0.35">
      <c r="Y784" s="547"/>
      <c r="Z784" s="546"/>
      <c r="AA784" s="547"/>
      <c r="AD784" s="547"/>
      <c r="AE784" s="546"/>
    </row>
    <row r="785" spans="25:31" x14ac:dyDescent="0.35">
      <c r="Y785" s="547"/>
      <c r="Z785" s="546"/>
      <c r="AA785" s="547"/>
      <c r="AD785" s="547"/>
      <c r="AE785" s="546"/>
    </row>
    <row r="786" spans="25:31" x14ac:dyDescent="0.35">
      <c r="Y786" s="547"/>
      <c r="Z786" s="546"/>
      <c r="AA786" s="547"/>
      <c r="AD786" s="547"/>
      <c r="AE786" s="546"/>
    </row>
    <row r="787" spans="25:31" x14ac:dyDescent="0.35">
      <c r="Y787" s="547"/>
      <c r="Z787" s="546"/>
      <c r="AA787" s="547"/>
      <c r="AD787" s="547"/>
      <c r="AE787" s="546"/>
    </row>
    <row r="788" spans="25:31" x14ac:dyDescent="0.35">
      <c r="Y788" s="547"/>
      <c r="Z788" s="546"/>
      <c r="AA788" s="547"/>
      <c r="AD788" s="547"/>
      <c r="AE788" s="546"/>
    </row>
    <row r="789" spans="25:31" x14ac:dyDescent="0.35">
      <c r="Y789" s="547"/>
      <c r="Z789" s="546"/>
      <c r="AA789" s="547"/>
      <c r="AD789" s="547"/>
      <c r="AE789" s="546"/>
    </row>
    <row r="790" spans="25:31" x14ac:dyDescent="0.35">
      <c r="Y790" s="547"/>
      <c r="Z790" s="546"/>
      <c r="AA790" s="547"/>
      <c r="AD790" s="547"/>
      <c r="AE790" s="546"/>
    </row>
    <row r="791" spans="25:31" x14ac:dyDescent="0.35">
      <c r="Y791" s="547"/>
      <c r="Z791" s="546"/>
      <c r="AA791" s="547"/>
      <c r="AD791" s="547"/>
      <c r="AE791" s="546"/>
    </row>
    <row r="792" spans="25:31" x14ac:dyDescent="0.35">
      <c r="Y792" s="547"/>
      <c r="Z792" s="546"/>
      <c r="AA792" s="547"/>
      <c r="AD792" s="547"/>
      <c r="AE792" s="546"/>
    </row>
    <row r="793" spans="25:31" x14ac:dyDescent="0.35">
      <c r="Y793" s="547"/>
      <c r="Z793" s="546"/>
      <c r="AA793" s="547"/>
      <c r="AD793" s="547"/>
      <c r="AE793" s="546"/>
    </row>
    <row r="794" spans="25:31" x14ac:dyDescent="0.35">
      <c r="Y794" s="547"/>
      <c r="Z794" s="546"/>
      <c r="AA794" s="547"/>
      <c r="AD794" s="547"/>
      <c r="AE794" s="546"/>
    </row>
    <row r="795" spans="25:31" x14ac:dyDescent="0.35">
      <c r="Y795" s="547"/>
      <c r="Z795" s="546"/>
      <c r="AA795" s="547"/>
      <c r="AD795" s="547"/>
      <c r="AE795" s="546"/>
    </row>
    <row r="796" spans="25:31" x14ac:dyDescent="0.35">
      <c r="Y796" s="547"/>
      <c r="Z796" s="546"/>
      <c r="AA796" s="547"/>
      <c r="AD796" s="547"/>
      <c r="AE796" s="546"/>
    </row>
    <row r="797" spans="25:31" x14ac:dyDescent="0.35">
      <c r="Y797" s="547"/>
      <c r="Z797" s="546"/>
      <c r="AA797" s="547"/>
      <c r="AD797" s="547"/>
      <c r="AE797" s="546"/>
    </row>
    <row r="798" spans="25:31" x14ac:dyDescent="0.35">
      <c r="Y798" s="547"/>
      <c r="Z798" s="546"/>
      <c r="AA798" s="547"/>
      <c r="AD798" s="547"/>
      <c r="AE798" s="546"/>
    </row>
    <row r="799" spans="25:31" x14ac:dyDescent="0.35">
      <c r="Y799" s="547"/>
      <c r="Z799" s="546"/>
      <c r="AA799" s="547"/>
      <c r="AD799" s="547"/>
      <c r="AE799" s="546"/>
    </row>
    <row r="800" spans="25:31" x14ac:dyDescent="0.35">
      <c r="Y800" s="547"/>
      <c r="Z800" s="546"/>
      <c r="AA800" s="547"/>
      <c r="AD800" s="547"/>
      <c r="AE800" s="546"/>
    </row>
    <row r="801" spans="25:31" x14ac:dyDescent="0.35">
      <c r="Y801" s="547"/>
      <c r="Z801" s="546"/>
      <c r="AA801" s="547"/>
      <c r="AD801" s="547"/>
      <c r="AE801" s="546"/>
    </row>
    <row r="802" spans="25:31" x14ac:dyDescent="0.35">
      <c r="Y802" s="547"/>
      <c r="Z802" s="546"/>
      <c r="AA802" s="547"/>
      <c r="AD802" s="547"/>
      <c r="AE802" s="546"/>
    </row>
    <row r="803" spans="25:31" x14ac:dyDescent="0.35">
      <c r="Y803" s="547"/>
      <c r="Z803" s="546"/>
      <c r="AA803" s="547"/>
      <c r="AD803" s="547"/>
      <c r="AE803" s="546"/>
    </row>
    <row r="804" spans="25:31" x14ac:dyDescent="0.35">
      <c r="Y804" s="547"/>
      <c r="Z804" s="546"/>
      <c r="AA804" s="547"/>
      <c r="AD804" s="547"/>
      <c r="AE804" s="546"/>
    </row>
    <row r="805" spans="25:31" x14ac:dyDescent="0.35">
      <c r="Y805" s="547"/>
      <c r="Z805" s="546"/>
      <c r="AA805" s="547"/>
      <c r="AD805" s="547"/>
      <c r="AE805" s="546"/>
    </row>
    <row r="806" spans="25:31" x14ac:dyDescent="0.35">
      <c r="Y806" s="547"/>
      <c r="Z806" s="546"/>
      <c r="AA806" s="547"/>
      <c r="AD806" s="547"/>
      <c r="AE806" s="546"/>
    </row>
    <row r="807" spans="25:31" x14ac:dyDescent="0.35">
      <c r="Y807" s="547"/>
      <c r="Z807" s="546"/>
      <c r="AA807" s="547"/>
      <c r="AD807" s="547"/>
      <c r="AE807" s="546"/>
    </row>
    <row r="808" spans="25:31" x14ac:dyDescent="0.35">
      <c r="Y808" s="547"/>
      <c r="Z808" s="546"/>
      <c r="AA808" s="547"/>
      <c r="AD808" s="547"/>
      <c r="AE808" s="546"/>
    </row>
    <row r="809" spans="25:31" x14ac:dyDescent="0.35">
      <c r="Y809" s="547"/>
      <c r="Z809" s="546"/>
      <c r="AA809" s="547"/>
      <c r="AD809" s="547"/>
      <c r="AE809" s="546"/>
    </row>
    <row r="810" spans="25:31" x14ac:dyDescent="0.35">
      <c r="Y810" s="547"/>
      <c r="Z810" s="546"/>
      <c r="AA810" s="547"/>
      <c r="AD810" s="547"/>
      <c r="AE810" s="546"/>
    </row>
    <row r="811" spans="25:31" x14ac:dyDescent="0.35">
      <c r="Y811" s="547"/>
      <c r="Z811" s="546"/>
      <c r="AA811" s="547"/>
      <c r="AD811" s="547"/>
      <c r="AE811" s="546"/>
    </row>
    <row r="812" spans="25:31" x14ac:dyDescent="0.35">
      <c r="Y812" s="547"/>
      <c r="Z812" s="546"/>
      <c r="AA812" s="547"/>
      <c r="AD812" s="547"/>
      <c r="AE812" s="546"/>
    </row>
    <row r="813" spans="25:31" x14ac:dyDescent="0.35">
      <c r="Y813" s="547"/>
      <c r="Z813" s="546"/>
      <c r="AA813" s="547"/>
      <c r="AD813" s="547"/>
      <c r="AE813" s="546"/>
    </row>
    <row r="814" spans="25:31" x14ac:dyDescent="0.35">
      <c r="Y814" s="547"/>
      <c r="Z814" s="546"/>
      <c r="AA814" s="547"/>
      <c r="AD814" s="547"/>
      <c r="AE814" s="546"/>
    </row>
    <row r="815" spans="25:31" x14ac:dyDescent="0.35">
      <c r="Y815" s="547"/>
      <c r="Z815" s="546"/>
      <c r="AA815" s="547"/>
      <c r="AD815" s="547"/>
      <c r="AE815" s="546"/>
    </row>
    <row r="816" spans="25:31" x14ac:dyDescent="0.35">
      <c r="Y816" s="547"/>
      <c r="Z816" s="546"/>
      <c r="AA816" s="547"/>
      <c r="AD816" s="547"/>
      <c r="AE816" s="546"/>
    </row>
    <row r="817" spans="25:31" x14ac:dyDescent="0.35">
      <c r="Y817" s="547"/>
      <c r="Z817" s="546"/>
      <c r="AA817" s="547"/>
      <c r="AD817" s="547"/>
      <c r="AE817" s="546"/>
    </row>
    <row r="818" spans="25:31" x14ac:dyDescent="0.35">
      <c r="Y818" s="547"/>
      <c r="Z818" s="546"/>
      <c r="AA818" s="547"/>
      <c r="AD818" s="547"/>
      <c r="AE818" s="546"/>
    </row>
    <row r="819" spans="25:31" x14ac:dyDescent="0.35">
      <c r="Y819" s="547"/>
      <c r="Z819" s="546"/>
      <c r="AA819" s="547"/>
      <c r="AD819" s="547"/>
      <c r="AE819" s="546"/>
    </row>
    <row r="820" spans="25:31" x14ac:dyDescent="0.35">
      <c r="Y820" s="547"/>
      <c r="Z820" s="546"/>
      <c r="AA820" s="547"/>
      <c r="AD820" s="547"/>
      <c r="AE820" s="546"/>
    </row>
    <row r="821" spans="25:31" x14ac:dyDescent="0.35">
      <c r="Y821" s="547"/>
      <c r="Z821" s="546"/>
      <c r="AA821" s="547"/>
      <c r="AD821" s="547"/>
      <c r="AE821" s="546"/>
    </row>
    <row r="822" spans="25:31" x14ac:dyDescent="0.35">
      <c r="Y822" s="547"/>
      <c r="Z822" s="546"/>
      <c r="AA822" s="547"/>
      <c r="AD822" s="547"/>
      <c r="AE822" s="546"/>
    </row>
    <row r="823" spans="25:31" x14ac:dyDescent="0.35">
      <c r="Y823" s="547"/>
      <c r="Z823" s="546"/>
      <c r="AA823" s="547"/>
      <c r="AD823" s="547"/>
      <c r="AE823" s="546"/>
    </row>
    <row r="824" spans="25:31" x14ac:dyDescent="0.35">
      <c r="Y824" s="547"/>
      <c r="Z824" s="546"/>
      <c r="AA824" s="547"/>
      <c r="AD824" s="547"/>
      <c r="AE824" s="546"/>
    </row>
    <row r="825" spans="25:31" x14ac:dyDescent="0.35">
      <c r="Y825" s="547"/>
      <c r="Z825" s="546"/>
      <c r="AA825" s="547"/>
      <c r="AD825" s="547"/>
      <c r="AE825" s="546"/>
    </row>
    <row r="826" spans="25:31" x14ac:dyDescent="0.35">
      <c r="Y826" s="547"/>
      <c r="Z826" s="546"/>
      <c r="AA826" s="547"/>
      <c r="AD826" s="547"/>
      <c r="AE826" s="546"/>
    </row>
    <row r="827" spans="25:31" x14ac:dyDescent="0.35">
      <c r="Y827" s="547"/>
      <c r="Z827" s="546"/>
      <c r="AA827" s="547"/>
      <c r="AD827" s="547"/>
      <c r="AE827" s="546"/>
    </row>
    <row r="828" spans="25:31" x14ac:dyDescent="0.35">
      <c r="Y828" s="547"/>
      <c r="Z828" s="546"/>
      <c r="AA828" s="547"/>
      <c r="AD828" s="547"/>
      <c r="AE828" s="546"/>
    </row>
    <row r="829" spans="25:31" x14ac:dyDescent="0.35">
      <c r="Y829" s="547"/>
      <c r="Z829" s="546"/>
      <c r="AA829" s="547"/>
      <c r="AD829" s="547"/>
      <c r="AE829" s="546"/>
    </row>
    <row r="830" spans="25:31" x14ac:dyDescent="0.35">
      <c r="Y830" s="547"/>
      <c r="Z830" s="546"/>
      <c r="AA830" s="547"/>
      <c r="AD830" s="547"/>
      <c r="AE830" s="546"/>
    </row>
    <row r="831" spans="25:31" x14ac:dyDescent="0.35">
      <c r="Y831" s="547"/>
      <c r="Z831" s="546"/>
      <c r="AA831" s="547"/>
      <c r="AD831" s="547"/>
      <c r="AE831" s="546"/>
    </row>
    <row r="832" spans="25:31" x14ac:dyDescent="0.35">
      <c r="Y832" s="547"/>
      <c r="Z832" s="546"/>
      <c r="AA832" s="547"/>
      <c r="AD832" s="547"/>
      <c r="AE832" s="546"/>
    </row>
    <row r="833" spans="25:31" x14ac:dyDescent="0.35">
      <c r="Y833" s="547"/>
      <c r="Z833" s="546"/>
      <c r="AA833" s="547"/>
      <c r="AD833" s="547"/>
      <c r="AE833" s="546"/>
    </row>
    <row r="834" spans="25:31" x14ac:dyDescent="0.35">
      <c r="Y834" s="547"/>
      <c r="Z834" s="546"/>
      <c r="AA834" s="547"/>
      <c r="AD834" s="547"/>
      <c r="AE834" s="546"/>
    </row>
    <row r="835" spans="25:31" x14ac:dyDescent="0.35">
      <c r="Y835" s="547"/>
      <c r="Z835" s="546"/>
      <c r="AA835" s="547"/>
      <c r="AD835" s="547"/>
      <c r="AE835" s="546"/>
    </row>
    <row r="836" spans="25:31" x14ac:dyDescent="0.35">
      <c r="Y836" s="547"/>
      <c r="Z836" s="546"/>
      <c r="AA836" s="547"/>
      <c r="AD836" s="547"/>
      <c r="AE836" s="546"/>
    </row>
    <row r="837" spans="25:31" x14ac:dyDescent="0.35">
      <c r="Y837" s="547"/>
      <c r="Z837" s="546"/>
      <c r="AA837" s="547"/>
      <c r="AD837" s="547"/>
      <c r="AE837" s="546"/>
    </row>
    <row r="838" spans="25:31" x14ac:dyDescent="0.35">
      <c r="Y838" s="547"/>
      <c r="Z838" s="546"/>
      <c r="AA838" s="547"/>
      <c r="AD838" s="547"/>
      <c r="AE838" s="546"/>
    </row>
    <row r="839" spans="25:31" x14ac:dyDescent="0.35">
      <c r="Y839" s="547"/>
      <c r="Z839" s="546"/>
      <c r="AA839" s="547"/>
      <c r="AD839" s="547"/>
      <c r="AE839" s="546"/>
    </row>
    <row r="840" spans="25:31" x14ac:dyDescent="0.35">
      <c r="Y840" s="547"/>
      <c r="Z840" s="546"/>
      <c r="AA840" s="547"/>
      <c r="AD840" s="547"/>
      <c r="AE840" s="546"/>
    </row>
    <row r="841" spans="25:31" x14ac:dyDescent="0.35">
      <c r="Y841" s="547"/>
      <c r="Z841" s="546"/>
      <c r="AA841" s="547"/>
      <c r="AD841" s="547"/>
      <c r="AE841" s="546"/>
    </row>
    <row r="842" spans="25:31" x14ac:dyDescent="0.35">
      <c r="Y842" s="547"/>
      <c r="Z842" s="546"/>
      <c r="AA842" s="547"/>
      <c r="AD842" s="547"/>
      <c r="AE842" s="546"/>
    </row>
    <row r="843" spans="25:31" x14ac:dyDescent="0.35">
      <c r="Y843" s="547"/>
      <c r="Z843" s="546"/>
      <c r="AA843" s="547"/>
      <c r="AD843" s="547"/>
      <c r="AE843" s="546"/>
    </row>
    <row r="844" spans="25:31" x14ac:dyDescent="0.35">
      <c r="Y844" s="547"/>
      <c r="Z844" s="546"/>
      <c r="AA844" s="547"/>
      <c r="AD844" s="547"/>
      <c r="AE844" s="546"/>
    </row>
    <row r="845" spans="25:31" x14ac:dyDescent="0.35">
      <c r="Y845" s="547"/>
      <c r="Z845" s="546"/>
      <c r="AA845" s="547"/>
      <c r="AD845" s="547"/>
      <c r="AE845" s="546"/>
    </row>
    <row r="846" spans="25:31" x14ac:dyDescent="0.35">
      <c r="Y846" s="547"/>
      <c r="Z846" s="546"/>
      <c r="AA846" s="547"/>
      <c r="AD846" s="547"/>
      <c r="AE846" s="546"/>
    </row>
    <row r="847" spans="25:31" x14ac:dyDescent="0.35">
      <c r="Y847" s="547"/>
      <c r="Z847" s="546"/>
      <c r="AA847" s="547"/>
      <c r="AD847" s="547"/>
      <c r="AE847" s="546"/>
    </row>
    <row r="848" spans="25:31" x14ac:dyDescent="0.35">
      <c r="Y848" s="547"/>
      <c r="Z848" s="546"/>
      <c r="AA848" s="547"/>
      <c r="AD848" s="547"/>
      <c r="AE848" s="546"/>
    </row>
    <row r="849" spans="25:31" x14ac:dyDescent="0.35">
      <c r="Y849" s="547"/>
      <c r="Z849" s="546"/>
      <c r="AA849" s="547"/>
      <c r="AD849" s="547"/>
      <c r="AE849" s="546"/>
    </row>
    <row r="850" spans="25:31" x14ac:dyDescent="0.35">
      <c r="Y850" s="547"/>
      <c r="Z850" s="546"/>
      <c r="AA850" s="547"/>
      <c r="AD850" s="547"/>
      <c r="AE850" s="546"/>
    </row>
    <row r="851" spans="25:31" x14ac:dyDescent="0.35">
      <c r="Y851" s="547"/>
      <c r="Z851" s="546"/>
      <c r="AA851" s="547"/>
      <c r="AD851" s="547"/>
      <c r="AE851" s="546"/>
    </row>
  </sheetData>
  <pageMargins left="0.25" right="0.25" top="0.75" bottom="0.75" header="0.3" footer="0.3"/>
  <pageSetup scale="1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79"/>
  <sheetViews>
    <sheetView topLeftCell="D73" workbookViewId="0">
      <selection activeCell="P79" sqref="P79"/>
    </sheetView>
  </sheetViews>
  <sheetFormatPr defaultColWidth="9.1796875" defaultRowHeight="15.5" x14ac:dyDescent="0.35"/>
  <cols>
    <col min="1" max="1" width="47" style="26" customWidth="1"/>
    <col min="2" max="6" width="11.81640625" style="26" customWidth="1"/>
    <col min="7" max="7" width="11.54296875" style="26" customWidth="1"/>
    <col min="8" max="8" width="12.1796875" style="26" customWidth="1"/>
    <col min="9" max="9" width="11.453125" style="26" customWidth="1"/>
    <col min="10" max="11" width="10.81640625" style="26" customWidth="1"/>
    <col min="12" max="12" width="12" style="26" customWidth="1"/>
    <col min="13" max="13" width="13.453125" style="26" customWidth="1"/>
    <col min="14" max="14" width="1.1796875" style="26" customWidth="1"/>
    <col min="15" max="15" width="14" style="26" customWidth="1"/>
    <col min="16" max="20" width="9.1796875" style="26"/>
    <col min="21" max="21" width="17.1796875" style="59" customWidth="1"/>
    <col min="22" max="22" width="12.81640625" style="26" customWidth="1"/>
    <col min="23" max="16384" width="9.1796875" style="26"/>
  </cols>
  <sheetData>
    <row r="1" spans="1:15" x14ac:dyDescent="0.35">
      <c r="A1" s="24" t="s">
        <v>44</v>
      </c>
      <c r="B1" s="25" t="s">
        <v>45</v>
      </c>
      <c r="L1" s="24"/>
      <c r="M1" s="24"/>
    </row>
    <row r="2" spans="1:15" x14ac:dyDescent="0.35">
      <c r="A2" s="24" t="s">
        <v>46</v>
      </c>
      <c r="B2" s="27">
        <v>40367</v>
      </c>
      <c r="C2" s="27">
        <v>40398</v>
      </c>
      <c r="D2" s="27">
        <v>40429</v>
      </c>
      <c r="E2" s="27">
        <v>40459</v>
      </c>
      <c r="F2" s="27">
        <v>40490</v>
      </c>
      <c r="G2" s="27">
        <v>40520</v>
      </c>
      <c r="H2" s="27">
        <v>40552</v>
      </c>
      <c r="I2" s="27">
        <v>40583</v>
      </c>
      <c r="J2" s="27">
        <v>40611</v>
      </c>
      <c r="K2" s="27">
        <v>40642</v>
      </c>
      <c r="L2" s="28">
        <v>40672</v>
      </c>
      <c r="M2" s="28">
        <v>40703</v>
      </c>
      <c r="N2" s="29"/>
      <c r="O2" s="30" t="s">
        <v>47</v>
      </c>
    </row>
    <row r="3" spans="1:15" x14ac:dyDescent="0.35">
      <c r="A3" s="26" t="s">
        <v>48</v>
      </c>
      <c r="B3" s="31" t="s">
        <v>49</v>
      </c>
      <c r="C3" s="31" t="s">
        <v>49</v>
      </c>
      <c r="D3" s="31" t="s">
        <v>49</v>
      </c>
      <c r="E3" s="31" t="s">
        <v>49</v>
      </c>
      <c r="F3" s="31" t="s">
        <v>49</v>
      </c>
      <c r="G3" s="31" t="s">
        <v>49</v>
      </c>
      <c r="H3" s="31" t="s">
        <v>49</v>
      </c>
      <c r="I3" s="31" t="s">
        <v>49</v>
      </c>
      <c r="J3" s="31" t="s">
        <v>49</v>
      </c>
      <c r="K3" s="31" t="s">
        <v>49</v>
      </c>
      <c r="L3" s="31" t="s">
        <v>49</v>
      </c>
      <c r="M3" s="32" t="s">
        <v>50</v>
      </c>
      <c r="O3" s="31" t="s">
        <v>51</v>
      </c>
    </row>
    <row r="4" spans="1:15" x14ac:dyDescent="0.35">
      <c r="A4" s="31" t="s">
        <v>52</v>
      </c>
      <c r="B4" s="31" t="s">
        <v>53</v>
      </c>
      <c r="C4" s="31" t="s">
        <v>53</v>
      </c>
      <c r="D4" s="31" t="s">
        <v>53</v>
      </c>
      <c r="E4" s="31" t="s">
        <v>53</v>
      </c>
      <c r="F4" s="31" t="s">
        <v>53</v>
      </c>
      <c r="G4" s="31" t="s">
        <v>53</v>
      </c>
      <c r="H4" s="31" t="s">
        <v>53</v>
      </c>
      <c r="I4" s="31" t="s">
        <v>53</v>
      </c>
      <c r="J4" s="31" t="s">
        <v>53</v>
      </c>
      <c r="K4" s="31" t="s">
        <v>53</v>
      </c>
      <c r="L4" s="31" t="s">
        <v>53</v>
      </c>
      <c r="M4" s="31" t="s">
        <v>53</v>
      </c>
    </row>
    <row r="5" spans="1:15" x14ac:dyDescent="0.35">
      <c r="A5" s="33" t="s">
        <v>54</v>
      </c>
      <c r="B5" s="34">
        <v>131.19999999999999</v>
      </c>
      <c r="C5" s="34">
        <v>276.2</v>
      </c>
      <c r="D5" s="34">
        <v>249.6</v>
      </c>
      <c r="E5" s="34">
        <v>299.39999999999998</v>
      </c>
      <c r="F5" s="34">
        <v>229.3</v>
      </c>
      <c r="G5" s="34">
        <v>204.8</v>
      </c>
      <c r="H5" s="34">
        <v>408.3</v>
      </c>
      <c r="I5" s="34">
        <v>184.9</v>
      </c>
      <c r="J5" s="34">
        <v>216.5</v>
      </c>
      <c r="K5" s="34">
        <v>400</v>
      </c>
      <c r="L5" s="34">
        <v>100</v>
      </c>
      <c r="M5" s="34">
        <v>350</v>
      </c>
      <c r="N5" s="34"/>
      <c r="O5" s="34">
        <f>SUM(B5:N5)</f>
        <v>3050.2</v>
      </c>
    </row>
    <row r="6" spans="1:15" x14ac:dyDescent="0.35">
      <c r="A6" s="35" t="s">
        <v>55</v>
      </c>
      <c r="B6" s="34">
        <v>276.10000000000002</v>
      </c>
      <c r="C6" s="34">
        <v>259.39999999999998</v>
      </c>
      <c r="D6" s="34">
        <v>337.1</v>
      </c>
      <c r="E6" s="34">
        <v>337.1</v>
      </c>
      <c r="F6" s="34">
        <v>163.1</v>
      </c>
      <c r="G6" s="34">
        <v>176.1</v>
      </c>
      <c r="H6" s="34">
        <v>236</v>
      </c>
      <c r="I6" s="34">
        <v>165.5</v>
      </c>
      <c r="J6" s="34">
        <v>211.3</v>
      </c>
      <c r="K6" s="34">
        <v>279.7</v>
      </c>
      <c r="L6" s="34">
        <v>115.4</v>
      </c>
      <c r="M6" s="34">
        <v>316.5</v>
      </c>
      <c r="N6" s="34"/>
      <c r="O6" s="34">
        <f t="shared" ref="O6:O20" si="0">SUM(B6:N6)</f>
        <v>2873.2999999999997</v>
      </c>
    </row>
    <row r="7" spans="1:15" x14ac:dyDescent="0.35">
      <c r="A7" s="35" t="s">
        <v>56</v>
      </c>
      <c r="B7" s="34">
        <v>581.4</v>
      </c>
      <c r="C7" s="34">
        <v>514.79999999999995</v>
      </c>
      <c r="D7" s="34">
        <v>417.5</v>
      </c>
      <c r="E7" s="34">
        <v>185.3</v>
      </c>
      <c r="F7" s="34">
        <v>78.7</v>
      </c>
      <c r="G7" s="34">
        <v>67.900000000000006</v>
      </c>
      <c r="H7" s="34">
        <v>142.9</v>
      </c>
      <c r="I7" s="34">
        <v>108.1</v>
      </c>
      <c r="J7" s="34">
        <v>66.8</v>
      </c>
      <c r="K7" s="34">
        <v>42.7</v>
      </c>
      <c r="L7" s="34">
        <v>64.7</v>
      </c>
      <c r="M7" s="34">
        <v>304.89999999999998</v>
      </c>
      <c r="N7" s="34"/>
      <c r="O7" s="34">
        <f t="shared" si="0"/>
        <v>2575.6999999999998</v>
      </c>
    </row>
    <row r="8" spans="1:15" x14ac:dyDescent="0.35">
      <c r="A8" s="35" t="s">
        <v>57</v>
      </c>
      <c r="B8" s="34">
        <v>85</v>
      </c>
      <c r="C8" s="34">
        <v>36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102</v>
      </c>
      <c r="N8" s="34"/>
      <c r="O8" s="34">
        <f t="shared" si="0"/>
        <v>223</v>
      </c>
    </row>
    <row r="9" spans="1:15" x14ac:dyDescent="0.35">
      <c r="A9" s="35" t="s">
        <v>58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/>
      <c r="O9" s="34">
        <f t="shared" si="0"/>
        <v>0</v>
      </c>
    </row>
    <row r="10" spans="1:15" x14ac:dyDescent="0.35">
      <c r="A10" s="35" t="s">
        <v>59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1</v>
      </c>
      <c r="N10" s="34"/>
      <c r="O10" s="34">
        <f t="shared" si="0"/>
        <v>1</v>
      </c>
    </row>
    <row r="11" spans="1:15" x14ac:dyDescent="0.35">
      <c r="A11" s="35" t="s">
        <v>60</v>
      </c>
      <c r="B11" s="34">
        <v>20.58</v>
      </c>
      <c r="C11" s="34">
        <v>51.68</v>
      </c>
      <c r="D11" s="34">
        <v>91.15</v>
      </c>
      <c r="E11" s="34">
        <v>98.31</v>
      </c>
      <c r="F11" s="34">
        <v>64.09</v>
      </c>
      <c r="G11" s="34">
        <v>94.9</v>
      </c>
      <c r="H11" s="34">
        <v>290.63</v>
      </c>
      <c r="I11" s="34">
        <v>182.73</v>
      </c>
      <c r="J11" s="34">
        <v>233.69</v>
      </c>
      <c r="K11" s="34">
        <v>171.05</v>
      </c>
      <c r="L11" s="34">
        <v>65.28</v>
      </c>
      <c r="M11" s="34">
        <v>43.04</v>
      </c>
      <c r="N11" s="34"/>
      <c r="O11" s="34">
        <f t="shared" si="0"/>
        <v>1407.1299999999999</v>
      </c>
    </row>
    <row r="12" spans="1:15" x14ac:dyDescent="0.35">
      <c r="A12" s="35" t="s">
        <v>61</v>
      </c>
      <c r="B12" s="34">
        <v>324.89999999999998</v>
      </c>
      <c r="C12" s="34">
        <v>323.39999999999998</v>
      </c>
      <c r="D12" s="34">
        <v>250.9</v>
      </c>
      <c r="E12" s="34">
        <v>116.4</v>
      </c>
      <c r="F12" s="34">
        <v>45</v>
      </c>
      <c r="G12" s="34">
        <v>61.1</v>
      </c>
      <c r="H12" s="34">
        <v>181.4</v>
      </c>
      <c r="I12" s="34">
        <v>105.3</v>
      </c>
      <c r="J12" s="34">
        <v>147.1</v>
      </c>
      <c r="K12" s="34">
        <v>123.9</v>
      </c>
      <c r="L12" s="34">
        <v>215.6</v>
      </c>
      <c r="M12" s="34">
        <v>185.8</v>
      </c>
      <c r="N12" s="34"/>
      <c r="O12" s="34">
        <f t="shared" si="0"/>
        <v>2080.7999999999997</v>
      </c>
    </row>
    <row r="13" spans="1:15" x14ac:dyDescent="0.35">
      <c r="A13" s="35" t="s">
        <v>62</v>
      </c>
      <c r="B13" s="34">
        <v>60.1</v>
      </c>
      <c r="C13" s="34">
        <v>50</v>
      </c>
      <c r="D13" s="34">
        <v>55.3</v>
      </c>
      <c r="E13" s="34">
        <v>77.099999999999994</v>
      </c>
      <c r="F13" s="34">
        <v>89.3</v>
      </c>
      <c r="G13" s="34">
        <v>104.4</v>
      </c>
      <c r="H13" s="34">
        <v>143.30000000000001</v>
      </c>
      <c r="I13" s="34">
        <v>24.4</v>
      </c>
      <c r="J13" s="34">
        <v>98.8</v>
      </c>
      <c r="K13" s="34">
        <v>111.4</v>
      </c>
      <c r="L13" s="34">
        <v>263.10000000000002</v>
      </c>
      <c r="M13" s="34">
        <v>342.3</v>
      </c>
      <c r="N13" s="34"/>
      <c r="O13" s="34">
        <f t="shared" si="0"/>
        <v>1419.4999999999998</v>
      </c>
    </row>
    <row r="14" spans="1:15" x14ac:dyDescent="0.35">
      <c r="A14" s="35" t="s">
        <v>63</v>
      </c>
      <c r="B14" s="34">
        <v>0</v>
      </c>
      <c r="C14" s="34">
        <v>-0.3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2.5</v>
      </c>
      <c r="L14" s="34">
        <v>142.19999999999999</v>
      </c>
      <c r="M14" s="34">
        <v>252.5</v>
      </c>
      <c r="N14" s="34"/>
      <c r="O14" s="34">
        <f t="shared" si="0"/>
        <v>396.9</v>
      </c>
    </row>
    <row r="15" spans="1:15" x14ac:dyDescent="0.35">
      <c r="A15" s="35" t="s">
        <v>64</v>
      </c>
      <c r="B15" s="34">
        <v>1025</v>
      </c>
      <c r="C15" s="34">
        <v>848.8</v>
      </c>
      <c r="D15" s="34">
        <v>650.4</v>
      </c>
      <c r="E15" s="34">
        <v>518.79999999999995</v>
      </c>
      <c r="F15" s="34">
        <v>338.1</v>
      </c>
      <c r="G15" s="34">
        <v>418.2</v>
      </c>
      <c r="H15" s="34">
        <v>455</v>
      </c>
      <c r="I15" s="34">
        <v>244.7</v>
      </c>
      <c r="J15" s="34">
        <v>359.2</v>
      </c>
      <c r="K15" s="34">
        <v>176.9</v>
      </c>
      <c r="L15" s="34">
        <v>674.9</v>
      </c>
      <c r="M15" s="34">
        <v>701.1</v>
      </c>
      <c r="N15" s="34"/>
      <c r="O15" s="34">
        <f t="shared" si="0"/>
        <v>6411.0999999999985</v>
      </c>
    </row>
    <row r="16" spans="1:15" x14ac:dyDescent="0.35">
      <c r="A16" s="35" t="s">
        <v>65</v>
      </c>
      <c r="B16" s="34">
        <v>34.6</v>
      </c>
      <c r="C16" s="34">
        <v>68.900000000000006</v>
      </c>
      <c r="D16" s="34">
        <v>65.2</v>
      </c>
      <c r="E16" s="34">
        <v>58.7</v>
      </c>
      <c r="F16" s="34">
        <v>30.3</v>
      </c>
      <c r="G16" s="34">
        <v>33.799999999999997</v>
      </c>
      <c r="H16" s="34">
        <v>68.3</v>
      </c>
      <c r="I16" s="34">
        <v>31.8</v>
      </c>
      <c r="J16" s="34">
        <v>60.3</v>
      </c>
      <c r="K16" s="34">
        <v>29.9</v>
      </c>
      <c r="L16" s="34">
        <v>32.200000000000003</v>
      </c>
      <c r="M16" s="34">
        <v>39.4</v>
      </c>
      <c r="N16" s="34"/>
      <c r="O16" s="34">
        <f t="shared" si="0"/>
        <v>553.4</v>
      </c>
    </row>
    <row r="17" spans="1:15" x14ac:dyDescent="0.35">
      <c r="A17" s="35" t="s">
        <v>66</v>
      </c>
      <c r="B17" s="34">
        <v>564.9</v>
      </c>
      <c r="C17" s="34">
        <v>826.8</v>
      </c>
      <c r="D17" s="34">
        <v>741.7</v>
      </c>
      <c r="E17" s="34">
        <v>264.8</v>
      </c>
      <c r="F17" s="34">
        <v>82.6</v>
      </c>
      <c r="G17" s="34">
        <v>53</v>
      </c>
      <c r="H17" s="34">
        <v>145.4</v>
      </c>
      <c r="I17" s="34">
        <v>66.2</v>
      </c>
      <c r="J17" s="34">
        <v>138.69999999999999</v>
      </c>
      <c r="K17" s="34">
        <v>71.2</v>
      </c>
      <c r="L17" s="34">
        <v>581</v>
      </c>
      <c r="M17" s="34">
        <v>486.4</v>
      </c>
      <c r="N17" s="34"/>
      <c r="O17" s="34">
        <f t="shared" si="0"/>
        <v>4022.6999999999994</v>
      </c>
    </row>
    <row r="18" spans="1:15" x14ac:dyDescent="0.35">
      <c r="A18" s="35" t="s">
        <v>67</v>
      </c>
      <c r="B18" s="34">
        <v>122.71</v>
      </c>
      <c r="C18" s="34">
        <v>298.45</v>
      </c>
      <c r="D18" s="34">
        <v>196.12</v>
      </c>
      <c r="E18" s="34">
        <v>129.28</v>
      </c>
      <c r="F18" s="34">
        <v>41.54</v>
      </c>
      <c r="G18" s="34">
        <v>35.76</v>
      </c>
      <c r="H18" s="34">
        <v>165.34</v>
      </c>
      <c r="I18" s="34">
        <v>44.59</v>
      </c>
      <c r="J18" s="34">
        <v>100.45</v>
      </c>
      <c r="K18" s="34">
        <v>50.56</v>
      </c>
      <c r="L18" s="34">
        <v>86.27</v>
      </c>
      <c r="M18" s="34">
        <v>118.37</v>
      </c>
      <c r="N18" s="34"/>
      <c r="O18" s="34">
        <f t="shared" si="0"/>
        <v>1389.44</v>
      </c>
    </row>
    <row r="19" spans="1:15" x14ac:dyDescent="0.35">
      <c r="A19" s="35" t="s">
        <v>68</v>
      </c>
      <c r="B19" s="34">
        <v>48.3</v>
      </c>
      <c r="C19" s="34">
        <v>25</v>
      </c>
      <c r="D19" s="34">
        <v>35.6</v>
      </c>
      <c r="E19" s="34">
        <v>35.6</v>
      </c>
      <c r="F19" s="34">
        <v>21.1</v>
      </c>
      <c r="G19" s="34">
        <v>18.2</v>
      </c>
      <c r="H19" s="34">
        <v>37.799999999999997</v>
      </c>
      <c r="I19" s="34">
        <v>19.100000000000001</v>
      </c>
      <c r="J19" s="34">
        <v>35.5</v>
      </c>
      <c r="K19" s="34">
        <v>22.2</v>
      </c>
      <c r="L19" s="34">
        <v>17</v>
      </c>
      <c r="M19" s="34">
        <v>16.100000000000001</v>
      </c>
      <c r="N19" s="34"/>
      <c r="O19" s="34">
        <f t="shared" si="0"/>
        <v>331.49999999999994</v>
      </c>
    </row>
    <row r="20" spans="1:15" x14ac:dyDescent="0.35">
      <c r="A20" s="35" t="s">
        <v>69</v>
      </c>
      <c r="B20" s="34">
        <v>6</v>
      </c>
      <c r="C20" s="34">
        <v>16</v>
      </c>
      <c r="D20" s="34">
        <v>16</v>
      </c>
      <c r="E20" s="34">
        <v>15</v>
      </c>
      <c r="F20" s="34">
        <v>9</v>
      </c>
      <c r="G20" s="34">
        <v>7</v>
      </c>
      <c r="H20" s="34">
        <v>15</v>
      </c>
      <c r="I20" s="34">
        <v>9</v>
      </c>
      <c r="J20" s="34">
        <v>16</v>
      </c>
      <c r="K20" s="34">
        <v>8</v>
      </c>
      <c r="L20" s="34">
        <v>6</v>
      </c>
      <c r="M20" s="34">
        <v>8</v>
      </c>
      <c r="N20" s="34"/>
      <c r="O20" s="34">
        <f t="shared" si="0"/>
        <v>131</v>
      </c>
    </row>
    <row r="21" spans="1:15" x14ac:dyDescent="0.35">
      <c r="A21" s="35"/>
      <c r="B21" s="36">
        <f>SUM(B5:B20)</f>
        <v>3280.79</v>
      </c>
      <c r="C21" s="36">
        <f t="shared" ref="C21:M21" si="1">SUM(C5:C20)</f>
        <v>3595.13</v>
      </c>
      <c r="D21" s="36">
        <f t="shared" si="1"/>
        <v>3106.57</v>
      </c>
      <c r="E21" s="36">
        <f t="shared" si="1"/>
        <v>2135.79</v>
      </c>
      <c r="F21" s="36">
        <f t="shared" si="1"/>
        <v>1192.1299999999997</v>
      </c>
      <c r="G21" s="36">
        <f t="shared" si="1"/>
        <v>1275.1599999999999</v>
      </c>
      <c r="H21" s="36">
        <f t="shared" si="1"/>
        <v>2289.3700000000003</v>
      </c>
      <c r="I21" s="36">
        <f t="shared" si="1"/>
        <v>1186.3199999999997</v>
      </c>
      <c r="J21" s="36">
        <f t="shared" si="1"/>
        <v>1684.34</v>
      </c>
      <c r="K21" s="36">
        <f t="shared" si="1"/>
        <v>1490.0100000000002</v>
      </c>
      <c r="L21" s="36">
        <f>SUM(L5:L20)</f>
        <v>2363.65</v>
      </c>
      <c r="M21" s="36">
        <f t="shared" si="1"/>
        <v>3267.41</v>
      </c>
      <c r="N21" s="34"/>
      <c r="O21" s="36">
        <f>SUM(O5:O20)</f>
        <v>26866.67</v>
      </c>
    </row>
    <row r="22" spans="1:15" x14ac:dyDescent="0.35">
      <c r="A22" s="35" t="s">
        <v>70</v>
      </c>
      <c r="B22" s="34"/>
      <c r="C22" s="34"/>
      <c r="E22" s="34"/>
      <c r="F22" s="34"/>
      <c r="G22" s="34"/>
      <c r="H22" s="34"/>
      <c r="I22" s="34"/>
      <c r="J22" s="34"/>
      <c r="K22" s="34"/>
      <c r="L22" s="37"/>
      <c r="M22" s="34"/>
      <c r="N22" s="34"/>
      <c r="O22" s="34">
        <f t="shared" ref="O22:O44" si="2">SUM(B22:N22)</f>
        <v>0</v>
      </c>
    </row>
    <row r="23" spans="1:15" x14ac:dyDescent="0.35">
      <c r="A23" s="35" t="s">
        <v>71</v>
      </c>
      <c r="B23" s="34">
        <v>35.941499999999998</v>
      </c>
      <c r="C23" s="34">
        <v>386.39475000000004</v>
      </c>
      <c r="D23" s="34">
        <v>380.34675000000004</v>
      </c>
      <c r="E23" s="34">
        <v>425.15550000000002</v>
      </c>
      <c r="F23" s="34">
        <v>278.11349999999999</v>
      </c>
      <c r="G23" s="34">
        <v>172.71449999999999</v>
      </c>
      <c r="H23" s="34">
        <v>360.738</v>
      </c>
      <c r="I23" s="34">
        <v>264.58425</v>
      </c>
      <c r="J23" s="34">
        <v>426.69899999999996</v>
      </c>
      <c r="K23" s="34">
        <v>177.07724999999999</v>
      </c>
      <c r="L23" s="34">
        <v>41.973750000000003</v>
      </c>
      <c r="M23" s="34">
        <v>57.33</v>
      </c>
      <c r="N23" s="34"/>
      <c r="O23" s="34">
        <f t="shared" si="2"/>
        <v>3007.0687499999999</v>
      </c>
    </row>
    <row r="24" spans="1:15" x14ac:dyDescent="0.35">
      <c r="A24" s="35" t="s">
        <v>72</v>
      </c>
      <c r="B24" s="34">
        <v>35.941499999999998</v>
      </c>
      <c r="C24" s="34">
        <v>386.39475000000004</v>
      </c>
      <c r="D24" s="34">
        <v>380.34675000000004</v>
      </c>
      <c r="E24" s="34">
        <v>425.15550000000002</v>
      </c>
      <c r="F24" s="34">
        <v>278.11349999999999</v>
      </c>
      <c r="G24" s="34">
        <v>172.71449999999999</v>
      </c>
      <c r="H24" s="34">
        <v>360.738</v>
      </c>
      <c r="I24" s="34">
        <v>264.58425</v>
      </c>
      <c r="J24" s="34">
        <v>426.69899999999996</v>
      </c>
      <c r="K24" s="34">
        <v>177.07724999999999</v>
      </c>
      <c r="L24" s="34">
        <v>41.973750000000003</v>
      </c>
      <c r="M24" s="34">
        <v>57.33</v>
      </c>
      <c r="N24" s="34"/>
      <c r="O24" s="34">
        <f t="shared" si="2"/>
        <v>3007.0687499999999</v>
      </c>
    </row>
    <row r="25" spans="1:15" x14ac:dyDescent="0.35">
      <c r="A25" s="35" t="s">
        <v>73</v>
      </c>
      <c r="B25" s="34">
        <v>35.941499999999998</v>
      </c>
      <c r="C25" s="34">
        <v>386.39475000000004</v>
      </c>
      <c r="D25" s="34">
        <v>380.34675000000004</v>
      </c>
      <c r="E25" s="34">
        <v>425.15550000000002</v>
      </c>
      <c r="F25" s="34">
        <v>278.11349999999999</v>
      </c>
      <c r="G25" s="34">
        <v>172.71449999999999</v>
      </c>
      <c r="H25" s="34">
        <v>360.738</v>
      </c>
      <c r="I25" s="34">
        <v>264.58425</v>
      </c>
      <c r="J25" s="34">
        <v>426.69899999999996</v>
      </c>
      <c r="K25" s="34">
        <v>177.07724999999999</v>
      </c>
      <c r="L25" s="34">
        <v>41.973750000000003</v>
      </c>
      <c r="M25" s="34">
        <v>57.33</v>
      </c>
      <c r="N25" s="34"/>
      <c r="O25" s="34">
        <f t="shared" si="2"/>
        <v>3007.0687499999999</v>
      </c>
    </row>
    <row r="26" spans="1:15" x14ac:dyDescent="0.35">
      <c r="A26" s="35" t="s">
        <v>74</v>
      </c>
      <c r="B26" s="34">
        <v>35.941499999999998</v>
      </c>
      <c r="C26" s="34">
        <v>386.39475000000004</v>
      </c>
      <c r="D26" s="34">
        <v>380.34675000000004</v>
      </c>
      <c r="E26" s="34">
        <v>425.15550000000002</v>
      </c>
      <c r="F26" s="34">
        <v>278.11349999999999</v>
      </c>
      <c r="G26" s="34">
        <v>172.71449999999999</v>
      </c>
      <c r="H26" s="34">
        <v>360.738</v>
      </c>
      <c r="I26" s="34">
        <v>264.58425</v>
      </c>
      <c r="J26" s="34">
        <v>426.69899999999996</v>
      </c>
      <c r="K26" s="34">
        <v>177.07724999999999</v>
      </c>
      <c r="L26" s="34">
        <v>41.973750000000003</v>
      </c>
      <c r="M26" s="34">
        <v>57.33</v>
      </c>
      <c r="N26" s="34"/>
      <c r="O26" s="34">
        <f t="shared" si="2"/>
        <v>3007.0687499999999</v>
      </c>
    </row>
    <row r="27" spans="1:15" x14ac:dyDescent="0.35">
      <c r="A27" s="35" t="s">
        <v>75</v>
      </c>
      <c r="B27" s="34">
        <v>84.433999999999997</v>
      </c>
      <c r="C27" s="34">
        <v>907.721</v>
      </c>
      <c r="D27" s="34">
        <v>893.51300000000003</v>
      </c>
      <c r="E27" s="34">
        <v>998.77800000000002</v>
      </c>
      <c r="F27" s="34">
        <v>653.346</v>
      </c>
      <c r="G27" s="34">
        <v>405.74199999999996</v>
      </c>
      <c r="H27" s="34">
        <v>847.44799999999998</v>
      </c>
      <c r="I27" s="34">
        <v>621.56299999999999</v>
      </c>
      <c r="J27" s="34">
        <v>1002.4039999999999</v>
      </c>
      <c r="K27" s="34">
        <v>415.99099999999999</v>
      </c>
      <c r="L27" s="34">
        <v>98.605000000000004</v>
      </c>
      <c r="M27" s="34">
        <v>134.68</v>
      </c>
      <c r="N27" s="34"/>
      <c r="O27" s="34">
        <f t="shared" si="2"/>
        <v>7064.2249999999995</v>
      </c>
    </row>
    <row r="28" spans="1:15" x14ac:dyDescent="0.35">
      <c r="A28" s="35" t="s">
        <v>76</v>
      </c>
      <c r="B28" s="34">
        <v>22.385000000000002</v>
      </c>
      <c r="C28" s="34">
        <v>304.745</v>
      </c>
      <c r="D28" s="34">
        <v>317.89999999999998</v>
      </c>
      <c r="E28" s="34">
        <v>259.375</v>
      </c>
      <c r="F28" s="34">
        <v>318.48</v>
      </c>
      <c r="G28" s="34">
        <v>115.02</v>
      </c>
      <c r="H28" s="34">
        <v>291.05</v>
      </c>
      <c r="I28" s="34">
        <v>200.995</v>
      </c>
      <c r="J28" s="34">
        <v>325.29500000000002</v>
      </c>
      <c r="K28" s="34">
        <v>126</v>
      </c>
      <c r="L28" s="34">
        <v>40</v>
      </c>
      <c r="M28" s="34">
        <v>30</v>
      </c>
      <c r="N28" s="34"/>
      <c r="O28" s="34">
        <f t="shared" si="2"/>
        <v>2351.2449999999999</v>
      </c>
    </row>
    <row r="29" spans="1:15" x14ac:dyDescent="0.35">
      <c r="A29" s="35" t="s">
        <v>77</v>
      </c>
      <c r="B29" s="34">
        <v>22.385000000000002</v>
      </c>
      <c r="C29" s="34">
        <v>304.745</v>
      </c>
      <c r="D29" s="34">
        <v>317.89999999999998</v>
      </c>
      <c r="E29" s="34">
        <v>259.375</v>
      </c>
      <c r="F29" s="34">
        <v>318.48</v>
      </c>
      <c r="G29" s="34">
        <v>115.02</v>
      </c>
      <c r="H29" s="34">
        <v>291.05</v>
      </c>
      <c r="I29" s="34">
        <v>200.995</v>
      </c>
      <c r="J29" s="34">
        <v>325.29500000000002</v>
      </c>
      <c r="K29" s="34">
        <v>126</v>
      </c>
      <c r="L29" s="34">
        <v>40</v>
      </c>
      <c r="M29" s="34">
        <v>28</v>
      </c>
      <c r="N29" s="34"/>
      <c r="O29" s="34">
        <f t="shared" si="2"/>
        <v>2349.2449999999999</v>
      </c>
    </row>
    <row r="30" spans="1:15" x14ac:dyDescent="0.35">
      <c r="A30" s="38" t="s">
        <v>78</v>
      </c>
      <c r="B30" s="34">
        <v>674.75599999999997</v>
      </c>
      <c r="C30" s="34">
        <v>700</v>
      </c>
      <c r="D30" s="34">
        <v>1250</v>
      </c>
      <c r="E30" s="34">
        <v>281.60000000000002</v>
      </c>
      <c r="F30" s="34">
        <v>766.3202</v>
      </c>
      <c r="G30" s="34">
        <v>66.87360000000001</v>
      </c>
      <c r="H30" s="34">
        <v>510.92599999999999</v>
      </c>
      <c r="I30" s="34">
        <v>352.858</v>
      </c>
      <c r="J30" s="34">
        <v>447.54399999999998</v>
      </c>
      <c r="K30" s="34">
        <v>484.26600000000002</v>
      </c>
      <c r="L30" s="34">
        <v>623.58600000000001</v>
      </c>
      <c r="M30" s="34">
        <v>728</v>
      </c>
      <c r="N30" s="34"/>
      <c r="O30" s="34">
        <f t="shared" si="2"/>
        <v>6886.7298000000001</v>
      </c>
    </row>
    <row r="31" spans="1:15" x14ac:dyDescent="0.35">
      <c r="A31" s="35" t="s">
        <v>79</v>
      </c>
      <c r="B31" s="34">
        <v>109.84400000000001</v>
      </c>
      <c r="C31" s="34">
        <v>150</v>
      </c>
      <c r="D31" s="34">
        <v>270</v>
      </c>
      <c r="E31" s="34">
        <v>281.60000000000002</v>
      </c>
      <c r="F31" s="34">
        <v>124.74980000000002</v>
      </c>
      <c r="G31" s="34">
        <v>10.886400000000002</v>
      </c>
      <c r="H31" s="34">
        <v>83.174000000000007</v>
      </c>
      <c r="I31" s="34">
        <v>57.442000000000007</v>
      </c>
      <c r="J31" s="34">
        <v>72.856000000000009</v>
      </c>
      <c r="K31" s="34">
        <v>78.834000000000017</v>
      </c>
      <c r="L31" s="34">
        <v>101.51400000000001</v>
      </c>
      <c r="M31" s="34">
        <v>119</v>
      </c>
      <c r="N31" s="34"/>
      <c r="O31" s="34">
        <f t="shared" si="2"/>
        <v>1459.9002</v>
      </c>
    </row>
    <row r="32" spans="1:15" x14ac:dyDescent="0.35">
      <c r="A32" s="35" t="s">
        <v>80</v>
      </c>
      <c r="B32" s="34">
        <v>35.6</v>
      </c>
      <c r="C32" s="34">
        <v>60.1</v>
      </c>
      <c r="D32" s="34">
        <v>68</v>
      </c>
      <c r="E32" s="34">
        <v>57.1</v>
      </c>
      <c r="F32" s="34">
        <v>52</v>
      </c>
      <c r="G32" s="34">
        <v>21.3</v>
      </c>
      <c r="H32" s="34">
        <v>68.3</v>
      </c>
      <c r="I32" s="34">
        <v>41.6</v>
      </c>
      <c r="J32" s="34">
        <v>88.9</v>
      </c>
      <c r="K32" s="34">
        <v>61.1</v>
      </c>
      <c r="L32" s="34">
        <v>20.3</v>
      </c>
      <c r="M32" s="34">
        <v>54.7</v>
      </c>
      <c r="N32" s="34"/>
      <c r="O32" s="34">
        <f t="shared" si="2"/>
        <v>629</v>
      </c>
    </row>
    <row r="33" spans="1:15" x14ac:dyDescent="0.35">
      <c r="A33" s="35" t="s">
        <v>81</v>
      </c>
      <c r="B33" s="34">
        <v>30.3</v>
      </c>
      <c r="C33" s="34">
        <v>76.599999999999994</v>
      </c>
      <c r="D33" s="34">
        <v>100.6</v>
      </c>
      <c r="E33" s="34">
        <v>75</v>
      </c>
      <c r="F33" s="34">
        <v>85</v>
      </c>
      <c r="G33" s="34">
        <v>54.6</v>
      </c>
      <c r="H33" s="34">
        <v>96.2</v>
      </c>
      <c r="I33" s="34">
        <v>70.8</v>
      </c>
      <c r="J33" s="34">
        <v>96</v>
      </c>
      <c r="K33" s="34">
        <v>75.8</v>
      </c>
      <c r="L33" s="34">
        <v>54.4</v>
      </c>
      <c r="M33" s="34">
        <v>70.5</v>
      </c>
      <c r="N33" s="34"/>
      <c r="O33" s="34">
        <f t="shared" si="2"/>
        <v>885.8</v>
      </c>
    </row>
    <row r="34" spans="1:15" x14ac:dyDescent="0.35">
      <c r="A34" s="35" t="s">
        <v>82</v>
      </c>
      <c r="B34" s="34">
        <v>23.4</v>
      </c>
      <c r="C34" s="34">
        <v>312.8</v>
      </c>
      <c r="D34" s="34">
        <v>343.63</v>
      </c>
      <c r="E34" s="34">
        <v>388</v>
      </c>
      <c r="F34" s="34">
        <v>244.93</v>
      </c>
      <c r="G34" s="34">
        <v>101.95</v>
      </c>
      <c r="H34" s="34">
        <v>276.52</v>
      </c>
      <c r="I34" s="34">
        <v>197.9</v>
      </c>
      <c r="J34" s="34">
        <v>291.58</v>
      </c>
      <c r="K34" s="34">
        <v>149.55000000000001</v>
      </c>
      <c r="L34" s="34">
        <v>23.32</v>
      </c>
      <c r="M34" s="34">
        <v>45.53</v>
      </c>
      <c r="N34" s="34"/>
      <c r="O34" s="34">
        <f t="shared" si="2"/>
        <v>2399.1100000000006</v>
      </c>
    </row>
    <row r="35" spans="1:15" x14ac:dyDescent="0.35">
      <c r="A35" s="35" t="s">
        <v>83</v>
      </c>
      <c r="B35" s="34">
        <v>74.2</v>
      </c>
      <c r="C35" s="34">
        <v>1487.3</v>
      </c>
      <c r="D35" s="34">
        <v>154.63999999999999</v>
      </c>
      <c r="E35" s="34">
        <v>206.11</v>
      </c>
      <c r="F35" s="34">
        <v>157.08000000000001</v>
      </c>
      <c r="G35" s="34">
        <v>112.54</v>
      </c>
      <c r="H35" s="34">
        <v>182.08</v>
      </c>
      <c r="I35" s="34">
        <v>186.95</v>
      </c>
      <c r="J35" s="34">
        <v>215.01</v>
      </c>
      <c r="K35" s="34">
        <v>142.36000000000001</v>
      </c>
      <c r="L35" s="34">
        <v>40</v>
      </c>
      <c r="M35" s="34">
        <v>95</v>
      </c>
      <c r="N35" s="34"/>
      <c r="O35" s="34">
        <f t="shared" si="2"/>
        <v>3053.27</v>
      </c>
    </row>
    <row r="36" spans="1:15" x14ac:dyDescent="0.35">
      <c r="A36" s="35" t="s">
        <v>84</v>
      </c>
      <c r="B36" s="34">
        <v>150</v>
      </c>
      <c r="C36" s="34">
        <v>100</v>
      </c>
      <c r="D36" s="34">
        <v>117</v>
      </c>
      <c r="E36" s="34">
        <v>146</v>
      </c>
      <c r="F36" s="34">
        <v>108</v>
      </c>
      <c r="G36" s="34">
        <v>115</v>
      </c>
      <c r="H36" s="34">
        <v>209</v>
      </c>
      <c r="I36" s="34">
        <v>99</v>
      </c>
      <c r="J36" s="34">
        <v>147</v>
      </c>
      <c r="K36" s="34">
        <v>84</v>
      </c>
      <c r="L36" s="34">
        <v>68</v>
      </c>
      <c r="M36" s="34">
        <v>103</v>
      </c>
      <c r="N36" s="34"/>
      <c r="O36" s="34">
        <f t="shared" si="2"/>
        <v>1446</v>
      </c>
    </row>
    <row r="37" spans="1:15" x14ac:dyDescent="0.35">
      <c r="A37" s="35" t="s">
        <v>85</v>
      </c>
      <c r="B37" s="34">
        <v>207</v>
      </c>
      <c r="C37" s="34">
        <v>273</v>
      </c>
      <c r="D37" s="34">
        <v>194.5</v>
      </c>
      <c r="E37" s="34">
        <v>210.5</v>
      </c>
      <c r="F37" s="34">
        <v>156</v>
      </c>
      <c r="G37" s="34">
        <v>112.5</v>
      </c>
      <c r="H37" s="34">
        <v>154</v>
      </c>
      <c r="I37" s="34">
        <v>121.5</v>
      </c>
      <c r="J37" s="34">
        <v>169</v>
      </c>
      <c r="K37" s="34">
        <v>118</v>
      </c>
      <c r="L37" s="34">
        <v>142</v>
      </c>
      <c r="M37" s="34">
        <v>286</v>
      </c>
      <c r="N37" s="34"/>
      <c r="O37" s="34">
        <f t="shared" si="2"/>
        <v>2144</v>
      </c>
    </row>
    <row r="38" spans="1:15" x14ac:dyDescent="0.35">
      <c r="A38" s="35" t="s">
        <v>86</v>
      </c>
      <c r="B38" s="34">
        <v>253</v>
      </c>
      <c r="C38" s="34">
        <v>551</v>
      </c>
      <c r="D38" s="34">
        <v>444</v>
      </c>
      <c r="E38" s="34">
        <v>501</v>
      </c>
      <c r="F38" s="34">
        <v>419</v>
      </c>
      <c r="G38" s="34">
        <v>365</v>
      </c>
      <c r="H38" s="34">
        <v>461</v>
      </c>
      <c r="I38" s="34">
        <v>454</v>
      </c>
      <c r="J38" s="34">
        <v>576</v>
      </c>
      <c r="K38" s="34">
        <v>457</v>
      </c>
      <c r="L38" s="34">
        <v>345</v>
      </c>
      <c r="M38" s="34">
        <v>394</v>
      </c>
      <c r="N38" s="34"/>
      <c r="O38" s="34">
        <f t="shared" si="2"/>
        <v>5220</v>
      </c>
    </row>
    <row r="39" spans="1:15" x14ac:dyDescent="0.35">
      <c r="A39" s="35"/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50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/>
      <c r="O39" s="34"/>
    </row>
    <row r="40" spans="1:15" x14ac:dyDescent="0.35">
      <c r="A40" s="35" t="s">
        <v>87</v>
      </c>
      <c r="B40" s="34">
        <v>58</v>
      </c>
      <c r="C40" s="34">
        <v>170</v>
      </c>
      <c r="D40" s="34">
        <v>145</v>
      </c>
      <c r="E40" s="34">
        <v>205</v>
      </c>
      <c r="F40" s="34">
        <v>125</v>
      </c>
      <c r="G40" s="34">
        <v>73</v>
      </c>
      <c r="H40" s="34">
        <v>121</v>
      </c>
      <c r="I40" s="34">
        <v>91</v>
      </c>
      <c r="J40" s="34">
        <v>134</v>
      </c>
      <c r="K40" s="34">
        <v>78</v>
      </c>
      <c r="L40" s="34">
        <v>86</v>
      </c>
      <c r="M40" s="34">
        <v>111</v>
      </c>
      <c r="N40" s="34"/>
      <c r="O40" s="34">
        <f t="shared" si="2"/>
        <v>1397</v>
      </c>
    </row>
    <row r="41" spans="1:15" x14ac:dyDescent="0.35">
      <c r="A41" s="35" t="s">
        <v>88</v>
      </c>
      <c r="B41" s="34">
        <v>4.95</v>
      </c>
      <c r="C41" s="34">
        <v>238.7</v>
      </c>
      <c r="D41" s="34">
        <v>248.8</v>
      </c>
      <c r="E41" s="34">
        <v>281.60000000000002</v>
      </c>
      <c r="F41" s="34">
        <v>182.1</v>
      </c>
      <c r="G41" s="34">
        <v>84.4</v>
      </c>
      <c r="H41" s="34">
        <v>259.45</v>
      </c>
      <c r="I41" s="34">
        <v>171.9</v>
      </c>
      <c r="J41" s="34">
        <v>279.45</v>
      </c>
      <c r="K41" s="34">
        <v>105.35</v>
      </c>
      <c r="L41" s="34">
        <v>40</v>
      </c>
      <c r="M41" s="34">
        <v>23</v>
      </c>
      <c r="N41" s="34"/>
      <c r="O41" s="34">
        <f t="shared" si="2"/>
        <v>1919.7</v>
      </c>
    </row>
    <row r="42" spans="1:15" x14ac:dyDescent="0.35">
      <c r="A42" s="35" t="s">
        <v>89</v>
      </c>
      <c r="B42" s="34">
        <v>4.95</v>
      </c>
      <c r="C42" s="34">
        <v>238.7</v>
      </c>
      <c r="D42" s="34">
        <v>248.8</v>
      </c>
      <c r="E42" s="34">
        <v>281.60000000000002</v>
      </c>
      <c r="F42" s="34">
        <v>182.1</v>
      </c>
      <c r="G42" s="34">
        <v>84.4</v>
      </c>
      <c r="H42" s="34">
        <v>259.45</v>
      </c>
      <c r="I42" s="34">
        <v>171.9</v>
      </c>
      <c r="J42" s="34">
        <v>279.45</v>
      </c>
      <c r="K42" s="34">
        <v>105.35</v>
      </c>
      <c r="L42" s="34">
        <v>40</v>
      </c>
      <c r="M42" s="34">
        <v>25</v>
      </c>
      <c r="N42" s="34"/>
      <c r="O42" s="34">
        <f t="shared" si="2"/>
        <v>1921.7</v>
      </c>
    </row>
    <row r="43" spans="1:15" x14ac:dyDescent="0.35">
      <c r="A43" s="35" t="s">
        <v>90</v>
      </c>
      <c r="B43" s="37">
        <v>64.86</v>
      </c>
      <c r="C43" s="34">
        <v>26</v>
      </c>
      <c r="D43" s="34">
        <v>26</v>
      </c>
      <c r="E43" s="34">
        <v>32</v>
      </c>
      <c r="F43" s="34">
        <v>18</v>
      </c>
      <c r="G43" s="34">
        <v>9</v>
      </c>
      <c r="H43" s="34">
        <v>23</v>
      </c>
      <c r="I43" s="34">
        <v>15</v>
      </c>
      <c r="J43" s="34">
        <v>39</v>
      </c>
      <c r="K43" s="34">
        <v>236.69</v>
      </c>
      <c r="L43" s="34">
        <v>86.23</v>
      </c>
      <c r="M43" s="34">
        <v>65.61</v>
      </c>
      <c r="N43" s="34"/>
      <c r="O43" s="34">
        <f t="shared" si="2"/>
        <v>641.39</v>
      </c>
    </row>
    <row r="44" spans="1:15" x14ac:dyDescent="0.35">
      <c r="A44" s="38" t="s">
        <v>91</v>
      </c>
      <c r="B44" s="39">
        <v>1</v>
      </c>
      <c r="C44" s="39">
        <v>319.48</v>
      </c>
      <c r="D44" s="34">
        <v>317.23</v>
      </c>
      <c r="E44" s="39">
        <v>384</v>
      </c>
      <c r="F44" s="39">
        <v>236.52</v>
      </c>
      <c r="G44" s="39">
        <v>175.19</v>
      </c>
      <c r="H44" s="39">
        <v>315.60000000000002</v>
      </c>
      <c r="I44" s="39">
        <v>247</v>
      </c>
      <c r="J44" s="39">
        <v>579</v>
      </c>
      <c r="K44" s="39">
        <v>19</v>
      </c>
      <c r="L44" s="34">
        <v>1</v>
      </c>
      <c r="M44" s="39">
        <v>1</v>
      </c>
      <c r="N44" s="34"/>
      <c r="O44" s="34">
        <f t="shared" si="2"/>
        <v>2596.02</v>
      </c>
    </row>
    <row r="45" spans="1:15" x14ac:dyDescent="0.35">
      <c r="A45" s="35"/>
      <c r="B45" s="34">
        <f>SUM(B22:B44)</f>
        <v>1964.83</v>
      </c>
      <c r="C45" s="34">
        <f t="shared" ref="C45:K45" si="3">SUM(C23:C44)</f>
        <v>7766.4699999999993</v>
      </c>
      <c r="D45" s="36">
        <f>SUM(D24:D44)</f>
        <v>6598.5532500000008</v>
      </c>
      <c r="E45" s="34">
        <f t="shared" si="3"/>
        <v>6549.26</v>
      </c>
      <c r="F45" s="34">
        <f t="shared" si="3"/>
        <v>5259.5600000000013</v>
      </c>
      <c r="G45" s="34">
        <f t="shared" si="3"/>
        <v>2763.28</v>
      </c>
      <c r="H45" s="34">
        <f t="shared" si="3"/>
        <v>5892.2000000000007</v>
      </c>
      <c r="I45" s="34">
        <f t="shared" si="3"/>
        <v>4360.74</v>
      </c>
      <c r="J45" s="34">
        <f t="shared" si="3"/>
        <v>6774.58</v>
      </c>
      <c r="K45" s="34">
        <f t="shared" si="3"/>
        <v>3571.6000000000004</v>
      </c>
      <c r="L45" s="36">
        <f>SUM(L23:L44)</f>
        <v>2017.85</v>
      </c>
      <c r="M45" s="34">
        <f>SUM(M23:M44)</f>
        <v>2543.34</v>
      </c>
      <c r="N45" s="34"/>
      <c r="O45" s="36">
        <f>SUM(O22:O44)</f>
        <v>56392.609999999986</v>
      </c>
    </row>
    <row r="46" spans="1:15" x14ac:dyDescent="0.35">
      <c r="A46" s="3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7"/>
      <c r="M46" s="34"/>
      <c r="N46" s="34"/>
      <c r="O46" s="34"/>
    </row>
    <row r="47" spans="1:15" x14ac:dyDescent="0.35">
      <c r="A47" s="40" t="s">
        <v>51</v>
      </c>
      <c r="B47" s="34">
        <f>SUM(B45,B21)</f>
        <v>5245.62</v>
      </c>
      <c r="C47" s="34">
        <f>SUM(C45,C21)</f>
        <v>11361.599999999999</v>
      </c>
      <c r="D47" s="34">
        <f t="shared" ref="D47:K47" si="4">SUM(D45,D21)</f>
        <v>9705.1232500000006</v>
      </c>
      <c r="E47" s="34">
        <f t="shared" si="4"/>
        <v>8685.0499999999993</v>
      </c>
      <c r="F47" s="34">
        <f t="shared" si="4"/>
        <v>6451.6900000000005</v>
      </c>
      <c r="G47" s="34">
        <f t="shared" si="4"/>
        <v>4038.44</v>
      </c>
      <c r="H47" s="34">
        <f t="shared" si="4"/>
        <v>8181.5700000000015</v>
      </c>
      <c r="I47" s="34">
        <f t="shared" si="4"/>
        <v>5547.0599999999995</v>
      </c>
      <c r="J47" s="34">
        <f t="shared" si="4"/>
        <v>8458.92</v>
      </c>
      <c r="K47" s="34">
        <f t="shared" si="4"/>
        <v>5061.6100000000006</v>
      </c>
      <c r="L47" s="34">
        <f>SUM(L45,L21)</f>
        <v>4381.5</v>
      </c>
      <c r="M47" s="34">
        <f>SUM(M45,M21)</f>
        <v>5810.75</v>
      </c>
      <c r="N47" s="34"/>
      <c r="O47" s="34">
        <f>SUM(O21,O45)</f>
        <v>83259.279999999984</v>
      </c>
    </row>
    <row r="48" spans="1:15" x14ac:dyDescent="0.35">
      <c r="A48" s="35"/>
      <c r="B48" s="41" t="s">
        <v>92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7" x14ac:dyDescent="0.35">
      <c r="A49" s="40" t="s">
        <v>93</v>
      </c>
      <c r="B49" s="34">
        <v>6517</v>
      </c>
      <c r="C49" s="34">
        <v>10892</v>
      </c>
      <c r="D49" s="34">
        <v>9580</v>
      </c>
      <c r="E49" s="34">
        <v>10247</v>
      </c>
      <c r="F49" s="34">
        <v>6784</v>
      </c>
      <c r="G49" s="34">
        <v>4167</v>
      </c>
      <c r="H49" s="26">
        <v>11061</v>
      </c>
      <c r="I49" s="34">
        <v>4165</v>
      </c>
      <c r="J49" s="34">
        <v>8957</v>
      </c>
      <c r="K49" s="34">
        <v>6351</v>
      </c>
      <c r="L49" s="34">
        <v>3863</v>
      </c>
      <c r="M49" s="34">
        <v>6070</v>
      </c>
      <c r="O49" s="34">
        <f>SUM(B49:N49)</f>
        <v>88654</v>
      </c>
      <c r="Q49" s="34"/>
    </row>
    <row r="50" spans="1:17" x14ac:dyDescent="0.35">
      <c r="A50" s="40" t="s">
        <v>94</v>
      </c>
      <c r="B50" s="34">
        <v>6626</v>
      </c>
      <c r="C50" s="34">
        <v>14006</v>
      </c>
      <c r="D50" s="34">
        <v>10477</v>
      </c>
      <c r="E50" s="34">
        <v>8531</v>
      </c>
      <c r="F50" s="34">
        <v>6063</v>
      </c>
      <c r="G50" s="34">
        <v>4181</v>
      </c>
      <c r="H50" s="34">
        <v>8317</v>
      </c>
      <c r="I50" s="34">
        <v>7130</v>
      </c>
      <c r="J50" s="34">
        <v>8752</v>
      </c>
      <c r="K50" s="34">
        <v>6159</v>
      </c>
      <c r="L50" s="34">
        <v>6151</v>
      </c>
      <c r="M50" s="34">
        <v>6383</v>
      </c>
      <c r="N50" s="34"/>
      <c r="O50" s="34">
        <f>SUM(B50:N50)</f>
        <v>92776</v>
      </c>
      <c r="Q50" s="34"/>
    </row>
    <row r="51" spans="1:17" x14ac:dyDescent="0.35">
      <c r="A51" s="42" t="s">
        <v>95</v>
      </c>
      <c r="B51" s="43">
        <f>B47-B49</f>
        <v>-1271.3800000000001</v>
      </c>
      <c r="C51" s="43">
        <f t="shared" ref="C51:O51" si="5">C47-C49</f>
        <v>469.59999999999854</v>
      </c>
      <c r="D51" s="43">
        <f t="shared" si="5"/>
        <v>125.12325000000055</v>
      </c>
      <c r="E51" s="43">
        <f t="shared" si="5"/>
        <v>-1561.9500000000007</v>
      </c>
      <c r="F51" s="43">
        <f t="shared" si="5"/>
        <v>-332.30999999999949</v>
      </c>
      <c r="G51" s="43">
        <f t="shared" si="5"/>
        <v>-128.55999999999995</v>
      </c>
      <c r="H51" s="43">
        <f t="shared" si="5"/>
        <v>-2879.4299999999985</v>
      </c>
      <c r="I51" s="43">
        <f t="shared" si="5"/>
        <v>1382.0599999999995</v>
      </c>
      <c r="J51" s="43">
        <f t="shared" si="5"/>
        <v>-498.07999999999993</v>
      </c>
      <c r="K51" s="43">
        <f t="shared" si="5"/>
        <v>-1289.3899999999994</v>
      </c>
      <c r="L51" s="43">
        <f t="shared" si="5"/>
        <v>518.5</v>
      </c>
      <c r="M51" s="43">
        <f t="shared" si="5"/>
        <v>-259.25</v>
      </c>
      <c r="N51" s="36"/>
      <c r="O51" s="43">
        <f t="shared" si="5"/>
        <v>-5394.7200000000157</v>
      </c>
    </row>
    <row r="52" spans="1:17" x14ac:dyDescent="0.35">
      <c r="A52" s="40"/>
      <c r="B52" s="3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34"/>
      <c r="O52" s="34"/>
    </row>
    <row r="53" spans="1:17" x14ac:dyDescent="0.35">
      <c r="A53" s="35"/>
      <c r="B53" s="27">
        <v>40367</v>
      </c>
      <c r="C53" s="27">
        <v>40398</v>
      </c>
      <c r="D53" s="27">
        <v>40429</v>
      </c>
      <c r="E53" s="27">
        <v>40459</v>
      </c>
      <c r="F53" s="27">
        <v>40490</v>
      </c>
      <c r="G53" s="27">
        <v>40520</v>
      </c>
      <c r="H53" s="27">
        <v>40552</v>
      </c>
      <c r="I53" s="27">
        <v>40583</v>
      </c>
      <c r="J53" s="27">
        <v>40611</v>
      </c>
      <c r="K53" s="27">
        <v>40642</v>
      </c>
      <c r="L53" s="28">
        <v>40672</v>
      </c>
      <c r="M53" s="28">
        <v>40703</v>
      </c>
      <c r="N53" s="29"/>
      <c r="O53" s="30" t="s">
        <v>47</v>
      </c>
    </row>
    <row r="54" spans="1:17" x14ac:dyDescent="0.35">
      <c r="A54" s="35"/>
      <c r="B54" s="31" t="s">
        <v>49</v>
      </c>
      <c r="C54" s="31" t="s">
        <v>49</v>
      </c>
      <c r="D54" s="31" t="s">
        <v>49</v>
      </c>
      <c r="E54" s="31" t="s">
        <v>49</v>
      </c>
      <c r="F54" s="31" t="s">
        <v>49</v>
      </c>
      <c r="G54" s="31" t="s">
        <v>49</v>
      </c>
      <c r="H54" s="31" t="s">
        <v>49</v>
      </c>
      <c r="I54" s="31" t="s">
        <v>49</v>
      </c>
      <c r="J54" s="31" t="s">
        <v>49</v>
      </c>
      <c r="K54" s="31" t="s">
        <v>49</v>
      </c>
      <c r="L54" s="31" t="s">
        <v>49</v>
      </c>
      <c r="M54" s="32" t="s">
        <v>50</v>
      </c>
      <c r="O54" s="31" t="s">
        <v>51</v>
      </c>
    </row>
    <row r="55" spans="1:17" x14ac:dyDescent="0.35">
      <c r="A55" s="45" t="s">
        <v>96</v>
      </c>
      <c r="B55" s="31" t="s">
        <v>53</v>
      </c>
      <c r="C55" s="31" t="s">
        <v>53</v>
      </c>
      <c r="D55" s="31" t="s">
        <v>53</v>
      </c>
      <c r="E55" s="31" t="s">
        <v>53</v>
      </c>
      <c r="F55" s="31" t="s">
        <v>53</v>
      </c>
      <c r="G55" s="31" t="s">
        <v>53</v>
      </c>
      <c r="H55" s="31" t="s">
        <v>53</v>
      </c>
      <c r="I55" s="31" t="s">
        <v>53</v>
      </c>
      <c r="J55" s="31" t="s">
        <v>53</v>
      </c>
      <c r="K55" s="31" t="s">
        <v>53</v>
      </c>
      <c r="L55" s="31" t="s">
        <v>53</v>
      </c>
      <c r="M55" s="31" t="s">
        <v>53</v>
      </c>
      <c r="N55" s="34"/>
      <c r="O55" s="34"/>
    </row>
    <row r="56" spans="1:17" x14ac:dyDescent="0.35">
      <c r="A56" s="40" t="s">
        <v>97</v>
      </c>
      <c r="B56" s="34">
        <v>25</v>
      </c>
      <c r="C56" s="34">
        <v>17</v>
      </c>
      <c r="D56" s="46">
        <v>4</v>
      </c>
      <c r="E56" s="34">
        <v>7</v>
      </c>
      <c r="F56" s="34">
        <v>6</v>
      </c>
      <c r="G56" s="34">
        <v>4</v>
      </c>
      <c r="H56" s="34">
        <v>7</v>
      </c>
      <c r="I56" s="41">
        <v>7</v>
      </c>
      <c r="J56" s="34">
        <v>4</v>
      </c>
      <c r="K56" s="47">
        <v>6</v>
      </c>
      <c r="L56" s="34">
        <v>6</v>
      </c>
      <c r="M56" s="34">
        <v>25</v>
      </c>
      <c r="N56" s="34"/>
      <c r="O56" s="34">
        <f>SUM(B56:N56)</f>
        <v>118</v>
      </c>
    </row>
    <row r="57" spans="1:17" x14ac:dyDescent="0.35">
      <c r="A57" s="40" t="s">
        <v>98</v>
      </c>
      <c r="B57" s="34">
        <v>13</v>
      </c>
      <c r="C57" s="34">
        <v>10</v>
      </c>
      <c r="D57" s="46">
        <v>7</v>
      </c>
      <c r="E57" s="34">
        <v>8</v>
      </c>
      <c r="F57" s="34">
        <v>7</v>
      </c>
      <c r="G57" s="34">
        <v>8</v>
      </c>
      <c r="H57" s="34">
        <v>11</v>
      </c>
      <c r="I57" s="41">
        <v>11</v>
      </c>
      <c r="J57" s="34">
        <v>7</v>
      </c>
      <c r="K57" s="47">
        <v>8</v>
      </c>
      <c r="L57" s="34">
        <v>8</v>
      </c>
      <c r="M57" s="34">
        <v>13</v>
      </c>
      <c r="N57" s="34"/>
      <c r="O57" s="34">
        <f t="shared" ref="O57:O69" si="6">SUM(B57:N57)</f>
        <v>111</v>
      </c>
    </row>
    <row r="58" spans="1:17" x14ac:dyDescent="0.35">
      <c r="A58" s="40" t="s">
        <v>99</v>
      </c>
      <c r="B58" s="34">
        <v>0</v>
      </c>
      <c r="C58" s="34">
        <v>0</v>
      </c>
      <c r="D58" s="46">
        <v>0</v>
      </c>
      <c r="E58" s="34">
        <v>0</v>
      </c>
      <c r="F58" s="34">
        <v>0</v>
      </c>
      <c r="G58" s="34">
        <v>0</v>
      </c>
      <c r="H58" s="34"/>
      <c r="I58" s="41"/>
      <c r="J58" s="34">
        <v>0</v>
      </c>
      <c r="K58" s="47">
        <v>0</v>
      </c>
      <c r="L58" s="34">
        <v>0</v>
      </c>
      <c r="M58" s="34">
        <v>0</v>
      </c>
      <c r="N58" s="34"/>
      <c r="O58" s="34">
        <f t="shared" si="6"/>
        <v>0</v>
      </c>
    </row>
    <row r="59" spans="1:17" x14ac:dyDescent="0.35">
      <c r="A59" s="40" t="s">
        <v>100</v>
      </c>
      <c r="B59" s="34">
        <v>974</v>
      </c>
      <c r="C59" s="34">
        <v>678</v>
      </c>
      <c r="D59" s="46">
        <v>522</v>
      </c>
      <c r="E59" s="34">
        <v>536</v>
      </c>
      <c r="F59" s="34">
        <v>532</v>
      </c>
      <c r="G59" s="34">
        <v>619</v>
      </c>
      <c r="H59" s="34">
        <v>902</v>
      </c>
      <c r="I59" s="41">
        <v>800</v>
      </c>
      <c r="J59" s="34">
        <v>782</v>
      </c>
      <c r="K59" s="47">
        <v>693</v>
      </c>
      <c r="L59" s="34">
        <v>650</v>
      </c>
      <c r="M59" s="34">
        <v>1749</v>
      </c>
      <c r="N59" s="34"/>
      <c r="O59" s="34">
        <f t="shared" si="6"/>
        <v>9437</v>
      </c>
    </row>
    <row r="60" spans="1:17" x14ac:dyDescent="0.35">
      <c r="A60" s="40" t="s">
        <v>101</v>
      </c>
      <c r="B60" s="34">
        <v>2</v>
      </c>
      <c r="C60" s="34">
        <v>2</v>
      </c>
      <c r="D60" s="46">
        <v>2</v>
      </c>
      <c r="E60" s="34">
        <v>2</v>
      </c>
      <c r="F60" s="48">
        <v>-7</v>
      </c>
      <c r="G60" s="34">
        <v>1</v>
      </c>
      <c r="H60" s="34">
        <v>0</v>
      </c>
      <c r="I60" s="41">
        <v>0</v>
      </c>
      <c r="J60" s="34">
        <v>2</v>
      </c>
      <c r="K60" s="47">
        <v>1</v>
      </c>
      <c r="L60" s="34">
        <v>2</v>
      </c>
      <c r="M60" s="34">
        <v>1</v>
      </c>
      <c r="N60" s="34"/>
      <c r="O60" s="34">
        <f t="shared" si="6"/>
        <v>8</v>
      </c>
    </row>
    <row r="61" spans="1:17" x14ac:dyDescent="0.35">
      <c r="A61" s="40" t="s">
        <v>102</v>
      </c>
      <c r="B61" s="34">
        <v>0</v>
      </c>
      <c r="C61" s="34">
        <v>0</v>
      </c>
      <c r="D61" s="46">
        <v>0</v>
      </c>
      <c r="E61" s="34">
        <v>0</v>
      </c>
      <c r="F61" s="34">
        <v>1</v>
      </c>
      <c r="G61" s="34">
        <v>0</v>
      </c>
      <c r="H61" s="34">
        <v>5</v>
      </c>
      <c r="I61" s="41">
        <v>5</v>
      </c>
      <c r="J61" s="34">
        <v>0</v>
      </c>
      <c r="K61" s="47">
        <v>0</v>
      </c>
      <c r="L61" s="34">
        <v>0</v>
      </c>
      <c r="M61" s="34">
        <v>5</v>
      </c>
      <c r="N61" s="34"/>
      <c r="O61" s="34">
        <f t="shared" si="6"/>
        <v>16</v>
      </c>
    </row>
    <row r="62" spans="1:17" x14ac:dyDescent="0.35">
      <c r="A62" s="40" t="s">
        <v>103</v>
      </c>
      <c r="B62" s="34">
        <v>248</v>
      </c>
      <c r="C62" s="34">
        <v>184</v>
      </c>
      <c r="D62" s="46">
        <v>26</v>
      </c>
      <c r="E62" s="49">
        <v>33</v>
      </c>
      <c r="F62" s="34">
        <v>30</v>
      </c>
      <c r="G62" s="34">
        <v>31</v>
      </c>
      <c r="H62" s="34">
        <v>43</v>
      </c>
      <c r="I62" s="41">
        <v>43</v>
      </c>
      <c r="J62" s="34">
        <v>36</v>
      </c>
      <c r="K62" s="47">
        <v>32</v>
      </c>
      <c r="L62" s="34">
        <v>107</v>
      </c>
      <c r="M62" s="34">
        <v>214</v>
      </c>
      <c r="N62" s="34"/>
      <c r="O62" s="34">
        <f t="shared" si="6"/>
        <v>1027</v>
      </c>
    </row>
    <row r="63" spans="1:17" x14ac:dyDescent="0.35">
      <c r="A63" s="40" t="s">
        <v>104</v>
      </c>
      <c r="B63" s="34">
        <v>450</v>
      </c>
      <c r="C63" s="34">
        <v>1147</v>
      </c>
      <c r="D63" s="46">
        <v>450</v>
      </c>
      <c r="E63" s="34">
        <v>96</v>
      </c>
      <c r="F63" s="34">
        <v>141</v>
      </c>
      <c r="G63" s="34">
        <v>76</v>
      </c>
      <c r="H63" s="34">
        <v>231</v>
      </c>
      <c r="I63" s="41">
        <v>231</v>
      </c>
      <c r="J63" s="34">
        <v>224</v>
      </c>
      <c r="K63" s="47">
        <v>122</v>
      </c>
      <c r="L63" s="34">
        <v>208</v>
      </c>
      <c r="M63" s="34">
        <v>200</v>
      </c>
      <c r="N63" s="34"/>
      <c r="O63" s="34">
        <f t="shared" si="6"/>
        <v>3576</v>
      </c>
    </row>
    <row r="64" spans="1:17" x14ac:dyDescent="0.35">
      <c r="A64" s="40" t="s">
        <v>105</v>
      </c>
      <c r="B64" s="34">
        <v>0</v>
      </c>
      <c r="C64" s="34">
        <v>0</v>
      </c>
      <c r="D64" s="46">
        <v>0</v>
      </c>
      <c r="E64" s="34">
        <v>0</v>
      </c>
      <c r="F64" s="34">
        <v>0</v>
      </c>
      <c r="G64" s="34"/>
      <c r="H64" s="34"/>
      <c r="I64" s="41"/>
      <c r="J64" s="34">
        <v>0</v>
      </c>
      <c r="K64" s="47">
        <v>0</v>
      </c>
      <c r="L64" s="34">
        <v>0</v>
      </c>
      <c r="M64" s="34">
        <v>0</v>
      </c>
      <c r="N64" s="34"/>
      <c r="O64" s="34">
        <f t="shared" si="6"/>
        <v>0</v>
      </c>
    </row>
    <row r="65" spans="1:15" x14ac:dyDescent="0.35">
      <c r="A65" s="40" t="s">
        <v>106</v>
      </c>
      <c r="B65" s="34">
        <v>23</v>
      </c>
      <c r="C65" s="34">
        <v>0</v>
      </c>
      <c r="D65" s="46">
        <v>0</v>
      </c>
      <c r="E65" s="34">
        <v>64</v>
      </c>
      <c r="F65" s="34">
        <v>83</v>
      </c>
      <c r="G65" s="34">
        <v>53</v>
      </c>
      <c r="H65" s="34">
        <v>138</v>
      </c>
      <c r="I65" s="41">
        <v>138</v>
      </c>
      <c r="J65" s="34">
        <v>51</v>
      </c>
      <c r="K65" s="47">
        <v>0</v>
      </c>
      <c r="L65" s="34">
        <v>0</v>
      </c>
      <c r="M65" s="34">
        <v>0</v>
      </c>
      <c r="N65" s="34"/>
      <c r="O65" s="34">
        <f t="shared" si="6"/>
        <v>550</v>
      </c>
    </row>
    <row r="66" spans="1:15" x14ac:dyDescent="0.35">
      <c r="A66" s="40" t="s">
        <v>107</v>
      </c>
      <c r="B66" s="34">
        <v>8</v>
      </c>
      <c r="C66" s="34">
        <v>8</v>
      </c>
      <c r="D66" s="46">
        <v>8</v>
      </c>
      <c r="E66" s="34">
        <v>8</v>
      </c>
      <c r="F66" s="34">
        <v>1</v>
      </c>
      <c r="G66" s="34">
        <v>0</v>
      </c>
      <c r="H66" s="34">
        <v>1</v>
      </c>
      <c r="I66" s="41">
        <v>1</v>
      </c>
      <c r="J66" s="34">
        <v>0</v>
      </c>
      <c r="K66" s="47">
        <v>2</v>
      </c>
      <c r="L66" s="34">
        <v>3</v>
      </c>
      <c r="M66" s="34">
        <v>5</v>
      </c>
      <c r="N66" s="34"/>
      <c r="O66" s="34">
        <f t="shared" si="6"/>
        <v>45</v>
      </c>
    </row>
    <row r="67" spans="1:15" x14ac:dyDescent="0.35">
      <c r="A67" s="40" t="s">
        <v>108</v>
      </c>
      <c r="B67" s="34">
        <v>0</v>
      </c>
      <c r="C67" s="34">
        <v>0</v>
      </c>
      <c r="D67" s="50">
        <v>0</v>
      </c>
      <c r="E67" s="34">
        <v>0</v>
      </c>
      <c r="F67" s="34">
        <v>0</v>
      </c>
      <c r="G67" s="34">
        <v>0</v>
      </c>
      <c r="H67" s="34">
        <v>0</v>
      </c>
      <c r="I67" s="41">
        <v>0</v>
      </c>
      <c r="J67" s="34">
        <v>0</v>
      </c>
      <c r="K67" s="47">
        <v>0</v>
      </c>
      <c r="L67" s="34">
        <v>0</v>
      </c>
      <c r="M67" s="34">
        <v>0</v>
      </c>
      <c r="N67" s="34"/>
      <c r="O67" s="34">
        <f t="shared" si="6"/>
        <v>0</v>
      </c>
    </row>
    <row r="68" spans="1:15" x14ac:dyDescent="0.35">
      <c r="A68" s="40" t="s">
        <v>109</v>
      </c>
      <c r="B68" s="37">
        <v>0</v>
      </c>
      <c r="C68" s="37">
        <v>0</v>
      </c>
      <c r="D68" s="51">
        <v>0</v>
      </c>
      <c r="E68" s="37">
        <v>0</v>
      </c>
      <c r="F68" s="37">
        <v>0</v>
      </c>
      <c r="G68" s="37">
        <v>0</v>
      </c>
      <c r="H68" s="37">
        <v>0</v>
      </c>
      <c r="I68" s="52">
        <v>0</v>
      </c>
      <c r="J68" s="37">
        <v>0</v>
      </c>
      <c r="K68" s="53">
        <v>0</v>
      </c>
      <c r="L68" s="37">
        <v>0</v>
      </c>
      <c r="M68" s="37">
        <v>0</v>
      </c>
      <c r="N68" s="37"/>
      <c r="O68" s="34">
        <f t="shared" si="6"/>
        <v>0</v>
      </c>
    </row>
    <row r="69" spans="1:15" x14ac:dyDescent="0.35">
      <c r="A69" s="54" t="s">
        <v>110</v>
      </c>
      <c r="B69" s="26">
        <v>0</v>
      </c>
      <c r="C69" s="26">
        <v>0</v>
      </c>
      <c r="D69" s="51">
        <v>0</v>
      </c>
      <c r="E69" s="37">
        <v>0</v>
      </c>
      <c r="F69" s="37">
        <v>0</v>
      </c>
      <c r="G69" s="37">
        <v>0</v>
      </c>
      <c r="H69" s="37">
        <v>0</v>
      </c>
      <c r="I69" s="52">
        <v>0</v>
      </c>
      <c r="J69" s="37">
        <v>0</v>
      </c>
      <c r="K69" s="53">
        <v>0</v>
      </c>
      <c r="L69" s="37">
        <v>0</v>
      </c>
      <c r="M69" s="37">
        <v>0</v>
      </c>
      <c r="N69" s="37"/>
      <c r="O69" s="34">
        <f t="shared" si="6"/>
        <v>0</v>
      </c>
    </row>
    <row r="70" spans="1:15" x14ac:dyDescent="0.35">
      <c r="A70" s="40" t="s">
        <v>111</v>
      </c>
      <c r="B70" s="37">
        <v>0</v>
      </c>
      <c r="C70" s="37">
        <v>0</v>
      </c>
      <c r="D70" s="55">
        <v>0</v>
      </c>
      <c r="E70" s="55">
        <v>0</v>
      </c>
      <c r="F70" s="55">
        <v>0</v>
      </c>
      <c r="G70" s="55">
        <v>0</v>
      </c>
      <c r="H70" s="55">
        <v>2</v>
      </c>
      <c r="I70" s="56">
        <v>2</v>
      </c>
      <c r="J70" s="55">
        <v>1</v>
      </c>
      <c r="K70" s="55">
        <v>7</v>
      </c>
      <c r="L70" s="55">
        <v>53</v>
      </c>
      <c r="M70" s="55">
        <v>76</v>
      </c>
      <c r="N70" s="55"/>
      <c r="O70" s="39"/>
    </row>
    <row r="71" spans="1:15" x14ac:dyDescent="0.35">
      <c r="A71" s="54" t="s">
        <v>112</v>
      </c>
      <c r="B71" s="36">
        <f t="shared" ref="B71:M71" si="7">SUM(B56:B69)</f>
        <v>1743</v>
      </c>
      <c r="C71" s="36">
        <f t="shared" si="7"/>
        <v>2046</v>
      </c>
      <c r="D71" s="34">
        <f>SUM(D56:D70)</f>
        <v>1019</v>
      </c>
      <c r="E71" s="34">
        <f t="shared" si="7"/>
        <v>754</v>
      </c>
      <c r="F71" s="34">
        <f t="shared" si="7"/>
        <v>794</v>
      </c>
      <c r="G71" s="34">
        <f t="shared" si="7"/>
        <v>792</v>
      </c>
      <c r="H71" s="34">
        <f t="shared" si="7"/>
        <v>1338</v>
      </c>
      <c r="I71" s="41">
        <f t="shared" si="7"/>
        <v>1236</v>
      </c>
      <c r="J71" s="34">
        <f t="shared" si="7"/>
        <v>1106</v>
      </c>
      <c r="K71" s="34">
        <f t="shared" si="7"/>
        <v>864</v>
      </c>
      <c r="L71" s="34">
        <f t="shared" si="7"/>
        <v>984</v>
      </c>
      <c r="M71" s="34">
        <f t="shared" si="7"/>
        <v>2212</v>
      </c>
      <c r="N71" s="34"/>
      <c r="O71" s="34">
        <f>SUM(O56:O69)</f>
        <v>14888</v>
      </c>
    </row>
    <row r="72" spans="1:15" x14ac:dyDescent="0.35">
      <c r="A72" s="54" t="s">
        <v>113</v>
      </c>
      <c r="B72" s="34">
        <v>1355</v>
      </c>
      <c r="C72" s="34">
        <v>1303</v>
      </c>
      <c r="D72" s="34">
        <v>972</v>
      </c>
      <c r="E72" s="34">
        <v>613</v>
      </c>
      <c r="F72" s="34">
        <v>725</v>
      </c>
      <c r="G72" s="34">
        <v>662</v>
      </c>
      <c r="H72" s="34">
        <v>930</v>
      </c>
      <c r="I72" s="34">
        <v>745</v>
      </c>
      <c r="J72" s="34">
        <v>1152</v>
      </c>
      <c r="K72" s="34">
        <v>556</v>
      </c>
      <c r="L72" s="34">
        <v>2802</v>
      </c>
      <c r="M72" s="34">
        <v>2123</v>
      </c>
      <c r="N72" s="34"/>
      <c r="O72" s="34">
        <v>13742</v>
      </c>
    </row>
    <row r="73" spans="1:15" x14ac:dyDescent="0.35">
      <c r="A73" s="54" t="s">
        <v>114</v>
      </c>
      <c r="B73" s="44">
        <f>(B71-B72)/B72</f>
        <v>0.28634686346863469</v>
      </c>
      <c r="C73" s="44">
        <f t="shared" ref="C73:D73" si="8">(C71-C72)/C72</f>
        <v>0.57022256331542598</v>
      </c>
      <c r="D73" s="44">
        <f t="shared" si="8"/>
        <v>4.8353909465020578E-2</v>
      </c>
      <c r="E73" s="44">
        <f>(E71-E72)/E72</f>
        <v>0.23001631321370311</v>
      </c>
      <c r="F73" s="44">
        <f>(F71-F72)/F72</f>
        <v>9.5172413793103441E-2</v>
      </c>
      <c r="G73" s="44">
        <f>(G71-G72)/G72</f>
        <v>0.19637462235649547</v>
      </c>
      <c r="H73" s="44">
        <f t="shared" ref="H73:M73" si="9">(H71-H72)/H72</f>
        <v>0.43870967741935485</v>
      </c>
      <c r="I73" s="44">
        <f t="shared" si="9"/>
        <v>0.65906040268456378</v>
      </c>
      <c r="J73" s="57">
        <f t="shared" si="9"/>
        <v>-3.9930555555555552E-2</v>
      </c>
      <c r="K73" s="57">
        <f t="shared" si="9"/>
        <v>0.5539568345323741</v>
      </c>
      <c r="L73" s="57">
        <f t="shared" si="9"/>
        <v>-0.64882226980728053</v>
      </c>
      <c r="M73" s="44">
        <f t="shared" si="9"/>
        <v>4.1921808761187E-2</v>
      </c>
      <c r="N73" s="34"/>
      <c r="O73" s="34"/>
    </row>
    <row r="74" spans="1:15" x14ac:dyDescent="0.3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x14ac:dyDescent="0.35">
      <c r="A75" s="58" t="s">
        <v>115</v>
      </c>
      <c r="B75" s="34">
        <f t="shared" ref="B75:E76" si="10">SUM(B71,B49)</f>
        <v>8260</v>
      </c>
      <c r="C75" s="34">
        <f t="shared" si="10"/>
        <v>12938</v>
      </c>
      <c r="D75" s="34">
        <f t="shared" si="10"/>
        <v>10599</v>
      </c>
      <c r="E75" s="34">
        <f t="shared" si="10"/>
        <v>11001</v>
      </c>
      <c r="F75" s="34">
        <f>SUM(F71,F49)</f>
        <v>7578</v>
      </c>
      <c r="G75" s="34">
        <f t="shared" ref="G75:M75" si="11">SUM(G71,G49)</f>
        <v>4959</v>
      </c>
      <c r="H75" s="34">
        <f t="shared" si="11"/>
        <v>12399</v>
      </c>
      <c r="I75" s="34">
        <f t="shared" si="11"/>
        <v>5401</v>
      </c>
      <c r="J75" s="34">
        <f t="shared" si="11"/>
        <v>10063</v>
      </c>
      <c r="K75" s="34">
        <f t="shared" si="11"/>
        <v>7215</v>
      </c>
      <c r="L75" s="34">
        <f t="shared" si="11"/>
        <v>4847</v>
      </c>
      <c r="M75" s="34">
        <f t="shared" si="11"/>
        <v>8282</v>
      </c>
      <c r="N75" s="34"/>
      <c r="O75" s="62">
        <f>SUM(B75:N75)</f>
        <v>103542</v>
      </c>
    </row>
    <row r="76" spans="1:15" x14ac:dyDescent="0.35">
      <c r="A76" s="58" t="s">
        <v>116</v>
      </c>
      <c r="B76" s="34">
        <f t="shared" si="10"/>
        <v>7981</v>
      </c>
      <c r="C76" s="34">
        <f t="shared" si="10"/>
        <v>15309</v>
      </c>
      <c r="D76" s="34">
        <f t="shared" si="10"/>
        <v>11449</v>
      </c>
      <c r="E76" s="34">
        <v>9144</v>
      </c>
      <c r="F76" s="34">
        <v>6778</v>
      </c>
      <c r="G76" s="34">
        <v>4843</v>
      </c>
      <c r="H76" s="34">
        <v>9247</v>
      </c>
      <c r="I76" s="34">
        <v>7875</v>
      </c>
      <c r="J76" s="34">
        <v>9904</v>
      </c>
      <c r="K76" s="34">
        <v>6715</v>
      </c>
      <c r="L76" s="34">
        <v>6715</v>
      </c>
      <c r="M76" s="34">
        <v>6715</v>
      </c>
    </row>
    <row r="77" spans="1:15" x14ac:dyDescent="0.35">
      <c r="A77" s="58" t="s">
        <v>114</v>
      </c>
      <c r="B77" s="44">
        <f>(B75-B76)/B76</f>
        <v>3.4958025310111517E-2</v>
      </c>
      <c r="C77" s="57">
        <f>(C75-C76)/C76</f>
        <v>-0.15487621660461168</v>
      </c>
      <c r="D77" s="57">
        <f>(D75-D76)/D76</f>
        <v>-7.4242291903222984E-2</v>
      </c>
      <c r="E77" s="44">
        <f>(E75-E76)/E76</f>
        <v>0.20308398950131235</v>
      </c>
      <c r="F77" s="44">
        <f t="shared" ref="F77:M77" si="12">(F75-F76)/F76</f>
        <v>0.11802891708468574</v>
      </c>
      <c r="G77" s="44">
        <f t="shared" si="12"/>
        <v>2.3952095808383235E-2</v>
      </c>
      <c r="H77" s="44">
        <f t="shared" si="12"/>
        <v>0.34086730831621065</v>
      </c>
      <c r="I77" s="57">
        <f t="shared" si="12"/>
        <v>-0.31415873015873014</v>
      </c>
      <c r="J77" s="44">
        <f t="shared" si="12"/>
        <v>1.6054119547657512E-2</v>
      </c>
      <c r="K77" s="44">
        <f t="shared" si="12"/>
        <v>7.4460163812360383E-2</v>
      </c>
      <c r="L77" s="57">
        <f t="shared" si="12"/>
        <v>-0.27818317200297843</v>
      </c>
      <c r="M77" s="44">
        <f t="shared" si="12"/>
        <v>0.23335815338793744</v>
      </c>
    </row>
    <row r="78" spans="1:15" x14ac:dyDescent="0.35">
      <c r="A78" s="29"/>
    </row>
    <row r="79" spans="1:15" x14ac:dyDescent="0.35">
      <c r="A79" s="58" t="s">
        <v>117</v>
      </c>
      <c r="B79" s="50">
        <f>+B75</f>
        <v>8260</v>
      </c>
      <c r="C79" s="34">
        <f>B79+C75</f>
        <v>21198</v>
      </c>
      <c r="D79" s="34">
        <f>C79+D75</f>
        <v>31797</v>
      </c>
      <c r="E79" s="34">
        <f>D79+E75</f>
        <v>42798</v>
      </c>
      <c r="F79" s="34">
        <f>E79+F75</f>
        <v>50376</v>
      </c>
      <c r="G79" s="34">
        <f t="shared" ref="G79" si="13">F79+G75</f>
        <v>55335</v>
      </c>
      <c r="H79" s="34">
        <f>G79+H75</f>
        <v>67734</v>
      </c>
      <c r="I79" s="34">
        <f t="shared" ref="I79:J79" si="14">H79+I75</f>
        <v>73135</v>
      </c>
      <c r="J79" s="34">
        <f t="shared" si="14"/>
        <v>83198</v>
      </c>
      <c r="K79" s="34">
        <f>J79+K75</f>
        <v>90413</v>
      </c>
      <c r="L79" s="34">
        <f>K79+L75</f>
        <v>95260</v>
      </c>
      <c r="M79" s="34">
        <f>L79+M75</f>
        <v>103542</v>
      </c>
    </row>
  </sheetData>
  <pageMargins left="0.25" right="0.32" top="0.33" bottom="0.4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126D1-4E4A-466D-9711-22B044D59E36}">
  <sheetPr>
    <pageSetUpPr fitToPage="1"/>
  </sheetPr>
  <dimension ref="A1:AA129"/>
  <sheetViews>
    <sheetView workbookViewId="0">
      <selection sqref="A1:O129"/>
    </sheetView>
  </sheetViews>
  <sheetFormatPr defaultColWidth="9.26953125" defaultRowHeight="15.5" x14ac:dyDescent="0.35"/>
  <cols>
    <col min="1" max="1" width="37.26953125" style="548" customWidth="1"/>
    <col min="2" max="2" width="12.7265625" style="560" customWidth="1"/>
    <col min="3" max="13" width="12.7265625" style="548" customWidth="1"/>
    <col min="14" max="14" width="1.26953125" style="548" customWidth="1"/>
    <col min="15" max="15" width="14.54296875" style="548" customWidth="1"/>
    <col min="16" max="16" width="9.26953125" style="548"/>
    <col min="17" max="17" width="14.26953125" style="548" bestFit="1" customWidth="1"/>
    <col min="18" max="18" width="9.26953125" style="548"/>
    <col min="19" max="19" width="14.7265625" style="548" customWidth="1"/>
    <col min="20" max="21" width="9.26953125" style="548"/>
    <col min="22" max="22" width="25.453125" style="552" customWidth="1"/>
    <col min="23" max="23" width="12.7265625" style="552" customWidth="1"/>
    <col min="24" max="24" width="12.7265625" style="553" customWidth="1"/>
    <col min="25" max="25" width="12.7265625" style="552" customWidth="1"/>
    <col min="26" max="26" width="13.26953125" style="554" customWidth="1"/>
    <col min="27" max="27" width="9.54296875" style="548" bestFit="1" customWidth="1"/>
    <col min="28" max="16384" width="9.26953125" style="548"/>
  </cols>
  <sheetData>
    <row r="1" spans="1:27" x14ac:dyDescent="0.35">
      <c r="A1" s="548" t="s">
        <v>346</v>
      </c>
      <c r="B1" s="549"/>
      <c r="C1" s="550"/>
      <c r="M1" s="551"/>
    </row>
    <row r="2" spans="1:27" x14ac:dyDescent="0.35">
      <c r="B2" s="549" t="s">
        <v>347</v>
      </c>
      <c r="C2" s="550" t="s">
        <v>347</v>
      </c>
      <c r="D2" s="550" t="s">
        <v>347</v>
      </c>
      <c r="E2" s="550" t="s">
        <v>347</v>
      </c>
      <c r="F2" s="550" t="s">
        <v>347</v>
      </c>
      <c r="G2" s="550" t="s">
        <v>347</v>
      </c>
      <c r="H2" s="550" t="s">
        <v>347</v>
      </c>
      <c r="I2" s="550" t="s">
        <v>347</v>
      </c>
      <c r="J2" s="550" t="s">
        <v>347</v>
      </c>
      <c r="K2" s="550" t="s">
        <v>347</v>
      </c>
      <c r="L2" s="550" t="s">
        <v>347</v>
      </c>
      <c r="M2" s="550" t="s">
        <v>347</v>
      </c>
    </row>
    <row r="3" spans="1:27" x14ac:dyDescent="0.35">
      <c r="A3" s="555" t="s">
        <v>348</v>
      </c>
      <c r="B3" s="556">
        <v>40367</v>
      </c>
      <c r="C3" s="556">
        <v>40398</v>
      </c>
      <c r="D3" s="556">
        <v>40429</v>
      </c>
      <c r="E3" s="556">
        <v>40459</v>
      </c>
      <c r="F3" s="556">
        <v>40490</v>
      </c>
      <c r="G3" s="556">
        <v>40520</v>
      </c>
      <c r="H3" s="556">
        <v>40551</v>
      </c>
      <c r="I3" s="556">
        <v>40582</v>
      </c>
      <c r="J3" s="556">
        <v>40610</v>
      </c>
      <c r="K3" s="556">
        <v>40641</v>
      </c>
      <c r="L3" s="556">
        <v>40671</v>
      </c>
      <c r="M3" s="556">
        <v>40702</v>
      </c>
      <c r="O3" s="550" t="s">
        <v>347</v>
      </c>
    </row>
    <row r="4" spans="1:27" x14ac:dyDescent="0.35">
      <c r="A4" s="555" t="s">
        <v>52</v>
      </c>
      <c r="B4" s="557" t="s">
        <v>49</v>
      </c>
      <c r="C4" s="557" t="s">
        <v>49</v>
      </c>
      <c r="D4" s="557" t="s">
        <v>49</v>
      </c>
      <c r="E4" s="557" t="s">
        <v>49</v>
      </c>
      <c r="F4" s="557" t="s">
        <v>49</v>
      </c>
      <c r="G4" s="557" t="s">
        <v>49</v>
      </c>
      <c r="H4" s="557" t="s">
        <v>49</v>
      </c>
      <c r="I4" s="557" t="s">
        <v>49</v>
      </c>
      <c r="J4" s="557" t="s">
        <v>49</v>
      </c>
      <c r="K4" s="557" t="s">
        <v>49</v>
      </c>
      <c r="L4" s="557" t="s">
        <v>49</v>
      </c>
      <c r="M4" s="558" t="s">
        <v>49</v>
      </c>
      <c r="O4" s="555" t="s">
        <v>51</v>
      </c>
    </row>
    <row r="5" spans="1:27" ht="18.5" x14ac:dyDescent="0.45">
      <c r="A5" s="548" t="s">
        <v>247</v>
      </c>
      <c r="B5" s="559">
        <v>43844</v>
      </c>
      <c r="C5" s="559">
        <v>43900</v>
      </c>
      <c r="D5" s="559">
        <v>43672</v>
      </c>
      <c r="E5" s="559">
        <v>49212</v>
      </c>
      <c r="F5" s="559">
        <v>54707</v>
      </c>
      <c r="G5" s="559">
        <v>53579</v>
      </c>
      <c r="H5" s="559">
        <v>56753</v>
      </c>
      <c r="I5" s="559">
        <v>54241</v>
      </c>
      <c r="J5" s="559">
        <v>49498</v>
      </c>
      <c r="K5" s="559">
        <v>44594</v>
      </c>
      <c r="L5" s="559">
        <v>46317</v>
      </c>
      <c r="M5" s="559">
        <v>45120</v>
      </c>
      <c r="O5" s="560">
        <f t="shared" ref="O5:O23" si="0">SUM(B5:N5)</f>
        <v>585437</v>
      </c>
      <c r="W5" s="561"/>
      <c r="X5" s="562"/>
      <c r="Y5" s="561"/>
      <c r="Z5" s="563"/>
      <c r="AA5" s="564"/>
    </row>
    <row r="6" spans="1:27" ht="18.5" x14ac:dyDescent="0.45">
      <c r="A6" s="548" t="s">
        <v>349</v>
      </c>
      <c r="B6" s="559">
        <v>189509</v>
      </c>
      <c r="C6" s="559">
        <v>196250</v>
      </c>
      <c r="D6" s="559">
        <v>204120</v>
      </c>
      <c r="E6" s="559">
        <v>147640</v>
      </c>
      <c r="F6" s="559">
        <v>106610</v>
      </c>
      <c r="G6" s="559">
        <v>120830</v>
      </c>
      <c r="H6" s="559">
        <v>138160</v>
      </c>
      <c r="I6" s="559">
        <v>99480</v>
      </c>
      <c r="J6" s="559">
        <v>126950</v>
      </c>
      <c r="K6" s="559">
        <v>118970</v>
      </c>
      <c r="L6" s="559">
        <v>125750</v>
      </c>
      <c r="M6" s="559">
        <v>169480</v>
      </c>
      <c r="O6" s="560">
        <f t="shared" si="0"/>
        <v>1743749</v>
      </c>
      <c r="W6" s="561"/>
      <c r="X6" s="562"/>
      <c r="Y6" s="561"/>
      <c r="Z6" s="563"/>
      <c r="AA6" s="564"/>
    </row>
    <row r="7" spans="1:27" x14ac:dyDescent="0.35">
      <c r="A7" s="548" t="s">
        <v>237</v>
      </c>
      <c r="B7" s="559">
        <v>145590</v>
      </c>
      <c r="C7" s="559">
        <v>159080</v>
      </c>
      <c r="D7" s="559">
        <v>113890</v>
      </c>
      <c r="E7" s="559">
        <v>119160</v>
      </c>
      <c r="F7" s="559">
        <v>105590</v>
      </c>
      <c r="G7" s="559">
        <v>86080</v>
      </c>
      <c r="H7" s="559">
        <v>111920</v>
      </c>
      <c r="I7" s="559">
        <v>84160</v>
      </c>
      <c r="J7" s="559">
        <v>123960</v>
      </c>
      <c r="K7" s="559">
        <v>81740</v>
      </c>
      <c r="L7" s="559">
        <v>92730</v>
      </c>
      <c r="M7" s="559">
        <v>66850</v>
      </c>
      <c r="O7" s="560">
        <f t="shared" si="0"/>
        <v>1290750</v>
      </c>
      <c r="V7" s="565"/>
      <c r="W7" s="566"/>
      <c r="X7" s="567"/>
      <c r="Y7" s="566"/>
      <c r="Z7" s="568"/>
    </row>
    <row r="8" spans="1:27" x14ac:dyDescent="0.35">
      <c r="A8" s="548" t="s">
        <v>58</v>
      </c>
      <c r="B8" s="559">
        <v>3243</v>
      </c>
      <c r="C8" s="559">
        <v>2673</v>
      </c>
      <c r="D8" s="559">
        <v>2544</v>
      </c>
      <c r="E8" s="559">
        <v>3134</v>
      </c>
      <c r="F8" s="559">
        <v>3229</v>
      </c>
      <c r="G8" s="559">
        <v>2469</v>
      </c>
      <c r="H8" s="559">
        <v>2587</v>
      </c>
      <c r="I8" s="559">
        <v>1913</v>
      </c>
      <c r="J8" s="559">
        <v>1974</v>
      </c>
      <c r="K8" s="559">
        <v>1861</v>
      </c>
      <c r="L8" s="559">
        <v>1500</v>
      </c>
      <c r="M8" s="559">
        <v>3689</v>
      </c>
      <c r="O8" s="560">
        <f t="shared" si="0"/>
        <v>30816</v>
      </c>
      <c r="V8" s="565"/>
      <c r="W8" s="566"/>
      <c r="X8" s="567"/>
      <c r="Y8" s="566"/>
      <c r="Z8" s="568"/>
    </row>
    <row r="9" spans="1:27" x14ac:dyDescent="0.35">
      <c r="A9" s="548" t="s">
        <v>60</v>
      </c>
      <c r="B9" s="559">
        <v>15856</v>
      </c>
      <c r="C9" s="559">
        <v>18436</v>
      </c>
      <c r="D9" s="559">
        <v>16803</v>
      </c>
      <c r="E9" s="559">
        <v>120000</v>
      </c>
      <c r="F9" s="559">
        <v>120000</v>
      </c>
      <c r="G9" s="559">
        <v>120000</v>
      </c>
      <c r="H9" s="559">
        <v>138470</v>
      </c>
      <c r="I9" s="559">
        <v>84210</v>
      </c>
      <c r="J9" s="559">
        <v>134290</v>
      </c>
      <c r="K9" s="559">
        <v>117150</v>
      </c>
      <c r="L9" s="559">
        <v>125330</v>
      </c>
      <c r="M9" s="559">
        <v>126330</v>
      </c>
      <c r="O9" s="560">
        <f t="shared" si="0"/>
        <v>1136875</v>
      </c>
      <c r="V9" s="569"/>
      <c r="W9" s="566"/>
      <c r="X9" s="567"/>
      <c r="Y9" s="566"/>
      <c r="Z9" s="568"/>
    </row>
    <row r="10" spans="1:27" x14ac:dyDescent="0.35">
      <c r="A10" s="548" t="s">
        <v>350</v>
      </c>
      <c r="B10" s="559">
        <v>180417</v>
      </c>
      <c r="C10" s="559">
        <v>195689</v>
      </c>
      <c r="D10" s="559">
        <v>175508</v>
      </c>
      <c r="E10" s="559">
        <v>129436</v>
      </c>
      <c r="F10" s="559">
        <v>93205</v>
      </c>
      <c r="G10" s="559">
        <v>106521</v>
      </c>
      <c r="H10" s="559">
        <v>122634</v>
      </c>
      <c r="I10" s="559">
        <v>85984</v>
      </c>
      <c r="J10" s="559">
        <v>138934</v>
      </c>
      <c r="K10" s="559">
        <v>95886</v>
      </c>
      <c r="L10" s="559">
        <v>104822</v>
      </c>
      <c r="M10" s="559">
        <v>76817</v>
      </c>
      <c r="O10" s="560">
        <f t="shared" si="0"/>
        <v>1505853</v>
      </c>
      <c r="V10" s="569"/>
      <c r="W10" s="566"/>
      <c r="X10" s="567"/>
      <c r="Y10" s="566"/>
      <c r="Z10" s="568"/>
    </row>
    <row r="11" spans="1:27" x14ac:dyDescent="0.35">
      <c r="A11" s="548" t="s">
        <v>351</v>
      </c>
      <c r="B11" s="559">
        <v>15229</v>
      </c>
      <c r="C11" s="559">
        <v>55306</v>
      </c>
      <c r="D11" s="559">
        <v>21251</v>
      </c>
      <c r="E11" s="559">
        <v>20254</v>
      </c>
      <c r="F11" s="559">
        <v>14006</v>
      </c>
      <c r="G11" s="559">
        <v>14355</v>
      </c>
      <c r="H11" s="559">
        <v>18932</v>
      </c>
      <c r="I11" s="559">
        <v>9248</v>
      </c>
      <c r="J11" s="559">
        <v>15342</v>
      </c>
      <c r="K11" s="559">
        <v>14266</v>
      </c>
      <c r="L11" s="559">
        <v>12017</v>
      </c>
      <c r="M11" s="559">
        <v>10410</v>
      </c>
      <c r="O11" s="560">
        <f t="shared" si="0"/>
        <v>220616</v>
      </c>
      <c r="V11" s="569"/>
      <c r="W11" s="566"/>
      <c r="X11" s="567"/>
      <c r="Y11" s="566"/>
      <c r="Z11" s="568"/>
      <c r="AA11" s="560">
        <f>SUM(Z7:Z11)</f>
        <v>0</v>
      </c>
    </row>
    <row r="12" spans="1:27" x14ac:dyDescent="0.35">
      <c r="A12" s="548" t="s">
        <v>352</v>
      </c>
      <c r="B12" s="559">
        <v>1500</v>
      </c>
      <c r="C12" s="559">
        <v>1500</v>
      </c>
      <c r="D12" s="559">
        <v>3012</v>
      </c>
      <c r="E12" s="559">
        <v>60870</v>
      </c>
      <c r="F12" s="559">
        <v>2707</v>
      </c>
      <c r="G12" s="559">
        <v>1706</v>
      </c>
      <c r="H12" s="559">
        <v>4143</v>
      </c>
      <c r="I12" s="559">
        <v>1421</v>
      </c>
      <c r="J12" s="559">
        <v>3148</v>
      </c>
      <c r="K12" s="559">
        <v>1550</v>
      </c>
      <c r="L12" s="559">
        <v>1714</v>
      </c>
      <c r="M12" s="559">
        <v>739</v>
      </c>
      <c r="O12" s="560">
        <f t="shared" si="0"/>
        <v>84010</v>
      </c>
      <c r="V12" s="569"/>
      <c r="W12" s="566"/>
      <c r="X12" s="567"/>
      <c r="Y12" s="566"/>
      <c r="Z12" s="568"/>
    </row>
    <row r="13" spans="1:27" x14ac:dyDescent="0.35">
      <c r="A13" s="548" t="s">
        <v>353</v>
      </c>
      <c r="B13" s="559">
        <v>103082</v>
      </c>
      <c r="C13" s="559">
        <v>51000</v>
      </c>
      <c r="D13" s="559">
        <v>60251</v>
      </c>
      <c r="E13" s="559">
        <v>60949</v>
      </c>
      <c r="F13" s="559">
        <v>42145.599999999977</v>
      </c>
      <c r="G13" s="559">
        <v>47992.400000000023</v>
      </c>
      <c r="H13" s="559">
        <v>58465</v>
      </c>
      <c r="I13" s="559">
        <v>32616</v>
      </c>
      <c r="J13" s="559">
        <v>49686.899999999994</v>
      </c>
      <c r="K13" s="559">
        <v>47283.100000000006</v>
      </c>
      <c r="L13" s="559">
        <v>105775</v>
      </c>
      <c r="M13" s="559">
        <v>123742</v>
      </c>
      <c r="O13" s="560">
        <f t="shared" si="0"/>
        <v>782988</v>
      </c>
      <c r="V13" s="570"/>
      <c r="W13" s="571"/>
      <c r="X13" s="567"/>
      <c r="Y13" s="571"/>
      <c r="Z13" s="568"/>
    </row>
    <row r="14" spans="1:27" x14ac:dyDescent="0.35">
      <c r="A14" s="548" t="s">
        <v>129</v>
      </c>
      <c r="B14" s="559">
        <v>466689.5</v>
      </c>
      <c r="C14" s="559">
        <v>450000</v>
      </c>
      <c r="D14" s="559">
        <v>280033</v>
      </c>
      <c r="E14" s="559">
        <v>232816</v>
      </c>
      <c r="F14" s="559">
        <v>139920</v>
      </c>
      <c r="G14" s="559">
        <v>163907</v>
      </c>
      <c r="H14" s="559">
        <v>201329</v>
      </c>
      <c r="I14" s="559">
        <v>152402</v>
      </c>
      <c r="J14" s="559">
        <v>199228</v>
      </c>
      <c r="K14" s="559">
        <v>166838</v>
      </c>
      <c r="L14" s="559">
        <v>503979</v>
      </c>
      <c r="M14" s="559">
        <v>358566</v>
      </c>
      <c r="O14" s="560">
        <f t="shared" si="0"/>
        <v>3315707.5</v>
      </c>
      <c r="V14" s="569"/>
      <c r="W14" s="566"/>
      <c r="X14" s="567"/>
      <c r="Y14" s="566"/>
      <c r="Z14" s="568"/>
    </row>
    <row r="15" spans="1:27" x14ac:dyDescent="0.35">
      <c r="A15" s="548" t="s">
        <v>129</v>
      </c>
      <c r="B15" s="559">
        <v>29257</v>
      </c>
      <c r="C15" s="559">
        <v>34358</v>
      </c>
      <c r="D15" s="559">
        <v>37182</v>
      </c>
      <c r="E15" s="559">
        <v>37521</v>
      </c>
      <c r="F15" s="559">
        <v>32164</v>
      </c>
      <c r="G15" s="559">
        <v>39248</v>
      </c>
      <c r="H15" s="559">
        <v>42089</v>
      </c>
      <c r="I15" s="559">
        <v>25422</v>
      </c>
      <c r="J15" s="559">
        <v>39839</v>
      </c>
      <c r="K15" s="559">
        <v>30129</v>
      </c>
      <c r="L15" s="559">
        <v>45179</v>
      </c>
      <c r="M15" s="559">
        <v>22425</v>
      </c>
      <c r="O15" s="560">
        <f t="shared" si="0"/>
        <v>414813</v>
      </c>
      <c r="V15" s="569"/>
      <c r="W15" s="566"/>
      <c r="X15" s="567"/>
      <c r="Y15" s="566"/>
      <c r="Z15" s="568"/>
    </row>
    <row r="16" spans="1:27" x14ac:dyDescent="0.35">
      <c r="A16" s="548" t="s">
        <v>354</v>
      </c>
      <c r="B16" s="559">
        <v>119251</v>
      </c>
      <c r="C16" s="559">
        <v>149657</v>
      </c>
      <c r="D16" s="559">
        <v>139696</v>
      </c>
      <c r="E16" s="559">
        <v>175000</v>
      </c>
      <c r="F16" s="559">
        <v>259900</v>
      </c>
      <c r="G16" s="559">
        <v>132599</v>
      </c>
      <c r="H16" s="559">
        <v>173888</v>
      </c>
      <c r="I16" s="559">
        <v>89769</v>
      </c>
      <c r="J16" s="559">
        <v>146461</v>
      </c>
      <c r="K16" s="559">
        <v>109266</v>
      </c>
      <c r="L16" s="559">
        <v>148584</v>
      </c>
      <c r="M16" s="559">
        <v>109363</v>
      </c>
      <c r="O16" s="560">
        <f t="shared" si="0"/>
        <v>1753434</v>
      </c>
      <c r="V16" s="569"/>
      <c r="W16" s="566"/>
      <c r="X16" s="567"/>
      <c r="Y16" s="566"/>
      <c r="Z16" s="568"/>
    </row>
    <row r="17" spans="1:26" x14ac:dyDescent="0.35">
      <c r="A17" s="548" t="s">
        <v>244</v>
      </c>
      <c r="B17" s="559">
        <v>91727</v>
      </c>
      <c r="C17" s="559">
        <v>85412</v>
      </c>
      <c r="D17" s="559">
        <v>61056</v>
      </c>
      <c r="E17" s="559">
        <v>62822</v>
      </c>
      <c r="F17" s="559">
        <v>56283</v>
      </c>
      <c r="G17" s="559">
        <v>50690</v>
      </c>
      <c r="H17" s="559">
        <v>58158</v>
      </c>
      <c r="I17" s="559">
        <v>51491</v>
      </c>
      <c r="J17" s="559">
        <v>62422</v>
      </c>
      <c r="K17" s="559">
        <v>59584</v>
      </c>
      <c r="L17" s="559">
        <v>62630</v>
      </c>
      <c r="M17" s="559">
        <v>83630</v>
      </c>
      <c r="O17" s="560">
        <f t="shared" si="0"/>
        <v>785905</v>
      </c>
      <c r="V17" s="569"/>
      <c r="W17" s="566"/>
      <c r="X17" s="567"/>
      <c r="Y17" s="566"/>
      <c r="Z17" s="568"/>
    </row>
    <row r="18" spans="1:26" x14ac:dyDescent="0.35">
      <c r="A18" s="548" t="s">
        <v>66</v>
      </c>
      <c r="B18" s="559">
        <v>211854</v>
      </c>
      <c r="C18" s="559">
        <v>227014</v>
      </c>
      <c r="D18" s="559">
        <v>155971</v>
      </c>
      <c r="E18" s="559">
        <v>190142</v>
      </c>
      <c r="F18" s="559">
        <v>133180</v>
      </c>
      <c r="G18" s="559">
        <v>127387</v>
      </c>
      <c r="H18" s="559">
        <v>187617</v>
      </c>
      <c r="I18" s="559">
        <v>110121</v>
      </c>
      <c r="J18" s="559">
        <v>189078</v>
      </c>
      <c r="K18" s="559">
        <v>127747</v>
      </c>
      <c r="L18" s="559">
        <v>232792</v>
      </c>
      <c r="M18" s="559">
        <v>132580</v>
      </c>
      <c r="O18" s="560">
        <f t="shared" si="0"/>
        <v>2025483</v>
      </c>
      <c r="V18" s="569"/>
      <c r="W18" s="566"/>
      <c r="X18" s="567"/>
      <c r="Y18" s="566"/>
      <c r="Z18" s="568"/>
    </row>
    <row r="19" spans="1:26" x14ac:dyDescent="0.35">
      <c r="A19" s="548" t="s">
        <v>66</v>
      </c>
      <c r="B19" s="559">
        <v>9812</v>
      </c>
      <c r="C19" s="559">
        <v>9818</v>
      </c>
      <c r="D19" s="559">
        <v>9322</v>
      </c>
      <c r="E19" s="559">
        <v>10390</v>
      </c>
      <c r="F19" s="559">
        <v>9874</v>
      </c>
      <c r="G19" s="559">
        <v>11822</v>
      </c>
      <c r="H19" s="559">
        <v>15567</v>
      </c>
      <c r="I19" s="559">
        <v>14126</v>
      </c>
      <c r="J19" s="559">
        <v>10420</v>
      </c>
      <c r="K19" s="559">
        <v>9589</v>
      </c>
      <c r="L19" s="559">
        <v>12422</v>
      </c>
      <c r="M19" s="559">
        <v>6188</v>
      </c>
      <c r="O19" s="560">
        <f t="shared" si="0"/>
        <v>129350</v>
      </c>
      <c r="V19" s="570"/>
      <c r="W19" s="571"/>
      <c r="X19" s="567"/>
      <c r="Y19" s="571"/>
      <c r="Z19" s="568"/>
    </row>
    <row r="20" spans="1:26" x14ac:dyDescent="0.35">
      <c r="A20" s="548" t="s">
        <v>66</v>
      </c>
      <c r="B20" s="559">
        <v>125007</v>
      </c>
      <c r="C20" s="559">
        <v>135454</v>
      </c>
      <c r="D20" s="559">
        <v>129394</v>
      </c>
      <c r="E20" s="559">
        <v>131822</v>
      </c>
      <c r="F20" s="559">
        <v>106028</v>
      </c>
      <c r="G20" s="559">
        <v>88589</v>
      </c>
      <c r="H20" s="559">
        <v>125551</v>
      </c>
      <c r="I20" s="559">
        <v>103932</v>
      </c>
      <c r="J20" s="559">
        <v>126658</v>
      </c>
      <c r="K20" s="559">
        <v>84900</v>
      </c>
      <c r="L20" s="559">
        <v>140450</v>
      </c>
      <c r="M20" s="559">
        <v>69679</v>
      </c>
      <c r="O20" s="560">
        <f t="shared" si="0"/>
        <v>1367464</v>
      </c>
      <c r="V20" s="569"/>
      <c r="W20" s="566"/>
      <c r="X20" s="567"/>
      <c r="Y20" s="566"/>
      <c r="Z20" s="568"/>
    </row>
    <row r="21" spans="1:26" x14ac:dyDescent="0.35">
      <c r="A21" s="548" t="s">
        <v>66</v>
      </c>
      <c r="B21" s="559">
        <v>51785</v>
      </c>
      <c r="C21" s="559">
        <v>53863</v>
      </c>
      <c r="D21" s="559">
        <v>49809</v>
      </c>
      <c r="E21" s="559">
        <v>53312</v>
      </c>
      <c r="F21" s="559">
        <v>50778</v>
      </c>
      <c r="G21" s="559">
        <v>51811</v>
      </c>
      <c r="H21" s="559">
        <v>53573</v>
      </c>
      <c r="I21" s="559">
        <v>49152</v>
      </c>
      <c r="J21" s="559">
        <v>54983</v>
      </c>
      <c r="K21" s="559">
        <v>50694</v>
      </c>
      <c r="L21" s="559">
        <v>71345</v>
      </c>
      <c r="M21" s="559">
        <v>37539</v>
      </c>
      <c r="O21" s="560">
        <f t="shared" si="0"/>
        <v>628644</v>
      </c>
      <c r="V21" s="569"/>
      <c r="W21" s="566"/>
      <c r="X21" s="567"/>
      <c r="Y21" s="566"/>
      <c r="Z21" s="568"/>
    </row>
    <row r="22" spans="1:26" x14ac:dyDescent="0.35">
      <c r="A22" s="548" t="s">
        <v>67</v>
      </c>
      <c r="B22" s="559">
        <v>40326</v>
      </c>
      <c r="C22" s="559">
        <v>84247</v>
      </c>
      <c r="D22" s="559">
        <v>66296</v>
      </c>
      <c r="E22" s="559">
        <v>66774</v>
      </c>
      <c r="F22" s="559">
        <v>49385</v>
      </c>
      <c r="G22" s="559">
        <v>45788</v>
      </c>
      <c r="H22" s="559">
        <v>69168</v>
      </c>
      <c r="I22" s="559">
        <v>37095</v>
      </c>
      <c r="J22" s="559">
        <v>61411</v>
      </c>
      <c r="K22" s="559">
        <v>38818</v>
      </c>
      <c r="L22" s="559">
        <v>50200</v>
      </c>
      <c r="M22" s="559">
        <v>47810</v>
      </c>
      <c r="O22" s="560">
        <f t="shared" si="0"/>
        <v>657318</v>
      </c>
      <c r="V22" s="569"/>
      <c r="W22" s="566"/>
      <c r="X22" s="567"/>
      <c r="Y22" s="566"/>
      <c r="Z22" s="568"/>
    </row>
    <row r="23" spans="1:26" x14ac:dyDescent="0.35">
      <c r="A23" s="548" t="s">
        <v>68</v>
      </c>
      <c r="B23" s="559">
        <v>9130</v>
      </c>
      <c r="C23" s="559">
        <v>19260</v>
      </c>
      <c r="D23" s="559">
        <v>22490</v>
      </c>
      <c r="E23" s="559">
        <v>27430</v>
      </c>
      <c r="F23" s="559">
        <v>28540</v>
      </c>
      <c r="G23" s="559">
        <v>35680</v>
      </c>
      <c r="H23" s="559">
        <v>38170</v>
      </c>
      <c r="I23" s="559">
        <v>21760</v>
      </c>
      <c r="J23" s="559">
        <v>31200</v>
      </c>
      <c r="K23" s="559">
        <v>30570</v>
      </c>
      <c r="L23" s="559">
        <v>23430</v>
      </c>
      <c r="M23" s="559">
        <v>23100</v>
      </c>
      <c r="O23" s="560">
        <f t="shared" si="0"/>
        <v>310760</v>
      </c>
      <c r="V23" s="569"/>
      <c r="W23" s="566"/>
      <c r="X23" s="567"/>
      <c r="Y23" s="566"/>
      <c r="Z23" s="568"/>
    </row>
    <row r="24" spans="1:26" x14ac:dyDescent="0.35">
      <c r="B24" s="572">
        <f t="shared" ref="B24:M24" si="1">SUM(B5:B23)</f>
        <v>1853108.5</v>
      </c>
      <c r="C24" s="573">
        <f t="shared" si="1"/>
        <v>1972917</v>
      </c>
      <c r="D24" s="573">
        <f t="shared" si="1"/>
        <v>1592300</v>
      </c>
      <c r="E24" s="573">
        <f t="shared" si="1"/>
        <v>1698684</v>
      </c>
      <c r="F24" s="573">
        <f t="shared" si="1"/>
        <v>1408251.6</v>
      </c>
      <c r="G24" s="573">
        <f t="shared" si="1"/>
        <v>1301053.3999999999</v>
      </c>
      <c r="H24" s="573">
        <f t="shared" si="1"/>
        <v>1617174</v>
      </c>
      <c r="I24" s="573">
        <f t="shared" si="1"/>
        <v>1108543</v>
      </c>
      <c r="J24" s="573">
        <f t="shared" si="1"/>
        <v>1565482.9</v>
      </c>
      <c r="K24" s="573">
        <f t="shared" si="1"/>
        <v>1231435.1000000001</v>
      </c>
      <c r="L24" s="573">
        <f t="shared" si="1"/>
        <v>1906966</v>
      </c>
      <c r="M24" s="574">
        <f t="shared" si="1"/>
        <v>1514057</v>
      </c>
      <c r="O24" s="573">
        <f>SUM(O5:O23)</f>
        <v>18769972.5</v>
      </c>
      <c r="V24" s="569"/>
      <c r="W24" s="566"/>
      <c r="X24" s="567"/>
      <c r="Y24" s="566"/>
      <c r="Z24" s="568"/>
    </row>
    <row r="25" spans="1:26" x14ac:dyDescent="0.35">
      <c r="B25" s="575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7"/>
      <c r="O25" s="576"/>
      <c r="V25" s="569"/>
      <c r="W25" s="566"/>
      <c r="X25" s="567"/>
      <c r="Y25" s="566"/>
      <c r="Z25" s="568"/>
    </row>
    <row r="26" spans="1:26" x14ac:dyDescent="0.35">
      <c r="A26" s="555" t="s">
        <v>355</v>
      </c>
      <c r="B26" s="556">
        <f>+B3</f>
        <v>40367</v>
      </c>
      <c r="C26" s="556">
        <f t="shared" ref="C26:M26" si="2">+C3</f>
        <v>40398</v>
      </c>
      <c r="D26" s="556">
        <f t="shared" si="2"/>
        <v>40429</v>
      </c>
      <c r="E26" s="556">
        <f t="shared" si="2"/>
        <v>40459</v>
      </c>
      <c r="F26" s="556">
        <f t="shared" si="2"/>
        <v>40490</v>
      </c>
      <c r="G26" s="556">
        <f t="shared" si="2"/>
        <v>40520</v>
      </c>
      <c r="H26" s="556">
        <f t="shared" si="2"/>
        <v>40551</v>
      </c>
      <c r="I26" s="556">
        <f t="shared" si="2"/>
        <v>40582</v>
      </c>
      <c r="J26" s="556">
        <f t="shared" si="2"/>
        <v>40610</v>
      </c>
      <c r="K26" s="556">
        <f t="shared" si="2"/>
        <v>40641</v>
      </c>
      <c r="L26" s="556">
        <f t="shared" si="2"/>
        <v>40671</v>
      </c>
      <c r="M26" s="556">
        <f t="shared" si="2"/>
        <v>40702</v>
      </c>
      <c r="V26" s="569"/>
      <c r="W26" s="566"/>
      <c r="X26" s="567"/>
      <c r="Y26" s="566"/>
      <c r="Z26" s="568"/>
    </row>
    <row r="27" spans="1:26" x14ac:dyDescent="0.35">
      <c r="A27" s="555" t="s">
        <v>52</v>
      </c>
      <c r="B27" s="557" t="s">
        <v>49</v>
      </c>
      <c r="C27" s="557" t="s">
        <v>49</v>
      </c>
      <c r="D27" s="557" t="s">
        <v>49</v>
      </c>
      <c r="E27" s="557" t="s">
        <v>49</v>
      </c>
      <c r="F27" s="557" t="s">
        <v>49</v>
      </c>
      <c r="G27" s="557" t="s">
        <v>49</v>
      </c>
      <c r="H27" s="557" t="s">
        <v>49</v>
      </c>
      <c r="I27" s="557" t="s">
        <v>49</v>
      </c>
      <c r="J27" s="557" t="s">
        <v>49</v>
      </c>
      <c r="K27" s="557" t="s">
        <v>49</v>
      </c>
      <c r="L27" s="557" t="s">
        <v>49</v>
      </c>
      <c r="M27" s="557" t="s">
        <v>49</v>
      </c>
      <c r="O27" s="555" t="s">
        <v>51</v>
      </c>
      <c r="V27" s="569"/>
      <c r="W27" s="566"/>
      <c r="X27" s="567"/>
      <c r="Y27" s="566"/>
      <c r="Z27" s="568"/>
    </row>
    <row r="28" spans="1:26" x14ac:dyDescent="0.35">
      <c r="A28" s="548" t="s">
        <v>356</v>
      </c>
      <c r="B28" s="560">
        <v>7720</v>
      </c>
      <c r="C28" s="560">
        <v>24435</v>
      </c>
      <c r="D28" s="560">
        <v>21489</v>
      </c>
      <c r="E28" s="560">
        <v>26703</v>
      </c>
      <c r="F28" s="560">
        <v>19855</v>
      </c>
      <c r="G28" s="560">
        <v>15366</v>
      </c>
      <c r="H28" s="560">
        <v>23606</v>
      </c>
      <c r="I28" s="560">
        <v>18409</v>
      </c>
      <c r="J28" s="560">
        <v>25875</v>
      </c>
      <c r="K28" s="560">
        <v>12697</v>
      </c>
      <c r="L28" s="560">
        <v>11943</v>
      </c>
      <c r="M28" s="559">
        <v>3690</v>
      </c>
      <c r="O28" s="560">
        <f t="shared" ref="O28:O44" si="3">SUM(B28:N28)</f>
        <v>211788</v>
      </c>
      <c r="V28" s="569"/>
      <c r="W28" s="566"/>
      <c r="X28" s="567"/>
      <c r="Y28" s="566"/>
      <c r="Z28" s="568"/>
    </row>
    <row r="29" spans="1:26" x14ac:dyDescent="0.35">
      <c r="A29" s="548" t="s">
        <v>357</v>
      </c>
      <c r="B29" s="560">
        <v>11818</v>
      </c>
      <c r="C29" s="560">
        <v>30922</v>
      </c>
      <c r="D29" s="560">
        <v>30221</v>
      </c>
      <c r="E29" s="560">
        <v>33794</v>
      </c>
      <c r="F29" s="560">
        <v>26276</v>
      </c>
      <c r="G29" s="560">
        <v>20123</v>
      </c>
      <c r="H29" s="560">
        <v>29410</v>
      </c>
      <c r="I29" s="560">
        <v>23318</v>
      </c>
      <c r="J29" s="560">
        <v>32302</v>
      </c>
      <c r="K29" s="560">
        <v>17228</v>
      </c>
      <c r="L29" s="560">
        <v>16352</v>
      </c>
      <c r="M29" s="559">
        <v>6298</v>
      </c>
      <c r="O29" s="560">
        <f t="shared" si="3"/>
        <v>278062</v>
      </c>
      <c r="V29" s="569"/>
      <c r="W29" s="566"/>
      <c r="X29" s="567"/>
      <c r="Y29" s="566"/>
      <c r="Z29" s="568"/>
    </row>
    <row r="30" spans="1:26" x14ac:dyDescent="0.35">
      <c r="A30" s="548" t="s">
        <v>358</v>
      </c>
      <c r="B30" s="560">
        <v>7588</v>
      </c>
      <c r="C30" s="560">
        <v>24735</v>
      </c>
      <c r="D30" s="560">
        <v>22858</v>
      </c>
      <c r="E30" s="560">
        <v>26594</v>
      </c>
      <c r="F30" s="560">
        <v>20763</v>
      </c>
      <c r="G30" s="560">
        <v>16498</v>
      </c>
      <c r="H30" s="560">
        <v>24575</v>
      </c>
      <c r="I30" s="560">
        <v>19193</v>
      </c>
      <c r="J30" s="560">
        <v>25583</v>
      </c>
      <c r="K30" s="560">
        <v>12836</v>
      </c>
      <c r="L30" s="560">
        <v>11553</v>
      </c>
      <c r="M30" s="559">
        <v>3545</v>
      </c>
      <c r="O30" s="560">
        <f t="shared" si="3"/>
        <v>216321</v>
      </c>
      <c r="V30" s="569"/>
      <c r="W30" s="578"/>
      <c r="X30" s="567"/>
      <c r="Y30" s="566"/>
      <c r="Z30" s="568"/>
    </row>
    <row r="31" spans="1:26" x14ac:dyDescent="0.35">
      <c r="A31" s="548" t="s">
        <v>359</v>
      </c>
      <c r="B31" s="560">
        <v>8829</v>
      </c>
      <c r="C31" s="560">
        <v>27722</v>
      </c>
      <c r="D31" s="560">
        <v>25841</v>
      </c>
      <c r="E31" s="560">
        <v>29746</v>
      </c>
      <c r="F31" s="560">
        <v>22262</v>
      </c>
      <c r="G31" s="560">
        <v>17415</v>
      </c>
      <c r="H31" s="560">
        <v>26950</v>
      </c>
      <c r="I31" s="560">
        <v>20852</v>
      </c>
      <c r="J31" s="560">
        <v>28445</v>
      </c>
      <c r="K31" s="560">
        <v>14213</v>
      </c>
      <c r="L31" s="560">
        <v>12871</v>
      </c>
      <c r="M31" s="559">
        <v>3950</v>
      </c>
      <c r="O31" s="560">
        <f t="shared" si="3"/>
        <v>239096</v>
      </c>
      <c r="V31" s="569"/>
      <c r="W31" s="566"/>
      <c r="X31" s="567"/>
      <c r="Y31" s="566"/>
      <c r="Z31" s="568"/>
    </row>
    <row r="32" spans="1:26" x14ac:dyDescent="0.35">
      <c r="A32" s="548" t="s">
        <v>360</v>
      </c>
      <c r="B32" s="560">
        <v>23421</v>
      </c>
      <c r="C32" s="560">
        <v>60193</v>
      </c>
      <c r="D32" s="560">
        <v>66911</v>
      </c>
      <c r="E32" s="560">
        <v>74107</v>
      </c>
      <c r="F32" s="560">
        <v>61340</v>
      </c>
      <c r="G32" s="560">
        <v>48811</v>
      </c>
      <c r="H32" s="560">
        <v>69045</v>
      </c>
      <c r="I32" s="560">
        <v>57202</v>
      </c>
      <c r="J32" s="560">
        <v>69181</v>
      </c>
      <c r="K32" s="560">
        <v>49357</v>
      </c>
      <c r="L32" s="560">
        <v>23134</v>
      </c>
      <c r="M32" s="559">
        <v>16708</v>
      </c>
      <c r="O32" s="560">
        <f t="shared" si="3"/>
        <v>619410</v>
      </c>
      <c r="V32" s="569"/>
      <c r="W32" s="566"/>
      <c r="X32" s="567"/>
      <c r="Y32" s="566"/>
      <c r="Z32" s="568"/>
    </row>
    <row r="33" spans="1:26" x14ac:dyDescent="0.35">
      <c r="A33" s="548" t="s">
        <v>272</v>
      </c>
      <c r="B33" s="560">
        <v>19289</v>
      </c>
      <c r="C33" s="560">
        <v>56106</v>
      </c>
      <c r="D33" s="560">
        <v>49771</v>
      </c>
      <c r="E33" s="560">
        <v>56056</v>
      </c>
      <c r="F33" s="560">
        <v>48885</v>
      </c>
      <c r="G33" s="560">
        <v>48259</v>
      </c>
      <c r="H33" s="560">
        <v>51570</v>
      </c>
      <c r="I33" s="560">
        <v>43935</v>
      </c>
      <c r="J33" s="560">
        <v>55854</v>
      </c>
      <c r="K33" s="560">
        <v>32928</v>
      </c>
      <c r="L33" s="560">
        <v>19725</v>
      </c>
      <c r="M33" s="559">
        <v>8101</v>
      </c>
      <c r="O33" s="560">
        <f t="shared" si="3"/>
        <v>490479</v>
      </c>
      <c r="V33" s="569"/>
      <c r="W33" s="566"/>
      <c r="X33" s="567"/>
      <c r="Y33" s="566"/>
      <c r="Z33" s="568"/>
    </row>
    <row r="34" spans="1:26" x14ac:dyDescent="0.35">
      <c r="A34" s="548" t="s">
        <v>77</v>
      </c>
      <c r="B34" s="560">
        <v>36103</v>
      </c>
      <c r="C34" s="560">
        <v>52934</v>
      </c>
      <c r="D34" s="560">
        <v>47650</v>
      </c>
      <c r="E34" s="560">
        <v>54274</v>
      </c>
      <c r="F34" s="560">
        <v>53771</v>
      </c>
      <c r="G34" s="560">
        <v>48000</v>
      </c>
      <c r="H34" s="560">
        <v>48000</v>
      </c>
      <c r="I34" s="560">
        <v>49456</v>
      </c>
      <c r="J34" s="560">
        <v>56785</v>
      </c>
      <c r="K34" s="560">
        <v>42811</v>
      </c>
      <c r="L34" s="560">
        <v>20000</v>
      </c>
      <c r="M34" s="559">
        <v>17876</v>
      </c>
      <c r="O34" s="560">
        <f t="shared" si="3"/>
        <v>527660</v>
      </c>
      <c r="V34" s="569"/>
      <c r="W34" s="566"/>
      <c r="X34" s="567"/>
      <c r="Y34" s="566"/>
      <c r="Z34" s="568"/>
    </row>
    <row r="35" spans="1:26" x14ac:dyDescent="0.35">
      <c r="A35" s="548" t="s">
        <v>88</v>
      </c>
      <c r="B35" s="560">
        <v>31017</v>
      </c>
      <c r="C35" s="560">
        <v>53817</v>
      </c>
      <c r="D35" s="560">
        <v>50182</v>
      </c>
      <c r="E35" s="560">
        <v>58533</v>
      </c>
      <c r="F35" s="560">
        <v>55960</v>
      </c>
      <c r="G35" s="560">
        <v>56253</v>
      </c>
      <c r="H35" s="560">
        <v>62776</v>
      </c>
      <c r="I35" s="560">
        <v>52728</v>
      </c>
      <c r="J35" s="560">
        <v>65560</v>
      </c>
      <c r="K35" s="560">
        <v>44352</v>
      </c>
      <c r="L35" s="560">
        <v>20000</v>
      </c>
      <c r="M35" s="559">
        <v>17182</v>
      </c>
      <c r="O35" s="560">
        <f t="shared" si="3"/>
        <v>568360</v>
      </c>
      <c r="V35" s="569"/>
      <c r="W35" s="566"/>
      <c r="X35" s="567"/>
      <c r="Y35" s="566"/>
      <c r="Z35" s="568"/>
    </row>
    <row r="36" spans="1:26" x14ac:dyDescent="0.35">
      <c r="A36" s="548" t="s">
        <v>89</v>
      </c>
      <c r="B36" s="560">
        <v>35159</v>
      </c>
      <c r="C36" s="560">
        <v>50874</v>
      </c>
      <c r="D36" s="560">
        <v>30222</v>
      </c>
      <c r="E36" s="560">
        <v>74092</v>
      </c>
      <c r="F36" s="560">
        <v>49543</v>
      </c>
      <c r="G36" s="560">
        <v>46478</v>
      </c>
      <c r="H36" s="560">
        <v>56785</v>
      </c>
      <c r="I36" s="560">
        <v>47425</v>
      </c>
      <c r="J36" s="560">
        <v>58272</v>
      </c>
      <c r="K36" s="560">
        <v>42906</v>
      </c>
      <c r="L36" s="560">
        <v>20000</v>
      </c>
      <c r="M36" s="559">
        <v>17658</v>
      </c>
      <c r="O36" s="560">
        <f t="shared" si="3"/>
        <v>529414</v>
      </c>
      <c r="V36" s="569"/>
      <c r="W36" s="566"/>
      <c r="X36" s="567"/>
      <c r="Y36" s="566"/>
      <c r="Z36" s="568"/>
    </row>
    <row r="37" spans="1:26" x14ac:dyDescent="0.35">
      <c r="A37" s="548" t="s">
        <v>361</v>
      </c>
      <c r="B37" s="560">
        <v>10238.5</v>
      </c>
      <c r="C37" s="560">
        <v>10372.5</v>
      </c>
      <c r="D37" s="560">
        <v>9017.5</v>
      </c>
      <c r="E37" s="560">
        <v>9854</v>
      </c>
      <c r="F37" s="560">
        <v>9192.5</v>
      </c>
      <c r="G37" s="560">
        <v>8324</v>
      </c>
      <c r="H37" s="560">
        <v>9005</v>
      </c>
      <c r="I37" s="560">
        <v>7876</v>
      </c>
      <c r="J37" s="560">
        <v>8962.5</v>
      </c>
      <c r="K37" s="560">
        <v>7988.5</v>
      </c>
      <c r="L37" s="560">
        <v>7351.5</v>
      </c>
      <c r="M37" s="559">
        <v>8602.5</v>
      </c>
      <c r="O37" s="560">
        <f t="shared" si="3"/>
        <v>106785</v>
      </c>
      <c r="V37" s="569"/>
      <c r="W37" s="566"/>
      <c r="X37" s="567"/>
      <c r="Y37" s="566"/>
      <c r="Z37" s="568"/>
    </row>
    <row r="38" spans="1:26" x14ac:dyDescent="0.35">
      <c r="A38" s="548" t="s">
        <v>362</v>
      </c>
      <c r="B38" s="560">
        <v>10238.5</v>
      </c>
      <c r="C38" s="560">
        <v>10372.5</v>
      </c>
      <c r="D38" s="560">
        <v>9017.5</v>
      </c>
      <c r="E38" s="560">
        <v>9854</v>
      </c>
      <c r="F38" s="560">
        <v>9192.5</v>
      </c>
      <c r="G38" s="560">
        <v>8324</v>
      </c>
      <c r="H38" s="560">
        <v>9005</v>
      </c>
      <c r="I38" s="560">
        <v>7876</v>
      </c>
      <c r="J38" s="560">
        <v>8962.5</v>
      </c>
      <c r="K38" s="560">
        <v>7988.5</v>
      </c>
      <c r="L38" s="560">
        <v>7351.5</v>
      </c>
      <c r="M38" s="559">
        <v>8602.5</v>
      </c>
      <c r="O38" s="560">
        <f t="shared" si="3"/>
        <v>106785</v>
      </c>
      <c r="V38" s="569"/>
      <c r="W38" s="566"/>
      <c r="X38" s="567"/>
      <c r="Y38" s="566"/>
      <c r="Z38" s="568"/>
    </row>
    <row r="39" spans="1:26" x14ac:dyDescent="0.35">
      <c r="A39" s="548" t="s">
        <v>363</v>
      </c>
      <c r="B39" s="560">
        <v>59959</v>
      </c>
      <c r="C39" s="560">
        <v>65173</v>
      </c>
      <c r="D39" s="560">
        <v>72345</v>
      </c>
      <c r="E39" s="560">
        <v>61776</v>
      </c>
      <c r="F39" s="560">
        <v>57926.5</v>
      </c>
      <c r="G39" s="560">
        <v>57075</v>
      </c>
      <c r="H39" s="560">
        <v>62393</v>
      </c>
      <c r="I39" s="560">
        <v>51221.5</v>
      </c>
      <c r="J39" s="560">
        <v>58770.5</v>
      </c>
      <c r="K39" s="560">
        <v>56881</v>
      </c>
      <c r="L39" s="560">
        <v>63998</v>
      </c>
      <c r="M39" s="559">
        <v>62500</v>
      </c>
      <c r="O39" s="560">
        <f t="shared" si="3"/>
        <v>730018.5</v>
      </c>
      <c r="V39" s="569"/>
      <c r="W39" s="566"/>
      <c r="X39" s="567"/>
      <c r="Y39" s="566"/>
      <c r="Z39" s="568"/>
    </row>
    <row r="40" spans="1:26" x14ac:dyDescent="0.35">
      <c r="A40" s="548" t="s">
        <v>364</v>
      </c>
      <c r="B40" s="560">
        <v>59959</v>
      </c>
      <c r="C40" s="560">
        <v>65173</v>
      </c>
      <c r="D40" s="560">
        <v>72345</v>
      </c>
      <c r="E40" s="560">
        <v>61776</v>
      </c>
      <c r="F40" s="560">
        <v>57926.5</v>
      </c>
      <c r="G40" s="560">
        <v>57075</v>
      </c>
      <c r="H40" s="560">
        <v>62393</v>
      </c>
      <c r="I40" s="560">
        <v>51221.5</v>
      </c>
      <c r="J40" s="560">
        <v>58770.5</v>
      </c>
      <c r="K40" s="560">
        <v>56881</v>
      </c>
      <c r="L40" s="560">
        <v>63998</v>
      </c>
      <c r="M40" s="559">
        <v>62500</v>
      </c>
      <c r="O40" s="560">
        <f t="shared" si="3"/>
        <v>730018.5</v>
      </c>
      <c r="V40" s="569"/>
      <c r="W40" s="566"/>
      <c r="X40" s="567"/>
      <c r="Y40" s="566"/>
      <c r="Z40" s="568"/>
    </row>
    <row r="41" spans="1:26" x14ac:dyDescent="0.35">
      <c r="A41" s="548" t="s">
        <v>83</v>
      </c>
      <c r="B41" s="560">
        <v>10014</v>
      </c>
      <c r="C41" s="560">
        <v>17101</v>
      </c>
      <c r="D41" s="560">
        <v>17457</v>
      </c>
      <c r="E41" s="560">
        <v>20012</v>
      </c>
      <c r="F41" s="560">
        <v>17779</v>
      </c>
      <c r="G41" s="560">
        <v>15438</v>
      </c>
      <c r="H41" s="560">
        <v>18391</v>
      </c>
      <c r="I41" s="560">
        <v>15734</v>
      </c>
      <c r="J41" s="560">
        <v>18846</v>
      </c>
      <c r="K41" s="560">
        <v>14668</v>
      </c>
      <c r="L41" s="560">
        <v>20000</v>
      </c>
      <c r="M41" s="559">
        <v>23808</v>
      </c>
      <c r="O41" s="560">
        <f t="shared" si="3"/>
        <v>209248</v>
      </c>
      <c r="V41" s="569"/>
      <c r="W41" s="566"/>
      <c r="X41" s="567"/>
      <c r="Y41" s="566"/>
      <c r="Z41" s="568"/>
    </row>
    <row r="42" spans="1:26" x14ac:dyDescent="0.35">
      <c r="A42" s="548" t="s">
        <v>82</v>
      </c>
      <c r="B42" s="560">
        <v>14232</v>
      </c>
      <c r="C42" s="560">
        <v>14036</v>
      </c>
      <c r="D42" s="560">
        <v>15204</v>
      </c>
      <c r="E42" s="560">
        <v>17919</v>
      </c>
      <c r="F42" s="560">
        <v>15066</v>
      </c>
      <c r="G42" s="560">
        <v>9428</v>
      </c>
      <c r="H42" s="560">
        <v>15811</v>
      </c>
      <c r="I42" s="560">
        <v>12252</v>
      </c>
      <c r="J42" s="560">
        <v>18643</v>
      </c>
      <c r="K42" s="560">
        <v>33912</v>
      </c>
      <c r="L42" s="560">
        <v>12085</v>
      </c>
      <c r="M42" s="559">
        <v>16167</v>
      </c>
      <c r="O42" s="560">
        <f t="shared" si="3"/>
        <v>194755</v>
      </c>
      <c r="V42" s="569"/>
      <c r="W42" s="566"/>
      <c r="X42" s="567"/>
      <c r="Y42" s="566"/>
      <c r="Z42" s="568"/>
    </row>
    <row r="43" spans="1:26" x14ac:dyDescent="0.35">
      <c r="A43" s="548" t="s">
        <v>365</v>
      </c>
      <c r="B43" s="560">
        <v>17700</v>
      </c>
      <c r="C43" s="560">
        <v>24000</v>
      </c>
      <c r="D43" s="560">
        <v>22800</v>
      </c>
      <c r="E43" s="560">
        <v>24900</v>
      </c>
      <c r="F43" s="560">
        <v>22200</v>
      </c>
      <c r="G43" s="560">
        <v>23400</v>
      </c>
      <c r="H43" s="560">
        <v>22200</v>
      </c>
      <c r="I43" s="560">
        <v>20100</v>
      </c>
      <c r="J43" s="560">
        <v>23100</v>
      </c>
      <c r="K43" s="560">
        <v>19200</v>
      </c>
      <c r="L43" s="560">
        <v>23400</v>
      </c>
      <c r="M43" s="559">
        <v>10500</v>
      </c>
      <c r="O43" s="560">
        <f t="shared" si="3"/>
        <v>253500</v>
      </c>
      <c r="V43" s="579"/>
      <c r="W43" s="566"/>
      <c r="X43" s="567"/>
      <c r="Y43" s="566"/>
      <c r="Z43" s="568"/>
    </row>
    <row r="44" spans="1:26" x14ac:dyDescent="0.35">
      <c r="A44" s="548" t="s">
        <v>366</v>
      </c>
      <c r="B44" s="560">
        <v>17400</v>
      </c>
      <c r="C44" s="560">
        <v>25200</v>
      </c>
      <c r="D44" s="560">
        <v>24300</v>
      </c>
      <c r="E44" s="560">
        <v>28500</v>
      </c>
      <c r="F44" s="560">
        <v>25200</v>
      </c>
      <c r="G44" s="560">
        <v>27000</v>
      </c>
      <c r="H44" s="560">
        <v>25500</v>
      </c>
      <c r="I44" s="560">
        <v>22500</v>
      </c>
      <c r="J44" s="560">
        <v>26700</v>
      </c>
      <c r="K44" s="560">
        <v>22200</v>
      </c>
      <c r="L44" s="560">
        <v>24300</v>
      </c>
      <c r="M44" s="559">
        <v>10200</v>
      </c>
      <c r="O44" s="560">
        <f t="shared" si="3"/>
        <v>279000</v>
      </c>
      <c r="V44" s="579"/>
      <c r="W44" s="566"/>
      <c r="X44" s="567"/>
      <c r="Y44" s="566"/>
      <c r="Z44" s="568"/>
    </row>
    <row r="45" spans="1:26" x14ac:dyDescent="0.35">
      <c r="B45" s="573">
        <f t="shared" ref="B45:M45" si="4">SUM(B28:B44)</f>
        <v>380685</v>
      </c>
      <c r="C45" s="573">
        <f t="shared" si="4"/>
        <v>613166</v>
      </c>
      <c r="D45" s="573">
        <f t="shared" si="4"/>
        <v>587631</v>
      </c>
      <c r="E45" s="573">
        <f t="shared" si="4"/>
        <v>668490</v>
      </c>
      <c r="F45" s="573">
        <f t="shared" si="4"/>
        <v>573138</v>
      </c>
      <c r="G45" s="573">
        <f t="shared" si="4"/>
        <v>523267</v>
      </c>
      <c r="H45" s="573">
        <f t="shared" si="4"/>
        <v>617415</v>
      </c>
      <c r="I45" s="573">
        <f t="shared" si="4"/>
        <v>521299</v>
      </c>
      <c r="J45" s="573">
        <f t="shared" si="4"/>
        <v>640612</v>
      </c>
      <c r="K45" s="573">
        <f t="shared" si="4"/>
        <v>489047</v>
      </c>
      <c r="L45" s="573">
        <f t="shared" si="4"/>
        <v>378062</v>
      </c>
      <c r="M45" s="574">
        <f t="shared" si="4"/>
        <v>297888</v>
      </c>
      <c r="O45" s="573">
        <f>SUM(O28:O44)</f>
        <v>6290700</v>
      </c>
      <c r="Q45" s="560"/>
      <c r="V45" s="569"/>
      <c r="W45" s="566"/>
      <c r="X45" s="567"/>
      <c r="Y45" s="566"/>
      <c r="Z45" s="568"/>
    </row>
    <row r="46" spans="1:26" x14ac:dyDescent="0.35">
      <c r="B46" s="580" t="s">
        <v>92</v>
      </c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7"/>
      <c r="O46" s="576"/>
      <c r="V46" s="569"/>
      <c r="W46" s="566"/>
      <c r="X46" s="567"/>
      <c r="Y46" s="566"/>
      <c r="Z46" s="568"/>
    </row>
    <row r="47" spans="1:26" x14ac:dyDescent="0.35">
      <c r="B47" s="548"/>
      <c r="C47" s="576"/>
      <c r="D47" s="576"/>
      <c r="E47" s="576"/>
      <c r="F47" s="576"/>
      <c r="G47" s="576"/>
      <c r="H47" s="576"/>
      <c r="I47" s="576"/>
      <c r="J47" s="576"/>
      <c r="K47" s="576"/>
      <c r="L47" s="576"/>
      <c r="M47" s="554"/>
      <c r="O47" s="576"/>
      <c r="V47" s="569"/>
      <c r="W47" s="566"/>
      <c r="X47" s="567"/>
      <c r="Y47" s="566"/>
      <c r="Z47" s="568"/>
    </row>
    <row r="48" spans="1:26" x14ac:dyDescent="0.35">
      <c r="A48" s="581" t="s">
        <v>367</v>
      </c>
      <c r="B48" s="560">
        <v>2361600</v>
      </c>
      <c r="C48" s="560">
        <v>3096000</v>
      </c>
      <c r="D48" s="560">
        <v>2649600</v>
      </c>
      <c r="E48" s="560">
        <v>2599200</v>
      </c>
      <c r="F48" s="560">
        <v>2397600</v>
      </c>
      <c r="G48" s="560">
        <v>1843200</v>
      </c>
      <c r="H48" s="560">
        <v>2275200</v>
      </c>
      <c r="I48" s="560">
        <v>2275200</v>
      </c>
      <c r="J48" s="560">
        <v>2160000</v>
      </c>
      <c r="K48" s="560">
        <f>+'[1]CORRECTION_Elec 0411'!F4</f>
        <v>2268000</v>
      </c>
      <c r="L48" s="560">
        <v>1836000</v>
      </c>
      <c r="M48" s="560">
        <v>2188800</v>
      </c>
      <c r="N48" s="560"/>
      <c r="O48" s="560">
        <f>SUM(B48:N48)</f>
        <v>27950400</v>
      </c>
      <c r="Q48" s="560">
        <f>+O48</f>
        <v>27950400</v>
      </c>
      <c r="V48" s="569"/>
      <c r="W48" s="566"/>
      <c r="X48" s="567"/>
      <c r="Y48" s="566"/>
      <c r="Z48" s="568"/>
    </row>
    <row r="49" spans="1:26" x14ac:dyDescent="0.35">
      <c r="A49" s="581" t="s">
        <v>368</v>
      </c>
      <c r="B49" s="576">
        <v>2527200</v>
      </c>
      <c r="C49" s="576">
        <v>3254400</v>
      </c>
      <c r="D49" s="576">
        <v>2916000</v>
      </c>
      <c r="E49" s="576">
        <v>2433600</v>
      </c>
      <c r="F49" s="576">
        <v>2707200</v>
      </c>
      <c r="G49" s="576">
        <v>2088000</v>
      </c>
      <c r="H49" s="576">
        <v>2203200</v>
      </c>
      <c r="I49" s="576">
        <v>2534400</v>
      </c>
      <c r="J49" s="576">
        <v>2448000</v>
      </c>
      <c r="K49" s="576">
        <v>2116800</v>
      </c>
      <c r="L49" s="576">
        <v>2239200</v>
      </c>
      <c r="M49" s="577">
        <v>2440800</v>
      </c>
      <c r="O49" s="576">
        <f>SUM(B49:N49)</f>
        <v>29908800</v>
      </c>
      <c r="V49" s="569"/>
      <c r="W49" s="566"/>
      <c r="X49" s="567"/>
      <c r="Y49" s="566"/>
      <c r="Z49" s="568"/>
    </row>
    <row r="50" spans="1:26" x14ac:dyDescent="0.35">
      <c r="A50" s="582" t="s">
        <v>114</v>
      </c>
      <c r="B50" s="583">
        <f t="shared" ref="B50:O50" si="5">(B48-B49)/B49</f>
        <v>-6.5527065527065526E-2</v>
      </c>
      <c r="C50" s="583">
        <f t="shared" si="5"/>
        <v>-4.8672566371681415E-2</v>
      </c>
      <c r="D50" s="583">
        <f t="shared" si="5"/>
        <v>-9.1358024691358022E-2</v>
      </c>
      <c r="E50" s="584">
        <f t="shared" si="5"/>
        <v>6.8047337278106509E-2</v>
      </c>
      <c r="F50" s="583">
        <f t="shared" si="5"/>
        <v>-0.11436170212765957</v>
      </c>
      <c r="G50" s="583">
        <f t="shared" si="5"/>
        <v>-0.11724137931034483</v>
      </c>
      <c r="H50" s="584">
        <f t="shared" si="5"/>
        <v>3.2679738562091505E-2</v>
      </c>
      <c r="I50" s="583">
        <f t="shared" si="5"/>
        <v>-0.10227272727272728</v>
      </c>
      <c r="J50" s="583">
        <f t="shared" si="5"/>
        <v>-0.11764705882352941</v>
      </c>
      <c r="K50" s="584">
        <f t="shared" si="5"/>
        <v>7.1428571428571425E-2</v>
      </c>
      <c r="L50" s="583">
        <f t="shared" si="5"/>
        <v>-0.18006430868167203</v>
      </c>
      <c r="M50" s="583">
        <f t="shared" si="5"/>
        <v>-0.10324483775811209</v>
      </c>
      <c r="N50" s="585"/>
      <c r="O50" s="583">
        <f t="shared" si="5"/>
        <v>-6.5479056331246996E-2</v>
      </c>
      <c r="Q50" s="560"/>
      <c r="R50" s="581"/>
      <c r="S50" s="586"/>
      <c r="V50" s="569"/>
      <c r="W50" s="566"/>
      <c r="X50" s="567"/>
      <c r="Y50" s="566"/>
      <c r="Z50" s="568"/>
    </row>
    <row r="51" spans="1:26" x14ac:dyDescent="0.35">
      <c r="A51" s="581"/>
      <c r="B51" s="576"/>
      <c r="C51" s="576"/>
      <c r="D51" s="576"/>
      <c r="E51" s="576"/>
      <c r="F51" s="576"/>
      <c r="G51" s="576"/>
      <c r="H51" s="576"/>
      <c r="I51" s="576"/>
      <c r="J51" s="576"/>
      <c r="K51" s="576"/>
      <c r="L51" s="576"/>
      <c r="M51" s="554"/>
      <c r="O51" s="576"/>
      <c r="V51" s="569"/>
      <c r="W51" s="566"/>
      <c r="X51" s="567"/>
      <c r="Y51" s="566"/>
      <c r="Z51" s="568"/>
    </row>
    <row r="52" spans="1:26" x14ac:dyDescent="0.35">
      <c r="A52" s="555" t="s">
        <v>348</v>
      </c>
      <c r="B52" s="556">
        <f>+B3</f>
        <v>40367</v>
      </c>
      <c r="C52" s="556">
        <f t="shared" ref="C52:M52" si="6">+C3</f>
        <v>40398</v>
      </c>
      <c r="D52" s="556">
        <f t="shared" si="6"/>
        <v>40429</v>
      </c>
      <c r="E52" s="556">
        <f t="shared" si="6"/>
        <v>40459</v>
      </c>
      <c r="F52" s="556">
        <f t="shared" si="6"/>
        <v>40490</v>
      </c>
      <c r="G52" s="556">
        <f t="shared" si="6"/>
        <v>40520</v>
      </c>
      <c r="H52" s="556">
        <f t="shared" si="6"/>
        <v>40551</v>
      </c>
      <c r="I52" s="556">
        <f t="shared" si="6"/>
        <v>40582</v>
      </c>
      <c r="J52" s="556">
        <f t="shared" si="6"/>
        <v>40610</v>
      </c>
      <c r="K52" s="556">
        <f t="shared" si="6"/>
        <v>40641</v>
      </c>
      <c r="L52" s="556">
        <f t="shared" si="6"/>
        <v>40671</v>
      </c>
      <c r="M52" s="556">
        <f t="shared" si="6"/>
        <v>40702</v>
      </c>
      <c r="V52" s="569"/>
      <c r="W52" s="566"/>
      <c r="X52" s="567"/>
      <c r="Y52" s="566"/>
      <c r="Z52" s="568"/>
    </row>
    <row r="53" spans="1:26" x14ac:dyDescent="0.35">
      <c r="A53" s="555" t="s">
        <v>52</v>
      </c>
      <c r="B53" s="557" t="s">
        <v>49</v>
      </c>
      <c r="C53" s="557" t="s">
        <v>49</v>
      </c>
      <c r="D53" s="557" t="s">
        <v>49</v>
      </c>
      <c r="E53" s="557" t="s">
        <v>49</v>
      </c>
      <c r="F53" s="557" t="s">
        <v>49</v>
      </c>
      <c r="G53" s="557" t="s">
        <v>49</v>
      </c>
      <c r="H53" s="557" t="s">
        <v>49</v>
      </c>
      <c r="I53" s="557" t="s">
        <v>49</v>
      </c>
      <c r="J53" s="557" t="s">
        <v>49</v>
      </c>
      <c r="K53" s="557" t="s">
        <v>49</v>
      </c>
      <c r="L53" s="557" t="s">
        <v>49</v>
      </c>
      <c r="M53" s="558" t="s">
        <v>49</v>
      </c>
      <c r="O53" s="555" t="s">
        <v>51</v>
      </c>
      <c r="V53" s="569"/>
      <c r="W53" s="566"/>
      <c r="X53" s="567"/>
      <c r="Y53" s="566"/>
      <c r="Z53" s="568"/>
    </row>
    <row r="54" spans="1:26" x14ac:dyDescent="0.35">
      <c r="A54" s="548" t="s">
        <v>250</v>
      </c>
      <c r="B54" s="560">
        <v>92620</v>
      </c>
      <c r="C54" s="560">
        <v>140330</v>
      </c>
      <c r="D54" s="560">
        <v>149820</v>
      </c>
      <c r="E54" s="560">
        <v>119160</v>
      </c>
      <c r="F54" s="560">
        <v>129320</v>
      </c>
      <c r="G54" s="560">
        <v>130030</v>
      </c>
      <c r="H54" s="560">
        <v>170490</v>
      </c>
      <c r="I54" s="560">
        <v>98969</v>
      </c>
      <c r="J54" s="560">
        <v>153870</v>
      </c>
      <c r="K54" s="560">
        <v>111460</v>
      </c>
      <c r="L54" s="560">
        <v>111460</v>
      </c>
      <c r="M54" s="559">
        <v>82140</v>
      </c>
      <c r="O54" s="560">
        <f>SUM(B54:N54)</f>
        <v>1489669</v>
      </c>
      <c r="V54" s="587"/>
      <c r="X54" s="567"/>
      <c r="Z54" s="568"/>
    </row>
    <row r="55" spans="1:26" x14ac:dyDescent="0.35">
      <c r="A55" s="548" t="s">
        <v>250</v>
      </c>
      <c r="B55" s="560">
        <v>102420</v>
      </c>
      <c r="C55" s="560">
        <v>136250</v>
      </c>
      <c r="D55" s="560">
        <v>145270</v>
      </c>
      <c r="E55" s="560">
        <v>123100</v>
      </c>
      <c r="F55" s="560">
        <v>113370</v>
      </c>
      <c r="G55" s="560">
        <v>120660</v>
      </c>
      <c r="H55" s="560">
        <v>182780</v>
      </c>
      <c r="I55" s="560">
        <v>108510</v>
      </c>
      <c r="J55" s="560">
        <v>170450</v>
      </c>
      <c r="K55" s="560">
        <v>133600</v>
      </c>
      <c r="L55" s="560">
        <v>133600</v>
      </c>
      <c r="M55" s="559">
        <v>98820</v>
      </c>
      <c r="O55" s="560">
        <f>SUM(B55:N55)</f>
        <v>1568830</v>
      </c>
      <c r="V55" s="587"/>
      <c r="W55" s="588"/>
      <c r="X55" s="567"/>
      <c r="Y55" s="588"/>
      <c r="Z55" s="568"/>
    </row>
    <row r="56" spans="1:26" x14ac:dyDescent="0.35">
      <c r="A56" s="548" t="s">
        <v>369</v>
      </c>
      <c r="B56" s="560">
        <v>71700</v>
      </c>
      <c r="C56" s="560">
        <v>87120</v>
      </c>
      <c r="D56" s="560">
        <v>100110</v>
      </c>
      <c r="E56" s="560">
        <v>90170</v>
      </c>
      <c r="F56" s="560">
        <v>88570</v>
      </c>
      <c r="G56" s="560">
        <v>98470</v>
      </c>
      <c r="H56" s="560">
        <v>122520</v>
      </c>
      <c r="I56" s="560">
        <v>76940</v>
      </c>
      <c r="J56" s="560">
        <v>116510</v>
      </c>
      <c r="K56" s="560">
        <v>93580</v>
      </c>
      <c r="L56" s="560">
        <v>93580</v>
      </c>
      <c r="M56" s="559">
        <v>86130</v>
      </c>
      <c r="O56" s="560">
        <f>SUM(B56:N56)</f>
        <v>1125400</v>
      </c>
      <c r="V56" s="587"/>
      <c r="W56" s="588"/>
      <c r="X56" s="567"/>
      <c r="Y56" s="588"/>
      <c r="Z56" s="568"/>
    </row>
    <row r="57" spans="1:26" x14ac:dyDescent="0.35">
      <c r="A57" s="548" t="s">
        <v>370</v>
      </c>
      <c r="B57" s="560">
        <v>74560</v>
      </c>
      <c r="C57" s="560">
        <v>84020</v>
      </c>
      <c r="D57" s="560">
        <v>77560</v>
      </c>
      <c r="E57" s="560">
        <v>67620</v>
      </c>
      <c r="F57" s="560">
        <v>57960</v>
      </c>
      <c r="G57" s="560">
        <v>52120</v>
      </c>
      <c r="H57" s="560">
        <v>69580</v>
      </c>
      <c r="I57" s="560">
        <v>41910</v>
      </c>
      <c r="J57" s="560">
        <v>64290</v>
      </c>
      <c r="K57" s="560">
        <v>53090</v>
      </c>
      <c r="L57" s="560">
        <v>53090</v>
      </c>
      <c r="M57" s="559">
        <v>55710</v>
      </c>
      <c r="O57" s="560">
        <f>SUM(B57:N57)</f>
        <v>751510</v>
      </c>
      <c r="V57" s="587"/>
      <c r="W57" s="588"/>
      <c r="X57" s="567"/>
      <c r="Y57" s="588"/>
      <c r="Z57" s="568"/>
    </row>
    <row r="58" spans="1:26" x14ac:dyDescent="0.35">
      <c r="A58" s="548" t="s">
        <v>371</v>
      </c>
      <c r="B58" s="560">
        <v>206470</v>
      </c>
      <c r="C58" s="560">
        <v>236930</v>
      </c>
      <c r="D58" s="560">
        <v>229100</v>
      </c>
      <c r="E58" s="560">
        <v>211840</v>
      </c>
      <c r="F58" s="560">
        <v>195950</v>
      </c>
      <c r="G58" s="560">
        <v>208310</v>
      </c>
      <c r="H58" s="560">
        <v>210040</v>
      </c>
      <c r="I58" s="560">
        <v>129460</v>
      </c>
      <c r="J58" s="560">
        <v>172450</v>
      </c>
      <c r="K58" s="560">
        <v>170000</v>
      </c>
      <c r="L58" s="560">
        <v>170000</v>
      </c>
      <c r="M58" s="559">
        <v>200670</v>
      </c>
      <c r="O58" s="560">
        <f>SUM(B58:N58)</f>
        <v>2341220</v>
      </c>
      <c r="V58" s="587"/>
      <c r="W58" s="588"/>
      <c r="X58" s="567"/>
      <c r="Y58" s="588"/>
      <c r="Z58" s="568"/>
    </row>
    <row r="59" spans="1:26" x14ac:dyDescent="0.35">
      <c r="B59" s="573">
        <f t="shared" ref="B59:M59" si="7">SUM(B54:B58)</f>
        <v>547770</v>
      </c>
      <c r="C59" s="573">
        <f t="shared" si="7"/>
        <v>684650</v>
      </c>
      <c r="D59" s="573">
        <f t="shared" si="7"/>
        <v>701860</v>
      </c>
      <c r="E59" s="573">
        <f t="shared" si="7"/>
        <v>611890</v>
      </c>
      <c r="F59" s="573">
        <f t="shared" si="7"/>
        <v>585170</v>
      </c>
      <c r="G59" s="573">
        <f t="shared" si="7"/>
        <v>609590</v>
      </c>
      <c r="H59" s="573">
        <f t="shared" si="7"/>
        <v>755410</v>
      </c>
      <c r="I59" s="573">
        <f t="shared" si="7"/>
        <v>455789</v>
      </c>
      <c r="J59" s="573">
        <f t="shared" si="7"/>
        <v>677570</v>
      </c>
      <c r="K59" s="573">
        <f t="shared" si="7"/>
        <v>561730</v>
      </c>
      <c r="L59" s="573">
        <f t="shared" si="7"/>
        <v>561730</v>
      </c>
      <c r="M59" s="574">
        <f t="shared" si="7"/>
        <v>523470</v>
      </c>
      <c r="O59" s="573">
        <f>SUM(O54:O58)</f>
        <v>7276629</v>
      </c>
      <c r="Q59" s="560"/>
      <c r="V59" s="587"/>
      <c r="W59" s="588"/>
      <c r="X59" s="567"/>
      <c r="Y59" s="588"/>
      <c r="Z59" s="568"/>
    </row>
    <row r="60" spans="1:26" x14ac:dyDescent="0.35">
      <c r="B60" s="580" t="s">
        <v>92</v>
      </c>
      <c r="M60" s="589"/>
      <c r="V60" s="587"/>
      <c r="W60" s="588"/>
      <c r="X60" s="567"/>
      <c r="Y60" s="588"/>
      <c r="Z60" s="568"/>
    </row>
    <row r="61" spans="1:26" x14ac:dyDescent="0.35">
      <c r="B61" s="580"/>
      <c r="L61" s="590"/>
      <c r="M61" s="591"/>
      <c r="V61" s="587"/>
      <c r="W61" s="588"/>
      <c r="X61" s="567"/>
      <c r="Y61" s="588"/>
      <c r="Z61" s="568"/>
    </row>
    <row r="62" spans="1:26" x14ac:dyDescent="0.35">
      <c r="A62" s="581" t="s">
        <v>372</v>
      </c>
      <c r="B62" s="560">
        <v>517200</v>
      </c>
      <c r="C62" s="560">
        <v>660000</v>
      </c>
      <c r="D62" s="560">
        <v>727200</v>
      </c>
      <c r="E62" s="560">
        <v>684000</v>
      </c>
      <c r="F62" s="560">
        <v>655200</v>
      </c>
      <c r="G62" s="560">
        <v>646800</v>
      </c>
      <c r="H62" s="560">
        <v>650400</v>
      </c>
      <c r="I62" s="560">
        <v>686400</v>
      </c>
      <c r="J62" s="560">
        <v>691200</v>
      </c>
      <c r="K62" s="560">
        <f>+'[1]CORRECTION_Elec 0411'!F48</f>
        <v>666000</v>
      </c>
      <c r="L62" s="560">
        <v>417600</v>
      </c>
      <c r="M62" s="560">
        <v>499200</v>
      </c>
      <c r="N62" s="560"/>
      <c r="O62" s="560">
        <f>SUM(B62:N62)</f>
        <v>7501200</v>
      </c>
      <c r="Q62" s="560">
        <f>+O62</f>
        <v>7501200</v>
      </c>
      <c r="V62" s="587"/>
      <c r="W62" s="588"/>
      <c r="X62" s="567"/>
      <c r="Y62" s="588"/>
      <c r="Z62" s="568"/>
    </row>
    <row r="63" spans="1:26" x14ac:dyDescent="0.35">
      <c r="A63" s="581" t="s">
        <v>373</v>
      </c>
      <c r="B63" s="560">
        <v>520800</v>
      </c>
      <c r="C63" s="560">
        <v>606000</v>
      </c>
      <c r="D63" s="560">
        <v>637200</v>
      </c>
      <c r="E63" s="560">
        <v>709200</v>
      </c>
      <c r="F63" s="560">
        <v>655200</v>
      </c>
      <c r="G63" s="560">
        <v>643200</v>
      </c>
      <c r="H63" s="560">
        <v>586800</v>
      </c>
      <c r="I63" s="560">
        <v>676800</v>
      </c>
      <c r="J63" s="560">
        <v>646800</v>
      </c>
      <c r="K63" s="560">
        <v>681600</v>
      </c>
      <c r="L63" s="560">
        <v>434400</v>
      </c>
      <c r="M63" s="560">
        <v>506400</v>
      </c>
      <c r="N63" s="560"/>
      <c r="O63" s="560">
        <f>SUM(B63:N63)</f>
        <v>7304400</v>
      </c>
      <c r="Q63" s="560"/>
      <c r="R63" s="581"/>
      <c r="S63" s="586"/>
      <c r="V63" s="587"/>
      <c r="W63" s="588"/>
      <c r="X63" s="567"/>
      <c r="Y63" s="588"/>
      <c r="Z63" s="568"/>
    </row>
    <row r="64" spans="1:26" x14ac:dyDescent="0.35">
      <c r="A64" s="582" t="s">
        <v>114</v>
      </c>
      <c r="B64" s="583">
        <f t="shared" ref="B64:O64" si="8">(B62-B63)/B63</f>
        <v>-6.9124423963133645E-3</v>
      </c>
      <c r="C64" s="584">
        <f t="shared" si="8"/>
        <v>8.9108910891089105E-2</v>
      </c>
      <c r="D64" s="584">
        <f t="shared" si="8"/>
        <v>0.14124293785310735</v>
      </c>
      <c r="E64" s="583">
        <f t="shared" si="8"/>
        <v>-3.553299492385787E-2</v>
      </c>
      <c r="F64" s="584">
        <f t="shared" si="8"/>
        <v>0</v>
      </c>
      <c r="G64" s="584">
        <f t="shared" si="8"/>
        <v>5.597014925373134E-3</v>
      </c>
      <c r="H64" s="584">
        <f t="shared" si="8"/>
        <v>0.10838445807770961</v>
      </c>
      <c r="I64" s="584">
        <f t="shared" si="8"/>
        <v>1.4184397163120567E-2</v>
      </c>
      <c r="J64" s="584">
        <f t="shared" si="8"/>
        <v>6.8645640074211506E-2</v>
      </c>
      <c r="K64" s="583">
        <f t="shared" si="8"/>
        <v>-2.2887323943661973E-2</v>
      </c>
      <c r="L64" s="583">
        <f t="shared" si="8"/>
        <v>-3.8674033149171269E-2</v>
      </c>
      <c r="M64" s="583">
        <f t="shared" si="8"/>
        <v>-1.4218009478672985E-2</v>
      </c>
      <c r="N64" s="585"/>
      <c r="O64" s="584">
        <f t="shared" si="8"/>
        <v>2.6942664695252177E-2</v>
      </c>
      <c r="V64" s="587"/>
      <c r="W64" s="588"/>
      <c r="X64" s="567"/>
      <c r="Y64" s="588"/>
      <c r="Z64" s="568"/>
    </row>
    <row r="65" spans="1:26" x14ac:dyDescent="0.35">
      <c r="A65" s="581"/>
      <c r="B65" s="549"/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59"/>
      <c r="N65" s="560"/>
      <c r="O65" s="560"/>
      <c r="V65" s="587"/>
      <c r="W65" s="588"/>
      <c r="X65" s="567"/>
      <c r="Y65" s="588"/>
      <c r="Z65" s="568"/>
    </row>
    <row r="66" spans="1:26" x14ac:dyDescent="0.35">
      <c r="A66" s="555" t="s">
        <v>374</v>
      </c>
      <c r="B66" s="592">
        <f t="shared" ref="B66:L66" si="9">+B3</f>
        <v>40367</v>
      </c>
      <c r="C66" s="592">
        <f t="shared" si="9"/>
        <v>40398</v>
      </c>
      <c r="D66" s="592">
        <f t="shared" si="9"/>
        <v>40429</v>
      </c>
      <c r="E66" s="592">
        <f t="shared" si="9"/>
        <v>40459</v>
      </c>
      <c r="F66" s="592">
        <f t="shared" si="9"/>
        <v>40490</v>
      </c>
      <c r="G66" s="592">
        <f t="shared" si="9"/>
        <v>40520</v>
      </c>
      <c r="H66" s="592">
        <f t="shared" si="9"/>
        <v>40551</v>
      </c>
      <c r="I66" s="592">
        <f t="shared" si="9"/>
        <v>40582</v>
      </c>
      <c r="J66" s="592">
        <f t="shared" si="9"/>
        <v>40610</v>
      </c>
      <c r="K66" s="592">
        <f t="shared" si="9"/>
        <v>40641</v>
      </c>
      <c r="L66" s="592">
        <f t="shared" si="9"/>
        <v>40671</v>
      </c>
      <c r="M66" s="592">
        <f>+M3</f>
        <v>40702</v>
      </c>
      <c r="V66" s="587"/>
      <c r="W66" s="588"/>
      <c r="X66" s="567"/>
      <c r="Y66" s="588"/>
      <c r="Z66" s="568"/>
    </row>
    <row r="67" spans="1:26" x14ac:dyDescent="0.35">
      <c r="A67" s="555" t="s">
        <v>375</v>
      </c>
      <c r="B67" s="557" t="s">
        <v>49</v>
      </c>
      <c r="C67" s="557" t="s">
        <v>49</v>
      </c>
      <c r="D67" s="557" t="s">
        <v>49</v>
      </c>
      <c r="E67" s="557" t="s">
        <v>49</v>
      </c>
      <c r="F67" s="557" t="s">
        <v>49</v>
      </c>
      <c r="G67" s="557" t="s">
        <v>49</v>
      </c>
      <c r="H67" s="557" t="s">
        <v>49</v>
      </c>
      <c r="I67" s="557" t="s">
        <v>49</v>
      </c>
      <c r="J67" s="557" t="s">
        <v>49</v>
      </c>
      <c r="K67" s="557" t="s">
        <v>49</v>
      </c>
      <c r="L67" s="557" t="s">
        <v>49</v>
      </c>
      <c r="M67" s="558" t="s">
        <v>49</v>
      </c>
      <c r="O67" s="555" t="s">
        <v>51</v>
      </c>
      <c r="V67" s="587"/>
      <c r="W67" s="588"/>
      <c r="X67" s="567"/>
      <c r="Y67" s="588"/>
      <c r="Z67" s="568"/>
    </row>
    <row r="68" spans="1:26" x14ac:dyDescent="0.35">
      <c r="A68" s="548" t="s">
        <v>376</v>
      </c>
      <c r="B68" s="593">
        <v>473</v>
      </c>
      <c r="C68" s="560">
        <v>1696</v>
      </c>
      <c r="D68" s="560">
        <v>1521</v>
      </c>
      <c r="E68" s="560">
        <v>1873</v>
      </c>
      <c r="F68" s="560">
        <v>2377</v>
      </c>
      <c r="G68" s="560">
        <v>1801</v>
      </c>
      <c r="H68" s="560">
        <v>2218</v>
      </c>
      <c r="I68" s="560">
        <v>2231</v>
      </c>
      <c r="J68" s="560">
        <v>1960</v>
      </c>
      <c r="K68" s="560">
        <v>1330</v>
      </c>
      <c r="L68" s="559">
        <v>898</v>
      </c>
      <c r="M68" s="559">
        <v>885</v>
      </c>
      <c r="O68" s="560">
        <f>SUM(B68:N68)</f>
        <v>19263</v>
      </c>
      <c r="V68" s="587"/>
      <c r="W68" s="588"/>
      <c r="X68" s="567"/>
      <c r="Y68" s="588"/>
      <c r="Z68" s="568"/>
    </row>
    <row r="69" spans="1:26" x14ac:dyDescent="0.35">
      <c r="A69" s="548" t="s">
        <v>377</v>
      </c>
      <c r="B69" s="594"/>
      <c r="C69" s="560">
        <v>2150</v>
      </c>
      <c r="D69" s="560">
        <v>1660</v>
      </c>
      <c r="E69" s="560">
        <v>1300</v>
      </c>
      <c r="F69" s="560">
        <v>1740</v>
      </c>
      <c r="G69" s="560">
        <v>1600</v>
      </c>
      <c r="H69" s="560">
        <v>1620</v>
      </c>
      <c r="I69" s="560">
        <v>1360</v>
      </c>
      <c r="J69" s="560">
        <v>1280</v>
      </c>
      <c r="L69" s="559">
        <v>1124</v>
      </c>
      <c r="M69" s="559">
        <v>1204</v>
      </c>
      <c r="O69" s="560">
        <f t="shared" ref="O69:O91" si="10">SUM(B69:N69)</f>
        <v>15038</v>
      </c>
      <c r="V69" s="587"/>
      <c r="W69" s="588"/>
      <c r="X69" s="567"/>
      <c r="Y69" s="588"/>
      <c r="Z69" s="568"/>
    </row>
    <row r="70" spans="1:26" x14ac:dyDescent="0.35">
      <c r="A70" s="548" t="s">
        <v>378</v>
      </c>
      <c r="B70" s="594"/>
      <c r="C70" s="560">
        <v>17</v>
      </c>
      <c r="D70" s="560">
        <v>13</v>
      </c>
      <c r="E70" s="560">
        <v>12</v>
      </c>
      <c r="F70" s="560">
        <v>17</v>
      </c>
      <c r="G70" s="560">
        <v>16</v>
      </c>
      <c r="H70" s="560">
        <v>19</v>
      </c>
      <c r="I70" s="560">
        <v>15</v>
      </c>
      <c r="J70" s="560">
        <v>14</v>
      </c>
      <c r="K70" s="560">
        <v>13</v>
      </c>
      <c r="L70" s="559">
        <v>12</v>
      </c>
      <c r="M70" s="559">
        <v>12</v>
      </c>
      <c r="O70" s="560">
        <f t="shared" si="10"/>
        <v>160</v>
      </c>
      <c r="V70" s="587"/>
      <c r="W70" s="588"/>
      <c r="X70" s="567"/>
      <c r="Y70" s="588"/>
      <c r="Z70" s="568"/>
    </row>
    <row r="71" spans="1:26" x14ac:dyDescent="0.35">
      <c r="A71" s="548" t="s">
        <v>107</v>
      </c>
      <c r="B71" s="594">
        <v>920</v>
      </c>
      <c r="C71" s="560">
        <v>1020</v>
      </c>
      <c r="D71" s="560">
        <v>670</v>
      </c>
      <c r="E71" s="560">
        <v>720</v>
      </c>
      <c r="F71" s="560">
        <v>560</v>
      </c>
      <c r="G71" s="560">
        <v>140</v>
      </c>
      <c r="H71" s="560">
        <v>180</v>
      </c>
      <c r="I71" s="560">
        <v>260</v>
      </c>
      <c r="J71" s="560">
        <v>200</v>
      </c>
      <c r="K71" s="560">
        <v>300</v>
      </c>
      <c r="L71" s="559">
        <v>360</v>
      </c>
      <c r="M71" s="559">
        <v>350</v>
      </c>
      <c r="O71" s="560">
        <f t="shared" si="10"/>
        <v>5680</v>
      </c>
      <c r="V71" s="587"/>
      <c r="W71" s="588"/>
      <c r="X71" s="567"/>
      <c r="Y71" s="588"/>
      <c r="Z71" s="568"/>
    </row>
    <row r="72" spans="1:26" x14ac:dyDescent="0.35">
      <c r="A72" s="548" t="s">
        <v>379</v>
      </c>
      <c r="B72" s="594">
        <v>27280</v>
      </c>
      <c r="C72" s="560">
        <v>34160</v>
      </c>
      <c r="D72" s="560">
        <v>31920</v>
      </c>
      <c r="E72" s="560">
        <v>25840</v>
      </c>
      <c r="F72" s="560">
        <v>28400</v>
      </c>
      <c r="G72" s="560">
        <v>26240</v>
      </c>
      <c r="H72" s="560">
        <v>25440</v>
      </c>
      <c r="I72" s="560">
        <v>26000</v>
      </c>
      <c r="J72" s="560">
        <v>25520</v>
      </c>
      <c r="K72" s="560">
        <v>26640</v>
      </c>
      <c r="L72" s="559">
        <v>20960</v>
      </c>
      <c r="M72" s="559">
        <v>22240</v>
      </c>
      <c r="O72" s="560">
        <f t="shared" si="10"/>
        <v>320640</v>
      </c>
      <c r="V72" s="587"/>
      <c r="W72" s="588"/>
      <c r="X72" s="567"/>
      <c r="Y72" s="588"/>
      <c r="Z72" s="568"/>
    </row>
    <row r="73" spans="1:26" x14ac:dyDescent="0.35">
      <c r="A73" s="548" t="s">
        <v>380</v>
      </c>
      <c r="B73" s="595">
        <v>760</v>
      </c>
      <c r="C73" s="595">
        <v>120</v>
      </c>
      <c r="D73" s="595">
        <v>80</v>
      </c>
      <c r="E73" s="595">
        <v>0</v>
      </c>
      <c r="F73" s="595">
        <v>1880</v>
      </c>
      <c r="G73" s="595">
        <v>5280</v>
      </c>
      <c r="H73" s="595">
        <v>4360</v>
      </c>
      <c r="I73" s="595">
        <v>4640</v>
      </c>
      <c r="J73" s="581">
        <v>3160</v>
      </c>
      <c r="K73" s="560">
        <v>3820</v>
      </c>
      <c r="L73" s="559">
        <v>7960</v>
      </c>
      <c r="M73" s="559">
        <v>15700</v>
      </c>
      <c r="O73" s="560">
        <f t="shared" si="10"/>
        <v>47760</v>
      </c>
      <c r="V73" s="587"/>
      <c r="W73" s="588"/>
      <c r="X73" s="567"/>
      <c r="Y73" s="588"/>
      <c r="Z73" s="568"/>
    </row>
    <row r="74" spans="1:26" x14ac:dyDescent="0.35">
      <c r="A74" s="548" t="s">
        <v>381</v>
      </c>
      <c r="B74" s="595">
        <v>181</v>
      </c>
      <c r="C74" s="595">
        <v>370</v>
      </c>
      <c r="D74" s="595">
        <v>235</v>
      </c>
      <c r="E74" s="595"/>
      <c r="F74" s="595"/>
      <c r="G74" s="595"/>
      <c r="H74" s="595"/>
      <c r="I74" s="595"/>
      <c r="J74" s="581"/>
      <c r="L74" s="596"/>
      <c r="M74" s="596"/>
      <c r="O74" s="560">
        <f t="shared" si="10"/>
        <v>786</v>
      </c>
      <c r="V74" s="587"/>
      <c r="W74" s="588"/>
      <c r="X74" s="567"/>
      <c r="Y74" s="588"/>
      <c r="Z74" s="568"/>
    </row>
    <row r="75" spans="1:26" x14ac:dyDescent="0.35">
      <c r="A75" s="548" t="s">
        <v>105</v>
      </c>
      <c r="B75" s="560">
        <v>336</v>
      </c>
      <c r="C75" s="560">
        <v>288</v>
      </c>
      <c r="D75" s="595">
        <v>336</v>
      </c>
      <c r="E75" s="595">
        <v>277</v>
      </c>
      <c r="F75" s="595">
        <v>497</v>
      </c>
      <c r="G75" s="595">
        <v>281</v>
      </c>
      <c r="H75" s="595">
        <v>233</v>
      </c>
      <c r="I75" s="560">
        <v>80</v>
      </c>
      <c r="J75" s="560">
        <v>93</v>
      </c>
      <c r="K75" s="595">
        <v>100</v>
      </c>
      <c r="L75" s="559">
        <v>60</v>
      </c>
      <c r="M75" s="559">
        <v>159</v>
      </c>
      <c r="O75" s="560">
        <f t="shared" si="10"/>
        <v>2740</v>
      </c>
      <c r="V75" s="587"/>
      <c r="W75" s="588"/>
      <c r="X75" s="567"/>
      <c r="Y75" s="588"/>
      <c r="Z75" s="568"/>
    </row>
    <row r="76" spans="1:26" x14ac:dyDescent="0.35">
      <c r="A76" s="548" t="s">
        <v>332</v>
      </c>
      <c r="B76" s="560">
        <v>0</v>
      </c>
      <c r="C76" s="560">
        <v>0</v>
      </c>
      <c r="D76" s="595">
        <v>0</v>
      </c>
      <c r="E76" s="595">
        <v>288</v>
      </c>
      <c r="F76" s="595">
        <v>336</v>
      </c>
      <c r="G76" s="595">
        <v>288</v>
      </c>
      <c r="H76" s="595">
        <v>336</v>
      </c>
      <c r="I76" s="560">
        <v>288</v>
      </c>
      <c r="J76" s="560">
        <v>288</v>
      </c>
      <c r="K76" s="560"/>
      <c r="L76" s="559">
        <v>336</v>
      </c>
      <c r="M76" s="559">
        <v>288</v>
      </c>
      <c r="O76" s="560">
        <f t="shared" si="10"/>
        <v>2448</v>
      </c>
      <c r="V76" s="587"/>
      <c r="W76" s="588"/>
      <c r="X76" s="567"/>
      <c r="Y76" s="588"/>
      <c r="Z76" s="568"/>
    </row>
    <row r="77" spans="1:26" x14ac:dyDescent="0.35">
      <c r="A77" s="548" t="s">
        <v>332</v>
      </c>
      <c r="B77" s="560">
        <v>1280</v>
      </c>
      <c r="C77" s="560">
        <v>1240</v>
      </c>
      <c r="D77" s="560">
        <v>1240</v>
      </c>
      <c r="E77" s="560">
        <v>0</v>
      </c>
      <c r="F77" s="595">
        <v>0</v>
      </c>
      <c r="G77" s="560">
        <v>280</v>
      </c>
      <c r="H77" s="560">
        <v>160</v>
      </c>
      <c r="I77" s="560">
        <v>0</v>
      </c>
      <c r="J77" s="560">
        <v>0</v>
      </c>
      <c r="K77" s="560">
        <v>44</v>
      </c>
      <c r="L77" s="559">
        <v>0</v>
      </c>
      <c r="M77" s="559">
        <v>0</v>
      </c>
      <c r="O77" s="560">
        <f t="shared" si="10"/>
        <v>4244</v>
      </c>
      <c r="V77" s="587"/>
      <c r="W77" s="588"/>
      <c r="X77" s="567"/>
      <c r="Y77" s="588"/>
      <c r="Z77" s="568"/>
    </row>
    <row r="78" spans="1:26" x14ac:dyDescent="0.35">
      <c r="A78" s="548" t="s">
        <v>382</v>
      </c>
      <c r="B78" s="548"/>
      <c r="E78" s="560">
        <v>1280</v>
      </c>
      <c r="F78" s="560">
        <v>1640</v>
      </c>
      <c r="G78" s="560">
        <v>1960</v>
      </c>
      <c r="H78" s="560">
        <v>1440</v>
      </c>
      <c r="I78" s="560">
        <v>1680</v>
      </c>
      <c r="J78" s="560">
        <v>1320</v>
      </c>
      <c r="K78" s="560">
        <v>1400</v>
      </c>
      <c r="L78" s="559">
        <v>1040</v>
      </c>
      <c r="M78" s="559">
        <v>800</v>
      </c>
      <c r="O78" s="560">
        <f t="shared" si="10"/>
        <v>12560</v>
      </c>
      <c r="V78" s="587"/>
      <c r="W78" s="588"/>
      <c r="X78" s="567"/>
      <c r="Y78" s="588"/>
      <c r="Z78" s="568"/>
    </row>
    <row r="79" spans="1:26" x14ac:dyDescent="0.35">
      <c r="A79" s="548" t="s">
        <v>383</v>
      </c>
      <c r="B79" s="560">
        <v>422</v>
      </c>
      <c r="C79" s="560">
        <v>422</v>
      </c>
      <c r="D79" s="560">
        <v>422</v>
      </c>
      <c r="E79" s="560">
        <v>422</v>
      </c>
      <c r="F79" s="548">
        <v>422</v>
      </c>
      <c r="G79" s="548">
        <v>422</v>
      </c>
      <c r="H79" s="548">
        <v>422</v>
      </c>
      <c r="I79" s="548">
        <v>421</v>
      </c>
      <c r="J79" s="548">
        <v>422</v>
      </c>
      <c r="K79" s="560"/>
      <c r="L79" s="559">
        <v>440</v>
      </c>
      <c r="M79" s="559">
        <v>500</v>
      </c>
      <c r="O79" s="560">
        <f t="shared" si="10"/>
        <v>4737</v>
      </c>
      <c r="V79" s="587"/>
      <c r="W79" s="588"/>
      <c r="X79" s="567"/>
      <c r="Y79" s="588"/>
      <c r="Z79" s="568"/>
    </row>
    <row r="80" spans="1:26" x14ac:dyDescent="0.35">
      <c r="A80" s="548" t="s">
        <v>384</v>
      </c>
      <c r="B80" s="560">
        <v>61</v>
      </c>
      <c r="C80" s="560">
        <v>75</v>
      </c>
      <c r="D80" s="560">
        <v>84</v>
      </c>
      <c r="E80" s="560">
        <v>92</v>
      </c>
      <c r="F80" s="560">
        <v>118</v>
      </c>
      <c r="G80" s="560">
        <v>147</v>
      </c>
      <c r="H80" s="560">
        <v>187</v>
      </c>
      <c r="I80" s="560">
        <v>155</v>
      </c>
      <c r="J80" s="560">
        <v>116</v>
      </c>
      <c r="L80" s="559">
        <v>71</v>
      </c>
      <c r="M80" s="559">
        <v>65</v>
      </c>
      <c r="O80" s="560">
        <f t="shared" si="10"/>
        <v>1171</v>
      </c>
      <c r="V80" s="587"/>
      <c r="W80" s="588"/>
      <c r="X80" s="567"/>
      <c r="Y80" s="588"/>
      <c r="Z80" s="568"/>
    </row>
    <row r="81" spans="1:26" x14ac:dyDescent="0.35">
      <c r="A81" s="548" t="s">
        <v>385</v>
      </c>
      <c r="B81" s="560">
        <v>1162</v>
      </c>
      <c r="C81" s="560">
        <v>1208</v>
      </c>
      <c r="D81" s="560">
        <v>950</v>
      </c>
      <c r="E81" s="560">
        <v>778</v>
      </c>
      <c r="F81" s="548">
        <v>0</v>
      </c>
      <c r="G81" s="548">
        <v>1000</v>
      </c>
      <c r="H81" s="548">
        <v>546</v>
      </c>
      <c r="I81" s="548">
        <v>789</v>
      </c>
      <c r="J81" s="548">
        <v>964</v>
      </c>
      <c r="K81" s="560">
        <v>1000</v>
      </c>
      <c r="L81" s="559"/>
      <c r="M81" s="559">
        <v>1160</v>
      </c>
      <c r="O81" s="560">
        <f t="shared" si="10"/>
        <v>9557</v>
      </c>
      <c r="V81" s="587"/>
      <c r="W81" s="588"/>
      <c r="X81" s="567"/>
      <c r="Y81" s="588"/>
      <c r="Z81" s="568"/>
    </row>
    <row r="82" spans="1:26" x14ac:dyDescent="0.35">
      <c r="A82" s="597" t="s">
        <v>284</v>
      </c>
      <c r="C82" s="560">
        <v>573</v>
      </c>
      <c r="D82" s="560">
        <v>283</v>
      </c>
      <c r="E82" s="595">
        <v>267</v>
      </c>
      <c r="F82" s="595">
        <v>350</v>
      </c>
      <c r="G82" s="595">
        <v>404</v>
      </c>
      <c r="H82" s="595">
        <v>346</v>
      </c>
      <c r="I82" s="595">
        <v>368</v>
      </c>
      <c r="J82" s="595">
        <v>323</v>
      </c>
      <c r="K82" s="548">
        <v>266</v>
      </c>
      <c r="L82" s="596">
        <v>214</v>
      </c>
      <c r="M82" s="596">
        <v>290</v>
      </c>
      <c r="O82" s="560">
        <f t="shared" si="10"/>
        <v>3684</v>
      </c>
      <c r="V82" s="587"/>
      <c r="W82" s="588"/>
      <c r="X82" s="567"/>
      <c r="Y82" s="588"/>
      <c r="Z82" s="568"/>
    </row>
    <row r="83" spans="1:26" x14ac:dyDescent="0.35">
      <c r="A83" s="597" t="s">
        <v>386</v>
      </c>
      <c r="B83" s="595">
        <v>9</v>
      </c>
      <c r="C83" s="595">
        <v>0</v>
      </c>
      <c r="D83" s="560">
        <v>0</v>
      </c>
      <c r="E83" s="560">
        <v>0</v>
      </c>
      <c r="F83" s="595">
        <v>0</v>
      </c>
      <c r="G83" s="595">
        <v>0</v>
      </c>
      <c r="H83" s="595">
        <v>0</v>
      </c>
      <c r="I83" s="595">
        <v>0</v>
      </c>
      <c r="J83" s="595">
        <v>0</v>
      </c>
      <c r="K83" s="595">
        <v>0</v>
      </c>
      <c r="L83" s="596">
        <v>2</v>
      </c>
      <c r="M83" s="595">
        <v>0</v>
      </c>
      <c r="O83" s="560">
        <f t="shared" si="10"/>
        <v>11</v>
      </c>
      <c r="V83" s="587"/>
      <c r="W83" s="588"/>
      <c r="X83" s="567"/>
      <c r="Y83" s="588"/>
      <c r="Z83" s="568"/>
    </row>
    <row r="84" spans="1:26" x14ac:dyDescent="0.35">
      <c r="A84" s="548" t="s">
        <v>109</v>
      </c>
      <c r="B84" s="595">
        <v>605</v>
      </c>
      <c r="C84" s="595">
        <v>0</v>
      </c>
      <c r="D84" s="560">
        <v>0</v>
      </c>
      <c r="E84" s="560">
        <v>0</v>
      </c>
      <c r="F84" s="560">
        <v>0</v>
      </c>
      <c r="G84" s="560">
        <v>0</v>
      </c>
      <c r="H84" s="560">
        <v>0</v>
      </c>
      <c r="I84" s="560">
        <v>0</v>
      </c>
      <c r="J84" s="560">
        <v>0</v>
      </c>
      <c r="K84" s="595">
        <v>0</v>
      </c>
      <c r="L84" s="595">
        <v>0</v>
      </c>
      <c r="M84" s="595">
        <v>0</v>
      </c>
      <c r="O84" s="560">
        <f t="shared" si="10"/>
        <v>605</v>
      </c>
      <c r="V84" s="587"/>
      <c r="W84" s="588"/>
      <c r="X84" s="567"/>
      <c r="Y84" s="588"/>
      <c r="Z84" s="568"/>
    </row>
    <row r="85" spans="1:26" x14ac:dyDescent="0.35">
      <c r="A85" s="548" t="s">
        <v>387</v>
      </c>
      <c r="B85" s="560">
        <v>0</v>
      </c>
      <c r="C85" s="560">
        <v>0</v>
      </c>
      <c r="D85" s="560">
        <v>0</v>
      </c>
      <c r="E85" s="560">
        <v>0</v>
      </c>
      <c r="F85" s="548">
        <v>0</v>
      </c>
      <c r="G85" s="548">
        <v>0</v>
      </c>
      <c r="H85" s="548">
        <v>0</v>
      </c>
      <c r="I85" s="548">
        <v>0</v>
      </c>
      <c r="J85" s="548">
        <v>0</v>
      </c>
      <c r="K85" s="595">
        <v>0</v>
      </c>
      <c r="L85" s="595">
        <v>0</v>
      </c>
      <c r="M85" s="595">
        <v>0</v>
      </c>
      <c r="O85" s="560">
        <f t="shared" si="10"/>
        <v>0</v>
      </c>
      <c r="V85" s="587"/>
      <c r="W85" s="588"/>
      <c r="X85" s="567"/>
      <c r="Y85" s="588"/>
      <c r="Z85" s="568"/>
    </row>
    <row r="86" spans="1:26" x14ac:dyDescent="0.35">
      <c r="A86" s="548" t="s">
        <v>388</v>
      </c>
      <c r="B86" s="560">
        <v>0</v>
      </c>
      <c r="C86" s="560">
        <v>0</v>
      </c>
      <c r="D86" s="560">
        <v>0</v>
      </c>
      <c r="E86" s="560">
        <v>0</v>
      </c>
      <c r="F86" s="560">
        <v>0</v>
      </c>
      <c r="G86" s="560">
        <v>0</v>
      </c>
      <c r="H86" s="560">
        <v>0</v>
      </c>
      <c r="I86" s="560">
        <v>0</v>
      </c>
      <c r="J86" s="560">
        <v>0</v>
      </c>
      <c r="K86" s="595">
        <v>0</v>
      </c>
      <c r="L86" s="595">
        <v>0</v>
      </c>
      <c r="M86" s="595">
        <v>0</v>
      </c>
      <c r="O86" s="560">
        <f t="shared" si="10"/>
        <v>0</v>
      </c>
      <c r="V86" s="587"/>
      <c r="W86" s="588"/>
      <c r="X86" s="567"/>
      <c r="Y86" s="588"/>
      <c r="Z86" s="568"/>
    </row>
    <row r="87" spans="1:26" x14ac:dyDescent="0.35">
      <c r="A87" s="548" t="s">
        <v>389</v>
      </c>
      <c r="B87" s="560">
        <v>0</v>
      </c>
      <c r="C87" s="560">
        <v>0</v>
      </c>
      <c r="D87" s="560">
        <v>0</v>
      </c>
      <c r="E87" s="560">
        <v>0</v>
      </c>
      <c r="F87" s="560">
        <v>0</v>
      </c>
      <c r="G87" s="560">
        <v>0</v>
      </c>
      <c r="H87" s="560">
        <v>0</v>
      </c>
      <c r="I87" s="560">
        <v>0</v>
      </c>
      <c r="J87" s="560">
        <v>0</v>
      </c>
      <c r="K87" s="595">
        <v>0</v>
      </c>
      <c r="L87" s="595">
        <v>0</v>
      </c>
      <c r="M87" s="595">
        <v>0</v>
      </c>
      <c r="O87" s="560">
        <f t="shared" si="10"/>
        <v>0</v>
      </c>
      <c r="V87" s="587"/>
      <c r="W87" s="588"/>
      <c r="X87" s="567"/>
      <c r="Y87" s="588"/>
      <c r="Z87" s="568"/>
    </row>
    <row r="88" spans="1:26" x14ac:dyDescent="0.35">
      <c r="A88" s="548" t="s">
        <v>390</v>
      </c>
      <c r="B88" s="560">
        <v>0</v>
      </c>
      <c r="C88" s="560">
        <v>0</v>
      </c>
      <c r="D88" s="560">
        <v>0</v>
      </c>
      <c r="E88" s="560">
        <v>0</v>
      </c>
      <c r="F88" s="560">
        <v>0</v>
      </c>
      <c r="G88" s="560">
        <v>0</v>
      </c>
      <c r="H88" s="560">
        <v>0</v>
      </c>
      <c r="I88" s="560">
        <v>0</v>
      </c>
      <c r="J88" s="560">
        <v>0</v>
      </c>
      <c r="K88" s="595">
        <v>0</v>
      </c>
      <c r="L88" s="595">
        <v>0</v>
      </c>
      <c r="M88" s="595">
        <v>0</v>
      </c>
      <c r="O88" s="560">
        <f t="shared" si="10"/>
        <v>0</v>
      </c>
      <c r="V88" s="587"/>
      <c r="W88" s="588"/>
      <c r="X88" s="567"/>
      <c r="Y88" s="588"/>
      <c r="Z88" s="568"/>
    </row>
    <row r="89" spans="1:26" x14ac:dyDescent="0.35">
      <c r="A89" s="548" t="s">
        <v>391</v>
      </c>
      <c r="B89" s="560">
        <v>0</v>
      </c>
      <c r="C89" s="560">
        <v>0</v>
      </c>
      <c r="D89" s="560">
        <v>0</v>
      </c>
      <c r="E89" s="560">
        <v>0</v>
      </c>
      <c r="F89" s="560">
        <v>0</v>
      </c>
      <c r="G89" s="560">
        <v>0</v>
      </c>
      <c r="H89" s="560">
        <v>0</v>
      </c>
      <c r="I89" s="560">
        <v>0</v>
      </c>
      <c r="J89" s="560">
        <v>0</v>
      </c>
      <c r="K89" s="595">
        <v>0</v>
      </c>
      <c r="L89" s="595">
        <v>0</v>
      </c>
      <c r="M89" s="595">
        <v>0</v>
      </c>
      <c r="O89" s="560">
        <f t="shared" si="10"/>
        <v>0</v>
      </c>
      <c r="V89" s="587"/>
      <c r="W89" s="588"/>
      <c r="X89" s="567"/>
      <c r="Y89" s="588"/>
      <c r="Z89" s="568"/>
    </row>
    <row r="90" spans="1:26" x14ac:dyDescent="0.35">
      <c r="A90" s="548" t="s">
        <v>392</v>
      </c>
      <c r="B90" s="560">
        <v>0</v>
      </c>
      <c r="C90" s="560">
        <v>0</v>
      </c>
      <c r="D90" s="560">
        <v>0</v>
      </c>
      <c r="E90" s="560">
        <v>0</v>
      </c>
      <c r="F90" s="560">
        <v>0</v>
      </c>
      <c r="G90" s="560">
        <v>0</v>
      </c>
      <c r="H90" s="560">
        <v>0</v>
      </c>
      <c r="I90" s="560">
        <v>0</v>
      </c>
      <c r="J90" s="560">
        <v>0</v>
      </c>
      <c r="K90" s="595">
        <v>0</v>
      </c>
      <c r="L90" s="595">
        <v>0</v>
      </c>
      <c r="M90" s="595">
        <v>0</v>
      </c>
      <c r="O90" s="560">
        <f t="shared" si="10"/>
        <v>0</v>
      </c>
      <c r="V90" s="587"/>
      <c r="W90" s="588"/>
      <c r="X90" s="567"/>
      <c r="Y90" s="588"/>
      <c r="Z90" s="568"/>
    </row>
    <row r="91" spans="1:26" x14ac:dyDescent="0.35">
      <c r="A91" s="548" t="s">
        <v>393</v>
      </c>
      <c r="B91" s="560">
        <v>0</v>
      </c>
      <c r="C91" s="560">
        <v>0</v>
      </c>
      <c r="D91" s="560">
        <v>0</v>
      </c>
      <c r="E91" s="560">
        <v>6960</v>
      </c>
      <c r="F91" s="560">
        <v>0</v>
      </c>
      <c r="G91" s="560">
        <v>0</v>
      </c>
      <c r="H91" s="560">
        <v>0</v>
      </c>
      <c r="I91" s="560">
        <v>0</v>
      </c>
      <c r="J91" s="560">
        <v>0</v>
      </c>
      <c r="K91" s="595">
        <v>0</v>
      </c>
      <c r="L91" s="595">
        <v>0</v>
      </c>
      <c r="M91" s="595">
        <v>0</v>
      </c>
      <c r="O91" s="560">
        <f t="shared" si="10"/>
        <v>6960</v>
      </c>
      <c r="V91" s="587"/>
      <c r="W91" s="588"/>
      <c r="X91" s="567"/>
      <c r="Y91" s="588"/>
      <c r="Z91" s="568"/>
    </row>
    <row r="92" spans="1:26" x14ac:dyDescent="0.35">
      <c r="A92" s="548" t="s">
        <v>394</v>
      </c>
      <c r="B92" s="573">
        <f t="shared" ref="B92:M92" si="11">SUM(B68:B91)</f>
        <v>33489</v>
      </c>
      <c r="C92" s="573">
        <f t="shared" si="11"/>
        <v>43339</v>
      </c>
      <c r="D92" s="573">
        <f t="shared" si="11"/>
        <v>39414</v>
      </c>
      <c r="E92" s="573">
        <f t="shared" si="11"/>
        <v>40109</v>
      </c>
      <c r="F92" s="573">
        <f t="shared" si="11"/>
        <v>38337</v>
      </c>
      <c r="G92" s="573">
        <f t="shared" si="11"/>
        <v>39859</v>
      </c>
      <c r="H92" s="573">
        <f t="shared" si="11"/>
        <v>37507</v>
      </c>
      <c r="I92" s="573">
        <f>SUM(I68:I91)</f>
        <v>38287</v>
      </c>
      <c r="J92" s="573">
        <f t="shared" si="11"/>
        <v>35660</v>
      </c>
      <c r="K92" s="573">
        <f t="shared" si="11"/>
        <v>34913</v>
      </c>
      <c r="L92" s="598">
        <f t="shared" si="11"/>
        <v>33477</v>
      </c>
      <c r="M92" s="574">
        <f t="shared" si="11"/>
        <v>43653</v>
      </c>
      <c r="O92" s="573">
        <f>SUM(O68:O91)</f>
        <v>458044</v>
      </c>
      <c r="Q92" s="560">
        <f>+O92</f>
        <v>458044</v>
      </c>
      <c r="V92" s="599"/>
      <c r="W92" s="588"/>
      <c r="X92" s="567"/>
      <c r="Y92" s="588"/>
      <c r="Z92" s="568"/>
    </row>
    <row r="93" spans="1:26" x14ac:dyDescent="0.35">
      <c r="A93" s="581" t="s">
        <v>395</v>
      </c>
      <c r="B93" s="576">
        <v>35786</v>
      </c>
      <c r="C93" s="576">
        <v>42186</v>
      </c>
      <c r="D93" s="576">
        <v>44078</v>
      </c>
      <c r="E93" s="576">
        <v>32125</v>
      </c>
      <c r="F93" s="576">
        <v>37179</v>
      </c>
      <c r="G93" s="576">
        <v>32746</v>
      </c>
      <c r="H93" s="576">
        <v>32746</v>
      </c>
      <c r="I93" s="576">
        <v>28703</v>
      </c>
      <c r="J93" s="576">
        <v>30276</v>
      </c>
      <c r="K93" s="576">
        <v>26790</v>
      </c>
      <c r="L93" s="576">
        <v>31761</v>
      </c>
      <c r="M93" s="577">
        <v>34871</v>
      </c>
      <c r="O93" s="576">
        <f>SUM(B93:N93)</f>
        <v>409247</v>
      </c>
      <c r="Q93" s="560"/>
      <c r="R93" s="581"/>
      <c r="S93" s="586"/>
      <c r="V93" s="599"/>
      <c r="W93" s="588"/>
      <c r="X93" s="567"/>
      <c r="Y93" s="588"/>
      <c r="Z93" s="568"/>
    </row>
    <row r="94" spans="1:26" x14ac:dyDescent="0.35">
      <c r="A94" s="581" t="s">
        <v>114</v>
      </c>
      <c r="B94" s="583">
        <f t="shared" ref="B94:O94" si="12">(B92-B93)/B93</f>
        <v>-6.4187112278544678E-2</v>
      </c>
      <c r="C94" s="584">
        <f t="shared" si="12"/>
        <v>2.7331342151424642E-2</v>
      </c>
      <c r="D94" s="583">
        <f t="shared" si="12"/>
        <v>-0.10581242343119017</v>
      </c>
      <c r="E94" s="584">
        <f t="shared" si="12"/>
        <v>0.24852918287937742</v>
      </c>
      <c r="F94" s="584">
        <f t="shared" si="12"/>
        <v>3.1146615024610667E-2</v>
      </c>
      <c r="G94" s="584">
        <f t="shared" si="12"/>
        <v>0.2172173700604654</v>
      </c>
      <c r="H94" s="584">
        <f t="shared" si="12"/>
        <v>0.14539180357906309</v>
      </c>
      <c r="I94" s="584">
        <f t="shared" si="12"/>
        <v>0.33390237954220814</v>
      </c>
      <c r="J94" s="584">
        <f t="shared" si="12"/>
        <v>0.17783062491742635</v>
      </c>
      <c r="K94" s="584">
        <f t="shared" si="12"/>
        <v>0.30321015304217991</v>
      </c>
      <c r="L94" s="584">
        <f t="shared" si="12"/>
        <v>5.4028525550203078E-2</v>
      </c>
      <c r="M94" s="584">
        <f t="shared" si="12"/>
        <v>0.25184250523357515</v>
      </c>
      <c r="O94" s="584">
        <f t="shared" si="12"/>
        <v>0.11923606037429718</v>
      </c>
      <c r="V94" s="599"/>
      <c r="W94" s="588"/>
      <c r="X94" s="567"/>
      <c r="Y94" s="588"/>
      <c r="Z94" s="568"/>
    </row>
    <row r="95" spans="1:26" x14ac:dyDescent="0.35">
      <c r="A95" s="581"/>
      <c r="B95" s="576"/>
      <c r="C95" s="576"/>
      <c r="D95" s="576"/>
      <c r="E95" s="576"/>
      <c r="F95" s="576"/>
      <c r="G95" s="576"/>
      <c r="H95" s="576"/>
      <c r="I95" s="576"/>
      <c r="J95" s="576"/>
      <c r="K95" s="576"/>
      <c r="L95" s="576"/>
      <c r="M95" s="577"/>
      <c r="O95" s="576"/>
      <c r="V95" s="599"/>
      <c r="W95" s="588"/>
      <c r="X95" s="567"/>
      <c r="Y95" s="588"/>
      <c r="Z95" s="568"/>
    </row>
    <row r="96" spans="1:26" x14ac:dyDescent="0.35">
      <c r="A96" s="555" t="s">
        <v>396</v>
      </c>
      <c r="B96" s="548"/>
      <c r="M96" s="589"/>
      <c r="V96" s="587"/>
      <c r="W96" s="579"/>
      <c r="X96" s="567"/>
      <c r="Y96" s="588"/>
      <c r="Z96" s="568"/>
    </row>
    <row r="97" spans="1:26" x14ac:dyDescent="0.35">
      <c r="A97" s="555" t="s">
        <v>375</v>
      </c>
      <c r="B97" s="557" t="s">
        <v>49</v>
      </c>
      <c r="C97" s="557" t="s">
        <v>49</v>
      </c>
      <c r="D97" s="557" t="s">
        <v>49</v>
      </c>
      <c r="E97" s="557" t="s">
        <v>49</v>
      </c>
      <c r="F97" s="557" t="s">
        <v>49</v>
      </c>
      <c r="G97" s="557" t="s">
        <v>49</v>
      </c>
      <c r="H97" s="557" t="s">
        <v>49</v>
      </c>
      <c r="I97" s="557" t="s">
        <v>49</v>
      </c>
      <c r="J97" s="557" t="s">
        <v>49</v>
      </c>
      <c r="K97" s="557" t="s">
        <v>49</v>
      </c>
      <c r="L97" s="557" t="s">
        <v>49</v>
      </c>
      <c r="M97" s="558" t="s">
        <v>49</v>
      </c>
      <c r="O97" s="555" t="s">
        <v>51</v>
      </c>
      <c r="V97" s="599"/>
      <c r="W97" s="600"/>
      <c r="X97" s="567"/>
      <c r="Y97" s="588"/>
      <c r="Z97" s="568"/>
    </row>
    <row r="98" spans="1:26" x14ac:dyDescent="0.35">
      <c r="A98" s="548" t="s">
        <v>397</v>
      </c>
      <c r="B98" s="560">
        <v>3040</v>
      </c>
      <c r="C98" s="560">
        <v>3700</v>
      </c>
      <c r="D98" s="560">
        <v>5100</v>
      </c>
      <c r="E98" s="560">
        <v>4940</v>
      </c>
      <c r="F98" s="560">
        <v>5420</v>
      </c>
      <c r="G98" s="560">
        <v>5060</v>
      </c>
      <c r="H98" s="560">
        <v>5440</v>
      </c>
      <c r="I98" s="560">
        <v>4940</v>
      </c>
      <c r="J98" s="560">
        <v>4980</v>
      </c>
      <c r="K98" s="560">
        <v>4640</v>
      </c>
      <c r="L98" s="560">
        <v>2960</v>
      </c>
      <c r="M98" s="559">
        <v>2740</v>
      </c>
      <c r="O98" s="560">
        <f>SUM(B98:N98)</f>
        <v>52960</v>
      </c>
      <c r="V98" s="587"/>
      <c r="W98" s="588"/>
      <c r="X98" s="567"/>
      <c r="Y98" s="588"/>
      <c r="Z98" s="568"/>
    </row>
    <row r="99" spans="1:26" x14ac:dyDescent="0.35">
      <c r="A99" s="548" t="s">
        <v>398</v>
      </c>
      <c r="B99" s="560">
        <v>2920</v>
      </c>
      <c r="C99" s="560">
        <v>4060</v>
      </c>
      <c r="D99" s="560">
        <v>5260</v>
      </c>
      <c r="E99" s="560">
        <v>5020</v>
      </c>
      <c r="F99" s="560">
        <v>5500</v>
      </c>
      <c r="G99" s="560">
        <v>4380</v>
      </c>
      <c r="H99" s="560">
        <v>5600</v>
      </c>
      <c r="I99" s="560">
        <v>5540</v>
      </c>
      <c r="J99" s="560">
        <v>5240</v>
      </c>
      <c r="K99" s="560">
        <v>4940</v>
      </c>
      <c r="L99" s="560">
        <v>3180</v>
      </c>
      <c r="M99" s="559">
        <v>2640</v>
      </c>
      <c r="O99" s="560">
        <f t="shared" ref="O99:O116" si="13">SUM(B99:N99)</f>
        <v>54280</v>
      </c>
      <c r="V99" s="587"/>
      <c r="W99" s="588"/>
      <c r="X99" s="567"/>
      <c r="Y99" s="588"/>
      <c r="Z99" s="568"/>
    </row>
    <row r="100" spans="1:26" x14ac:dyDescent="0.35">
      <c r="A100" s="548" t="s">
        <v>399</v>
      </c>
      <c r="B100" s="560">
        <v>1260</v>
      </c>
      <c r="C100" s="560">
        <v>1680</v>
      </c>
      <c r="D100" s="560">
        <v>2380</v>
      </c>
      <c r="E100" s="560">
        <v>2020</v>
      </c>
      <c r="F100" s="560">
        <v>2340</v>
      </c>
      <c r="G100" s="560">
        <v>2140</v>
      </c>
      <c r="H100" s="560">
        <v>2320</v>
      </c>
      <c r="I100" s="560">
        <v>2520</v>
      </c>
      <c r="J100" s="560">
        <v>2140</v>
      </c>
      <c r="K100" s="560">
        <v>1800</v>
      </c>
      <c r="L100" s="560">
        <v>1640</v>
      </c>
      <c r="M100" s="559">
        <v>1460</v>
      </c>
      <c r="O100" s="560">
        <f t="shared" si="13"/>
        <v>23700</v>
      </c>
      <c r="V100" s="587"/>
      <c r="W100" s="588"/>
      <c r="X100" s="567"/>
      <c r="Y100" s="588"/>
      <c r="Z100" s="568"/>
    </row>
    <row r="101" spans="1:26" x14ac:dyDescent="0.35">
      <c r="A101" s="548" t="s">
        <v>400</v>
      </c>
      <c r="B101" s="560">
        <v>2380</v>
      </c>
      <c r="C101" s="560">
        <v>3060</v>
      </c>
      <c r="D101" s="560">
        <v>4320</v>
      </c>
      <c r="E101" s="560">
        <v>4120</v>
      </c>
      <c r="F101" s="560">
        <v>4440</v>
      </c>
      <c r="G101" s="560">
        <v>4300</v>
      </c>
      <c r="H101" s="560">
        <v>4500</v>
      </c>
      <c r="I101" s="560">
        <v>4520</v>
      </c>
      <c r="J101" s="560">
        <v>4440</v>
      </c>
      <c r="K101" s="560">
        <v>4000</v>
      </c>
      <c r="L101" s="560">
        <v>3120</v>
      </c>
      <c r="M101" s="559">
        <v>3040</v>
      </c>
      <c r="O101" s="560">
        <f t="shared" si="13"/>
        <v>46240</v>
      </c>
    </row>
    <row r="102" spans="1:26" x14ac:dyDescent="0.35">
      <c r="A102" s="548" t="s">
        <v>401</v>
      </c>
      <c r="B102" s="560">
        <v>2940</v>
      </c>
      <c r="C102" s="560">
        <v>3560</v>
      </c>
      <c r="D102" s="560">
        <v>4740</v>
      </c>
      <c r="E102" s="560">
        <v>3940</v>
      </c>
      <c r="F102" s="560">
        <v>4440</v>
      </c>
      <c r="G102" s="560">
        <v>4400</v>
      </c>
      <c r="H102" s="560">
        <v>4360</v>
      </c>
      <c r="I102" s="560">
        <v>4320</v>
      </c>
      <c r="J102" s="560">
        <v>3920</v>
      </c>
      <c r="K102" s="560">
        <v>3800</v>
      </c>
      <c r="L102" s="560">
        <v>2800</v>
      </c>
      <c r="M102" s="559">
        <v>2940</v>
      </c>
      <c r="O102" s="560">
        <f t="shared" si="13"/>
        <v>46160</v>
      </c>
    </row>
    <row r="103" spans="1:26" x14ac:dyDescent="0.35">
      <c r="A103" s="548" t="s">
        <v>402</v>
      </c>
      <c r="B103" s="560">
        <v>900</v>
      </c>
      <c r="C103" s="560">
        <v>1300</v>
      </c>
      <c r="D103" s="560">
        <v>1970</v>
      </c>
      <c r="E103" s="560">
        <v>1790</v>
      </c>
      <c r="F103" s="560">
        <v>1930</v>
      </c>
      <c r="G103" s="560">
        <v>1770</v>
      </c>
      <c r="H103" s="560">
        <v>1760</v>
      </c>
      <c r="I103" s="560">
        <v>1750</v>
      </c>
      <c r="J103" s="560">
        <v>3100</v>
      </c>
      <c r="K103" s="560">
        <v>1670</v>
      </c>
      <c r="L103" s="560">
        <v>1290</v>
      </c>
      <c r="M103" s="559">
        <v>1360</v>
      </c>
      <c r="O103" s="560">
        <f t="shared" si="13"/>
        <v>20590</v>
      </c>
    </row>
    <row r="104" spans="1:26" x14ac:dyDescent="0.35">
      <c r="A104" s="548" t="s">
        <v>403</v>
      </c>
      <c r="B104" s="560">
        <v>1460</v>
      </c>
      <c r="C104" s="560">
        <v>2120</v>
      </c>
      <c r="D104" s="560">
        <v>3160</v>
      </c>
      <c r="E104" s="560">
        <v>3040</v>
      </c>
      <c r="F104" s="560">
        <v>3320</v>
      </c>
      <c r="G104" s="560">
        <v>3200</v>
      </c>
      <c r="H104" s="560">
        <v>3740</v>
      </c>
      <c r="I104" s="560">
        <v>3700</v>
      </c>
      <c r="J104" s="560">
        <v>1720</v>
      </c>
      <c r="K104" s="560">
        <v>2840</v>
      </c>
      <c r="L104" s="560">
        <v>2160</v>
      </c>
      <c r="M104" s="559">
        <v>2500</v>
      </c>
      <c r="O104" s="560">
        <f t="shared" si="13"/>
        <v>32960</v>
      </c>
    </row>
    <row r="105" spans="1:26" x14ac:dyDescent="0.35">
      <c r="A105" s="548" t="s">
        <v>404</v>
      </c>
      <c r="B105" s="560">
        <v>2137</v>
      </c>
      <c r="C105" s="560">
        <v>3046</v>
      </c>
      <c r="D105" s="560">
        <v>2675</v>
      </c>
      <c r="E105" s="560">
        <v>2761</v>
      </c>
      <c r="F105" s="560">
        <v>3595</v>
      </c>
      <c r="G105" s="560">
        <v>2551</v>
      </c>
      <c r="H105" s="560">
        <v>3183</v>
      </c>
      <c r="I105" s="560">
        <v>2877</v>
      </c>
      <c r="J105" s="560">
        <v>2460</v>
      </c>
      <c r="K105" s="560">
        <v>2593</v>
      </c>
      <c r="L105" s="560">
        <v>1645</v>
      </c>
      <c r="M105" s="559">
        <v>1863</v>
      </c>
      <c r="O105" s="560">
        <f t="shared" si="13"/>
        <v>31386</v>
      </c>
    </row>
    <row r="106" spans="1:26" x14ac:dyDescent="0.35">
      <c r="A106" s="548" t="s">
        <v>405</v>
      </c>
      <c r="B106" s="560">
        <v>2194</v>
      </c>
      <c r="C106" s="560">
        <v>3158</v>
      </c>
      <c r="D106" s="560">
        <v>2941</v>
      </c>
      <c r="E106" s="560">
        <v>3015</v>
      </c>
      <c r="F106" s="560">
        <v>3654</v>
      </c>
      <c r="G106" s="560">
        <v>3133</v>
      </c>
      <c r="H106" s="560">
        <v>3772</v>
      </c>
      <c r="I106" s="560">
        <v>3286</v>
      </c>
      <c r="J106" s="560">
        <v>2930</v>
      </c>
      <c r="K106" s="560">
        <v>2954</v>
      </c>
      <c r="L106" s="560">
        <v>1613</v>
      </c>
      <c r="M106" s="559">
        <v>2034</v>
      </c>
      <c r="O106" s="560">
        <f t="shared" si="13"/>
        <v>34684</v>
      </c>
    </row>
    <row r="107" spans="1:26" x14ac:dyDescent="0.35">
      <c r="A107" s="548" t="s">
        <v>406</v>
      </c>
      <c r="B107" s="560">
        <v>1918</v>
      </c>
      <c r="C107" s="560">
        <v>2827</v>
      </c>
      <c r="D107" s="560">
        <v>2771</v>
      </c>
      <c r="E107" s="560">
        <v>2886</v>
      </c>
      <c r="F107" s="560">
        <v>3561</v>
      </c>
      <c r="G107" s="560">
        <v>3198</v>
      </c>
      <c r="H107" s="560">
        <v>3348</v>
      </c>
      <c r="I107" s="560">
        <v>3091</v>
      </c>
      <c r="J107" s="560">
        <v>2705</v>
      </c>
      <c r="K107" s="560">
        <v>2850</v>
      </c>
      <c r="L107" s="560">
        <v>1867</v>
      </c>
      <c r="M107" s="559">
        <v>1729</v>
      </c>
      <c r="O107" s="560">
        <f t="shared" si="13"/>
        <v>32751</v>
      </c>
    </row>
    <row r="108" spans="1:26" x14ac:dyDescent="0.35">
      <c r="A108" s="548" t="s">
        <v>407</v>
      </c>
      <c r="B108" s="560">
        <v>1218</v>
      </c>
      <c r="C108" s="560">
        <v>2483</v>
      </c>
      <c r="D108" s="560">
        <v>2529</v>
      </c>
      <c r="E108" s="560">
        <v>2890</v>
      </c>
      <c r="F108" s="560">
        <v>3437</v>
      </c>
      <c r="G108" s="560">
        <v>2959</v>
      </c>
      <c r="H108" s="560">
        <v>3967</v>
      </c>
      <c r="I108" s="560">
        <v>3505</v>
      </c>
      <c r="J108" s="560">
        <v>2859</v>
      </c>
      <c r="K108" s="560">
        <v>2509</v>
      </c>
      <c r="L108" s="560">
        <v>1250</v>
      </c>
      <c r="M108" s="559">
        <v>1368</v>
      </c>
      <c r="O108" s="560">
        <f t="shared" si="13"/>
        <v>30974</v>
      </c>
    </row>
    <row r="109" spans="1:26" x14ac:dyDescent="0.35">
      <c r="A109" s="548" t="s">
        <v>408</v>
      </c>
      <c r="B109" s="560">
        <v>2910</v>
      </c>
      <c r="C109" s="560">
        <v>3332</v>
      </c>
      <c r="D109" s="560">
        <v>2735</v>
      </c>
      <c r="E109" s="560">
        <v>3072</v>
      </c>
      <c r="F109" s="560">
        <v>3641</v>
      </c>
      <c r="G109" s="560">
        <v>3400</v>
      </c>
      <c r="H109" s="560">
        <v>4262</v>
      </c>
      <c r="I109" s="560">
        <v>3167</v>
      </c>
      <c r="J109" s="560">
        <v>2592</v>
      </c>
      <c r="K109" s="560">
        <v>2554</v>
      </c>
      <c r="L109" s="560">
        <v>1697</v>
      </c>
      <c r="M109" s="559">
        <v>1568</v>
      </c>
      <c r="O109" s="560">
        <f t="shared" si="13"/>
        <v>34930</v>
      </c>
    </row>
    <row r="110" spans="1:26" x14ac:dyDescent="0.35">
      <c r="A110" s="548" t="s">
        <v>409</v>
      </c>
      <c r="B110" s="560">
        <v>1871</v>
      </c>
      <c r="C110" s="560">
        <v>2807</v>
      </c>
      <c r="D110" s="560">
        <v>2557</v>
      </c>
      <c r="E110" s="560">
        <v>2628</v>
      </c>
      <c r="F110" s="560">
        <v>2881</v>
      </c>
      <c r="G110" s="560">
        <v>3183</v>
      </c>
      <c r="H110" s="560">
        <v>3481</v>
      </c>
      <c r="I110" s="560">
        <v>2950</v>
      </c>
      <c r="J110" s="560">
        <v>2656</v>
      </c>
      <c r="K110" s="560">
        <v>2552</v>
      </c>
      <c r="L110" s="560">
        <v>1816</v>
      </c>
      <c r="M110" s="559">
        <v>1715</v>
      </c>
      <c r="O110" s="560">
        <f t="shared" si="13"/>
        <v>31097</v>
      </c>
    </row>
    <row r="111" spans="1:26" x14ac:dyDescent="0.35">
      <c r="A111" s="548" t="s">
        <v>410</v>
      </c>
      <c r="B111" s="560">
        <v>2170</v>
      </c>
      <c r="C111" s="560">
        <v>3070</v>
      </c>
      <c r="D111" s="560">
        <v>2900</v>
      </c>
      <c r="E111" s="560">
        <v>3020</v>
      </c>
      <c r="F111" s="560">
        <v>3807</v>
      </c>
      <c r="G111" s="560">
        <v>3213</v>
      </c>
      <c r="H111" s="560">
        <v>3870</v>
      </c>
      <c r="I111" s="560">
        <v>3880</v>
      </c>
      <c r="J111" s="560">
        <v>3410</v>
      </c>
      <c r="K111" s="560">
        <v>3430</v>
      </c>
      <c r="L111" s="560">
        <v>2600</v>
      </c>
      <c r="M111" s="559">
        <v>2850</v>
      </c>
      <c r="O111" s="560">
        <f t="shared" si="13"/>
        <v>38220</v>
      </c>
    </row>
    <row r="112" spans="1:26" x14ac:dyDescent="0.35">
      <c r="A112" s="548" t="s">
        <v>411</v>
      </c>
      <c r="B112" s="560">
        <v>1650</v>
      </c>
      <c r="C112" s="560">
        <v>2990</v>
      </c>
      <c r="D112" s="560">
        <v>3030</v>
      </c>
      <c r="E112" s="560">
        <v>3290</v>
      </c>
      <c r="F112" s="560">
        <v>3719</v>
      </c>
      <c r="G112" s="560">
        <v>2951</v>
      </c>
      <c r="H112" s="560">
        <v>4000</v>
      </c>
      <c r="I112" s="560">
        <v>3700</v>
      </c>
      <c r="J112" s="560">
        <v>3330</v>
      </c>
      <c r="K112" s="560">
        <v>3390</v>
      </c>
      <c r="L112" s="560">
        <v>2210</v>
      </c>
      <c r="M112" s="559">
        <v>2160</v>
      </c>
      <c r="O112" s="560">
        <f t="shared" si="13"/>
        <v>36420</v>
      </c>
    </row>
    <row r="113" spans="1:19" x14ac:dyDescent="0.35">
      <c r="A113" s="548" t="s">
        <v>412</v>
      </c>
      <c r="B113" s="560">
        <v>5920</v>
      </c>
      <c r="C113" s="560">
        <v>6560</v>
      </c>
      <c r="D113" s="560">
        <v>8000</v>
      </c>
      <c r="E113" s="560">
        <v>7440</v>
      </c>
      <c r="F113" s="560">
        <v>8160</v>
      </c>
      <c r="G113" s="560">
        <v>8000</v>
      </c>
      <c r="H113" s="560">
        <v>7840</v>
      </c>
      <c r="I113" s="560">
        <v>7840</v>
      </c>
      <c r="J113" s="560">
        <v>6880</v>
      </c>
      <c r="K113" s="560">
        <v>6720</v>
      </c>
      <c r="L113" s="560">
        <v>5760</v>
      </c>
      <c r="M113" s="559">
        <v>5360</v>
      </c>
      <c r="O113" s="560">
        <f t="shared" si="13"/>
        <v>84480</v>
      </c>
    </row>
    <row r="114" spans="1:19" x14ac:dyDescent="0.35">
      <c r="A114" s="548" t="s">
        <v>413</v>
      </c>
      <c r="B114" s="560">
        <v>2280</v>
      </c>
      <c r="C114" s="560">
        <v>3620</v>
      </c>
      <c r="D114" s="560">
        <v>4110</v>
      </c>
      <c r="E114" s="560">
        <v>4610</v>
      </c>
      <c r="F114" s="560">
        <v>5197</v>
      </c>
      <c r="G114" s="560">
        <v>3943</v>
      </c>
      <c r="H114" s="560">
        <v>4730</v>
      </c>
      <c r="I114" s="560">
        <v>4630</v>
      </c>
      <c r="J114" s="560">
        <v>4300</v>
      </c>
      <c r="K114" s="560">
        <v>4570</v>
      </c>
      <c r="L114" s="560">
        <v>2700</v>
      </c>
      <c r="M114" s="559">
        <v>2590</v>
      </c>
      <c r="O114" s="560">
        <f t="shared" si="13"/>
        <v>47280</v>
      </c>
    </row>
    <row r="115" spans="1:19" x14ac:dyDescent="0.35">
      <c r="A115" s="548" t="s">
        <v>414</v>
      </c>
      <c r="B115" s="560">
        <v>4280</v>
      </c>
      <c r="C115" s="560">
        <v>5480</v>
      </c>
      <c r="D115" s="560">
        <v>7040</v>
      </c>
      <c r="E115" s="560">
        <v>6160</v>
      </c>
      <c r="F115" s="560">
        <v>7080</v>
      </c>
      <c r="G115" s="560">
        <v>6280</v>
      </c>
      <c r="H115" s="560">
        <v>6760</v>
      </c>
      <c r="I115" s="560">
        <v>6720</v>
      </c>
      <c r="J115" s="560">
        <v>6320</v>
      </c>
      <c r="K115" s="560">
        <v>6160</v>
      </c>
      <c r="L115" s="560">
        <v>4360</v>
      </c>
      <c r="M115" s="559">
        <v>3720</v>
      </c>
      <c r="O115" s="560">
        <f t="shared" si="13"/>
        <v>70360</v>
      </c>
    </row>
    <row r="116" spans="1:19" x14ac:dyDescent="0.35">
      <c r="A116" s="548" t="s">
        <v>415</v>
      </c>
      <c r="B116" s="560">
        <v>5800</v>
      </c>
      <c r="C116" s="560">
        <v>6440</v>
      </c>
      <c r="D116" s="560">
        <v>7320</v>
      </c>
      <c r="E116" s="560">
        <v>7440</v>
      </c>
      <c r="F116" s="560">
        <v>8040</v>
      </c>
      <c r="G116" s="560">
        <v>7480</v>
      </c>
      <c r="H116" s="560">
        <v>7520</v>
      </c>
      <c r="I116" s="560">
        <v>7200</v>
      </c>
      <c r="J116" s="560">
        <v>6400</v>
      </c>
      <c r="K116" s="560">
        <v>5720</v>
      </c>
      <c r="L116" s="560">
        <v>5160</v>
      </c>
      <c r="M116" s="559">
        <v>5240</v>
      </c>
      <c r="O116" s="560">
        <f t="shared" si="13"/>
        <v>79760</v>
      </c>
    </row>
    <row r="117" spans="1:19" x14ac:dyDescent="0.35">
      <c r="A117" s="581" t="s">
        <v>416</v>
      </c>
      <c r="B117" s="573">
        <f t="shared" ref="B117:M117" si="14">SUM(B98:B116)</f>
        <v>49248</v>
      </c>
      <c r="C117" s="573">
        <f t="shared" si="14"/>
        <v>65293</v>
      </c>
      <c r="D117" s="573">
        <f t="shared" si="14"/>
        <v>75538</v>
      </c>
      <c r="E117" s="573">
        <f t="shared" si="14"/>
        <v>74082</v>
      </c>
      <c r="F117" s="573">
        <f t="shared" si="14"/>
        <v>84162</v>
      </c>
      <c r="G117" s="573">
        <f t="shared" si="14"/>
        <v>75541</v>
      </c>
      <c r="H117" s="573">
        <f t="shared" si="14"/>
        <v>84453</v>
      </c>
      <c r="I117" s="573">
        <f t="shared" si="14"/>
        <v>80136</v>
      </c>
      <c r="J117" s="573">
        <f t="shared" si="14"/>
        <v>72382</v>
      </c>
      <c r="K117" s="573">
        <f t="shared" si="14"/>
        <v>69692</v>
      </c>
      <c r="L117" s="573">
        <f t="shared" si="14"/>
        <v>49828</v>
      </c>
      <c r="M117" s="574">
        <f t="shared" si="14"/>
        <v>48877</v>
      </c>
      <c r="O117" s="573">
        <f>SUM(O98:O116)</f>
        <v>829232</v>
      </c>
      <c r="Q117" s="560">
        <f>+O117</f>
        <v>829232</v>
      </c>
    </row>
    <row r="118" spans="1:19" x14ac:dyDescent="0.35">
      <c r="A118" s="581" t="s">
        <v>417</v>
      </c>
      <c r="B118" s="560">
        <v>47397</v>
      </c>
      <c r="C118" s="560">
        <v>72210</v>
      </c>
      <c r="D118" s="560">
        <v>74440</v>
      </c>
      <c r="E118" s="560">
        <v>77063</v>
      </c>
      <c r="F118" s="560">
        <v>87060.37</v>
      </c>
      <c r="G118" s="560">
        <v>73465</v>
      </c>
      <c r="H118" s="560">
        <v>76139</v>
      </c>
      <c r="I118" s="560">
        <v>81390</v>
      </c>
      <c r="J118" s="560">
        <v>80692</v>
      </c>
      <c r="K118" s="560">
        <v>63725</v>
      </c>
      <c r="L118" s="560">
        <v>52062</v>
      </c>
      <c r="M118" s="559">
        <v>50290</v>
      </c>
      <c r="O118" s="560">
        <v>835933.37</v>
      </c>
      <c r="Q118" s="560"/>
      <c r="R118" s="581"/>
      <c r="S118" s="586"/>
    </row>
    <row r="119" spans="1:19" x14ac:dyDescent="0.35">
      <c r="A119" s="581" t="s">
        <v>114</v>
      </c>
      <c r="B119" s="584">
        <f t="shared" ref="B119:O119" si="15">(B117-B118)/B118</f>
        <v>3.9053104626875119E-2</v>
      </c>
      <c r="C119" s="583">
        <f t="shared" si="15"/>
        <v>-9.5790056778839491E-2</v>
      </c>
      <c r="D119" s="584">
        <f t="shared" si="15"/>
        <v>1.4750134336378291E-2</v>
      </c>
      <c r="E119" s="583">
        <f t="shared" si="15"/>
        <v>-3.8682636284598317E-2</v>
      </c>
      <c r="F119" s="583">
        <f t="shared" si="15"/>
        <v>-3.3291496463890465E-2</v>
      </c>
      <c r="G119" s="584">
        <f t="shared" si="15"/>
        <v>2.8258354318382903E-2</v>
      </c>
      <c r="H119" s="584">
        <f t="shared" si="15"/>
        <v>0.10919502488869041</v>
      </c>
      <c r="I119" s="583">
        <f t="shared" si="15"/>
        <v>-1.5407298193881312E-2</v>
      </c>
      <c r="J119" s="583">
        <f t="shared" si="15"/>
        <v>-0.10298418678431567</v>
      </c>
      <c r="K119" s="584">
        <f t="shared" si="15"/>
        <v>9.3636720282463712E-2</v>
      </c>
      <c r="L119" s="583">
        <f t="shared" si="15"/>
        <v>-4.2910376090046484E-2</v>
      </c>
      <c r="M119" s="583">
        <f t="shared" si="15"/>
        <v>-2.8097037184330882E-2</v>
      </c>
      <c r="O119" s="583">
        <f t="shared" si="15"/>
        <v>-8.0166317561888873E-3</v>
      </c>
    </row>
    <row r="121" spans="1:19" x14ac:dyDescent="0.35">
      <c r="Q121" s="560"/>
    </row>
    <row r="122" spans="1:19" x14ac:dyDescent="0.35">
      <c r="A122" s="582" t="s">
        <v>418</v>
      </c>
      <c r="B122" s="560">
        <f t="shared" ref="B122:M123" si="16">SUM(B117,B92)</f>
        <v>82737</v>
      </c>
      <c r="C122" s="560">
        <f t="shared" si="16"/>
        <v>108632</v>
      </c>
      <c r="D122" s="560">
        <f t="shared" si="16"/>
        <v>114952</v>
      </c>
      <c r="E122" s="560">
        <f t="shared" si="16"/>
        <v>114191</v>
      </c>
      <c r="F122" s="560">
        <f t="shared" si="16"/>
        <v>122499</v>
      </c>
      <c r="G122" s="560">
        <f t="shared" si="16"/>
        <v>115400</v>
      </c>
      <c r="H122" s="560">
        <f t="shared" si="16"/>
        <v>121960</v>
      </c>
      <c r="I122" s="560">
        <f t="shared" si="16"/>
        <v>118423</v>
      </c>
      <c r="J122" s="560">
        <f t="shared" si="16"/>
        <v>108042</v>
      </c>
      <c r="K122" s="560">
        <f t="shared" si="16"/>
        <v>104605</v>
      </c>
      <c r="L122" s="560">
        <f t="shared" si="16"/>
        <v>83305</v>
      </c>
      <c r="M122" s="560">
        <f t="shared" si="16"/>
        <v>92530</v>
      </c>
      <c r="O122" s="560">
        <f>SUM(B122:N122)</f>
        <v>1287276</v>
      </c>
      <c r="Q122" s="586"/>
    </row>
    <row r="123" spans="1:19" x14ac:dyDescent="0.35">
      <c r="A123" s="582" t="s">
        <v>419</v>
      </c>
      <c r="B123" s="560">
        <f t="shared" si="16"/>
        <v>83183</v>
      </c>
      <c r="C123" s="560">
        <f t="shared" si="16"/>
        <v>114396</v>
      </c>
      <c r="D123" s="560">
        <f t="shared" si="16"/>
        <v>118518</v>
      </c>
      <c r="E123" s="560">
        <f t="shared" si="16"/>
        <v>109188</v>
      </c>
      <c r="F123" s="560">
        <f t="shared" si="16"/>
        <v>124239.37</v>
      </c>
      <c r="G123" s="560">
        <f t="shared" si="16"/>
        <v>106211</v>
      </c>
      <c r="H123" s="560">
        <f t="shared" si="16"/>
        <v>108885</v>
      </c>
      <c r="I123" s="560">
        <f t="shared" si="16"/>
        <v>110093</v>
      </c>
      <c r="J123" s="560">
        <f t="shared" si="16"/>
        <v>110968</v>
      </c>
      <c r="K123" s="560">
        <f t="shared" si="16"/>
        <v>90515</v>
      </c>
      <c r="L123" s="560">
        <f t="shared" si="16"/>
        <v>83823</v>
      </c>
      <c r="M123" s="560">
        <f t="shared" si="16"/>
        <v>85161</v>
      </c>
      <c r="O123" s="560">
        <f>SUM(B123:N123)</f>
        <v>1245180.3700000001</v>
      </c>
    </row>
    <row r="124" spans="1:19" x14ac:dyDescent="0.35">
      <c r="A124" s="582" t="s">
        <v>114</v>
      </c>
      <c r="B124" s="601">
        <f>(B122-B123)/B123</f>
        <v>-5.3616724571126312E-3</v>
      </c>
      <c r="C124" s="601">
        <f t="shared" ref="C124:O124" si="17">(C122-C123)/C123</f>
        <v>-5.0386377146054061E-2</v>
      </c>
      <c r="D124" s="601">
        <f t="shared" si="17"/>
        <v>-3.0088256636122784E-2</v>
      </c>
      <c r="E124" s="602">
        <f t="shared" si="17"/>
        <v>4.5820053485731031E-2</v>
      </c>
      <c r="F124" s="601">
        <f t="shared" si="17"/>
        <v>-1.400820046012786E-2</v>
      </c>
      <c r="G124" s="602">
        <f t="shared" si="17"/>
        <v>8.6516462513299003E-2</v>
      </c>
      <c r="H124" s="602">
        <f t="shared" si="17"/>
        <v>0.12008081921293108</v>
      </c>
      <c r="I124" s="602">
        <f t="shared" si="17"/>
        <v>7.5663302843959196E-2</v>
      </c>
      <c r="J124" s="601">
        <f t="shared" si="17"/>
        <v>-2.6367961934972244E-2</v>
      </c>
      <c r="K124" s="602">
        <f t="shared" si="17"/>
        <v>0.15566480693807655</v>
      </c>
      <c r="L124" s="601">
        <f t="shared" si="17"/>
        <v>-6.1796881524164016E-3</v>
      </c>
      <c r="M124" s="602">
        <f t="shared" si="17"/>
        <v>8.6530219231807981E-2</v>
      </c>
      <c r="O124" s="602">
        <f t="shared" si="17"/>
        <v>3.3806853219184529E-2</v>
      </c>
    </row>
    <row r="125" spans="1:19" x14ac:dyDescent="0.35">
      <c r="A125" s="582"/>
    </row>
    <row r="126" spans="1:19" x14ac:dyDescent="0.35">
      <c r="A126" s="582"/>
    </row>
    <row r="127" spans="1:19" x14ac:dyDescent="0.35">
      <c r="A127" s="582" t="s">
        <v>420</v>
      </c>
      <c r="B127" s="560">
        <f t="shared" ref="B127:M128" si="18">SUM(B122,B62,B48)</f>
        <v>2961537</v>
      </c>
      <c r="C127" s="560">
        <f t="shared" si="18"/>
        <v>3864632</v>
      </c>
      <c r="D127" s="560">
        <f t="shared" si="18"/>
        <v>3491752</v>
      </c>
      <c r="E127" s="560">
        <f t="shared" si="18"/>
        <v>3397391</v>
      </c>
      <c r="F127" s="560">
        <f t="shared" si="18"/>
        <v>3175299</v>
      </c>
      <c r="G127" s="560">
        <f t="shared" si="18"/>
        <v>2605400</v>
      </c>
      <c r="H127" s="560">
        <f t="shared" si="18"/>
        <v>3047560</v>
      </c>
      <c r="I127" s="560">
        <f t="shared" si="18"/>
        <v>3080023</v>
      </c>
      <c r="J127" s="560">
        <f t="shared" si="18"/>
        <v>2959242</v>
      </c>
      <c r="K127" s="560">
        <f t="shared" si="18"/>
        <v>3038605</v>
      </c>
      <c r="L127" s="560">
        <f t="shared" si="18"/>
        <v>2336905</v>
      </c>
      <c r="M127" s="560">
        <f t="shared" si="18"/>
        <v>2780530</v>
      </c>
      <c r="O127" s="560">
        <f>SUM(B127:N127)</f>
        <v>36738876</v>
      </c>
      <c r="Q127" s="560">
        <f>SUM(Q48:Q126)</f>
        <v>36738876</v>
      </c>
    </row>
    <row r="128" spans="1:19" x14ac:dyDescent="0.35">
      <c r="A128" s="582" t="s">
        <v>116</v>
      </c>
      <c r="B128" s="560">
        <f t="shared" si="18"/>
        <v>3131183</v>
      </c>
      <c r="C128" s="560">
        <f t="shared" si="18"/>
        <v>3974796</v>
      </c>
      <c r="D128" s="560">
        <f t="shared" si="18"/>
        <v>3671718</v>
      </c>
      <c r="E128" s="560">
        <f t="shared" si="18"/>
        <v>3251988</v>
      </c>
      <c r="F128" s="560">
        <f t="shared" si="18"/>
        <v>3486639.37</v>
      </c>
      <c r="G128" s="560">
        <f t="shared" si="18"/>
        <v>2837411</v>
      </c>
      <c r="H128" s="560">
        <f t="shared" si="18"/>
        <v>2898885</v>
      </c>
      <c r="I128" s="560">
        <f t="shared" si="18"/>
        <v>3321293</v>
      </c>
      <c r="J128" s="560">
        <f t="shared" si="18"/>
        <v>3205768</v>
      </c>
      <c r="K128" s="560">
        <f t="shared" si="18"/>
        <v>2888915</v>
      </c>
      <c r="L128" s="560">
        <f t="shared" si="18"/>
        <v>2757423</v>
      </c>
      <c r="M128" s="560">
        <f t="shared" si="18"/>
        <v>3032361</v>
      </c>
      <c r="O128" s="560">
        <f>SUM(B128:N128)</f>
        <v>38458380.370000005</v>
      </c>
    </row>
    <row r="129" spans="2:15" x14ac:dyDescent="0.35">
      <c r="B129" s="601">
        <f>(B127-B128)/B128</f>
        <v>-5.4179522563836097E-2</v>
      </c>
      <c r="C129" s="601">
        <f t="shared" ref="C129:O129" si="19">(C127-C128)/C128</f>
        <v>-2.7715636223846457E-2</v>
      </c>
      <c r="D129" s="601">
        <f t="shared" si="19"/>
        <v>-4.9014112739594926E-2</v>
      </c>
      <c r="E129" s="602">
        <f t="shared" si="19"/>
        <v>4.4712034607753783E-2</v>
      </c>
      <c r="F129" s="601">
        <f t="shared" si="19"/>
        <v>-8.9295260266621754E-2</v>
      </c>
      <c r="G129" s="601">
        <f t="shared" si="19"/>
        <v>-8.1768555912414526E-2</v>
      </c>
      <c r="H129" s="601">
        <f t="shared" si="19"/>
        <v>5.1286960331299793E-2</v>
      </c>
      <c r="I129" s="601">
        <f t="shared" si="19"/>
        <v>-7.2643395207830197E-2</v>
      </c>
      <c r="J129" s="601">
        <f t="shared" si="19"/>
        <v>-7.6900761377616852E-2</v>
      </c>
      <c r="K129" s="602">
        <f t="shared" si="19"/>
        <v>5.1815300900164944E-2</v>
      </c>
      <c r="L129" s="601">
        <f t="shared" si="19"/>
        <v>-0.15250398651204403</v>
      </c>
      <c r="M129" s="601">
        <f t="shared" si="19"/>
        <v>-8.3047829727397229E-2</v>
      </c>
      <c r="N129" s="603"/>
      <c r="O129" s="601">
        <f t="shared" si="19"/>
        <v>-4.4710784839533391E-2</v>
      </c>
    </row>
  </sheetData>
  <pageMargins left="0.12" right="0.15" top="0.4" bottom="0.39" header="0.28999999999999998" footer="0.3"/>
  <pageSetup scale="3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86971-973C-439A-95F9-F15BA3BADA7D}">
  <sheetPr>
    <pageSetUpPr fitToPage="1"/>
  </sheetPr>
  <dimension ref="A1:W87"/>
  <sheetViews>
    <sheetView workbookViewId="0">
      <selection activeCell="H2" sqref="H2"/>
    </sheetView>
  </sheetViews>
  <sheetFormatPr defaultRowHeight="15.5" x14ac:dyDescent="0.35"/>
  <cols>
    <col min="1" max="1" width="48.54296875" style="607" customWidth="1"/>
    <col min="2" max="12" width="14.7265625" style="605" customWidth="1"/>
    <col min="13" max="13" width="14.7265625" style="606" customWidth="1"/>
    <col min="14" max="14" width="1" style="607" customWidth="1"/>
    <col min="15" max="15" width="16.26953125" style="605" customWidth="1"/>
    <col min="16" max="16" width="18.54296875" style="607" customWidth="1"/>
    <col min="17" max="17" width="40.26953125" style="607" customWidth="1"/>
    <col min="18" max="18" width="14.453125" style="607" customWidth="1"/>
    <col min="19" max="19" width="12.453125" style="669" customWidth="1"/>
    <col min="20" max="20" width="10.7265625" style="607" customWidth="1"/>
    <col min="21" max="21" width="12.54296875" style="669" customWidth="1"/>
    <col min="22" max="16384" width="8.7265625" style="607"/>
  </cols>
  <sheetData>
    <row r="1" spans="1:23" ht="18.5" x14ac:dyDescent="0.45">
      <c r="A1" s="604"/>
      <c r="Q1" s="608"/>
      <c r="R1" s="608"/>
      <c r="S1" s="609"/>
      <c r="T1" s="608"/>
      <c r="U1" s="609"/>
      <c r="V1" s="608"/>
      <c r="W1" s="608"/>
    </row>
    <row r="2" spans="1:23" ht="18.5" x14ac:dyDescent="0.45">
      <c r="A2" s="604"/>
      <c r="L2" s="610"/>
      <c r="M2" s="610"/>
      <c r="N2" s="611"/>
      <c r="O2" s="612"/>
      <c r="Q2" s="608"/>
      <c r="R2" s="613"/>
      <c r="S2" s="614"/>
      <c r="T2" s="613"/>
      <c r="U2" s="614"/>
      <c r="V2" s="608"/>
      <c r="W2" s="608"/>
    </row>
    <row r="3" spans="1:23" ht="23.5" x14ac:dyDescent="0.55000000000000004">
      <c r="A3" s="615" t="s">
        <v>421</v>
      </c>
      <c r="B3" s="616">
        <v>40360</v>
      </c>
      <c r="C3" s="616">
        <v>40391</v>
      </c>
      <c r="D3" s="616">
        <v>40422</v>
      </c>
      <c r="E3" s="616">
        <v>40452</v>
      </c>
      <c r="F3" s="616">
        <v>40483</v>
      </c>
      <c r="G3" s="616">
        <v>40513</v>
      </c>
      <c r="H3" s="616">
        <v>40544</v>
      </c>
      <c r="I3" s="616">
        <v>40575</v>
      </c>
      <c r="J3" s="616">
        <v>40603</v>
      </c>
      <c r="K3" s="616">
        <v>40634</v>
      </c>
      <c r="L3" s="617">
        <v>40664</v>
      </c>
      <c r="M3" s="617">
        <v>40695</v>
      </c>
      <c r="N3" s="618"/>
      <c r="O3" s="619" t="s">
        <v>47</v>
      </c>
      <c r="Q3" s="608"/>
      <c r="R3" s="620"/>
      <c r="S3" s="621"/>
      <c r="T3" s="620"/>
      <c r="U3" s="621"/>
      <c r="V3" s="608"/>
      <c r="W3" s="608"/>
    </row>
    <row r="4" spans="1:23" x14ac:dyDescent="0.35">
      <c r="A4" s="622"/>
      <c r="B4" s="623" t="s">
        <v>49</v>
      </c>
      <c r="C4" s="623" t="s">
        <v>49</v>
      </c>
      <c r="D4" s="623" t="s">
        <v>49</v>
      </c>
      <c r="E4" s="623" t="s">
        <v>49</v>
      </c>
      <c r="F4" s="623" t="s">
        <v>49</v>
      </c>
      <c r="G4" s="623" t="s">
        <v>49</v>
      </c>
      <c r="H4" s="623" t="s">
        <v>49</v>
      </c>
      <c r="I4" s="623" t="s">
        <v>49</v>
      </c>
      <c r="J4" s="623" t="s">
        <v>49</v>
      </c>
      <c r="K4" s="623" t="s">
        <v>49</v>
      </c>
      <c r="L4" s="624" t="s">
        <v>49</v>
      </c>
      <c r="M4" s="624" t="s">
        <v>49</v>
      </c>
      <c r="O4" s="623" t="s">
        <v>51</v>
      </c>
      <c r="Q4" s="608"/>
      <c r="R4" s="613"/>
      <c r="S4" s="625"/>
      <c r="T4" s="613"/>
      <c r="U4" s="625"/>
      <c r="V4" s="608"/>
      <c r="W4" s="608"/>
    </row>
    <row r="5" spans="1:23" x14ac:dyDescent="0.35">
      <c r="A5" s="626" t="s">
        <v>422</v>
      </c>
      <c r="B5" s="627">
        <v>25661</v>
      </c>
      <c r="C5" s="627">
        <v>26167</v>
      </c>
      <c r="D5" s="627">
        <v>26695</v>
      </c>
      <c r="E5" s="628">
        <v>27618</v>
      </c>
      <c r="F5" s="627">
        <v>29583</v>
      </c>
      <c r="G5" s="627">
        <v>38392</v>
      </c>
      <c r="H5" s="627">
        <v>44728</v>
      </c>
      <c r="I5" s="627">
        <v>37881</v>
      </c>
      <c r="J5" s="627">
        <v>37161</v>
      </c>
      <c r="K5" s="627">
        <v>27918</v>
      </c>
      <c r="L5" s="629">
        <v>19782</v>
      </c>
      <c r="M5" s="629">
        <v>21881</v>
      </c>
      <c r="O5" s="627">
        <f>SUM(B5:N5)</f>
        <v>363467</v>
      </c>
      <c r="Q5" s="630"/>
      <c r="R5" s="631"/>
      <c r="S5" s="632"/>
      <c r="T5" s="631"/>
      <c r="U5" s="632"/>
      <c r="V5" s="608"/>
      <c r="W5" s="608"/>
    </row>
    <row r="6" spans="1:23" x14ac:dyDescent="0.35">
      <c r="A6" s="633" t="s">
        <v>423</v>
      </c>
      <c r="B6" s="605">
        <v>58</v>
      </c>
      <c r="C6" s="605">
        <v>359</v>
      </c>
      <c r="D6" s="605">
        <v>1202</v>
      </c>
      <c r="E6" s="634">
        <v>1012</v>
      </c>
      <c r="F6" s="605">
        <v>5762</v>
      </c>
      <c r="G6" s="605">
        <v>4642</v>
      </c>
      <c r="H6" s="605">
        <v>4640.3909999999996</v>
      </c>
      <c r="I6" s="605">
        <v>4885.1360000000004</v>
      </c>
      <c r="J6" s="605">
        <v>1553.1880000000001</v>
      </c>
      <c r="K6" s="605">
        <v>5901.5119999999997</v>
      </c>
      <c r="L6" s="634">
        <v>2155</v>
      </c>
      <c r="M6" s="634">
        <v>480</v>
      </c>
      <c r="O6" s="605">
        <f>SUM(B6:N6)</f>
        <v>32650.227000000003</v>
      </c>
      <c r="Q6" s="630"/>
      <c r="R6" s="631"/>
      <c r="S6" s="632"/>
      <c r="T6" s="631"/>
      <c r="U6" s="632"/>
      <c r="V6" s="608"/>
      <c r="W6" s="608"/>
    </row>
    <row r="7" spans="1:23" x14ac:dyDescent="0.35">
      <c r="A7" s="611" t="s">
        <v>424</v>
      </c>
      <c r="B7" s="605">
        <v>0</v>
      </c>
      <c r="C7" s="605">
        <v>575</v>
      </c>
      <c r="D7" s="605">
        <v>2010</v>
      </c>
      <c r="E7" s="634">
        <v>1562</v>
      </c>
      <c r="F7" s="605">
        <v>3071</v>
      </c>
      <c r="G7" s="605">
        <v>1432</v>
      </c>
      <c r="H7" s="605">
        <v>1269.3219999999999</v>
      </c>
      <c r="I7" s="605">
        <v>1370.172</v>
      </c>
      <c r="J7" s="605">
        <v>1245.7260000000001</v>
      </c>
      <c r="K7" s="605">
        <v>2016.0319999999999</v>
      </c>
      <c r="L7" s="634">
        <v>1064</v>
      </c>
      <c r="M7" s="634">
        <v>4</v>
      </c>
      <c r="O7" s="605">
        <f>SUM(B7:N7)</f>
        <v>15619.252</v>
      </c>
      <c r="Q7" s="630"/>
      <c r="R7" s="631"/>
      <c r="S7" s="632"/>
      <c r="T7" s="631"/>
      <c r="U7" s="632"/>
      <c r="V7" s="608"/>
      <c r="W7" s="608"/>
    </row>
    <row r="8" spans="1:23" x14ac:dyDescent="0.35">
      <c r="A8" s="611" t="s">
        <v>425</v>
      </c>
      <c r="B8" s="605">
        <v>11</v>
      </c>
      <c r="C8" s="605">
        <v>88</v>
      </c>
      <c r="D8" s="605">
        <v>292</v>
      </c>
      <c r="E8" s="634">
        <v>273</v>
      </c>
      <c r="F8" s="605">
        <v>278</v>
      </c>
      <c r="G8" s="605">
        <v>116</v>
      </c>
      <c r="H8" s="605">
        <v>207.85400000000001</v>
      </c>
      <c r="I8" s="605">
        <v>248.482</v>
      </c>
      <c r="J8" s="605">
        <v>224.672</v>
      </c>
      <c r="K8" s="605">
        <v>270.07600000000002</v>
      </c>
      <c r="L8" s="634">
        <v>14</v>
      </c>
      <c r="M8" s="634">
        <v>9</v>
      </c>
      <c r="O8" s="605">
        <f t="shared" ref="O8:O52" si="0">SUM(B8:N8)</f>
        <v>2032.0840000000001</v>
      </c>
      <c r="Q8" s="630"/>
      <c r="R8" s="631"/>
      <c r="S8" s="632"/>
      <c r="T8" s="631"/>
      <c r="U8" s="632"/>
      <c r="V8" s="608"/>
      <c r="W8" s="608"/>
    </row>
    <row r="9" spans="1:23" x14ac:dyDescent="0.35">
      <c r="A9" s="611" t="s">
        <v>426</v>
      </c>
      <c r="B9" s="605">
        <v>44</v>
      </c>
      <c r="C9" s="605">
        <v>86</v>
      </c>
      <c r="D9" s="605">
        <v>258</v>
      </c>
      <c r="E9" s="634">
        <v>237</v>
      </c>
      <c r="F9" s="605">
        <v>260</v>
      </c>
      <c r="G9" s="605">
        <v>109</v>
      </c>
      <c r="H9" s="605">
        <v>183.63800000000001</v>
      </c>
      <c r="I9" s="605">
        <v>211.26</v>
      </c>
      <c r="J9" s="605">
        <v>184.55199999999999</v>
      </c>
      <c r="K9" s="605">
        <v>241.964</v>
      </c>
      <c r="L9" s="634">
        <v>8</v>
      </c>
      <c r="M9" s="634">
        <v>7</v>
      </c>
      <c r="O9" s="605">
        <f t="shared" si="0"/>
        <v>1830.4139999999998</v>
      </c>
      <c r="Q9" s="630"/>
      <c r="R9" s="631"/>
      <c r="S9" s="632"/>
      <c r="T9" s="631"/>
      <c r="U9" s="632"/>
      <c r="V9" s="608"/>
      <c r="W9" s="608"/>
    </row>
    <row r="10" spans="1:23" x14ac:dyDescent="0.35">
      <c r="A10" s="611" t="s">
        <v>427</v>
      </c>
      <c r="B10" s="605">
        <v>2</v>
      </c>
      <c r="C10" s="605">
        <v>87</v>
      </c>
      <c r="D10" s="605">
        <v>312</v>
      </c>
      <c r="E10" s="634">
        <v>286</v>
      </c>
      <c r="F10" s="605">
        <v>304</v>
      </c>
      <c r="G10" s="605">
        <v>130</v>
      </c>
      <c r="H10" s="605">
        <v>226.01599999999999</v>
      </c>
      <c r="I10" s="605">
        <v>279.66800000000001</v>
      </c>
      <c r="J10" s="605">
        <v>248.744</v>
      </c>
      <c r="K10" s="605">
        <v>298.18799999999999</v>
      </c>
      <c r="L10" s="634">
        <v>3</v>
      </c>
      <c r="M10" s="634">
        <v>3</v>
      </c>
      <c r="O10" s="605">
        <f t="shared" si="0"/>
        <v>2179.616</v>
      </c>
      <c r="Q10" s="630"/>
      <c r="R10" s="631"/>
      <c r="S10" s="632"/>
      <c r="T10" s="631"/>
      <c r="U10" s="632"/>
      <c r="V10" s="608"/>
      <c r="W10" s="608"/>
    </row>
    <row r="11" spans="1:23" x14ac:dyDescent="0.35">
      <c r="A11" s="611" t="s">
        <v>428</v>
      </c>
      <c r="B11" s="605">
        <v>7</v>
      </c>
      <c r="C11" s="605">
        <v>79</v>
      </c>
      <c r="D11" s="605">
        <v>281</v>
      </c>
      <c r="E11" s="634">
        <v>263</v>
      </c>
      <c r="F11" s="605">
        <v>267</v>
      </c>
      <c r="G11" s="605">
        <v>104</v>
      </c>
      <c r="H11" s="605">
        <v>197.76400000000001</v>
      </c>
      <c r="I11" s="605">
        <v>235.404</v>
      </c>
      <c r="J11" s="605">
        <v>211.63300000000001</v>
      </c>
      <c r="K11" s="605">
        <v>258.02800000000002</v>
      </c>
      <c r="L11" s="634">
        <v>10</v>
      </c>
      <c r="M11" s="634">
        <v>12</v>
      </c>
      <c r="O11" s="605">
        <f t="shared" si="0"/>
        <v>1925.8290000000002</v>
      </c>
      <c r="Q11" s="630"/>
      <c r="R11" s="631"/>
      <c r="S11" s="632"/>
      <c r="T11" s="631"/>
      <c r="U11" s="632"/>
      <c r="V11" s="608"/>
      <c r="W11" s="608"/>
    </row>
    <row r="12" spans="1:23" x14ac:dyDescent="0.35">
      <c r="A12" s="611" t="s">
        <v>429</v>
      </c>
      <c r="B12" s="605">
        <v>824</v>
      </c>
      <c r="C12" s="605">
        <v>1031</v>
      </c>
      <c r="D12" s="605">
        <v>1120</v>
      </c>
      <c r="E12" s="634">
        <v>965</v>
      </c>
      <c r="F12" s="605">
        <v>1013</v>
      </c>
      <c r="G12" s="605">
        <v>589</v>
      </c>
      <c r="H12" s="605">
        <v>892.96500000000003</v>
      </c>
      <c r="I12" s="605">
        <v>939.60400000000004</v>
      </c>
      <c r="J12" s="605">
        <v>959.87099999999998</v>
      </c>
      <c r="K12" s="605">
        <v>1125.4839999999999</v>
      </c>
      <c r="L12" s="634">
        <v>653</v>
      </c>
      <c r="M12" s="634">
        <v>782</v>
      </c>
      <c r="O12" s="605">
        <f t="shared" si="0"/>
        <v>10894.924000000001</v>
      </c>
      <c r="Q12" s="630"/>
      <c r="R12" s="631"/>
      <c r="S12" s="632"/>
      <c r="T12" s="631"/>
      <c r="U12" s="632"/>
      <c r="V12" s="608"/>
      <c r="W12" s="608"/>
    </row>
    <row r="13" spans="1:23" x14ac:dyDescent="0.35">
      <c r="A13" s="611" t="s">
        <v>430</v>
      </c>
      <c r="B13" s="605">
        <v>0</v>
      </c>
      <c r="C13" s="605">
        <v>0</v>
      </c>
      <c r="D13" s="634">
        <v>0</v>
      </c>
      <c r="E13" s="634">
        <v>3</v>
      </c>
      <c r="F13" s="605">
        <v>64</v>
      </c>
      <c r="G13" s="605">
        <v>158</v>
      </c>
      <c r="H13" s="605">
        <v>172.53899999999999</v>
      </c>
      <c r="I13" s="605">
        <v>161.96600000000001</v>
      </c>
      <c r="J13" s="605">
        <v>114.342</v>
      </c>
      <c r="K13" s="605">
        <v>56.223999999999997</v>
      </c>
      <c r="L13" s="634">
        <v>9</v>
      </c>
      <c r="M13" s="634">
        <v>0</v>
      </c>
      <c r="O13" s="605">
        <f t="shared" si="0"/>
        <v>739.07100000000003</v>
      </c>
      <c r="Q13" s="630"/>
      <c r="R13" s="631"/>
      <c r="S13" s="632"/>
      <c r="T13" s="631"/>
      <c r="U13" s="632"/>
      <c r="V13" s="608"/>
      <c r="W13" s="608"/>
    </row>
    <row r="14" spans="1:23" x14ac:dyDescent="0.35">
      <c r="A14" s="611" t="s">
        <v>431</v>
      </c>
      <c r="B14" s="605">
        <v>542</v>
      </c>
      <c r="C14" s="605">
        <v>492</v>
      </c>
      <c r="D14" s="605">
        <v>1204</v>
      </c>
      <c r="E14" s="634">
        <v>1338</v>
      </c>
      <c r="F14" s="605">
        <v>2246</v>
      </c>
      <c r="G14" s="605">
        <v>3035</v>
      </c>
      <c r="H14" s="605">
        <v>3052.2249999999999</v>
      </c>
      <c r="I14" s="605">
        <v>2805.7339999999999</v>
      </c>
      <c r="J14" s="605">
        <v>2480.4189999999999</v>
      </c>
      <c r="K14" s="605">
        <v>2109.404</v>
      </c>
      <c r="L14" s="634">
        <v>1134</v>
      </c>
      <c r="M14" s="634">
        <v>914</v>
      </c>
      <c r="O14" s="605">
        <f t="shared" si="0"/>
        <v>21352.781999999999</v>
      </c>
      <c r="Q14" s="630"/>
      <c r="R14" s="635"/>
      <c r="S14" s="632"/>
      <c r="T14" s="635"/>
      <c r="U14" s="632"/>
      <c r="V14" s="608"/>
      <c r="W14" s="608"/>
    </row>
    <row r="15" spans="1:23" x14ac:dyDescent="0.35">
      <c r="A15" s="611" t="s">
        <v>432</v>
      </c>
      <c r="B15" s="605">
        <v>130</v>
      </c>
      <c r="C15" s="605">
        <v>199</v>
      </c>
      <c r="D15" s="605">
        <v>306</v>
      </c>
      <c r="E15" s="634">
        <v>332</v>
      </c>
      <c r="F15" s="605">
        <v>393</v>
      </c>
      <c r="G15" s="605">
        <v>314</v>
      </c>
      <c r="H15" s="605">
        <v>397.54599999999999</v>
      </c>
      <c r="I15" s="605">
        <v>394.35199999999998</v>
      </c>
      <c r="J15" s="605">
        <v>387.15800000000002</v>
      </c>
      <c r="K15" s="605">
        <v>417.66399999999999</v>
      </c>
      <c r="L15" s="634">
        <v>178</v>
      </c>
      <c r="M15" s="634">
        <v>175</v>
      </c>
      <c r="O15" s="605">
        <f t="shared" si="0"/>
        <v>3623.7199999999993</v>
      </c>
      <c r="Q15" s="630"/>
      <c r="R15" s="636"/>
      <c r="S15" s="632"/>
      <c r="T15" s="631"/>
      <c r="U15" s="632"/>
      <c r="V15" s="608"/>
      <c r="W15" s="608"/>
    </row>
    <row r="16" spans="1:23" x14ac:dyDescent="0.35">
      <c r="A16" s="611" t="s">
        <v>433</v>
      </c>
      <c r="B16" s="605">
        <v>508</v>
      </c>
      <c r="C16" s="605">
        <v>354</v>
      </c>
      <c r="D16" s="605">
        <v>900</v>
      </c>
      <c r="E16" s="634">
        <v>914</v>
      </c>
      <c r="F16" s="605">
        <v>1444</v>
      </c>
      <c r="G16" s="605">
        <v>1821</v>
      </c>
      <c r="H16" s="605">
        <v>1876.74</v>
      </c>
      <c r="I16" s="605">
        <v>1808.528</v>
      </c>
      <c r="J16" s="605">
        <v>1557.0840000000001</v>
      </c>
      <c r="K16" s="605">
        <v>1402.588</v>
      </c>
      <c r="L16" s="634">
        <v>18</v>
      </c>
      <c r="M16" s="634">
        <v>655</v>
      </c>
      <c r="O16" s="605">
        <f t="shared" si="0"/>
        <v>13258.94</v>
      </c>
      <c r="Q16" s="630"/>
      <c r="R16" s="636"/>
      <c r="S16" s="632"/>
      <c r="T16" s="631"/>
      <c r="U16" s="632"/>
      <c r="V16" s="608"/>
      <c r="W16" s="608"/>
    </row>
    <row r="17" spans="1:23" x14ac:dyDescent="0.35">
      <c r="A17" s="611" t="s">
        <v>434</v>
      </c>
      <c r="B17" s="605">
        <v>1071</v>
      </c>
      <c r="C17" s="605">
        <v>1430</v>
      </c>
      <c r="D17" s="605">
        <v>2842</v>
      </c>
      <c r="E17" s="634">
        <v>3857</v>
      </c>
      <c r="F17" s="605">
        <v>7350</v>
      </c>
      <c r="G17" s="605">
        <v>10528</v>
      </c>
      <c r="H17" s="605">
        <v>10281.700999999999</v>
      </c>
      <c r="I17" s="605">
        <v>11585.276</v>
      </c>
      <c r="J17" s="605">
        <v>10394.089</v>
      </c>
      <c r="K17" s="605">
        <v>8484.8040000000019</v>
      </c>
      <c r="L17" s="634">
        <v>3754</v>
      </c>
      <c r="M17" s="634">
        <v>1271</v>
      </c>
      <c r="O17" s="605">
        <f t="shared" si="0"/>
        <v>72848.87</v>
      </c>
      <c r="Q17" s="630"/>
      <c r="R17" s="637"/>
      <c r="S17" s="632"/>
      <c r="T17" s="635"/>
      <c r="U17" s="632"/>
      <c r="V17" s="608"/>
      <c r="W17" s="608"/>
    </row>
    <row r="18" spans="1:23" x14ac:dyDescent="0.35">
      <c r="A18" s="611" t="s">
        <v>435</v>
      </c>
      <c r="B18" s="605">
        <v>1</v>
      </c>
      <c r="C18" s="605">
        <v>0</v>
      </c>
      <c r="D18" s="605">
        <v>23</v>
      </c>
      <c r="E18" s="634">
        <v>16</v>
      </c>
      <c r="F18" s="605">
        <v>20</v>
      </c>
      <c r="G18" s="605">
        <v>18</v>
      </c>
      <c r="H18" s="605">
        <v>16.143999999999998</v>
      </c>
      <c r="I18" s="605">
        <v>6.0359999999999996</v>
      </c>
      <c r="J18" s="605">
        <v>3.0089999999999999</v>
      </c>
      <c r="K18" s="605">
        <v>3.012</v>
      </c>
      <c r="L18" s="634">
        <v>2</v>
      </c>
      <c r="M18" s="634">
        <v>1</v>
      </c>
      <c r="O18" s="605">
        <f t="shared" si="0"/>
        <v>109.20100000000001</v>
      </c>
      <c r="Q18" s="630"/>
      <c r="R18" s="631"/>
      <c r="S18" s="632"/>
      <c r="T18" s="631"/>
      <c r="U18" s="632"/>
      <c r="V18" s="608"/>
      <c r="W18" s="608"/>
    </row>
    <row r="19" spans="1:23" x14ac:dyDescent="0.35">
      <c r="A19" s="611" t="s">
        <v>436</v>
      </c>
      <c r="B19" s="605">
        <v>23</v>
      </c>
      <c r="C19" s="605">
        <v>21</v>
      </c>
      <c r="D19" s="605">
        <v>56</v>
      </c>
      <c r="E19" s="634">
        <v>80</v>
      </c>
      <c r="F19" s="605">
        <v>159</v>
      </c>
      <c r="G19" s="605">
        <v>205</v>
      </c>
      <c r="H19" s="605">
        <v>204.827</v>
      </c>
      <c r="I19" s="605">
        <v>183.09200000000001</v>
      </c>
      <c r="J19" s="605">
        <v>205.61500000000001</v>
      </c>
      <c r="K19" s="605">
        <v>160.63999999999999</v>
      </c>
      <c r="L19" s="634">
        <v>93</v>
      </c>
      <c r="M19" s="634">
        <v>50</v>
      </c>
      <c r="O19" s="605">
        <f t="shared" si="0"/>
        <v>1441.174</v>
      </c>
      <c r="Q19" s="630"/>
      <c r="R19" s="631"/>
      <c r="S19" s="632"/>
      <c r="T19" s="631"/>
      <c r="U19" s="632"/>
      <c r="V19" s="608"/>
      <c r="W19" s="608"/>
    </row>
    <row r="20" spans="1:23" x14ac:dyDescent="0.35">
      <c r="A20" s="611" t="s">
        <v>437</v>
      </c>
      <c r="B20" s="605">
        <v>295</v>
      </c>
      <c r="C20" s="605">
        <v>324</v>
      </c>
      <c r="D20" s="638">
        <v>607</v>
      </c>
      <c r="E20" s="634">
        <v>632</v>
      </c>
      <c r="F20" s="639">
        <v>1849</v>
      </c>
      <c r="G20" s="639">
        <v>2527</v>
      </c>
      <c r="H20" s="605">
        <v>3134.9630000000002</v>
      </c>
      <c r="I20" s="605">
        <v>2545.1799999999998</v>
      </c>
      <c r="J20" s="605">
        <v>2249.7289999999998</v>
      </c>
      <c r="K20" s="605">
        <v>1592.3440000000001</v>
      </c>
      <c r="L20" s="634">
        <v>665</v>
      </c>
      <c r="M20" s="634">
        <v>245</v>
      </c>
      <c r="O20" s="605">
        <f t="shared" si="0"/>
        <v>16666.216</v>
      </c>
      <c r="Q20" s="630"/>
      <c r="R20" s="631"/>
      <c r="S20" s="632"/>
      <c r="T20" s="631"/>
      <c r="U20" s="632"/>
      <c r="V20" s="608"/>
      <c r="W20" s="608"/>
    </row>
    <row r="21" spans="1:23" x14ac:dyDescent="0.35">
      <c r="A21" s="611" t="s">
        <v>438</v>
      </c>
      <c r="B21" s="605">
        <v>0</v>
      </c>
      <c r="C21" s="640">
        <v>0</v>
      </c>
      <c r="D21" s="640">
        <v>0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1"/>
      <c r="L21" s="641"/>
      <c r="M21" s="641"/>
      <c r="O21" s="605">
        <f t="shared" si="0"/>
        <v>0</v>
      </c>
      <c r="Q21" s="630"/>
      <c r="R21" s="631"/>
      <c r="S21" s="632"/>
      <c r="T21" s="631"/>
      <c r="U21" s="632"/>
      <c r="V21" s="608"/>
      <c r="W21" s="608"/>
    </row>
    <row r="22" spans="1:23" x14ac:dyDescent="0.35">
      <c r="A22" s="611" t="s">
        <v>439</v>
      </c>
      <c r="B22" s="605">
        <v>21</v>
      </c>
      <c r="C22" s="605">
        <v>27</v>
      </c>
      <c r="D22" s="605">
        <v>33</v>
      </c>
      <c r="E22" s="634">
        <v>26</v>
      </c>
      <c r="F22" s="605">
        <v>34</v>
      </c>
      <c r="G22" s="605">
        <v>17</v>
      </c>
      <c r="H22" s="605">
        <v>6.0540000000000003</v>
      </c>
      <c r="I22" s="605">
        <v>5.03</v>
      </c>
      <c r="J22" s="605">
        <v>6.0179999999999998</v>
      </c>
      <c r="K22" s="605">
        <v>7.0279999999999996</v>
      </c>
      <c r="L22" s="634">
        <v>4</v>
      </c>
      <c r="M22" s="634">
        <v>6</v>
      </c>
      <c r="O22" s="605">
        <f t="shared" si="0"/>
        <v>192.13</v>
      </c>
      <c r="Q22" s="630"/>
      <c r="R22" s="631"/>
      <c r="S22" s="632"/>
      <c r="T22" s="631"/>
      <c r="U22" s="632"/>
      <c r="V22" s="608"/>
      <c r="W22" s="608"/>
    </row>
    <row r="23" spans="1:23" x14ac:dyDescent="0.35">
      <c r="A23" s="611" t="s">
        <v>440</v>
      </c>
      <c r="B23" s="605">
        <v>0</v>
      </c>
      <c r="C23" s="605">
        <v>0</v>
      </c>
      <c r="D23" s="605">
        <v>0</v>
      </c>
      <c r="E23" s="634">
        <v>0</v>
      </c>
      <c r="F23" s="605">
        <v>0</v>
      </c>
      <c r="G23" s="605">
        <v>26</v>
      </c>
      <c r="H23" s="605">
        <v>0</v>
      </c>
      <c r="I23" s="605">
        <v>1.006</v>
      </c>
      <c r="J23" s="605">
        <v>0</v>
      </c>
      <c r="K23" s="605">
        <v>0</v>
      </c>
      <c r="L23" s="634">
        <v>0</v>
      </c>
      <c r="M23" s="634">
        <v>0</v>
      </c>
      <c r="O23" s="605">
        <f t="shared" si="0"/>
        <v>27.006</v>
      </c>
      <c r="Q23" s="630"/>
      <c r="R23" s="631"/>
      <c r="S23" s="632"/>
      <c r="T23" s="631"/>
      <c r="U23" s="632"/>
      <c r="V23" s="608"/>
      <c r="W23" s="608"/>
    </row>
    <row r="24" spans="1:23" x14ac:dyDescent="0.35">
      <c r="A24" s="611" t="s">
        <v>441</v>
      </c>
      <c r="B24" s="605">
        <v>177</v>
      </c>
      <c r="C24" s="605">
        <v>166</v>
      </c>
      <c r="D24" s="605">
        <v>443</v>
      </c>
      <c r="E24" s="634">
        <v>745</v>
      </c>
      <c r="F24" s="605">
        <v>1236</v>
      </c>
      <c r="G24" s="605">
        <v>1118</v>
      </c>
      <c r="H24" s="605">
        <v>1571.0129999999999</v>
      </c>
      <c r="I24" s="605">
        <v>1388.28</v>
      </c>
      <c r="J24" s="605">
        <v>1529.575</v>
      </c>
      <c r="K24" s="605">
        <v>138.55199999999999</v>
      </c>
      <c r="L24" s="634">
        <v>112</v>
      </c>
      <c r="M24" s="634">
        <v>200</v>
      </c>
      <c r="O24" s="605">
        <f t="shared" si="0"/>
        <v>8824.42</v>
      </c>
      <c r="Q24" s="630"/>
      <c r="R24" s="631"/>
      <c r="S24" s="632"/>
      <c r="T24" s="631"/>
      <c r="U24" s="632"/>
      <c r="V24" s="608"/>
      <c r="W24" s="608"/>
    </row>
    <row r="25" spans="1:23" x14ac:dyDescent="0.35">
      <c r="A25" s="611" t="s">
        <v>284</v>
      </c>
      <c r="B25" s="605">
        <v>41</v>
      </c>
      <c r="C25" s="605">
        <v>37</v>
      </c>
      <c r="D25" s="605">
        <v>119</v>
      </c>
      <c r="E25" s="634">
        <v>156</v>
      </c>
      <c r="F25" s="605">
        <v>358</v>
      </c>
      <c r="G25" s="605">
        <v>514</v>
      </c>
      <c r="H25" s="605">
        <v>501.47300000000001</v>
      </c>
      <c r="I25" s="605">
        <v>464.77199999999999</v>
      </c>
      <c r="J25" s="605">
        <v>379.13400000000001</v>
      </c>
      <c r="K25" s="605">
        <v>290.15600000000001</v>
      </c>
      <c r="L25" s="634">
        <v>146</v>
      </c>
      <c r="M25" s="634">
        <v>94</v>
      </c>
      <c r="O25" s="605">
        <f t="shared" si="0"/>
        <v>3100.5349999999999</v>
      </c>
      <c r="Q25" s="630"/>
      <c r="R25" s="631"/>
      <c r="S25" s="632"/>
      <c r="T25" s="631"/>
      <c r="U25" s="632"/>
      <c r="V25" s="608"/>
      <c r="W25" s="608"/>
    </row>
    <row r="26" spans="1:23" x14ac:dyDescent="0.35">
      <c r="A26" s="611" t="s">
        <v>442</v>
      </c>
      <c r="B26" s="605">
        <v>9</v>
      </c>
      <c r="C26" s="605">
        <v>159</v>
      </c>
      <c r="D26" s="605">
        <v>334</v>
      </c>
      <c r="E26" s="634">
        <v>452</v>
      </c>
      <c r="F26" s="605">
        <v>1037</v>
      </c>
      <c r="G26" s="605">
        <v>909</v>
      </c>
      <c r="H26" s="605">
        <v>666.94899999999996</v>
      </c>
      <c r="I26" s="605">
        <v>572.41399999999999</v>
      </c>
      <c r="J26" s="605">
        <v>819.45100000000002</v>
      </c>
      <c r="K26" s="605">
        <v>1101.3879999999999</v>
      </c>
      <c r="L26" s="634">
        <v>376</v>
      </c>
      <c r="M26" s="634">
        <v>3</v>
      </c>
      <c r="O26" s="605">
        <f t="shared" si="0"/>
        <v>6439.2020000000002</v>
      </c>
      <c r="Q26" s="630"/>
      <c r="R26" s="631"/>
      <c r="S26" s="632"/>
      <c r="T26" s="631"/>
      <c r="U26" s="632"/>
      <c r="V26" s="608"/>
      <c r="W26" s="608"/>
    </row>
    <row r="27" spans="1:23" x14ac:dyDescent="0.35">
      <c r="A27" s="611" t="s">
        <v>443</v>
      </c>
      <c r="B27" s="605">
        <v>6</v>
      </c>
      <c r="C27" s="605">
        <v>7</v>
      </c>
      <c r="D27" s="605">
        <v>23</v>
      </c>
      <c r="E27" s="634">
        <v>38</v>
      </c>
      <c r="F27" s="605">
        <v>140</v>
      </c>
      <c r="G27" s="605">
        <v>262</v>
      </c>
      <c r="H27" s="605">
        <v>401.58199999999999</v>
      </c>
      <c r="I27" s="605">
        <v>471.81400000000002</v>
      </c>
      <c r="J27" s="605">
        <v>372.113</v>
      </c>
      <c r="K27" s="605">
        <v>222.88800000000001</v>
      </c>
      <c r="L27" s="634">
        <v>8</v>
      </c>
      <c r="M27" s="634">
        <v>5</v>
      </c>
      <c r="O27" s="605">
        <f t="shared" si="0"/>
        <v>1957.3969999999999</v>
      </c>
      <c r="Q27" s="630"/>
      <c r="R27" s="631"/>
      <c r="S27" s="632"/>
      <c r="T27" s="631"/>
      <c r="U27" s="632"/>
      <c r="V27" s="608"/>
      <c r="W27" s="608"/>
    </row>
    <row r="28" spans="1:23" x14ac:dyDescent="0.35">
      <c r="A28" s="611" t="s">
        <v>384</v>
      </c>
      <c r="B28" s="605">
        <v>17</v>
      </c>
      <c r="C28" s="605">
        <v>18</v>
      </c>
      <c r="D28" s="605">
        <v>18</v>
      </c>
      <c r="E28" s="634">
        <v>17</v>
      </c>
      <c r="F28" s="605">
        <v>92</v>
      </c>
      <c r="G28" s="605">
        <v>354</v>
      </c>
      <c r="H28" s="605">
        <v>427.81599999999997</v>
      </c>
      <c r="I28" s="605">
        <v>367.19</v>
      </c>
      <c r="J28" s="605">
        <v>251.75299999999999</v>
      </c>
      <c r="K28" s="605">
        <v>115.46</v>
      </c>
      <c r="L28" s="634">
        <v>30</v>
      </c>
      <c r="M28" s="634">
        <v>17</v>
      </c>
      <c r="O28" s="605">
        <f t="shared" si="0"/>
        <v>1725.2190000000001</v>
      </c>
      <c r="Q28" s="630"/>
      <c r="R28" s="635"/>
      <c r="S28" s="632"/>
      <c r="T28" s="635"/>
      <c r="U28" s="632"/>
      <c r="V28" s="608"/>
      <c r="W28" s="608"/>
    </row>
    <row r="29" spans="1:23" x14ac:dyDescent="0.35">
      <c r="A29" s="611" t="s">
        <v>444</v>
      </c>
      <c r="B29" s="605">
        <v>55</v>
      </c>
      <c r="C29" s="605">
        <v>51</v>
      </c>
      <c r="D29" s="605">
        <v>98</v>
      </c>
      <c r="E29" s="634">
        <v>135</v>
      </c>
      <c r="F29" s="605">
        <v>286</v>
      </c>
      <c r="G29" s="605">
        <v>429</v>
      </c>
      <c r="H29" s="605">
        <v>430.84300000000002</v>
      </c>
      <c r="I29" s="605">
        <v>411.45400000000001</v>
      </c>
      <c r="J29" s="605">
        <v>352.053</v>
      </c>
      <c r="K29" s="605">
        <v>262.04399999999998</v>
      </c>
      <c r="L29" s="634">
        <v>143</v>
      </c>
      <c r="M29" s="634">
        <v>90</v>
      </c>
      <c r="O29" s="605">
        <f t="shared" si="0"/>
        <v>2743.3939999999998</v>
      </c>
      <c r="Q29" s="630"/>
      <c r="R29" s="631"/>
      <c r="S29" s="632"/>
      <c r="T29" s="631"/>
      <c r="U29" s="632"/>
      <c r="V29" s="608"/>
      <c r="W29" s="608"/>
    </row>
    <row r="30" spans="1:23" x14ac:dyDescent="0.35">
      <c r="A30" s="611" t="s">
        <v>445</v>
      </c>
      <c r="B30" s="605">
        <v>0</v>
      </c>
      <c r="C30" s="605">
        <v>0</v>
      </c>
      <c r="D30" s="605">
        <v>0</v>
      </c>
      <c r="E30" s="634"/>
      <c r="F30" s="605">
        <v>0</v>
      </c>
      <c r="G30" s="605">
        <v>0</v>
      </c>
      <c r="H30" s="605">
        <v>0</v>
      </c>
      <c r="I30" s="605">
        <v>0</v>
      </c>
      <c r="J30" s="612" t="s">
        <v>128</v>
      </c>
      <c r="K30" s="612" t="s">
        <v>128</v>
      </c>
      <c r="L30" s="641"/>
      <c r="M30" s="641"/>
      <c r="O30" s="605">
        <f t="shared" si="0"/>
        <v>0</v>
      </c>
      <c r="Q30" s="630"/>
      <c r="R30" s="631"/>
      <c r="S30" s="632"/>
      <c r="T30" s="631"/>
      <c r="U30" s="632"/>
      <c r="V30" s="608"/>
      <c r="W30" s="608"/>
    </row>
    <row r="31" spans="1:23" x14ac:dyDescent="0.35">
      <c r="A31" s="611" t="s">
        <v>446</v>
      </c>
      <c r="B31" s="605">
        <v>0</v>
      </c>
      <c r="C31" s="605">
        <v>0</v>
      </c>
      <c r="D31" s="605">
        <v>0</v>
      </c>
      <c r="E31" s="634"/>
      <c r="F31" s="605">
        <v>0</v>
      </c>
      <c r="G31" s="605">
        <v>0</v>
      </c>
      <c r="H31" s="605">
        <v>0</v>
      </c>
      <c r="I31" s="605">
        <v>0</v>
      </c>
      <c r="J31" s="612" t="s">
        <v>128</v>
      </c>
      <c r="K31" s="612" t="s">
        <v>128</v>
      </c>
      <c r="L31" s="641"/>
      <c r="M31" s="641"/>
      <c r="O31" s="605">
        <f t="shared" si="0"/>
        <v>0</v>
      </c>
      <c r="Q31" s="630"/>
      <c r="R31" s="631"/>
      <c r="S31" s="632"/>
      <c r="T31" s="631"/>
      <c r="U31" s="632"/>
      <c r="V31" s="608"/>
      <c r="W31" s="608"/>
    </row>
    <row r="32" spans="1:23" x14ac:dyDescent="0.35">
      <c r="A32" s="611" t="s">
        <v>447</v>
      </c>
      <c r="B32" s="639">
        <v>0</v>
      </c>
      <c r="C32" s="612" t="s">
        <v>128</v>
      </c>
      <c r="D32" s="612" t="s">
        <v>128</v>
      </c>
      <c r="E32" s="612" t="s">
        <v>128</v>
      </c>
      <c r="F32" s="612" t="s">
        <v>128</v>
      </c>
      <c r="G32" s="612" t="s">
        <v>128</v>
      </c>
      <c r="H32" s="612" t="s">
        <v>128</v>
      </c>
      <c r="I32" s="612" t="s">
        <v>128</v>
      </c>
      <c r="J32" s="612" t="s">
        <v>128</v>
      </c>
      <c r="K32" s="612" t="s">
        <v>128</v>
      </c>
      <c r="L32" s="641" t="s">
        <v>128</v>
      </c>
      <c r="M32" s="641" t="s">
        <v>128</v>
      </c>
      <c r="O32" s="605">
        <f t="shared" si="0"/>
        <v>0</v>
      </c>
      <c r="Q32" s="630"/>
      <c r="R32" s="642"/>
      <c r="S32" s="642"/>
      <c r="T32" s="642"/>
      <c r="U32" s="642"/>
      <c r="V32" s="608"/>
      <c r="W32" s="608"/>
    </row>
    <row r="33" spans="1:23" x14ac:dyDescent="0.35">
      <c r="A33" s="611" t="s">
        <v>448</v>
      </c>
      <c r="B33" s="605">
        <v>11</v>
      </c>
      <c r="C33" s="605">
        <v>7</v>
      </c>
      <c r="D33" s="605">
        <v>8</v>
      </c>
      <c r="E33" s="634">
        <v>7</v>
      </c>
      <c r="F33" s="605">
        <v>11</v>
      </c>
      <c r="G33" s="605">
        <v>4</v>
      </c>
      <c r="H33" s="605">
        <v>11.099</v>
      </c>
      <c r="I33" s="605">
        <v>8.048</v>
      </c>
      <c r="J33" s="605">
        <v>10.029999999999999</v>
      </c>
      <c r="L33" s="634">
        <v>8</v>
      </c>
      <c r="M33" s="634">
        <v>7</v>
      </c>
      <c r="O33" s="605">
        <f t="shared" si="0"/>
        <v>92.177000000000007</v>
      </c>
      <c r="Q33" s="630"/>
      <c r="R33" s="631"/>
      <c r="S33" s="632"/>
      <c r="T33" s="631"/>
      <c r="U33" s="632"/>
      <c r="V33" s="608"/>
      <c r="W33" s="608"/>
    </row>
    <row r="34" spans="1:23" x14ac:dyDescent="0.35">
      <c r="A34" s="611" t="s">
        <v>449</v>
      </c>
      <c r="B34" s="639">
        <v>0</v>
      </c>
      <c r="C34" s="612" t="s">
        <v>128</v>
      </c>
      <c r="D34" s="612" t="s">
        <v>128</v>
      </c>
      <c r="E34" s="612" t="s">
        <v>128</v>
      </c>
      <c r="F34" s="612" t="s">
        <v>128</v>
      </c>
      <c r="G34" s="612" t="s">
        <v>128</v>
      </c>
      <c r="H34" s="612" t="s">
        <v>128</v>
      </c>
      <c r="I34" s="612" t="s">
        <v>128</v>
      </c>
      <c r="J34" s="612" t="s">
        <v>128</v>
      </c>
      <c r="K34" s="612" t="s">
        <v>128</v>
      </c>
      <c r="L34" s="641" t="s">
        <v>128</v>
      </c>
      <c r="M34" s="641" t="s">
        <v>128</v>
      </c>
      <c r="O34" s="605">
        <f t="shared" si="0"/>
        <v>0</v>
      </c>
      <c r="Q34" s="630"/>
      <c r="R34" s="642"/>
      <c r="S34" s="642"/>
      <c r="T34" s="642"/>
      <c r="U34" s="642"/>
      <c r="V34" s="608"/>
      <c r="W34" s="608"/>
    </row>
    <row r="35" spans="1:23" x14ac:dyDescent="0.35">
      <c r="A35" s="611" t="s">
        <v>450</v>
      </c>
      <c r="B35" s="639">
        <v>0</v>
      </c>
      <c r="C35" s="612" t="s">
        <v>128</v>
      </c>
      <c r="D35" s="612" t="s">
        <v>128</v>
      </c>
      <c r="E35" s="612" t="s">
        <v>128</v>
      </c>
      <c r="F35" s="612" t="s">
        <v>128</v>
      </c>
      <c r="G35" s="612" t="s">
        <v>128</v>
      </c>
      <c r="H35" s="612" t="s">
        <v>128</v>
      </c>
      <c r="I35" s="612" t="s">
        <v>128</v>
      </c>
      <c r="J35" s="612" t="s">
        <v>128</v>
      </c>
      <c r="K35" s="612" t="s">
        <v>128</v>
      </c>
      <c r="L35" s="641" t="s">
        <v>128</v>
      </c>
      <c r="M35" s="641" t="s">
        <v>128</v>
      </c>
      <c r="O35" s="605">
        <f t="shared" si="0"/>
        <v>0</v>
      </c>
      <c r="Q35" s="630"/>
      <c r="R35" s="642"/>
      <c r="S35" s="642"/>
      <c r="T35" s="642"/>
      <c r="U35" s="642"/>
      <c r="V35" s="608"/>
      <c r="W35" s="608"/>
    </row>
    <row r="36" spans="1:23" x14ac:dyDescent="0.35">
      <c r="A36" s="611" t="s">
        <v>451</v>
      </c>
      <c r="B36" s="639">
        <v>0</v>
      </c>
      <c r="C36" s="612" t="s">
        <v>128</v>
      </c>
      <c r="D36" s="612" t="s">
        <v>128</v>
      </c>
      <c r="E36" s="612" t="s">
        <v>128</v>
      </c>
      <c r="F36" s="612" t="s">
        <v>128</v>
      </c>
      <c r="G36" s="612" t="s">
        <v>128</v>
      </c>
      <c r="H36" s="612" t="s">
        <v>128</v>
      </c>
      <c r="I36" s="612" t="s">
        <v>128</v>
      </c>
      <c r="J36" s="612" t="s">
        <v>128</v>
      </c>
      <c r="K36" s="612" t="s">
        <v>128</v>
      </c>
      <c r="L36" s="641" t="s">
        <v>128</v>
      </c>
      <c r="M36" s="641" t="s">
        <v>128</v>
      </c>
      <c r="O36" s="605">
        <f t="shared" si="0"/>
        <v>0</v>
      </c>
      <c r="Q36" s="630"/>
      <c r="R36" s="642"/>
      <c r="S36" s="642"/>
      <c r="T36" s="642"/>
      <c r="U36" s="642"/>
      <c r="V36" s="608"/>
      <c r="W36" s="608"/>
    </row>
    <row r="37" spans="1:23" x14ac:dyDescent="0.35">
      <c r="A37" s="611" t="s">
        <v>452</v>
      </c>
      <c r="B37" s="605">
        <v>348</v>
      </c>
      <c r="C37" s="605">
        <v>833</v>
      </c>
      <c r="D37" s="638">
        <v>1332</v>
      </c>
      <c r="E37" s="634">
        <v>2055</v>
      </c>
      <c r="F37" s="605">
        <v>4035</v>
      </c>
      <c r="G37" s="605">
        <v>4824</v>
      </c>
      <c r="H37" s="605">
        <v>6554.4639999999999</v>
      </c>
      <c r="I37" s="605">
        <v>5415.2979999999998</v>
      </c>
      <c r="J37" s="639">
        <v>4661.9440000000004</v>
      </c>
      <c r="K37" s="605">
        <v>4383.4639999999999</v>
      </c>
      <c r="L37" s="634">
        <v>1195</v>
      </c>
      <c r="M37" s="634">
        <v>800</v>
      </c>
      <c r="O37" s="605">
        <f>SUM(B37:N37)</f>
        <v>36437.17</v>
      </c>
      <c r="Q37" s="630"/>
      <c r="R37" s="643"/>
      <c r="S37" s="632"/>
      <c r="T37" s="643"/>
      <c r="U37" s="632"/>
      <c r="V37" s="608"/>
      <c r="W37" s="608"/>
    </row>
    <row r="38" spans="1:23" x14ac:dyDescent="0.35">
      <c r="A38" s="611" t="s">
        <v>453</v>
      </c>
      <c r="B38" s="605">
        <v>11</v>
      </c>
      <c r="C38" s="605">
        <v>13</v>
      </c>
      <c r="D38" s="605">
        <v>10</v>
      </c>
      <c r="E38" s="634">
        <v>11</v>
      </c>
      <c r="F38" s="605">
        <v>13</v>
      </c>
      <c r="G38" s="605">
        <v>13</v>
      </c>
      <c r="H38" s="605">
        <v>7.0629999999999997</v>
      </c>
      <c r="I38" s="605">
        <v>3.0179999999999998</v>
      </c>
      <c r="J38" s="605">
        <v>0</v>
      </c>
      <c r="K38" s="605">
        <v>0</v>
      </c>
      <c r="L38" s="634">
        <v>0</v>
      </c>
      <c r="M38" s="634">
        <v>0</v>
      </c>
      <c r="O38" s="605">
        <f t="shared" si="0"/>
        <v>81.081000000000003</v>
      </c>
      <c r="Q38" s="630"/>
      <c r="R38" s="643"/>
      <c r="S38" s="632"/>
      <c r="T38" s="643"/>
      <c r="U38" s="632"/>
      <c r="V38" s="608"/>
      <c r="W38" s="608"/>
    </row>
    <row r="39" spans="1:23" x14ac:dyDescent="0.35">
      <c r="A39" s="611" t="s">
        <v>380</v>
      </c>
      <c r="B39" s="644">
        <v>0</v>
      </c>
      <c r="C39" s="644">
        <v>0</v>
      </c>
      <c r="D39" s="644">
        <v>0</v>
      </c>
      <c r="E39" s="645">
        <v>1</v>
      </c>
      <c r="F39" s="646">
        <v>213</v>
      </c>
      <c r="G39" s="646">
        <v>700</v>
      </c>
      <c r="H39" s="644">
        <v>816.28099999999995</v>
      </c>
      <c r="I39" s="646">
        <v>845.04</v>
      </c>
      <c r="J39" s="647">
        <v>430.28699999999998</v>
      </c>
      <c r="K39" s="644">
        <v>209.83600000000001</v>
      </c>
      <c r="L39" s="645">
        <v>157</v>
      </c>
      <c r="M39" s="645">
        <v>486</v>
      </c>
      <c r="O39" s="605">
        <f t="shared" si="0"/>
        <v>3858.4439999999995</v>
      </c>
      <c r="Q39" s="630"/>
      <c r="R39" s="631"/>
      <c r="S39" s="632"/>
      <c r="T39" s="643"/>
      <c r="U39" s="632"/>
      <c r="V39" s="608"/>
      <c r="W39" s="608"/>
    </row>
    <row r="40" spans="1:23" x14ac:dyDescent="0.35">
      <c r="A40" s="611" t="s">
        <v>454</v>
      </c>
      <c r="B40" s="605">
        <v>5</v>
      </c>
      <c r="C40" s="605">
        <v>4</v>
      </c>
      <c r="D40" s="611">
        <v>5</v>
      </c>
      <c r="E40" s="605">
        <v>4</v>
      </c>
      <c r="F40" s="605">
        <v>6</v>
      </c>
      <c r="G40" s="605">
        <v>4</v>
      </c>
      <c r="H40" s="605">
        <v>4.0359999999999996</v>
      </c>
      <c r="I40" s="605">
        <v>5.03</v>
      </c>
      <c r="J40" s="605">
        <v>5.0149999999999997</v>
      </c>
      <c r="K40" s="605">
        <v>4.016</v>
      </c>
      <c r="L40" s="634">
        <v>4</v>
      </c>
      <c r="M40" s="634">
        <v>5</v>
      </c>
      <c r="O40" s="605">
        <f t="shared" si="0"/>
        <v>55.097000000000001</v>
      </c>
      <c r="Q40" s="630"/>
      <c r="R40" s="648"/>
      <c r="S40" s="632"/>
      <c r="T40" s="649"/>
      <c r="U40" s="632"/>
      <c r="V40" s="608"/>
      <c r="W40" s="608"/>
    </row>
    <row r="41" spans="1:23" x14ac:dyDescent="0.35">
      <c r="A41" s="611" t="s">
        <v>455</v>
      </c>
      <c r="B41" s="605">
        <v>7</v>
      </c>
      <c r="C41" s="611">
        <v>4</v>
      </c>
      <c r="D41" s="611">
        <v>7</v>
      </c>
      <c r="E41" s="605">
        <v>7</v>
      </c>
      <c r="F41" s="605">
        <v>0</v>
      </c>
      <c r="G41" s="605">
        <v>0</v>
      </c>
      <c r="H41" s="605">
        <v>0</v>
      </c>
      <c r="I41" s="605">
        <v>7.0419999999999998</v>
      </c>
      <c r="J41" s="605">
        <v>7.0209999999999999</v>
      </c>
      <c r="K41" s="605">
        <v>8.032</v>
      </c>
      <c r="L41" s="634">
        <v>15</v>
      </c>
      <c r="M41" s="634">
        <v>13</v>
      </c>
      <c r="O41" s="605">
        <f t="shared" si="0"/>
        <v>75.094999999999999</v>
      </c>
      <c r="Q41" s="630"/>
      <c r="R41" s="648"/>
      <c r="S41" s="632"/>
      <c r="T41" s="649"/>
      <c r="U41" s="632"/>
      <c r="V41" s="608"/>
      <c r="W41" s="608"/>
    </row>
    <row r="42" spans="1:23" x14ac:dyDescent="0.35">
      <c r="A42" s="611" t="s">
        <v>456</v>
      </c>
      <c r="B42" s="605">
        <v>3</v>
      </c>
      <c r="C42" s="611">
        <v>0</v>
      </c>
      <c r="D42" s="611">
        <v>0</v>
      </c>
      <c r="F42" s="605">
        <v>0</v>
      </c>
      <c r="G42" s="605">
        <v>0</v>
      </c>
      <c r="H42" s="605">
        <v>0</v>
      </c>
      <c r="I42" s="605">
        <v>0</v>
      </c>
      <c r="J42" s="612" t="s">
        <v>128</v>
      </c>
      <c r="K42" s="612" t="s">
        <v>128</v>
      </c>
      <c r="L42" s="634"/>
      <c r="M42" s="634"/>
      <c r="O42" s="605">
        <f t="shared" si="0"/>
        <v>3</v>
      </c>
      <c r="Q42" s="650"/>
      <c r="R42" s="651"/>
      <c r="S42" s="75"/>
      <c r="T42" s="606"/>
      <c r="U42" s="75"/>
    </row>
    <row r="43" spans="1:23" x14ac:dyDescent="0.35">
      <c r="A43" s="611" t="s">
        <v>457</v>
      </c>
      <c r="C43" s="611"/>
      <c r="D43" s="611"/>
      <c r="J43" s="612"/>
      <c r="K43" s="612"/>
      <c r="L43" s="634">
        <v>16</v>
      </c>
      <c r="M43" s="634">
        <v>11</v>
      </c>
      <c r="O43" s="605">
        <f t="shared" si="0"/>
        <v>27</v>
      </c>
      <c r="Q43" s="650"/>
      <c r="R43" s="651"/>
      <c r="S43" s="75"/>
      <c r="T43" s="606"/>
      <c r="U43" s="75"/>
    </row>
    <row r="44" spans="1:23" x14ac:dyDescent="0.35">
      <c r="A44" s="611" t="s">
        <v>458</v>
      </c>
      <c r="C44" s="611"/>
      <c r="D44" s="611"/>
      <c r="H44" s="605">
        <v>11.099</v>
      </c>
      <c r="I44" s="652">
        <v>10.06</v>
      </c>
      <c r="J44" s="605">
        <v>11.032999999999999</v>
      </c>
      <c r="K44" s="605">
        <v>12.048</v>
      </c>
      <c r="L44" s="634"/>
      <c r="M44" s="634">
        <v>11</v>
      </c>
      <c r="O44" s="605">
        <f t="shared" si="0"/>
        <v>55.24</v>
      </c>
      <c r="Q44" s="650"/>
      <c r="R44" s="651"/>
      <c r="S44" s="75"/>
      <c r="T44" s="606"/>
      <c r="U44" s="75"/>
    </row>
    <row r="45" spans="1:23" ht="18.5" x14ac:dyDescent="0.45">
      <c r="A45" s="653"/>
      <c r="B45" s="654">
        <f t="shared" ref="B45:I45" si="1">SUM(B6:B44)</f>
        <v>4227</v>
      </c>
      <c r="C45" s="654">
        <f t="shared" si="1"/>
        <v>6451</v>
      </c>
      <c r="D45" s="654">
        <f t="shared" si="1"/>
        <v>13843</v>
      </c>
      <c r="E45" s="654">
        <f t="shared" si="1"/>
        <v>15424</v>
      </c>
      <c r="F45" s="654">
        <f t="shared" si="1"/>
        <v>31941</v>
      </c>
      <c r="G45" s="654">
        <f t="shared" si="1"/>
        <v>34902</v>
      </c>
      <c r="H45" s="654">
        <f t="shared" si="1"/>
        <v>38164.407000000007</v>
      </c>
      <c r="I45" s="605">
        <f t="shared" si="1"/>
        <v>37635.385999999999</v>
      </c>
      <c r="J45" s="654">
        <f>SUM(J6:J44)</f>
        <v>30855.258000000005</v>
      </c>
      <c r="K45" s="654">
        <f>SUM(K6:K44)</f>
        <v>31092.875999999997</v>
      </c>
      <c r="L45" s="654">
        <f>SUM(L6:L44)</f>
        <v>11974</v>
      </c>
      <c r="M45" s="654">
        <f>SUM(M6:M44)</f>
        <v>6356</v>
      </c>
      <c r="O45" s="654">
        <f>SUM(B45:N45)</f>
        <v>262865.92700000003</v>
      </c>
      <c r="P45" s="655">
        <f>SUM(O6:O44)</f>
        <v>262865.92700000003</v>
      </c>
      <c r="Q45" s="656" t="s">
        <v>459</v>
      </c>
      <c r="R45" s="651"/>
      <c r="S45" s="75"/>
      <c r="T45" s="649"/>
      <c r="U45" s="632"/>
    </row>
    <row r="46" spans="1:23" ht="18.5" x14ac:dyDescent="0.45">
      <c r="A46" s="653" t="s">
        <v>460</v>
      </c>
      <c r="B46" s="644">
        <f>B45/1000</f>
        <v>4.2270000000000003</v>
      </c>
      <c r="C46" s="644">
        <f>C45/1000</f>
        <v>6.4509999999999996</v>
      </c>
      <c r="D46" s="644">
        <f>D45/1000</f>
        <v>13.843</v>
      </c>
      <c r="E46" s="644">
        <f>E45/1000</f>
        <v>15.423999999999999</v>
      </c>
      <c r="F46" s="644">
        <f>F45/1000</f>
        <v>31.940999999999999</v>
      </c>
      <c r="G46" s="644">
        <f t="shared" ref="G46:M46" si="2">G45/1000</f>
        <v>34.902000000000001</v>
      </c>
      <c r="H46" s="644">
        <f t="shared" si="2"/>
        <v>38.164407000000004</v>
      </c>
      <c r="I46" s="644">
        <f t="shared" si="2"/>
        <v>37.635385999999997</v>
      </c>
      <c r="J46" s="644">
        <f t="shared" si="2"/>
        <v>30.855258000000006</v>
      </c>
      <c r="K46" s="644">
        <f t="shared" si="2"/>
        <v>31.092875999999997</v>
      </c>
      <c r="L46" s="644">
        <f t="shared" si="2"/>
        <v>11.974</v>
      </c>
      <c r="M46" s="644">
        <f t="shared" si="2"/>
        <v>6.3559999999999999</v>
      </c>
      <c r="O46" s="644">
        <f t="shared" si="0"/>
        <v>262.86592699999994</v>
      </c>
      <c r="P46" s="657"/>
      <c r="Q46" s="658"/>
      <c r="R46" s="651"/>
      <c r="S46" s="75"/>
      <c r="T46" s="649"/>
      <c r="U46" s="632"/>
    </row>
    <row r="47" spans="1:23" ht="18.5" x14ac:dyDescent="0.45">
      <c r="A47" s="659" t="s">
        <v>461</v>
      </c>
      <c r="B47" s="652">
        <f>+B5</f>
        <v>25661</v>
      </c>
      <c r="C47" s="652">
        <f>+C5</f>
        <v>26167</v>
      </c>
      <c r="D47" s="652">
        <f>+D5</f>
        <v>26695</v>
      </c>
      <c r="E47" s="652">
        <f>+E5</f>
        <v>27618</v>
      </c>
      <c r="F47" s="652">
        <f t="shared" ref="F47:I47" si="3">+F5</f>
        <v>29583</v>
      </c>
      <c r="G47" s="652">
        <f t="shared" si="3"/>
        <v>38392</v>
      </c>
      <c r="H47" s="652">
        <f t="shared" si="3"/>
        <v>44728</v>
      </c>
      <c r="I47" s="652">
        <f t="shared" si="3"/>
        <v>37881</v>
      </c>
      <c r="J47" s="652">
        <f>+J5</f>
        <v>37161</v>
      </c>
      <c r="K47" s="652">
        <f>+K5</f>
        <v>27918</v>
      </c>
      <c r="L47" s="652">
        <f>+L5</f>
        <v>19782</v>
      </c>
      <c r="M47" s="652">
        <f>+M5</f>
        <v>21881</v>
      </c>
      <c r="N47" s="608"/>
      <c r="O47" s="652">
        <f t="shared" si="0"/>
        <v>363467</v>
      </c>
      <c r="P47" s="660"/>
      <c r="Q47" s="661"/>
      <c r="R47" s="648"/>
      <c r="S47" s="662"/>
      <c r="T47" s="648"/>
      <c r="U47" s="662"/>
    </row>
    <row r="48" spans="1:23" ht="18.5" x14ac:dyDescent="0.45">
      <c r="A48" s="659" t="s">
        <v>462</v>
      </c>
      <c r="B48" s="644">
        <f t="shared" ref="B48:K48" si="4">SUM(B46:B47)</f>
        <v>25665.226999999999</v>
      </c>
      <c r="C48" s="644">
        <f t="shared" si="4"/>
        <v>26173.451000000001</v>
      </c>
      <c r="D48" s="644">
        <f t="shared" si="4"/>
        <v>26708.843000000001</v>
      </c>
      <c r="E48" s="644">
        <f t="shared" si="4"/>
        <v>27633.423999999999</v>
      </c>
      <c r="F48" s="644">
        <f t="shared" si="4"/>
        <v>29614.940999999999</v>
      </c>
      <c r="G48" s="644">
        <f t="shared" si="4"/>
        <v>38426.902000000002</v>
      </c>
      <c r="H48" s="644">
        <f t="shared" si="4"/>
        <v>44766.164406999997</v>
      </c>
      <c r="I48" s="644">
        <f t="shared" si="4"/>
        <v>37918.635386000002</v>
      </c>
      <c r="J48" s="644">
        <f t="shared" si="4"/>
        <v>37191.855258000003</v>
      </c>
      <c r="K48" s="644">
        <f t="shared" si="4"/>
        <v>27949.092875999999</v>
      </c>
      <c r="L48" s="644">
        <f>SUM(L46:L47)</f>
        <v>19793.973999999998</v>
      </c>
      <c r="M48" s="644">
        <f>SUM(M46:M47)</f>
        <v>21887.356</v>
      </c>
      <c r="N48" s="608"/>
      <c r="O48" s="644">
        <f t="shared" si="0"/>
        <v>363729.86592699995</v>
      </c>
      <c r="P48" s="660">
        <f>SUM(O46:O47)</f>
        <v>363729.86592700001</v>
      </c>
      <c r="Q48" s="661" t="s">
        <v>459</v>
      </c>
      <c r="R48" s="648"/>
      <c r="S48" s="662"/>
      <c r="T48" s="648"/>
      <c r="U48" s="662"/>
    </row>
    <row r="49" spans="1:21" ht="18.5" x14ac:dyDescent="0.45">
      <c r="A49" s="663" t="s">
        <v>463</v>
      </c>
      <c r="B49" s="644">
        <v>21522000</v>
      </c>
      <c r="C49" s="644">
        <v>20274000</v>
      </c>
      <c r="D49" s="644">
        <v>22005000</v>
      </c>
      <c r="E49" s="644">
        <v>22745000</v>
      </c>
      <c r="F49" s="644">
        <v>24208000</v>
      </c>
      <c r="G49" s="644">
        <v>31848000</v>
      </c>
      <c r="H49" s="644">
        <v>36034000</v>
      </c>
      <c r="I49" s="644">
        <v>30336000</v>
      </c>
      <c r="J49" s="664">
        <v>29692300</v>
      </c>
      <c r="K49" s="664">
        <v>22278000</v>
      </c>
      <c r="L49" s="644">
        <v>15679000</v>
      </c>
      <c r="M49" s="646">
        <v>18113000</v>
      </c>
      <c r="N49" s="608"/>
      <c r="O49" s="644">
        <f t="shared" si="0"/>
        <v>294734300</v>
      </c>
      <c r="P49" s="608"/>
      <c r="Q49" s="608"/>
      <c r="R49" s="608"/>
      <c r="S49" s="609"/>
      <c r="T49" s="608"/>
      <c r="U49" s="609"/>
    </row>
    <row r="50" spans="1:21" ht="18.5" x14ac:dyDescent="0.45">
      <c r="A50" s="663" t="s">
        <v>464</v>
      </c>
      <c r="B50" s="644">
        <f t="shared" ref="B50:E50" si="5">B49/1000</f>
        <v>21522</v>
      </c>
      <c r="C50" s="644">
        <f t="shared" si="5"/>
        <v>20274</v>
      </c>
      <c r="D50" s="644">
        <f t="shared" si="5"/>
        <v>22005</v>
      </c>
      <c r="E50" s="644">
        <f t="shared" si="5"/>
        <v>22745</v>
      </c>
      <c r="F50" s="644">
        <f>F49/1000</f>
        <v>24208</v>
      </c>
      <c r="G50" s="644">
        <f>G49/1000</f>
        <v>31848</v>
      </c>
      <c r="H50" s="644">
        <v>36034</v>
      </c>
      <c r="I50" s="644">
        <v>30336</v>
      </c>
      <c r="J50" s="644">
        <v>29692</v>
      </c>
      <c r="K50" s="644">
        <v>22278</v>
      </c>
      <c r="L50" s="644">
        <v>15679</v>
      </c>
      <c r="M50" s="644">
        <v>18113</v>
      </c>
      <c r="N50" s="608"/>
      <c r="O50" s="644">
        <f t="shared" si="0"/>
        <v>294734</v>
      </c>
      <c r="P50" s="608"/>
      <c r="Q50" s="608"/>
      <c r="R50" s="608"/>
      <c r="S50" s="609"/>
      <c r="T50" s="608"/>
      <c r="U50" s="609"/>
    </row>
    <row r="51" spans="1:21" ht="18.5" x14ac:dyDescent="0.45">
      <c r="A51" s="663" t="s">
        <v>465</v>
      </c>
      <c r="B51" s="644">
        <v>33</v>
      </c>
      <c r="C51" s="644">
        <v>58</v>
      </c>
      <c r="D51" s="644">
        <v>362</v>
      </c>
      <c r="E51" s="644">
        <v>587</v>
      </c>
      <c r="F51" s="644">
        <v>942</v>
      </c>
      <c r="G51" s="644">
        <v>1349</v>
      </c>
      <c r="H51" s="644">
        <v>1565</v>
      </c>
      <c r="I51" s="644">
        <v>1304</v>
      </c>
      <c r="J51" s="664">
        <v>1200</v>
      </c>
      <c r="K51" s="664">
        <v>962</v>
      </c>
      <c r="L51" s="644">
        <v>558</v>
      </c>
      <c r="M51" s="646">
        <v>269</v>
      </c>
      <c r="N51" s="608"/>
      <c r="O51" s="644">
        <f t="shared" si="0"/>
        <v>9189</v>
      </c>
      <c r="P51" s="608"/>
      <c r="Q51" s="608"/>
      <c r="R51" s="608"/>
      <c r="S51" s="609"/>
      <c r="T51" s="608"/>
      <c r="U51" s="609"/>
    </row>
    <row r="52" spans="1:21" ht="18.5" x14ac:dyDescent="0.45">
      <c r="A52" s="663" t="s">
        <v>466</v>
      </c>
      <c r="B52" s="644">
        <v>143</v>
      </c>
      <c r="C52" s="644">
        <v>122</v>
      </c>
      <c r="D52" s="644">
        <v>5</v>
      </c>
      <c r="E52" s="644">
        <v>0</v>
      </c>
      <c r="F52" s="644">
        <v>0</v>
      </c>
      <c r="G52" s="644">
        <v>0</v>
      </c>
      <c r="H52" s="644">
        <v>0</v>
      </c>
      <c r="I52" s="644">
        <v>0</v>
      </c>
      <c r="J52" s="664">
        <v>39</v>
      </c>
      <c r="K52" s="664">
        <v>0</v>
      </c>
      <c r="L52" s="644">
        <v>0</v>
      </c>
      <c r="M52" s="646">
        <v>17</v>
      </c>
      <c r="N52" s="608"/>
      <c r="O52" s="644">
        <f t="shared" si="0"/>
        <v>326</v>
      </c>
      <c r="P52" s="608"/>
      <c r="Q52" s="608"/>
      <c r="R52" s="608"/>
      <c r="S52" s="609"/>
      <c r="T52" s="608"/>
      <c r="U52" s="609"/>
    </row>
    <row r="53" spans="1:21" x14ac:dyDescent="0.35">
      <c r="A53" s="665"/>
      <c r="B53" s="666"/>
      <c r="C53" s="666"/>
      <c r="D53" s="666"/>
      <c r="E53" s="666"/>
      <c r="F53" s="666"/>
      <c r="G53" s="666"/>
      <c r="H53" s="666"/>
      <c r="I53" s="666"/>
      <c r="J53" s="666"/>
      <c r="K53" s="666"/>
      <c r="L53" s="644"/>
      <c r="M53" s="649"/>
      <c r="N53" s="608"/>
      <c r="O53" s="644"/>
      <c r="P53" s="608"/>
      <c r="Q53" s="608"/>
      <c r="R53" s="608"/>
      <c r="S53" s="609"/>
      <c r="T53" s="608"/>
      <c r="U53" s="609"/>
    </row>
    <row r="54" spans="1:21" x14ac:dyDescent="0.35">
      <c r="A54" s="667" t="s">
        <v>467</v>
      </c>
      <c r="B54" s="605">
        <f>SUM(B6:B17,B19,B20,B21,B24,B25,B26,B27,B28,B29,B30,B31,B32,B34,B35,B36,B37,B39,B40,B41,B42,B43)</f>
        <v>4183</v>
      </c>
      <c r="C54" s="605">
        <f t="shared" ref="C54:M54" si="6">SUM(C6:C17,C19,C20,C21,C24,C25,C26,C27,C28,C29,C30,C31,C32,C34,C35,C36,C37,C39,C40,C41,C42,C43)</f>
        <v>6404</v>
      </c>
      <c r="D54" s="605">
        <f t="shared" si="6"/>
        <v>13769</v>
      </c>
      <c r="E54" s="605">
        <f t="shared" si="6"/>
        <v>15364</v>
      </c>
      <c r="F54" s="605">
        <f t="shared" si="6"/>
        <v>31863</v>
      </c>
      <c r="G54" s="605">
        <f t="shared" si="6"/>
        <v>34824</v>
      </c>
      <c r="H54" s="605">
        <f t="shared" si="6"/>
        <v>38112.948000000004</v>
      </c>
      <c r="I54" s="605">
        <f t="shared" si="6"/>
        <v>37602.188000000002</v>
      </c>
      <c r="J54" s="605">
        <f t="shared" si="6"/>
        <v>30825.168000000005</v>
      </c>
      <c r="K54" s="605">
        <f t="shared" si="6"/>
        <v>31070.788</v>
      </c>
      <c r="L54" s="605">
        <f t="shared" si="6"/>
        <v>11960</v>
      </c>
      <c r="M54" s="605">
        <f t="shared" si="6"/>
        <v>6331</v>
      </c>
      <c r="N54" s="608"/>
      <c r="O54" s="644">
        <f>SUM(B54:N54)</f>
        <v>262309.092</v>
      </c>
      <c r="P54" s="608"/>
      <c r="Q54" s="608"/>
      <c r="R54" s="608"/>
      <c r="S54" s="609"/>
      <c r="T54" s="608"/>
      <c r="U54" s="609"/>
    </row>
    <row r="55" spans="1:21" x14ac:dyDescent="0.35">
      <c r="A55" s="667" t="s">
        <v>468</v>
      </c>
      <c r="B55" s="644">
        <f>B54/100</f>
        <v>41.83</v>
      </c>
      <c r="C55" s="644">
        <f t="shared" ref="C55:M55" si="7">C54/100</f>
        <v>64.040000000000006</v>
      </c>
      <c r="D55" s="644">
        <f t="shared" si="7"/>
        <v>137.69</v>
      </c>
      <c r="E55" s="644">
        <f t="shared" si="7"/>
        <v>153.63999999999999</v>
      </c>
      <c r="F55" s="644">
        <f t="shared" si="7"/>
        <v>318.63</v>
      </c>
      <c r="G55" s="644">
        <f t="shared" si="7"/>
        <v>348.24</v>
      </c>
      <c r="H55" s="644">
        <f t="shared" si="7"/>
        <v>381.12948000000006</v>
      </c>
      <c r="I55" s="644">
        <f t="shared" si="7"/>
        <v>376.02188000000001</v>
      </c>
      <c r="J55" s="644">
        <f t="shared" si="7"/>
        <v>308.25168000000008</v>
      </c>
      <c r="K55" s="644">
        <f t="shared" si="7"/>
        <v>310.70787999999999</v>
      </c>
      <c r="L55" s="644">
        <f t="shared" si="7"/>
        <v>119.6</v>
      </c>
      <c r="M55" s="644">
        <f t="shared" si="7"/>
        <v>63.31</v>
      </c>
      <c r="N55" s="608"/>
      <c r="O55" s="644">
        <f>SUM(B55:N55)</f>
        <v>2623.0909199999996</v>
      </c>
      <c r="P55" s="608"/>
      <c r="Q55" s="608"/>
      <c r="R55" s="608"/>
      <c r="S55" s="609"/>
      <c r="T55" s="608"/>
      <c r="U55" s="609"/>
    </row>
    <row r="56" spans="1:21" x14ac:dyDescent="0.35">
      <c r="A56" s="667"/>
      <c r="B56" s="644"/>
      <c r="C56" s="644"/>
      <c r="D56" s="644"/>
      <c r="E56" s="644"/>
      <c r="F56" s="644"/>
      <c r="G56" s="644"/>
      <c r="H56" s="644"/>
      <c r="I56" s="644"/>
      <c r="J56" s="644"/>
      <c r="K56" s="644"/>
      <c r="L56" s="644"/>
      <c r="M56" s="649"/>
      <c r="N56" s="608"/>
      <c r="O56" s="644"/>
      <c r="P56" s="608"/>
      <c r="Q56" s="608"/>
      <c r="R56" s="608"/>
      <c r="S56" s="609"/>
      <c r="T56" s="608"/>
      <c r="U56" s="609"/>
    </row>
    <row r="57" spans="1:21" x14ac:dyDescent="0.35">
      <c r="A57" s="667"/>
      <c r="B57" s="644">
        <f>SUM(B55,C55,D55,E55,F55,G55)</f>
        <v>1064.07</v>
      </c>
      <c r="C57" s="644"/>
      <c r="D57" s="644"/>
      <c r="E57" s="644"/>
      <c r="F57" s="644"/>
      <c r="G57" s="644"/>
      <c r="H57" s="644"/>
      <c r="I57" s="644"/>
      <c r="J57" s="644"/>
      <c r="K57" s="644"/>
      <c r="L57" s="644"/>
      <c r="M57" s="649"/>
      <c r="N57" s="608"/>
      <c r="O57" s="644"/>
      <c r="P57" s="608"/>
      <c r="Q57" s="608"/>
      <c r="R57" s="608"/>
      <c r="S57" s="609"/>
      <c r="T57" s="608"/>
      <c r="U57" s="609"/>
    </row>
    <row r="58" spans="1:21" x14ac:dyDescent="0.35">
      <c r="A58" s="667"/>
      <c r="B58" s="644">
        <f>SUM(H55,I55,J55,K55,L55,M55)</f>
        <v>1559.0209199999999</v>
      </c>
      <c r="C58" s="644"/>
      <c r="D58" s="644"/>
      <c r="E58" s="644"/>
      <c r="F58" s="644"/>
      <c r="G58" s="644"/>
      <c r="H58" s="644"/>
      <c r="I58" s="644"/>
      <c r="J58" s="644"/>
      <c r="K58" s="644"/>
      <c r="L58" s="644"/>
      <c r="M58" s="649"/>
      <c r="N58" s="608"/>
      <c r="O58" s="644"/>
      <c r="P58" s="608"/>
      <c r="Q58" s="608"/>
      <c r="R58" s="608"/>
      <c r="S58" s="609"/>
      <c r="T58" s="608"/>
      <c r="U58" s="609"/>
    </row>
    <row r="59" spans="1:21" x14ac:dyDescent="0.35">
      <c r="A59" s="66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9"/>
      <c r="N59" s="608"/>
      <c r="O59" s="644"/>
      <c r="P59" s="608"/>
      <c r="Q59" s="608"/>
      <c r="R59" s="608"/>
      <c r="S59" s="609"/>
      <c r="T59" s="608"/>
      <c r="U59" s="609"/>
    </row>
    <row r="60" spans="1:21" x14ac:dyDescent="0.35">
      <c r="A60" s="46"/>
      <c r="B60" s="644"/>
      <c r="C60" s="644"/>
      <c r="D60" s="644"/>
      <c r="E60" s="644"/>
      <c r="F60" s="644"/>
      <c r="G60" s="644"/>
      <c r="H60" s="644"/>
      <c r="I60" s="644"/>
      <c r="J60" s="644"/>
      <c r="K60" s="644"/>
      <c r="L60" s="644"/>
      <c r="M60" s="649"/>
      <c r="N60" s="608"/>
      <c r="O60" s="644"/>
      <c r="P60" s="608"/>
      <c r="Q60" s="608"/>
      <c r="R60" s="608"/>
      <c r="S60" s="609"/>
      <c r="T60" s="608"/>
      <c r="U60" s="609"/>
    </row>
    <row r="61" spans="1:21" x14ac:dyDescent="0.35">
      <c r="A61" s="46"/>
      <c r="B61" s="644"/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9"/>
      <c r="N61" s="608"/>
      <c r="O61" s="644"/>
      <c r="P61" s="608"/>
      <c r="Q61" s="608"/>
      <c r="R61" s="608"/>
      <c r="S61" s="609"/>
      <c r="T61" s="608"/>
      <c r="U61" s="609"/>
    </row>
    <row r="62" spans="1:21" x14ac:dyDescent="0.35">
      <c r="A62" s="46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9"/>
      <c r="N62" s="608"/>
      <c r="O62" s="644"/>
      <c r="P62" s="608"/>
      <c r="Q62" s="608"/>
      <c r="R62" s="608"/>
      <c r="S62" s="609"/>
      <c r="T62" s="608"/>
      <c r="U62" s="609"/>
    </row>
    <row r="63" spans="1:21" x14ac:dyDescent="0.35">
      <c r="A63" s="46"/>
      <c r="B63" s="644"/>
      <c r="C63" s="644"/>
      <c r="D63" s="644"/>
      <c r="E63" s="644"/>
      <c r="F63" s="644"/>
      <c r="G63" s="644"/>
      <c r="H63" s="644"/>
      <c r="I63" s="644"/>
      <c r="J63" s="644"/>
      <c r="K63" s="644"/>
      <c r="L63" s="644"/>
      <c r="M63" s="649"/>
      <c r="N63" s="608"/>
      <c r="O63" s="644"/>
      <c r="P63" s="608"/>
      <c r="Q63" s="608"/>
      <c r="R63" s="608"/>
      <c r="S63" s="609"/>
      <c r="T63" s="608"/>
      <c r="U63" s="609"/>
    </row>
    <row r="64" spans="1:21" x14ac:dyDescent="0.35">
      <c r="A64" s="46"/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9"/>
      <c r="N64" s="608"/>
      <c r="O64" s="644"/>
      <c r="P64" s="608"/>
      <c r="Q64" s="608"/>
      <c r="R64" s="608"/>
      <c r="S64" s="609"/>
      <c r="T64" s="608"/>
      <c r="U64" s="609"/>
    </row>
    <row r="65" spans="1:21" x14ac:dyDescent="0.35">
      <c r="A65" s="46"/>
      <c r="B65" s="644"/>
      <c r="C65" s="644"/>
      <c r="D65" s="644"/>
      <c r="E65" s="644"/>
      <c r="F65" s="644"/>
      <c r="G65" s="644"/>
      <c r="H65" s="644"/>
      <c r="I65" s="644"/>
      <c r="J65" s="644"/>
      <c r="K65" s="644"/>
      <c r="L65" s="644"/>
      <c r="M65" s="649"/>
      <c r="N65" s="608"/>
      <c r="O65" s="644"/>
      <c r="P65" s="608"/>
      <c r="Q65" s="608"/>
      <c r="R65" s="608"/>
      <c r="S65" s="609"/>
      <c r="T65" s="608"/>
      <c r="U65" s="609"/>
    </row>
    <row r="66" spans="1:21" x14ac:dyDescent="0.35">
      <c r="A66" s="46"/>
      <c r="B66" s="644"/>
      <c r="C66" s="644"/>
      <c r="D66" s="644"/>
      <c r="E66" s="644"/>
      <c r="F66" s="644"/>
      <c r="G66" s="644"/>
      <c r="H66" s="644"/>
      <c r="I66" s="644"/>
      <c r="J66" s="644"/>
      <c r="K66" s="644"/>
      <c r="L66" s="644"/>
      <c r="M66" s="649"/>
      <c r="N66" s="608"/>
      <c r="O66" s="644"/>
      <c r="P66" s="608"/>
      <c r="Q66" s="608"/>
      <c r="R66" s="608"/>
      <c r="S66" s="609"/>
      <c r="T66" s="608"/>
      <c r="U66" s="609"/>
    </row>
    <row r="67" spans="1:21" x14ac:dyDescent="0.35">
      <c r="A67" s="668"/>
      <c r="B67" s="644"/>
      <c r="C67" s="644"/>
      <c r="D67" s="644"/>
      <c r="E67" s="644"/>
      <c r="F67" s="644"/>
      <c r="G67" s="644"/>
      <c r="H67" s="644"/>
      <c r="I67" s="644"/>
      <c r="J67" s="644"/>
      <c r="K67" s="644"/>
      <c r="L67" s="644"/>
      <c r="M67" s="649"/>
      <c r="N67" s="608"/>
      <c r="O67" s="644"/>
      <c r="P67" s="608"/>
      <c r="Q67" s="608"/>
      <c r="R67" s="608"/>
      <c r="S67" s="609"/>
      <c r="T67" s="608"/>
      <c r="U67" s="609"/>
    </row>
    <row r="68" spans="1:21" x14ac:dyDescent="0.35">
      <c r="A68" s="46"/>
      <c r="B68" s="644"/>
      <c r="C68" s="644"/>
      <c r="D68" s="644"/>
      <c r="E68" s="644"/>
      <c r="F68" s="644"/>
      <c r="G68" s="644"/>
      <c r="H68" s="644"/>
      <c r="I68" s="644"/>
      <c r="J68" s="644"/>
      <c r="K68" s="644"/>
      <c r="L68" s="644"/>
      <c r="M68" s="649"/>
      <c r="N68" s="608"/>
      <c r="O68" s="644"/>
      <c r="P68" s="608"/>
      <c r="Q68" s="608"/>
      <c r="R68" s="608"/>
      <c r="S68" s="609"/>
      <c r="T68" s="608"/>
      <c r="U68" s="609"/>
    </row>
    <row r="69" spans="1:21" x14ac:dyDescent="0.35">
      <c r="B69" s="644"/>
      <c r="C69" s="644"/>
      <c r="D69" s="644"/>
      <c r="E69" s="644"/>
      <c r="F69" s="644"/>
      <c r="G69" s="644"/>
      <c r="H69" s="644"/>
      <c r="I69" s="644"/>
      <c r="J69" s="644"/>
      <c r="K69" s="644"/>
      <c r="L69" s="644"/>
      <c r="M69" s="649"/>
    </row>
    <row r="70" spans="1:21" x14ac:dyDescent="0.35">
      <c r="B70" s="644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9"/>
    </row>
    <row r="72" spans="1:21" x14ac:dyDescent="0.35">
      <c r="A72" s="670"/>
      <c r="B72" s="623"/>
      <c r="C72" s="623"/>
      <c r="D72" s="623"/>
      <c r="E72" s="623"/>
      <c r="F72" s="623"/>
      <c r="G72" s="623"/>
      <c r="H72" s="623"/>
      <c r="I72" s="623"/>
      <c r="J72" s="623"/>
      <c r="K72" s="623"/>
    </row>
    <row r="73" spans="1:21" x14ac:dyDescent="0.35">
      <c r="A73" s="671"/>
    </row>
    <row r="74" spans="1:21" x14ac:dyDescent="0.35">
      <c r="A74" s="671"/>
    </row>
    <row r="75" spans="1:21" x14ac:dyDescent="0.35">
      <c r="A75" s="671"/>
    </row>
    <row r="76" spans="1:21" x14ac:dyDescent="0.35">
      <c r="A76" s="671"/>
    </row>
    <row r="77" spans="1:21" x14ac:dyDescent="0.35">
      <c r="A77" s="671"/>
    </row>
    <row r="78" spans="1:21" x14ac:dyDescent="0.35">
      <c r="A78" s="671"/>
    </row>
    <row r="79" spans="1:21" x14ac:dyDescent="0.35">
      <c r="A79" s="671"/>
    </row>
    <row r="80" spans="1:21" x14ac:dyDescent="0.35">
      <c r="A80" s="671"/>
    </row>
    <row r="81" spans="1:23" x14ac:dyDescent="0.35">
      <c r="A81" s="671"/>
    </row>
    <row r="82" spans="1:23" s="605" customFormat="1" x14ac:dyDescent="0.35">
      <c r="A82" s="671"/>
      <c r="M82" s="606"/>
      <c r="N82" s="607"/>
      <c r="P82" s="607"/>
      <c r="Q82" s="607"/>
      <c r="R82" s="607"/>
      <c r="S82" s="669"/>
      <c r="T82" s="607"/>
      <c r="U82" s="669"/>
      <c r="V82" s="607"/>
      <c r="W82" s="607"/>
    </row>
    <row r="83" spans="1:23" s="605" customFormat="1" x14ac:dyDescent="0.35">
      <c r="A83" s="671"/>
      <c r="M83" s="606"/>
      <c r="N83" s="607"/>
      <c r="P83" s="607"/>
      <c r="Q83" s="607"/>
      <c r="R83" s="607"/>
      <c r="S83" s="669"/>
      <c r="T83" s="607"/>
      <c r="U83" s="669"/>
      <c r="V83" s="607"/>
      <c r="W83" s="607"/>
    </row>
    <row r="84" spans="1:23" s="605" customFormat="1" x14ac:dyDescent="0.35">
      <c r="A84" s="672"/>
      <c r="M84" s="606"/>
      <c r="N84" s="607"/>
      <c r="P84" s="607"/>
      <c r="Q84" s="607"/>
      <c r="R84" s="607"/>
      <c r="S84" s="669"/>
      <c r="T84" s="607"/>
      <c r="U84" s="669"/>
      <c r="V84" s="607"/>
      <c r="W84" s="607"/>
    </row>
    <row r="85" spans="1:23" s="605" customFormat="1" x14ac:dyDescent="0.35">
      <c r="A85" s="650"/>
      <c r="B85" s="654"/>
      <c r="C85" s="654"/>
      <c r="D85" s="654"/>
      <c r="E85" s="654"/>
      <c r="F85" s="654"/>
      <c r="G85" s="654"/>
      <c r="H85" s="654"/>
      <c r="I85" s="654"/>
      <c r="J85" s="654"/>
      <c r="K85" s="654"/>
      <c r="M85" s="606"/>
      <c r="N85" s="607"/>
      <c r="P85" s="607"/>
      <c r="Q85" s="607"/>
      <c r="R85" s="607"/>
      <c r="S85" s="669"/>
      <c r="T85" s="607"/>
      <c r="U85" s="669"/>
      <c r="V85" s="607"/>
      <c r="W85" s="607"/>
    </row>
    <row r="86" spans="1:23" s="605" customFormat="1" x14ac:dyDescent="0.35">
      <c r="A86" s="650"/>
      <c r="M86" s="606"/>
      <c r="N86" s="607"/>
      <c r="P86" s="607"/>
      <c r="Q86" s="607"/>
      <c r="R86" s="607"/>
      <c r="S86" s="669"/>
      <c r="T86" s="607"/>
      <c r="U86" s="669"/>
      <c r="V86" s="607"/>
      <c r="W86" s="607"/>
    </row>
    <row r="87" spans="1:23" s="605" customFormat="1" x14ac:dyDescent="0.35">
      <c r="A87" s="673"/>
      <c r="M87" s="606"/>
      <c r="N87" s="607"/>
      <c r="P87" s="607"/>
      <c r="Q87" s="607"/>
      <c r="R87" s="607"/>
      <c r="S87" s="669"/>
      <c r="T87" s="607"/>
      <c r="U87" s="669"/>
      <c r="V87" s="607"/>
      <c r="W87" s="607"/>
    </row>
  </sheetData>
  <pageMargins left="0.12" right="0.13" top="0.31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Formula Worksheet_Energy</vt:lpstr>
      <vt:lpstr>Formula Worksheet_Renewable </vt:lpstr>
      <vt:lpstr>Summary 2021_2022 Water</vt:lpstr>
      <vt:lpstr>Summary 2020_2021 Elec_Gas</vt:lpstr>
      <vt:lpstr>Worksheet 2122_Water</vt:lpstr>
      <vt:lpstr>Worksheet 2021_Elec_Gas</vt:lpstr>
      <vt:lpstr>FY1011_Water Consumption</vt:lpstr>
      <vt:lpstr>FY1011 Elec Consumption</vt:lpstr>
      <vt:lpstr>FY1011 Gas 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LaJoye</dc:creator>
  <cp:lastModifiedBy>Brandon Sager</cp:lastModifiedBy>
  <cp:lastPrinted>2016-11-30T16:49:13Z</cp:lastPrinted>
  <dcterms:created xsi:type="dcterms:W3CDTF">2016-11-23T16:04:16Z</dcterms:created>
  <dcterms:modified xsi:type="dcterms:W3CDTF">2023-02-10T12:02:44Z</dcterms:modified>
</cp:coreProperties>
</file>