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36" windowWidth="19944" windowHeight="9792"/>
  </bookViews>
  <sheets>
    <sheet name="Areas" sheetId="1" r:id="rId1"/>
  </sheets>
  <definedNames>
    <definedName name="_xlnm.Print_Area" localSheetId="0">Areas!$A$1:$C$53</definedName>
  </definedNames>
  <calcPr calcId="145621" concurrentCalc="0"/>
</workbook>
</file>

<file path=xl/calcChain.xml><?xml version="1.0" encoding="utf-8"?>
<calcChain xmlns="http://schemas.openxmlformats.org/spreadsheetml/2006/main">
  <c r="G62" i="1" l="1"/>
  <c r="G63" i="1"/>
  <c r="G66" i="1"/>
  <c r="G74" i="1"/>
  <c r="E69" i="1"/>
  <c r="E70" i="1"/>
  <c r="E71" i="1"/>
  <c r="E72" i="1"/>
  <c r="E74" i="1"/>
  <c r="C58" i="1"/>
  <c r="C59" i="1"/>
  <c r="C61" i="1"/>
  <c r="C62" i="1"/>
  <c r="C63" i="1"/>
  <c r="C64" i="1"/>
  <c r="C65" i="1"/>
  <c r="C66" i="1"/>
  <c r="C67" i="1"/>
  <c r="C68" i="1"/>
  <c r="C69" i="1"/>
  <c r="C70" i="1"/>
  <c r="C71" i="1"/>
  <c r="C72" i="1"/>
  <c r="C74" i="1"/>
  <c r="G73" i="1"/>
  <c r="E73" i="1"/>
  <c r="C73" i="1"/>
  <c r="H32" i="1"/>
  <c r="M32" i="1"/>
  <c r="H35" i="1"/>
  <c r="M35" i="1"/>
  <c r="H36" i="1"/>
  <c r="M36" i="1"/>
  <c r="H37" i="1"/>
  <c r="M37" i="1"/>
  <c r="H38" i="1"/>
  <c r="M38" i="1"/>
  <c r="H39" i="1"/>
  <c r="M39" i="1"/>
  <c r="H40" i="1"/>
  <c r="M40" i="1"/>
  <c r="H41" i="1"/>
  <c r="M41" i="1"/>
  <c r="H42" i="1"/>
  <c r="M42" i="1"/>
  <c r="H43" i="1"/>
  <c r="M43" i="1"/>
  <c r="H44" i="1"/>
  <c r="M44" i="1"/>
  <c r="H45" i="1"/>
  <c r="M45" i="1"/>
  <c r="H46" i="1"/>
  <c r="M46" i="1"/>
  <c r="C47" i="1"/>
  <c r="H47" i="1"/>
  <c r="M47" i="1"/>
  <c r="H48" i="1"/>
  <c r="M48" i="1"/>
  <c r="H50" i="1"/>
  <c r="M50" i="1"/>
  <c r="H51" i="1"/>
  <c r="M51" i="1"/>
  <c r="H52" i="1"/>
  <c r="M52" i="1"/>
  <c r="M53" i="1"/>
  <c r="I35" i="1"/>
  <c r="N35" i="1"/>
  <c r="N53" i="1"/>
  <c r="J38" i="1"/>
  <c r="O38" i="1"/>
  <c r="O53" i="1"/>
  <c r="K38" i="1"/>
  <c r="P38" i="1"/>
  <c r="P53" i="1"/>
  <c r="Q53" i="1"/>
  <c r="H53" i="1"/>
  <c r="I53" i="1"/>
  <c r="J53" i="1"/>
  <c r="K53" i="1"/>
  <c r="L53" i="1"/>
  <c r="C53" i="1"/>
  <c r="D35" i="1"/>
  <c r="D53" i="1"/>
  <c r="E38" i="1"/>
  <c r="E53" i="1"/>
  <c r="F38" i="1"/>
  <c r="F53" i="1"/>
  <c r="G53" i="1"/>
  <c r="H15" i="1"/>
  <c r="F12" i="1"/>
  <c r="F13" i="1"/>
  <c r="F14" i="1"/>
  <c r="F15" i="1"/>
  <c r="E12" i="1"/>
  <c r="E13" i="1"/>
  <c r="E14" i="1"/>
  <c r="E15" i="1"/>
  <c r="D12" i="1"/>
  <c r="D13" i="1"/>
  <c r="D14" i="1"/>
  <c r="D15" i="1"/>
  <c r="C12" i="1"/>
  <c r="C13" i="1"/>
  <c r="C14" i="1"/>
  <c r="C15" i="1"/>
  <c r="B12" i="1"/>
  <c r="B13" i="1"/>
  <c r="B14" i="1"/>
  <c r="B15" i="1"/>
  <c r="F11" i="1"/>
  <c r="E11" i="1"/>
  <c r="D11" i="1"/>
  <c r="C11" i="1"/>
  <c r="B11" i="1"/>
  <c r="F10" i="1"/>
  <c r="E10" i="1"/>
  <c r="D10" i="1"/>
  <c r="C10" i="1"/>
  <c r="B10" i="1"/>
  <c r="F6" i="1"/>
  <c r="F7" i="1"/>
  <c r="F8" i="1"/>
  <c r="F9" i="1"/>
  <c r="E6" i="1"/>
  <c r="E7" i="1"/>
  <c r="E8" i="1"/>
  <c r="E9" i="1"/>
  <c r="D6" i="1"/>
  <c r="D7" i="1"/>
  <c r="D8" i="1"/>
  <c r="D9" i="1"/>
  <c r="C6" i="1"/>
  <c r="C7" i="1"/>
  <c r="C8" i="1"/>
  <c r="C9" i="1"/>
  <c r="B6" i="1"/>
  <c r="B7" i="1"/>
  <c r="B8" i="1"/>
  <c r="B9" i="1"/>
</calcChain>
</file>

<file path=xl/sharedStrings.xml><?xml version="1.0" encoding="utf-8"?>
<sst xmlns="http://schemas.openxmlformats.org/spreadsheetml/2006/main" count="142" uniqueCount="72">
  <si>
    <t>Soka University - Areas</t>
  </si>
  <si>
    <t>Conditioned Building Area</t>
  </si>
  <si>
    <t>Total</t>
  </si>
  <si>
    <t>Vegetated Area</t>
  </si>
  <si>
    <t>GFA</t>
  </si>
  <si>
    <t>Laboratory</t>
  </si>
  <si>
    <t>Healthcare</t>
  </si>
  <si>
    <t>Other intensive</t>
  </si>
  <si>
    <t>EUI-adjusted</t>
  </si>
  <si>
    <t>SUA fiscal year</t>
  </si>
  <si>
    <t>sq ft</t>
  </si>
  <si>
    <t>Acres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</si>
  <si>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</si>
  <si>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</si>
  <si>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</si>
  <si>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</si>
  <si>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</si>
  <si>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</si>
  <si>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</si>
  <si>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</si>
  <si>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</si>
  <si>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</si>
  <si>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July 2007-June 2011</t>
  </si>
  <si>
    <t>July 2011-Dec 2012</t>
  </si>
  <si>
    <t>Jan 2013-present</t>
  </si>
  <si>
    <t>Energy Intensive Space</t>
  </si>
  <si>
    <t>Gross Floor Area</t>
  </si>
  <si>
    <t>Other</t>
  </si>
  <si>
    <t>EUI-adjusted area</t>
  </si>
  <si>
    <t>Building</t>
  </si>
  <si>
    <t>#</t>
  </si>
  <si>
    <t>Founders</t>
  </si>
  <si>
    <t>Performing Arts Center</t>
  </si>
  <si>
    <t>Maathai Hall</t>
  </si>
  <si>
    <t>Pauling Hall</t>
  </si>
  <si>
    <t>Ikeda Hall</t>
  </si>
  <si>
    <t>Ghandi Hall</t>
  </si>
  <si>
    <t>Student Center</t>
  </si>
  <si>
    <t>Residence Hall</t>
  </si>
  <si>
    <t>Gym incl pool</t>
  </si>
  <si>
    <t>Maintenance</t>
  </si>
  <si>
    <t>Parking Structure</t>
  </si>
  <si>
    <t>Alumni Center</t>
  </si>
  <si>
    <t>Anthanaeum</t>
  </si>
  <si>
    <t>Guest Residence</t>
  </si>
  <si>
    <t>Total Area</t>
  </si>
  <si>
    <t>EUI Areas</t>
  </si>
  <si>
    <t>Laboratories</t>
  </si>
  <si>
    <t>Health Care</t>
  </si>
  <si>
    <t>Room</t>
  </si>
  <si>
    <t>Area (sq. ft.)</t>
  </si>
  <si>
    <t>Pauling</t>
  </si>
  <si>
    <t>IT Data Center</t>
  </si>
  <si>
    <t>SC Kitchen</t>
  </si>
  <si>
    <t>315A</t>
  </si>
  <si>
    <t>SC Servery</t>
  </si>
  <si>
    <t>316A</t>
  </si>
  <si>
    <t>SC Dishwashing</t>
  </si>
  <si>
    <t>316B</t>
  </si>
  <si>
    <t>ATH Kitchens</t>
  </si>
  <si>
    <t>316C</t>
  </si>
  <si>
    <t>FOU Kitchens</t>
  </si>
  <si>
    <t>Guest Kitchens</t>
  </si>
  <si>
    <t>SCC Kitchen</t>
  </si>
  <si>
    <t>Res 300,305,380,385</t>
  </si>
  <si>
    <t>Pool</t>
  </si>
  <si>
    <t>322A</t>
  </si>
  <si>
    <t>PAU 400</t>
  </si>
  <si>
    <t>401A</t>
  </si>
  <si>
    <t>2007-2011</t>
  </si>
  <si>
    <t>2011-present</t>
  </si>
  <si>
    <t>Vegetated Grounds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</si>
</sst>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3" fillId="0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164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5" xfId="0" applyBorder="1"/>
    <xf numFmtId="0" fontId="0" fillId="0" borderId="1" xfId="0" applyBorder="1"/>
    <xf numFmtId="164" fontId="0" fillId="0" borderId="5" xfId="1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Border="1"/>
    <xf numFmtId="164" fontId="0" fillId="0" borderId="0" xfId="1" applyNumberFormat="1" applyFont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/>
    <xf numFmtId="164" fontId="0" fillId="0" borderId="4" xfId="1" applyNumberFormat="1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164" fontId="0" fillId="0" borderId="4" xfId="1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</cellXfs>
  <cellStyles count="10">
    <cellStyle name="Comma" xfId="1" builtinId="3"/>
    <cellStyle name="Comma 2" xfId="2"/>
    <cellStyle name="Currency 2" xfId="3"/>
    <cellStyle name="Currency 3" xfId="4"/>
    <cellStyle name="Normal" xfId="0" builtinId="0"/>
    <cellStyle name="Normal 2" xfId="5"/>
    <cellStyle name="Normal 2 2" xfId="6"/>
    <cellStyle name="Normal 3" xfId="7"/>
    <cellStyle name="Percent 2" xfId="8"/>
    <cellStyle name="PSChar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abSelected="1" topLeftCell="D29" zoomScale="90" zoomScaleNormal="90" workbookViewId="0">
      <selection activeCell="J58" sqref="J58"/>
    </sheetView>
  </sheetViews>
  <sheetFormatPr defaultColWidth="8.6640625" defaultRowHeight="14.4" x14ac:dyDescent="0.3"/>
  <cols>
    <col min="1" max="1" width="25.33203125" customWidth="1"/>
    <col min="2" max="2" width="14.6640625" style="2" customWidth="1"/>
    <col min="3" max="3" width="13.6640625" style="2" customWidth="1"/>
    <col min="4" max="4" width="11" customWidth="1"/>
    <col min="5" max="5" width="15" customWidth="1"/>
    <col min="6" max="6" width="12.6640625" customWidth="1"/>
    <col min="7" max="7" width="12.21875" bestFit="1" customWidth="1"/>
    <col min="8" max="8" width="11.5546875" customWidth="1"/>
    <col min="9" max="9" width="10" customWidth="1"/>
    <col min="10" max="10" width="10.6640625" customWidth="1"/>
    <col min="12" max="12" width="12.21875" bestFit="1" customWidth="1"/>
    <col min="13" max="13" width="14.44140625" customWidth="1"/>
    <col min="14" max="14" width="11.33203125" customWidth="1"/>
    <col min="15" max="15" width="10.5546875" bestFit="1" customWidth="1"/>
    <col min="17" max="17" width="12.21875" bestFit="1" customWidth="1"/>
  </cols>
  <sheetData>
    <row r="1" spans="1:9" ht="15.6" x14ac:dyDescent="0.3">
      <c r="A1" s="1" t="s">
        <v>0</v>
      </c>
    </row>
    <row r="2" spans="1:9" ht="15.6" x14ac:dyDescent="0.3">
      <c r="A2" s="1"/>
    </row>
    <row r="3" spans="1:9" s="5" customFormat="1" ht="15" customHeight="1" x14ac:dyDescent="0.3">
      <c r="A3" s="3" t="s">
        <v>1</v>
      </c>
      <c r="B3" s="4" t="s">
        <v>2</v>
      </c>
      <c r="C3" s="4"/>
      <c r="D3" s="3"/>
      <c r="E3" s="3"/>
      <c r="F3" s="3"/>
      <c r="H3" s="3" t="s">
        <v>3</v>
      </c>
    </row>
    <row r="4" spans="1:9" s="5" customFormat="1" ht="15" customHeight="1" x14ac:dyDescent="0.3">
      <c r="A4" s="6"/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9" s="5" customFormat="1" ht="28.8" x14ac:dyDescent="0.3">
      <c r="A5" s="7" t="s">
        <v>9</v>
      </c>
      <c r="B5" s="8" t="s">
        <v>10</v>
      </c>
      <c r="C5" s="8" t="s">
        <v>10</v>
      </c>
      <c r="D5" s="8" t="s">
        <v>10</v>
      </c>
      <c r="E5" s="8" t="s">
        <v>10</v>
      </c>
      <c r="F5" s="8" t="s">
        <v>10</v>
      </c>
      <c r="H5" s="7" t="s">
        <v>9</v>
      </c>
      <c r="I5" s="9" t="s">
        <v>11</v>
      </c>
    </row>
    <row r="6" spans="1:9" s="5" customFormat="1" ht="15" customHeight="1" x14ac:dyDescent="0.3">
      <c r="A6" s="10" t="s">
        <v>12</v>
      </c>
      <c r="B6" s="11">
        <f>+C53</f>
        <v>734680</v>
      </c>
      <c r="C6" s="11">
        <f>+D53</f>
        <v>6751</v>
      </c>
      <c r="D6" s="11">
        <f>+E53</f>
        <v>1488</v>
      </c>
      <c r="E6" s="11">
        <f>+F53</f>
        <v>22307</v>
      </c>
      <c r="F6" s="11">
        <f>+G53</f>
        <v>773465</v>
      </c>
      <c r="H6" s="10" t="s">
        <v>12</v>
      </c>
      <c r="I6" s="5">
        <v>51.15</v>
      </c>
    </row>
    <row r="7" spans="1:9" s="5" customFormat="1" ht="15" customHeight="1" x14ac:dyDescent="0.3">
      <c r="A7" s="10" t="s">
        <v>13</v>
      </c>
      <c r="B7" s="11">
        <f>+B6</f>
        <v>734680</v>
      </c>
      <c r="C7" s="11">
        <f>+C6</f>
        <v>6751</v>
      </c>
      <c r="D7" s="11">
        <f t="shared" ref="D7:F9" si="0">+D6</f>
        <v>1488</v>
      </c>
      <c r="E7" s="11">
        <f t="shared" si="0"/>
        <v>22307</v>
      </c>
      <c r="F7" s="11">
        <f t="shared" si="0"/>
        <v>773465</v>
      </c>
      <c r="H7" s="10" t="s">
        <v>13</v>
      </c>
      <c r="I7" s="5">
        <v>51.15</v>
      </c>
    </row>
    <row r="8" spans="1:9" s="5" customFormat="1" ht="15" customHeight="1" x14ac:dyDescent="0.3">
      <c r="A8" s="10" t="s">
        <v>14</v>
      </c>
      <c r="B8" s="11">
        <f t="shared" ref="B8:C9" si="1">+B7</f>
        <v>734680</v>
      </c>
      <c r="C8" s="11">
        <f t="shared" si="1"/>
        <v>6751</v>
      </c>
      <c r="D8" s="11">
        <f t="shared" si="0"/>
        <v>1488</v>
      </c>
      <c r="E8" s="11">
        <f t="shared" si="0"/>
        <v>22307</v>
      </c>
      <c r="F8" s="11">
        <f t="shared" si="0"/>
        <v>773465</v>
      </c>
      <c r="H8" s="10" t="s">
        <v>14</v>
      </c>
      <c r="I8" s="5">
        <v>51.15</v>
      </c>
    </row>
    <row r="9" spans="1:9" s="5" customFormat="1" ht="15" customHeight="1" x14ac:dyDescent="0.3">
      <c r="A9" s="10" t="s">
        <v>15</v>
      </c>
      <c r="B9" s="11">
        <f t="shared" si="1"/>
        <v>734680</v>
      </c>
      <c r="C9" s="11">
        <f t="shared" si="1"/>
        <v>6751</v>
      </c>
      <c r="D9" s="11">
        <f t="shared" si="0"/>
        <v>1488</v>
      </c>
      <c r="E9" s="11">
        <f t="shared" si="0"/>
        <v>22307</v>
      </c>
      <c r="F9" s="11">
        <f t="shared" si="0"/>
        <v>773465</v>
      </c>
      <c r="H9" s="10" t="s">
        <v>15</v>
      </c>
      <c r="I9" s="5">
        <v>47.49</v>
      </c>
    </row>
    <row r="10" spans="1:9" s="5" customFormat="1" ht="15" customHeight="1" x14ac:dyDescent="0.3">
      <c r="A10" s="10" t="s">
        <v>16</v>
      </c>
      <c r="B10" s="11">
        <f>+H53</f>
        <v>831490</v>
      </c>
      <c r="C10" s="11">
        <f t="shared" ref="C10:F10" si="2">+I53</f>
        <v>8152</v>
      </c>
      <c r="D10" s="11">
        <f t="shared" si="2"/>
        <v>1488</v>
      </c>
      <c r="E10" s="11">
        <f t="shared" si="2"/>
        <v>22307</v>
      </c>
      <c r="F10" s="11">
        <f t="shared" si="2"/>
        <v>873077</v>
      </c>
      <c r="H10" s="10" t="s">
        <v>16</v>
      </c>
      <c r="I10" s="5">
        <v>47.49</v>
      </c>
    </row>
    <row r="11" spans="1:9" s="5" customFormat="1" ht="15" customHeight="1" x14ac:dyDescent="0.3">
      <c r="A11" s="10" t="s">
        <v>17</v>
      </c>
      <c r="B11" s="11">
        <f>AVERAGE(H53,M53)</f>
        <v>938981.5</v>
      </c>
      <c r="C11" s="11">
        <f t="shared" ref="C11:F11" si="3">AVERAGE(I53,N53)</f>
        <v>8152</v>
      </c>
      <c r="D11" s="11">
        <f t="shared" si="3"/>
        <v>1488</v>
      </c>
      <c r="E11" s="11">
        <f t="shared" si="3"/>
        <v>22307</v>
      </c>
      <c r="F11" s="11">
        <f t="shared" si="3"/>
        <v>980568.5</v>
      </c>
      <c r="H11" s="10" t="s">
        <v>17</v>
      </c>
      <c r="I11" s="5">
        <v>46.65</v>
      </c>
    </row>
    <row r="12" spans="1:9" s="5" customFormat="1" ht="15" customHeight="1" x14ac:dyDescent="0.3">
      <c r="A12" s="10" t="s">
        <v>18</v>
      </c>
      <c r="B12" s="11">
        <f>+M53</f>
        <v>1046473</v>
      </c>
      <c r="C12" s="11">
        <f t="shared" ref="C12:F12" si="4">+N53</f>
        <v>8152</v>
      </c>
      <c r="D12" s="11">
        <f t="shared" si="4"/>
        <v>1488</v>
      </c>
      <c r="E12" s="11">
        <f t="shared" si="4"/>
        <v>22307</v>
      </c>
      <c r="F12" s="11">
        <f t="shared" si="4"/>
        <v>1088060</v>
      </c>
      <c r="H12" s="10" t="s">
        <v>18</v>
      </c>
      <c r="I12" s="5">
        <v>46.65</v>
      </c>
    </row>
    <row r="13" spans="1:9" s="5" customFormat="1" ht="15" customHeight="1" x14ac:dyDescent="0.3">
      <c r="A13" s="10" t="s">
        <v>19</v>
      </c>
      <c r="B13" s="11">
        <f t="shared" ref="B13:F15" si="5">+B12</f>
        <v>1046473</v>
      </c>
      <c r="C13" s="11">
        <f t="shared" si="5"/>
        <v>8152</v>
      </c>
      <c r="D13" s="11">
        <f t="shared" si="5"/>
        <v>1488</v>
      </c>
      <c r="E13" s="11">
        <f t="shared" si="5"/>
        <v>22307</v>
      </c>
      <c r="F13" s="11">
        <f t="shared" si="5"/>
        <v>1088060</v>
      </c>
      <c r="H13" s="10" t="s">
        <v>19</v>
      </c>
      <c r="I13" s="5">
        <v>46.65</v>
      </c>
    </row>
    <row r="14" spans="1:9" s="5" customFormat="1" ht="15" customHeight="1" x14ac:dyDescent="0.3">
      <c r="A14" s="10" t="s">
        <v>20</v>
      </c>
      <c r="B14" s="11">
        <f t="shared" si="5"/>
        <v>1046473</v>
      </c>
      <c r="C14" s="11">
        <f t="shared" si="5"/>
        <v>8152</v>
      </c>
      <c r="D14" s="11">
        <f t="shared" si="5"/>
        <v>1488</v>
      </c>
      <c r="E14" s="11">
        <f t="shared" si="5"/>
        <v>22307</v>
      </c>
      <c r="F14" s="11">
        <f t="shared" si="5"/>
        <v>1088060</v>
      </c>
      <c r="H14" s="10" t="s">
        <v>20</v>
      </c>
      <c r="I14" s="5">
        <v>46.65</v>
      </c>
    </row>
    <row r="15" spans="1:9" s="5" customFormat="1" ht="15" customHeight="1" x14ac:dyDescent="0.3">
      <c r="A15" s="12" t="s">
        <v>21</v>
      </c>
      <c r="B15" s="11">
        <f t="shared" si="5"/>
        <v>1046473</v>
      </c>
      <c r="C15" s="11">
        <f t="shared" si="5"/>
        <v>8152</v>
      </c>
      <c r="D15" s="11">
        <f t="shared" si="5"/>
        <v>1488</v>
      </c>
      <c r="E15" s="11">
        <f t="shared" si="5"/>
        <v>22307</v>
      </c>
      <c r="F15" s="11">
        <f t="shared" si="5"/>
        <v>1088060</v>
      </c>
      <c r="H15" s="12" t="str">
        <f>+A15</f>
        <v>2016/2017</v>
      </c>
      <c r="I15" s="5">
        <v>46.65</v>
      </c>
    </row>
    <row r="16" spans="1:9" s="5" customFormat="1" ht="15" customHeight="1" x14ac:dyDescent="0.3">
      <c r="A16" s="12"/>
      <c r="B16" s="13"/>
      <c r="C16" s="13"/>
      <c r="H16" s="12"/>
    </row>
    <row r="17" spans="1:24" s="5" customFormat="1" ht="15" customHeight="1" x14ac:dyDescent="0.3">
      <c r="A17" s="12"/>
      <c r="B17" s="13"/>
      <c r="C17" s="13"/>
      <c r="H17" s="12"/>
    </row>
    <row r="18" spans="1:24" s="5" customFormat="1" ht="15" customHeight="1" x14ac:dyDescent="0.3">
      <c r="A18" s="12"/>
      <c r="B18" s="13"/>
      <c r="C18" s="13"/>
      <c r="H18" s="12"/>
    </row>
    <row r="19" spans="1:24" s="5" customFormat="1" ht="15" customHeight="1" x14ac:dyDescent="0.3">
      <c r="A19" s="12"/>
      <c r="B19" s="13"/>
      <c r="C19" s="13"/>
      <c r="H19" s="12"/>
    </row>
    <row r="20" spans="1:24" s="5" customFormat="1" ht="15" customHeight="1" x14ac:dyDescent="0.3">
      <c r="A20" s="12"/>
      <c r="B20" s="13"/>
      <c r="C20" s="13"/>
      <c r="H20" s="12"/>
    </row>
    <row r="21" spans="1:24" s="5" customFormat="1" ht="15" customHeight="1" x14ac:dyDescent="0.3">
      <c r="A21" s="12"/>
      <c r="B21" s="13"/>
      <c r="C21" s="13"/>
      <c r="H21" s="12"/>
    </row>
    <row r="22" spans="1:24" s="5" customFormat="1" ht="15" customHeight="1" x14ac:dyDescent="0.3">
      <c r="A22" s="12"/>
      <c r="B22" s="13"/>
      <c r="C22" s="13"/>
      <c r="H22" s="12"/>
    </row>
    <row r="23" spans="1:24" s="5" customFormat="1" ht="15" customHeight="1" x14ac:dyDescent="0.3">
      <c r="A23" s="12"/>
      <c r="B23" s="13"/>
      <c r="C23" s="13"/>
      <c r="H23" s="12"/>
    </row>
    <row r="24" spans="1:24" s="5" customFormat="1" ht="15" customHeight="1" x14ac:dyDescent="0.3">
      <c r="A24" s="12"/>
      <c r="B24" s="13"/>
      <c r="C24" s="13"/>
      <c r="H24" s="12"/>
    </row>
    <row r="25" spans="1:24" s="5" customFormat="1" ht="15" customHeight="1" x14ac:dyDescent="0.3">
      <c r="A25" s="12"/>
      <c r="B25" s="13"/>
      <c r="C25" s="13"/>
      <c r="H25" s="12"/>
    </row>
    <row r="26" spans="1:24" s="5" customFormat="1" ht="15" customHeight="1" x14ac:dyDescent="0.3">
      <c r="A26" s="14"/>
      <c r="B26" s="13"/>
      <c r="C26" s="13"/>
      <c r="H26" s="14"/>
    </row>
    <row r="27" spans="1:24" s="5" customFormat="1" ht="15" customHeight="1" x14ac:dyDescent="0.3">
      <c r="A27" s="14"/>
      <c r="B27" s="13"/>
      <c r="C27" s="13"/>
      <c r="H27" s="14"/>
    </row>
    <row r="28" spans="1:24" ht="18" x14ac:dyDescent="0.35">
      <c r="A28" s="15"/>
      <c r="B28" s="16"/>
      <c r="C28" s="17" t="s">
        <v>22</v>
      </c>
      <c r="D28" s="3"/>
      <c r="E28" s="3"/>
      <c r="F28" s="3"/>
      <c r="G28" s="18"/>
      <c r="H28" s="17" t="s">
        <v>23</v>
      </c>
      <c r="I28" s="3"/>
      <c r="J28" s="3"/>
      <c r="K28" s="3"/>
      <c r="L28" s="18"/>
      <c r="M28" s="17" t="s">
        <v>24</v>
      </c>
      <c r="N28" s="3"/>
      <c r="O28" s="3"/>
      <c r="P28" s="3"/>
      <c r="Q28" s="18"/>
    </row>
    <row r="29" spans="1:24" ht="12.75" customHeight="1" x14ac:dyDescent="0.3">
      <c r="A29" s="3"/>
      <c r="B29" s="16"/>
      <c r="C29" s="19" t="s">
        <v>25</v>
      </c>
      <c r="D29" s="20"/>
      <c r="E29" s="19"/>
      <c r="F29" s="19"/>
      <c r="G29" s="21"/>
      <c r="H29" s="19" t="s">
        <v>25</v>
      </c>
      <c r="I29" s="20"/>
      <c r="J29" s="19"/>
      <c r="K29" s="19"/>
      <c r="L29" s="21"/>
      <c r="M29" s="19" t="s">
        <v>25</v>
      </c>
      <c r="N29" s="20"/>
      <c r="O29" s="19"/>
      <c r="P29" s="19"/>
      <c r="Q29" s="21"/>
    </row>
    <row r="30" spans="1:24" ht="28.8" x14ac:dyDescent="0.3">
      <c r="A30" s="4"/>
      <c r="B30" s="16"/>
      <c r="C30" s="22" t="s">
        <v>26</v>
      </c>
      <c r="D30" s="4" t="s">
        <v>5</v>
      </c>
      <c r="E30" s="4" t="s">
        <v>6</v>
      </c>
      <c r="F30" s="4" t="s">
        <v>27</v>
      </c>
      <c r="G30" s="23" t="s">
        <v>28</v>
      </c>
      <c r="H30" s="22" t="s">
        <v>26</v>
      </c>
      <c r="I30" s="4" t="s">
        <v>5</v>
      </c>
      <c r="J30" s="4" t="s">
        <v>6</v>
      </c>
      <c r="K30" s="4" t="s">
        <v>27</v>
      </c>
      <c r="L30" s="23" t="s">
        <v>28</v>
      </c>
      <c r="M30" s="22" t="s">
        <v>26</v>
      </c>
      <c r="N30" s="4" t="s">
        <v>5</v>
      </c>
      <c r="O30" s="4" t="s">
        <v>6</v>
      </c>
      <c r="P30" s="4" t="s">
        <v>27</v>
      </c>
      <c r="Q30" s="23" t="s">
        <v>28</v>
      </c>
      <c r="W30" s="5"/>
      <c r="X30" s="5"/>
    </row>
    <row r="31" spans="1:24" s="26" customFormat="1" x14ac:dyDescent="0.3">
      <c r="A31" s="4" t="s">
        <v>29</v>
      </c>
      <c r="B31" s="16" t="s">
        <v>30</v>
      </c>
      <c r="C31" s="4" t="s">
        <v>10</v>
      </c>
      <c r="D31" s="4" t="s">
        <v>10</v>
      </c>
      <c r="E31" s="4" t="s">
        <v>10</v>
      </c>
      <c r="F31" s="4" t="s">
        <v>10</v>
      </c>
      <c r="G31" s="16" t="s">
        <v>10</v>
      </c>
      <c r="H31" s="4" t="s">
        <v>10</v>
      </c>
      <c r="I31" s="24" t="s">
        <v>10</v>
      </c>
      <c r="J31" s="24" t="s">
        <v>10</v>
      </c>
      <c r="K31" s="24" t="s">
        <v>10</v>
      </c>
      <c r="L31" s="25" t="s">
        <v>10</v>
      </c>
      <c r="M31" s="4" t="s">
        <v>10</v>
      </c>
      <c r="N31" s="24" t="s">
        <v>10</v>
      </c>
      <c r="O31" s="24" t="s">
        <v>10</v>
      </c>
      <c r="P31" s="24" t="s">
        <v>10</v>
      </c>
      <c r="Q31" s="25" t="s">
        <v>10</v>
      </c>
      <c r="U31" s="27"/>
      <c r="V31" s="27"/>
      <c r="W31" s="27"/>
      <c r="X31" s="5"/>
    </row>
    <row r="32" spans="1:24" x14ac:dyDescent="0.3">
      <c r="A32" s="28" t="s">
        <v>31</v>
      </c>
      <c r="B32" s="29">
        <v>100</v>
      </c>
      <c r="C32" s="30">
        <v>56318</v>
      </c>
      <c r="D32" s="31"/>
      <c r="E32" s="31"/>
      <c r="F32" s="31"/>
      <c r="G32" s="32"/>
      <c r="H32" s="30">
        <f>+C32</f>
        <v>56318</v>
      </c>
      <c r="I32" s="33"/>
      <c r="J32" s="33"/>
      <c r="K32" s="33"/>
      <c r="L32" s="34"/>
      <c r="M32" s="35">
        <f>+H32</f>
        <v>56318</v>
      </c>
      <c r="N32" s="33"/>
      <c r="O32" s="33"/>
      <c r="P32" s="33"/>
      <c r="Q32" s="34"/>
    </row>
    <row r="33" spans="1:17" x14ac:dyDescent="0.3">
      <c r="A33" s="36" t="s">
        <v>32</v>
      </c>
      <c r="B33" s="37">
        <v>110</v>
      </c>
      <c r="C33" s="38"/>
      <c r="D33" s="39"/>
      <c r="E33" s="39"/>
      <c r="F33" s="39"/>
      <c r="G33" s="40"/>
      <c r="H33" s="38">
        <v>47836</v>
      </c>
      <c r="I33" s="41"/>
      <c r="J33" s="41"/>
      <c r="K33" s="41"/>
      <c r="L33" s="34"/>
      <c r="M33" s="42">
        <v>47836</v>
      </c>
      <c r="N33" s="41"/>
      <c r="O33" s="41"/>
      <c r="P33" s="41"/>
      <c r="Q33" s="34"/>
    </row>
    <row r="34" spans="1:17" x14ac:dyDescent="0.3">
      <c r="A34" s="36" t="s">
        <v>33</v>
      </c>
      <c r="B34" s="37">
        <v>120</v>
      </c>
      <c r="C34" s="38"/>
      <c r="D34" s="39"/>
      <c r="E34" s="39"/>
      <c r="F34" s="39"/>
      <c r="G34" s="40"/>
      <c r="H34" s="38">
        <v>48974</v>
      </c>
      <c r="I34" s="41"/>
      <c r="J34" s="41"/>
      <c r="K34" s="41"/>
      <c r="L34" s="34"/>
      <c r="M34" s="42">
        <v>48974</v>
      </c>
      <c r="N34" s="41"/>
      <c r="O34" s="41"/>
      <c r="P34" s="41"/>
      <c r="Q34" s="34"/>
    </row>
    <row r="35" spans="1:17" x14ac:dyDescent="0.3">
      <c r="A35" s="36" t="s">
        <v>34</v>
      </c>
      <c r="B35" s="37">
        <v>130</v>
      </c>
      <c r="C35" s="38">
        <v>55208</v>
      </c>
      <c r="D35" s="39">
        <f>+C73</f>
        <v>6751</v>
      </c>
      <c r="E35" s="39"/>
      <c r="F35" s="39"/>
      <c r="G35" s="40"/>
      <c r="H35" s="38">
        <f>+C35</f>
        <v>55208</v>
      </c>
      <c r="I35" s="39">
        <f>+C74</f>
        <v>8152</v>
      </c>
      <c r="J35" s="41"/>
      <c r="K35" s="41"/>
      <c r="L35" s="34"/>
      <c r="M35" s="42">
        <f>+H35</f>
        <v>55208</v>
      </c>
      <c r="N35" s="39">
        <f>+I35</f>
        <v>8152</v>
      </c>
      <c r="O35" s="41"/>
      <c r="P35" s="41"/>
      <c r="Q35" s="34"/>
    </row>
    <row r="36" spans="1:17" x14ac:dyDescent="0.3">
      <c r="A36" s="36" t="s">
        <v>35</v>
      </c>
      <c r="B36" s="37">
        <v>140</v>
      </c>
      <c r="C36" s="38">
        <v>119366</v>
      </c>
      <c r="D36" s="39"/>
      <c r="E36" s="39"/>
      <c r="F36" s="39"/>
      <c r="G36" s="40"/>
      <c r="H36" s="38">
        <f t="shared" ref="H36:H48" si="6">+C36</f>
        <v>119366</v>
      </c>
      <c r="I36" s="41"/>
      <c r="J36" s="41"/>
      <c r="K36" s="41"/>
      <c r="L36" s="34"/>
      <c r="M36" s="42">
        <f t="shared" ref="M36:M48" si="7">+H36</f>
        <v>119366</v>
      </c>
      <c r="N36" s="41"/>
      <c r="O36" s="41"/>
      <c r="P36" s="41"/>
      <c r="Q36" s="34"/>
    </row>
    <row r="37" spans="1:17" x14ac:dyDescent="0.3">
      <c r="A37" s="36" t="s">
        <v>36</v>
      </c>
      <c r="B37" s="37">
        <v>150</v>
      </c>
      <c r="C37" s="38">
        <v>40462</v>
      </c>
      <c r="D37" s="39"/>
      <c r="E37" s="39"/>
      <c r="F37" s="39"/>
      <c r="G37" s="40"/>
      <c r="H37" s="38">
        <f t="shared" si="6"/>
        <v>40462</v>
      </c>
      <c r="I37" s="41"/>
      <c r="J37" s="41"/>
      <c r="K37" s="41"/>
      <c r="L37" s="34"/>
      <c r="M37" s="42">
        <f t="shared" si="7"/>
        <v>40462</v>
      </c>
      <c r="N37" s="41"/>
      <c r="O37" s="41"/>
      <c r="P37" s="41"/>
      <c r="Q37" s="34"/>
    </row>
    <row r="38" spans="1:17" x14ac:dyDescent="0.3">
      <c r="A38" s="36" t="s">
        <v>37</v>
      </c>
      <c r="B38" s="37">
        <v>200</v>
      </c>
      <c r="C38" s="38">
        <v>53183</v>
      </c>
      <c r="D38" s="39"/>
      <c r="E38" s="39">
        <f>+E73</f>
        <v>1488</v>
      </c>
      <c r="F38" s="39">
        <f>+G73</f>
        <v>22307</v>
      </c>
      <c r="G38" s="40"/>
      <c r="H38" s="38">
        <f t="shared" si="6"/>
        <v>53183</v>
      </c>
      <c r="I38" s="41"/>
      <c r="J38" s="41">
        <f>+E74</f>
        <v>1488</v>
      </c>
      <c r="K38" s="41">
        <f>+G74</f>
        <v>22307</v>
      </c>
      <c r="L38" s="34"/>
      <c r="M38" s="42">
        <f t="shared" si="7"/>
        <v>53183</v>
      </c>
      <c r="N38" s="41"/>
      <c r="O38" s="41">
        <f>+J38</f>
        <v>1488</v>
      </c>
      <c r="P38" s="41">
        <f>+K38</f>
        <v>22307</v>
      </c>
      <c r="Q38" s="34"/>
    </row>
    <row r="39" spans="1:17" x14ac:dyDescent="0.3">
      <c r="A39" s="36" t="s">
        <v>38</v>
      </c>
      <c r="B39" s="37">
        <v>300</v>
      </c>
      <c r="C39" s="38">
        <v>41380</v>
      </c>
      <c r="D39" s="39"/>
      <c r="E39" s="39"/>
      <c r="F39" s="39"/>
      <c r="G39" s="40"/>
      <c r="H39" s="38">
        <f t="shared" si="6"/>
        <v>41380</v>
      </c>
      <c r="I39" s="41"/>
      <c r="J39" s="41"/>
      <c r="K39" s="41"/>
      <c r="L39" s="34"/>
      <c r="M39" s="42">
        <f t="shared" si="7"/>
        <v>41380</v>
      </c>
      <c r="N39" s="41"/>
      <c r="O39" s="41"/>
      <c r="P39" s="41"/>
      <c r="Q39" s="34"/>
    </row>
    <row r="40" spans="1:17" x14ac:dyDescent="0.3">
      <c r="A40" s="36" t="s">
        <v>38</v>
      </c>
      <c r="B40" s="37">
        <v>305</v>
      </c>
      <c r="C40" s="38">
        <v>25892</v>
      </c>
      <c r="D40" s="39"/>
      <c r="E40" s="39"/>
      <c r="F40" s="43"/>
      <c r="G40" s="40"/>
      <c r="H40" s="38">
        <f t="shared" si="6"/>
        <v>25892</v>
      </c>
      <c r="I40" s="41"/>
      <c r="J40" s="41"/>
      <c r="K40" s="41"/>
      <c r="L40" s="34"/>
      <c r="M40" s="42">
        <f t="shared" si="7"/>
        <v>25892</v>
      </c>
      <c r="N40" s="41"/>
      <c r="O40" s="41"/>
      <c r="P40" s="41"/>
      <c r="Q40" s="34"/>
    </row>
    <row r="41" spans="1:17" x14ac:dyDescent="0.3">
      <c r="A41" s="36" t="s">
        <v>38</v>
      </c>
      <c r="B41" s="37">
        <v>310</v>
      </c>
      <c r="C41" s="38">
        <v>24494</v>
      </c>
      <c r="D41" s="39"/>
      <c r="E41" s="39"/>
      <c r="F41" s="39"/>
      <c r="G41" s="40"/>
      <c r="H41" s="38">
        <f t="shared" si="6"/>
        <v>24494</v>
      </c>
      <c r="I41" s="41"/>
      <c r="J41" s="41"/>
      <c r="K41" s="41"/>
      <c r="L41" s="34"/>
      <c r="M41" s="42">
        <f t="shared" si="7"/>
        <v>24494</v>
      </c>
      <c r="N41" s="41"/>
      <c r="O41" s="41"/>
      <c r="P41" s="41"/>
      <c r="Q41" s="34"/>
    </row>
    <row r="42" spans="1:17" x14ac:dyDescent="0.3">
      <c r="A42" s="36" t="s">
        <v>38</v>
      </c>
      <c r="B42" s="37">
        <v>315</v>
      </c>
      <c r="C42" s="38">
        <v>30681</v>
      </c>
      <c r="D42" s="39"/>
      <c r="E42" s="39"/>
      <c r="F42" s="39"/>
      <c r="G42" s="40"/>
      <c r="H42" s="38">
        <f t="shared" si="6"/>
        <v>30681</v>
      </c>
      <c r="I42" s="41"/>
      <c r="J42" s="41"/>
      <c r="K42" s="41"/>
      <c r="L42" s="34"/>
      <c r="M42" s="42">
        <f t="shared" si="7"/>
        <v>30681</v>
      </c>
      <c r="N42" s="41"/>
      <c r="O42" s="41"/>
      <c r="P42" s="41"/>
      <c r="Q42" s="34"/>
    </row>
    <row r="43" spans="1:17" x14ac:dyDescent="0.3">
      <c r="A43" s="36" t="s">
        <v>38</v>
      </c>
      <c r="B43" s="37">
        <v>370</v>
      </c>
      <c r="C43" s="38">
        <v>24494</v>
      </c>
      <c r="D43" s="39"/>
      <c r="E43" s="39"/>
      <c r="F43" s="39"/>
      <c r="G43" s="40"/>
      <c r="H43" s="38">
        <f t="shared" si="6"/>
        <v>24494</v>
      </c>
      <c r="I43" s="41"/>
      <c r="J43" s="41"/>
      <c r="K43" s="41"/>
      <c r="L43" s="34"/>
      <c r="M43" s="42">
        <f t="shared" si="7"/>
        <v>24494</v>
      </c>
      <c r="N43" s="41"/>
      <c r="O43" s="41"/>
      <c r="P43" s="41"/>
      <c r="Q43" s="34"/>
    </row>
    <row r="44" spans="1:17" x14ac:dyDescent="0.3">
      <c r="A44" s="36" t="s">
        <v>38</v>
      </c>
      <c r="B44" s="37">
        <v>375</v>
      </c>
      <c r="C44" s="38">
        <v>30681</v>
      </c>
      <c r="D44" s="39"/>
      <c r="E44" s="39"/>
      <c r="F44" s="39"/>
      <c r="G44" s="40"/>
      <c r="H44" s="38">
        <f t="shared" si="6"/>
        <v>30681</v>
      </c>
      <c r="I44" s="41"/>
      <c r="J44" s="41"/>
      <c r="K44" s="41"/>
      <c r="L44" s="34"/>
      <c r="M44" s="42">
        <f t="shared" si="7"/>
        <v>30681</v>
      </c>
      <c r="N44" s="41"/>
      <c r="O44" s="41"/>
      <c r="P44" s="41"/>
      <c r="Q44" s="34"/>
    </row>
    <row r="45" spans="1:17" x14ac:dyDescent="0.3">
      <c r="A45" s="36" t="s">
        <v>38</v>
      </c>
      <c r="B45" s="37">
        <v>380</v>
      </c>
      <c r="C45" s="38">
        <v>41380</v>
      </c>
      <c r="D45" s="39"/>
      <c r="E45" s="39"/>
      <c r="F45" s="39"/>
      <c r="G45" s="40"/>
      <c r="H45" s="38">
        <f t="shared" si="6"/>
        <v>41380</v>
      </c>
      <c r="I45" s="41"/>
      <c r="J45" s="41"/>
      <c r="K45" s="41"/>
      <c r="L45" s="34"/>
      <c r="M45" s="42">
        <f t="shared" si="7"/>
        <v>41380</v>
      </c>
      <c r="N45" s="41"/>
      <c r="O45" s="41"/>
      <c r="P45" s="41"/>
      <c r="Q45" s="34"/>
    </row>
    <row r="46" spans="1:17" x14ac:dyDescent="0.3">
      <c r="A46" s="36" t="s">
        <v>38</v>
      </c>
      <c r="B46" s="37">
        <v>385</v>
      </c>
      <c r="C46" s="38">
        <v>25892</v>
      </c>
      <c r="D46" s="39"/>
      <c r="E46" s="39"/>
      <c r="F46" s="39"/>
      <c r="G46" s="40"/>
      <c r="H46" s="38">
        <f t="shared" si="6"/>
        <v>25892</v>
      </c>
      <c r="I46" s="41"/>
      <c r="J46" s="41"/>
      <c r="K46" s="41"/>
      <c r="L46" s="34"/>
      <c r="M46" s="42">
        <f t="shared" si="7"/>
        <v>25892</v>
      </c>
      <c r="N46" s="41"/>
      <c r="O46" s="41"/>
      <c r="P46" s="41"/>
      <c r="Q46" s="34"/>
    </row>
    <row r="47" spans="1:17" x14ac:dyDescent="0.3">
      <c r="A47" s="36" t="s">
        <v>39</v>
      </c>
      <c r="B47" s="37">
        <v>400</v>
      </c>
      <c r="C47" s="38">
        <f>76914+29446</f>
        <v>106360</v>
      </c>
      <c r="D47" s="39"/>
      <c r="E47" s="39"/>
      <c r="F47" s="39"/>
      <c r="G47" s="40"/>
      <c r="H47" s="38">
        <f t="shared" si="6"/>
        <v>106360</v>
      </c>
      <c r="I47" s="41"/>
      <c r="J47" s="41"/>
      <c r="K47" s="41"/>
      <c r="L47" s="34"/>
      <c r="M47" s="42">
        <f t="shared" si="7"/>
        <v>106360</v>
      </c>
      <c r="N47" s="41"/>
      <c r="O47" s="41"/>
      <c r="P47" s="41"/>
      <c r="Q47" s="34"/>
    </row>
    <row r="48" spans="1:17" x14ac:dyDescent="0.3">
      <c r="A48" s="36" t="s">
        <v>40</v>
      </c>
      <c r="B48" s="37">
        <v>520</v>
      </c>
      <c r="C48" s="38">
        <v>18000</v>
      </c>
      <c r="D48" s="39"/>
      <c r="E48" s="39"/>
      <c r="F48" s="39"/>
      <c r="G48" s="40"/>
      <c r="H48" s="38">
        <f t="shared" si="6"/>
        <v>18000</v>
      </c>
      <c r="I48" s="41"/>
      <c r="J48" s="41"/>
      <c r="K48" s="41"/>
      <c r="L48" s="34"/>
      <c r="M48" s="42">
        <f t="shared" si="7"/>
        <v>18000</v>
      </c>
      <c r="N48" s="41"/>
      <c r="O48" s="41"/>
      <c r="P48" s="41"/>
      <c r="Q48" s="34"/>
    </row>
    <row r="49" spans="1:17" x14ac:dyDescent="0.3">
      <c r="A49" s="36" t="s">
        <v>41</v>
      </c>
      <c r="B49" s="37">
        <v>540</v>
      </c>
      <c r="C49" s="38"/>
      <c r="D49" s="39"/>
      <c r="E49" s="39"/>
      <c r="F49" s="39"/>
      <c r="G49" s="40"/>
      <c r="H49" s="38"/>
      <c r="I49" s="41"/>
      <c r="J49" s="41"/>
      <c r="K49" s="41"/>
      <c r="L49" s="34"/>
      <c r="M49" s="42">
        <v>214983</v>
      </c>
      <c r="N49" s="41"/>
      <c r="O49" s="41"/>
      <c r="P49" s="41"/>
      <c r="Q49" s="34"/>
    </row>
    <row r="50" spans="1:17" x14ac:dyDescent="0.3">
      <c r="A50" s="36" t="s">
        <v>42</v>
      </c>
      <c r="B50" s="37">
        <v>600</v>
      </c>
      <c r="C50" s="38">
        <v>5959</v>
      </c>
      <c r="D50" s="39"/>
      <c r="E50" s="39"/>
      <c r="F50" s="39"/>
      <c r="G50" s="40"/>
      <c r="H50" s="38">
        <f>+C50</f>
        <v>5959</v>
      </c>
      <c r="I50" s="41"/>
      <c r="J50" s="41"/>
      <c r="K50" s="41"/>
      <c r="L50" s="34"/>
      <c r="M50" s="42">
        <f>+H50</f>
        <v>5959</v>
      </c>
      <c r="N50" s="41"/>
      <c r="O50" s="41"/>
      <c r="P50" s="41"/>
      <c r="Q50" s="34"/>
    </row>
    <row r="51" spans="1:17" x14ac:dyDescent="0.3">
      <c r="A51" s="36" t="s">
        <v>43</v>
      </c>
      <c r="B51" s="37">
        <v>610</v>
      </c>
      <c r="C51" s="38">
        <v>33830</v>
      </c>
      <c r="D51" s="39"/>
      <c r="E51" s="39"/>
      <c r="F51" s="39"/>
      <c r="G51" s="40"/>
      <c r="H51" s="38">
        <f t="shared" ref="H51:H52" si="8">+C51</f>
        <v>33830</v>
      </c>
      <c r="I51" s="41"/>
      <c r="J51" s="41"/>
      <c r="K51" s="41"/>
      <c r="L51" s="34"/>
      <c r="M51" s="42">
        <f t="shared" ref="M51:M52" si="9">+H51</f>
        <v>33830</v>
      </c>
      <c r="N51" s="41"/>
      <c r="O51" s="41"/>
      <c r="P51" s="41"/>
      <c r="Q51" s="34"/>
    </row>
    <row r="52" spans="1:17" x14ac:dyDescent="0.3">
      <c r="A52" s="44" t="s">
        <v>44</v>
      </c>
      <c r="B52" s="45">
        <v>725</v>
      </c>
      <c r="C52" s="46">
        <v>1100</v>
      </c>
      <c r="D52" s="47"/>
      <c r="E52" s="47"/>
      <c r="F52" s="47"/>
      <c r="G52" s="48"/>
      <c r="H52" s="49">
        <f t="shared" si="8"/>
        <v>1100</v>
      </c>
      <c r="I52" s="50"/>
      <c r="J52" s="50"/>
      <c r="K52" s="50"/>
      <c r="L52" s="51"/>
      <c r="M52" s="52">
        <f t="shared" si="9"/>
        <v>1100</v>
      </c>
      <c r="N52" s="50"/>
      <c r="O52" s="50"/>
      <c r="P52" s="50"/>
      <c r="Q52" s="51"/>
    </row>
    <row r="53" spans="1:17" x14ac:dyDescent="0.3">
      <c r="A53" s="53" t="s">
        <v>45</v>
      </c>
      <c r="B53" s="54"/>
      <c r="C53" s="55">
        <f>SUM(C32:C52)</f>
        <v>734680</v>
      </c>
      <c r="D53" s="55">
        <f>SUM(D32:D52)</f>
        <v>6751</v>
      </c>
      <c r="E53" s="55">
        <f>SUM(E32:E52)</f>
        <v>1488</v>
      </c>
      <c r="F53" s="55">
        <f>SUM(F32:F52)</f>
        <v>22307</v>
      </c>
      <c r="G53" s="56">
        <f>+C53+2*(D53+E53)+F53</f>
        <v>773465</v>
      </c>
      <c r="H53" s="55">
        <f>SUM(H32:H52)</f>
        <v>831490</v>
      </c>
      <c r="I53" s="55">
        <f>SUM(I32:I52)</f>
        <v>8152</v>
      </c>
      <c r="J53" s="55">
        <f>SUM(J32:J52)</f>
        <v>1488</v>
      </c>
      <c r="K53" s="55">
        <f t="shared" ref="K53" si="10">SUM(K32:K52)</f>
        <v>22307</v>
      </c>
      <c r="L53" s="56">
        <f>+H53+2*(I53+J53)+K53</f>
        <v>873077</v>
      </c>
      <c r="M53" s="55">
        <f>SUM(M32:M52)</f>
        <v>1046473</v>
      </c>
      <c r="N53" s="55">
        <f>SUM(N32:N52)</f>
        <v>8152</v>
      </c>
      <c r="O53" s="55">
        <f>SUM(O32:O52)</f>
        <v>1488</v>
      </c>
      <c r="P53" s="55">
        <f t="shared" ref="P53" si="11">SUM(P32:P52)</f>
        <v>22307</v>
      </c>
      <c r="Q53" s="56">
        <f>+M53+2*(N53+O53)+P53</f>
        <v>1088060</v>
      </c>
    </row>
    <row r="55" spans="1:17" x14ac:dyDescent="0.3">
      <c r="A55" s="57" t="s">
        <v>46</v>
      </c>
      <c r="D55" s="2"/>
    </row>
    <row r="56" spans="1:17" x14ac:dyDescent="0.3">
      <c r="B56" s="3" t="s">
        <v>47</v>
      </c>
      <c r="C56" s="3"/>
      <c r="D56" s="58" t="s">
        <v>48</v>
      </c>
      <c r="E56" s="58"/>
      <c r="F56" s="3" t="s">
        <v>27</v>
      </c>
    </row>
    <row r="57" spans="1:17" x14ac:dyDescent="0.3">
      <c r="A57" s="59" t="s">
        <v>29</v>
      </c>
      <c r="B57" s="59" t="s">
        <v>49</v>
      </c>
      <c r="C57" s="59" t="s">
        <v>50</v>
      </c>
      <c r="D57" s="60" t="s">
        <v>49</v>
      </c>
      <c r="E57" s="60" t="s">
        <v>50</v>
      </c>
      <c r="F57" s="60" t="s">
        <v>49</v>
      </c>
      <c r="G57" s="60" t="s">
        <v>50</v>
      </c>
    </row>
    <row r="58" spans="1:17" x14ac:dyDescent="0.3">
      <c r="A58" t="s">
        <v>51</v>
      </c>
      <c r="B58">
        <v>306</v>
      </c>
      <c r="C58">
        <f>19*14</f>
        <v>266</v>
      </c>
      <c r="F58" t="s">
        <v>52</v>
      </c>
      <c r="G58">
        <v>1150</v>
      </c>
    </row>
    <row r="59" spans="1:17" x14ac:dyDescent="0.3">
      <c r="A59" t="s">
        <v>51</v>
      </c>
      <c r="B59">
        <v>315</v>
      </c>
      <c r="C59">
        <f>32*42</f>
        <v>1344</v>
      </c>
      <c r="F59" t="s">
        <v>53</v>
      </c>
      <c r="G59">
        <v>3112</v>
      </c>
    </row>
    <row r="60" spans="1:17" x14ac:dyDescent="0.3">
      <c r="A60" t="s">
        <v>51</v>
      </c>
      <c r="B60" s="61" t="s">
        <v>54</v>
      </c>
      <c r="C60">
        <v>320</v>
      </c>
      <c r="F60" t="s">
        <v>55</v>
      </c>
      <c r="G60">
        <v>2342</v>
      </c>
    </row>
    <row r="61" spans="1:17" x14ac:dyDescent="0.3">
      <c r="A61" t="s">
        <v>51</v>
      </c>
      <c r="B61" s="61" t="s">
        <v>56</v>
      </c>
      <c r="C61">
        <f>20.5*32</f>
        <v>656</v>
      </c>
      <c r="F61" t="s">
        <v>57</v>
      </c>
      <c r="G61">
        <v>616</v>
      </c>
    </row>
    <row r="62" spans="1:17" x14ac:dyDescent="0.3">
      <c r="A62" t="s">
        <v>51</v>
      </c>
      <c r="B62" s="61" t="s">
        <v>58</v>
      </c>
      <c r="C62">
        <f>19*32</f>
        <v>608</v>
      </c>
      <c r="F62" t="s">
        <v>59</v>
      </c>
      <c r="G62">
        <f>435+767+101</f>
        <v>1303</v>
      </c>
    </row>
    <row r="63" spans="1:17" x14ac:dyDescent="0.3">
      <c r="A63" t="s">
        <v>51</v>
      </c>
      <c r="B63" s="61" t="s">
        <v>60</v>
      </c>
      <c r="C63">
        <f>9*32+12*9</f>
        <v>396</v>
      </c>
      <c r="F63" t="s">
        <v>61</v>
      </c>
      <c r="G63">
        <f>115+115</f>
        <v>230</v>
      </c>
    </row>
    <row r="64" spans="1:17" x14ac:dyDescent="0.3">
      <c r="A64" t="s">
        <v>51</v>
      </c>
      <c r="B64" s="61">
        <v>317</v>
      </c>
      <c r="C64">
        <f>11*14</f>
        <v>154</v>
      </c>
      <c r="F64" t="s">
        <v>62</v>
      </c>
      <c r="G64">
        <v>300</v>
      </c>
    </row>
    <row r="65" spans="1:7" x14ac:dyDescent="0.3">
      <c r="A65" t="s">
        <v>51</v>
      </c>
      <c r="B65" s="61">
        <v>319</v>
      </c>
      <c r="C65">
        <f>10*16</f>
        <v>160</v>
      </c>
      <c r="F65" t="s">
        <v>63</v>
      </c>
      <c r="G65">
        <v>114</v>
      </c>
    </row>
    <row r="66" spans="1:7" x14ac:dyDescent="0.3">
      <c r="A66" t="s">
        <v>51</v>
      </c>
      <c r="B66" s="61">
        <v>321</v>
      </c>
      <c r="C66">
        <f>16*10</f>
        <v>160</v>
      </c>
      <c r="F66" t="s">
        <v>64</v>
      </c>
      <c r="G66">
        <f>4*210</f>
        <v>840</v>
      </c>
    </row>
    <row r="67" spans="1:7" x14ac:dyDescent="0.3">
      <c r="A67" t="s">
        <v>51</v>
      </c>
      <c r="B67" s="61">
        <v>322</v>
      </c>
      <c r="C67">
        <f>32*44</f>
        <v>1408</v>
      </c>
      <c r="F67" t="s">
        <v>65</v>
      </c>
      <c r="G67">
        <v>12300</v>
      </c>
    </row>
    <row r="68" spans="1:7" x14ac:dyDescent="0.3">
      <c r="A68" t="s">
        <v>51</v>
      </c>
      <c r="B68" s="61" t="s">
        <v>66</v>
      </c>
      <c r="C68">
        <f>10*24</f>
        <v>240</v>
      </c>
    </row>
    <row r="69" spans="1:7" x14ac:dyDescent="0.3">
      <c r="A69" t="s">
        <v>51</v>
      </c>
      <c r="B69" s="61">
        <v>323</v>
      </c>
      <c r="C69">
        <f>29*45</f>
        <v>1305</v>
      </c>
      <c r="D69" t="s">
        <v>67</v>
      </c>
      <c r="E69" s="39">
        <f>28*30</f>
        <v>840</v>
      </c>
    </row>
    <row r="70" spans="1:7" x14ac:dyDescent="0.3">
      <c r="A70" t="s">
        <v>51</v>
      </c>
      <c r="B70" s="61">
        <v>401</v>
      </c>
      <c r="C70">
        <f>29*26</f>
        <v>754</v>
      </c>
      <c r="E70" s="39">
        <f>12*30</f>
        <v>360</v>
      </c>
    </row>
    <row r="71" spans="1:7" x14ac:dyDescent="0.3">
      <c r="A71" t="s">
        <v>51</v>
      </c>
      <c r="B71" s="61" t="s">
        <v>68</v>
      </c>
      <c r="C71">
        <f>9*9</f>
        <v>81</v>
      </c>
      <c r="D71" s="2"/>
      <c r="E71" s="39">
        <f>12*12</f>
        <v>144</v>
      </c>
    </row>
    <row r="72" spans="1:7" x14ac:dyDescent="0.3">
      <c r="A72" s="50" t="s">
        <v>51</v>
      </c>
      <c r="B72" s="62">
        <v>402</v>
      </c>
      <c r="C72" s="50">
        <f>20*12.5+12.5*4</f>
        <v>300</v>
      </c>
      <c r="D72" s="63"/>
      <c r="E72" s="47">
        <f>12*12</f>
        <v>144</v>
      </c>
      <c r="F72" s="50"/>
      <c r="G72" s="50"/>
    </row>
    <row r="73" spans="1:7" x14ac:dyDescent="0.3">
      <c r="B73" s="61" t="s">
        <v>69</v>
      </c>
      <c r="C73" s="61">
        <f>SUM(C59:C69)</f>
        <v>6751</v>
      </c>
      <c r="D73" s="2"/>
      <c r="E73" s="39">
        <f>SUM(E58:E72)</f>
        <v>1488</v>
      </c>
      <c r="G73" s="39">
        <f>SUM(G58:G72)</f>
        <v>22307</v>
      </c>
    </row>
    <row r="74" spans="1:7" x14ac:dyDescent="0.3">
      <c r="B74" s="61" t="s">
        <v>70</v>
      </c>
      <c r="C74" s="39">
        <f>SUM(C58:C72)</f>
        <v>8152</v>
      </c>
      <c r="D74" s="2"/>
      <c r="E74">
        <f>SUM(E58:E72)</f>
        <v>1488</v>
      </c>
      <c r="F74" s="61"/>
      <c r="G74">
        <f>SUM(G58:G72)</f>
        <v>22307</v>
      </c>
    </row>
    <row r="76" spans="1:7" x14ac:dyDescent="0.3">
      <c r="A76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Areas</vt:lpstr>
      <vt:lpstr>Areas!Print_Area</vt:lpstr>
    </vt:vector>
  </TitlesOfParts>
  <Company>Soka University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Robert Hamersley</dc:creator>
  <cp:lastModifiedBy>M. Robert Hamersley</cp:lastModifiedBy>
  <dcterms:created xsi:type="dcterms:W3CDTF">2017-05-12T20:54:28Z</dcterms:created>
  <dcterms:modified xsi:type="dcterms:W3CDTF">2017-05-12T20:54:50Z</dcterms:modified>
</cp:coreProperties>
</file>