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OS\Reporting and Assessment\STARS 2.1 2017\Data received\"/>
    </mc:Choice>
  </mc:AlternateContent>
  <bookViews>
    <workbookView xWindow="0" yWindow="0" windowWidth="20028" windowHeight="8736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E16" i="1"/>
  <c r="F16" i="1"/>
  <c r="J16" i="1"/>
  <c r="N16" i="1"/>
  <c r="M16" i="1"/>
  <c r="D16" i="1"/>
  <c r="F15" i="1"/>
  <c r="J15" i="1"/>
  <c r="N15" i="1"/>
  <c r="M15" i="1"/>
  <c r="D15" i="1"/>
  <c r="F14" i="1"/>
  <c r="J14" i="1"/>
  <c r="N14" i="1"/>
  <c r="M14" i="1"/>
  <c r="D14" i="1"/>
  <c r="O13" i="1"/>
  <c r="F13" i="1"/>
  <c r="J13" i="1"/>
  <c r="N13" i="1"/>
  <c r="M13" i="1"/>
  <c r="D13" i="1"/>
  <c r="O12" i="1"/>
  <c r="F12" i="1"/>
  <c r="J12" i="1"/>
  <c r="N12" i="1"/>
  <c r="M12" i="1"/>
  <c r="D12" i="1"/>
  <c r="O11" i="1"/>
  <c r="F11" i="1"/>
  <c r="J11" i="1"/>
  <c r="N11" i="1"/>
  <c r="M11" i="1"/>
  <c r="D11" i="1"/>
  <c r="O10" i="1"/>
  <c r="F10" i="1"/>
  <c r="J10" i="1"/>
  <c r="N10" i="1"/>
  <c r="M10" i="1"/>
  <c r="D10" i="1"/>
  <c r="O9" i="1"/>
  <c r="F9" i="1"/>
  <c r="J9" i="1"/>
  <c r="N9" i="1"/>
  <c r="M9" i="1"/>
  <c r="B9" i="1"/>
  <c r="D9" i="1"/>
  <c r="O8" i="1"/>
  <c r="F8" i="1"/>
  <c r="J8" i="1"/>
  <c r="N8" i="1"/>
  <c r="M8" i="1"/>
  <c r="D8" i="1"/>
  <c r="O7" i="1"/>
  <c r="F7" i="1"/>
  <c r="J7" i="1"/>
  <c r="N7" i="1"/>
  <c r="M7" i="1"/>
  <c r="D7" i="1"/>
  <c r="O6" i="1"/>
  <c r="F6" i="1"/>
  <c r="J6" i="1"/>
  <c r="N6" i="1"/>
  <c r="M6" i="1"/>
  <c r="D6" i="1"/>
  <c r="O5" i="1"/>
  <c r="F5" i="1"/>
  <c r="J5" i="1"/>
  <c r="N5" i="1"/>
  <c r="M5" i="1"/>
  <c r="D5" i="1"/>
  <c r="F4" i="1"/>
  <c r="J4" i="1"/>
  <c r="N4" i="1"/>
  <c r="M4" i="1"/>
  <c r="D4" i="1"/>
  <c r="F3" i="1"/>
  <c r="J3" i="1"/>
  <c r="N3" i="1"/>
  <c r="M3" i="1"/>
  <c r="D3" i="1"/>
</calcChain>
</file>

<file path=xl/sharedStrings.xml><?xml version="1.0" encoding="utf-8"?>
<sst xmlns="http://schemas.openxmlformats.org/spreadsheetml/2006/main" count="25" uniqueCount="24">
  <si>
    <t>Fiscal Year</t>
  </si>
  <si>
    <t>Cogen electricity, kWh</t>
  </si>
  <si>
    <t>Purchased, kWh</t>
  </si>
  <si>
    <t>Total electricity, kWh</t>
  </si>
  <si>
    <t>Solar Renewable, kWh</t>
  </si>
  <si>
    <t>Purchased Elect, MMBtu</t>
  </si>
  <si>
    <t>Plant Gas meters, MMBtu*</t>
  </si>
  <si>
    <t>Plant Gas bills MMBtu##</t>
  </si>
  <si>
    <t>Diesel oil, gal</t>
  </si>
  <si>
    <t>Diesel oil, MMBtu</t>
  </si>
  <si>
    <t>Building Gas (w/o plant), MMBtu</t>
  </si>
  <si>
    <t>Geothermal, MMBtu</t>
  </si>
  <si>
    <t>Nonrenewable energy, MMBtu</t>
  </si>
  <si>
    <t>Total campus energy use, MMBtu</t>
  </si>
  <si>
    <r>
      <t>GSF</t>
    </r>
    <r>
      <rPr>
        <vertAlign val="superscript"/>
        <sz val="9"/>
        <color indexed="8"/>
        <rFont val="Calibri"/>
        <family val="2"/>
      </rPr>
      <t>#</t>
    </r>
  </si>
  <si>
    <t xml:space="preserve"> </t>
  </si>
  <si>
    <t>1 kWh =</t>
  </si>
  <si>
    <t>MMBtu</t>
  </si>
  <si>
    <t>* From records provided by Utilities from metering at the equipment end of MMSCF x 1030 MMBtu/MMSCF</t>
  </si>
  <si>
    <t>**Includes Lincoln and Grant Halls</t>
  </si>
  <si>
    <t># From 2004 to 2005 there was a change in space accounting that reduced the overall GSF; from 2007 to 2008 there was a change in space accounting that increased the GSF; from 2009-2010 the SPHE was demolished</t>
  </si>
  <si>
    <t>## FY09 Dec through April amounts were reduced due to supercompressibility adjustments (complaint filed against Vendor 2/13/9)</t>
  </si>
  <si>
    <t>^Source for Degree Days from FY04-FY15: http://www.ncdc.noaa.gov/cdo-web/datasets/GHCNDMS/stations/GHCND:USC00111577/detail FY2017 http://www.degreedays.net/</t>
  </si>
  <si>
    <t>OP-5 Energy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</si>
</sst>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indexed="8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F6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D8D8D8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Continuous" vertical="center" wrapText="1"/>
    </xf>
    <xf numFmtId="0" fontId="3" fillId="2" borderId="0" xfId="0" applyFont="1" applyFill="1" applyAlignment="1">
      <alignment horizontal="centerContinuous" vertical="center" wrapText="1"/>
    </xf>
    <xf numFmtId="0" fontId="3" fillId="3" borderId="0" xfId="0" applyFont="1" applyFill="1" applyAlignment="1">
      <alignment horizontal="centerContinuous" vertical="center" wrapText="1"/>
    </xf>
    <xf numFmtId="0" fontId="3" fillId="4" borderId="0" xfId="0" applyFont="1" applyFill="1" applyAlignment="1">
      <alignment horizontal="centerContinuous" vertical="center" wrapText="1"/>
    </xf>
    <xf numFmtId="3" fontId="0" fillId="0" borderId="0" xfId="0" applyNumberFormat="1"/>
    <xf numFmtId="3" fontId="0" fillId="2" borderId="0" xfId="0" applyNumberFormat="1" applyFill="1"/>
    <xf numFmtId="3" fontId="0" fillId="3" borderId="0" xfId="0" applyNumberFormat="1" applyFill="1"/>
    <xf numFmtId="3" fontId="0" fillId="4" borderId="0" xfId="0" applyNumberFormat="1" applyFill="1"/>
    <xf numFmtId="3" fontId="5" fillId="0" borderId="0" xfId="0" applyNumberFormat="1" applyFont="1"/>
    <xf numFmtId="3" fontId="5" fillId="3" borderId="0" xfId="0" applyNumberFormat="1" applyFont="1" applyFill="1"/>
    <xf numFmtId="3" fontId="6" fillId="3" borderId="0" xfId="0" applyNumberFormat="1" applyFont="1" applyFill="1"/>
    <xf numFmtId="3" fontId="2" fillId="0" borderId="0" xfId="0" applyNumberFormat="1" applyFont="1"/>
    <xf numFmtId="164" fontId="1" fillId="5" borderId="1" xfId="1" applyNumberFormat="1" applyFont="1" applyFill="1" applyBorder="1"/>
    <xf numFmtId="3" fontId="2" fillId="3" borderId="0" xfId="0" applyNumberFormat="1" applyFont="1" applyFill="1"/>
    <xf numFmtId="3" fontId="0" fillId="0" borderId="0" xfId="0" applyNumberFormat="1" applyFill="1"/>
    <xf numFmtId="0" fontId="7" fillId="6" borderId="2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workbookViewId="0">
      <selection activeCell="J25" sqref="J25"/>
    </sheetView>
  </sheetViews>
  <sheetFormatPr defaultRowHeight="14.4" x14ac:dyDescent="0.3"/>
  <cols>
    <col min="2" max="2" width="16.33203125" bestFit="1" customWidth="1"/>
    <col min="3" max="3" width="11.77734375" bestFit="1" customWidth="1"/>
    <col min="4" max="4" width="15.44140625" bestFit="1" customWidth="1"/>
    <col min="15" max="15" width="9.88671875" bestFit="1" customWidth="1"/>
  </cols>
  <sheetData>
    <row r="1" spans="1:15" x14ac:dyDescent="0.3">
      <c r="A1" t="s">
        <v>23</v>
      </c>
    </row>
    <row r="2" spans="1:15" ht="48" x14ac:dyDescent="0.3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3" t="s">
        <v>5</v>
      </c>
      <c r="G2" s="3" t="s">
        <v>6</v>
      </c>
      <c r="H2" s="4" t="s">
        <v>7</v>
      </c>
      <c r="I2" s="1" t="s">
        <v>8</v>
      </c>
      <c r="J2" s="3" t="s">
        <v>9</v>
      </c>
      <c r="K2" s="3" t="s">
        <v>10</v>
      </c>
      <c r="L2" s="3" t="s">
        <v>11</v>
      </c>
      <c r="M2" s="1" t="s">
        <v>12</v>
      </c>
      <c r="N2" s="4" t="s">
        <v>13</v>
      </c>
      <c r="O2" s="1" t="s">
        <v>14</v>
      </c>
    </row>
    <row r="3" spans="1:15" x14ac:dyDescent="0.3">
      <c r="A3">
        <v>2004</v>
      </c>
      <c r="B3" s="5">
        <v>262145457</v>
      </c>
      <c r="C3" s="5">
        <v>66316242</v>
      </c>
      <c r="D3" s="6">
        <f t="shared" ref="D3:D12" si="0">B3+C3</f>
        <v>328461699</v>
      </c>
      <c r="E3" s="7"/>
      <c r="F3" s="7">
        <f t="shared" ref="F3:F16" si="1">C3*$B$24</f>
        <v>226271.017704</v>
      </c>
      <c r="G3" s="7">
        <v>3823671</v>
      </c>
      <c r="H3" s="8">
        <v>3733098.6630000006</v>
      </c>
      <c r="I3" s="5">
        <v>73417</v>
      </c>
      <c r="J3" s="7">
        <f t="shared" ref="J3:J16" si="2">I3*$E$24</f>
        <v>0</v>
      </c>
      <c r="K3" s="7">
        <v>73436</v>
      </c>
      <c r="L3" s="7"/>
      <c r="M3" s="5">
        <f>F3+H3+J3+K3</f>
        <v>4032805.6807040004</v>
      </c>
      <c r="N3" s="8">
        <f>F3+H3+E3*E22+J3+K3+L3</f>
        <v>4032805.6807040004</v>
      </c>
      <c r="O3" s="5">
        <v>13160015</v>
      </c>
    </row>
    <row r="4" spans="1:15" x14ac:dyDescent="0.3">
      <c r="A4">
        <v>2005</v>
      </c>
      <c r="B4" s="5">
        <v>239502234</v>
      </c>
      <c r="C4" s="5">
        <v>80040349</v>
      </c>
      <c r="D4" s="6">
        <f t="shared" si="0"/>
        <v>319542583</v>
      </c>
      <c r="E4" s="7"/>
      <c r="F4" s="7">
        <f t="shared" si="1"/>
        <v>273097.67078799999</v>
      </c>
      <c r="G4" s="7">
        <v>3495919</v>
      </c>
      <c r="H4" s="8">
        <v>3411481</v>
      </c>
      <c r="I4" s="5">
        <v>64869</v>
      </c>
      <c r="J4" s="7">
        <f t="shared" si="2"/>
        <v>0</v>
      </c>
      <c r="K4" s="7">
        <v>70689</v>
      </c>
      <c r="L4" s="7"/>
      <c r="M4" s="5">
        <f>F4+H4+J4+K4</f>
        <v>3755267.6707879999</v>
      </c>
      <c r="N4" s="8">
        <f>F4+H4+E4*E23+J4+K4+L4</f>
        <v>3755267.6707879999</v>
      </c>
      <c r="O4" s="5">
        <v>13133404</v>
      </c>
    </row>
    <row r="5" spans="1:15" x14ac:dyDescent="0.3">
      <c r="A5">
        <v>2006</v>
      </c>
      <c r="B5" s="5">
        <v>174148396</v>
      </c>
      <c r="C5" s="5">
        <v>137306802</v>
      </c>
      <c r="D5" s="6">
        <f t="shared" si="0"/>
        <v>311455198</v>
      </c>
      <c r="E5" s="7"/>
      <c r="F5" s="7">
        <f t="shared" si="1"/>
        <v>468490.80842399999</v>
      </c>
      <c r="G5" s="7">
        <v>2961686</v>
      </c>
      <c r="H5" s="8">
        <v>3037415</v>
      </c>
      <c r="I5" s="5">
        <v>16583</v>
      </c>
      <c r="J5" s="7">
        <f t="shared" si="2"/>
        <v>0</v>
      </c>
      <c r="K5" s="7">
        <v>54825</v>
      </c>
      <c r="L5" s="7"/>
      <c r="M5" s="5">
        <f>F5+H5+J5+K5</f>
        <v>3560730.8084240002</v>
      </c>
      <c r="N5" s="8">
        <f>F5+H5+E5*E24+J5+K5+L5</f>
        <v>3560730.8084240002</v>
      </c>
      <c r="O5" s="5">
        <f>13622489-$O$18</f>
        <v>13622489</v>
      </c>
    </row>
    <row r="6" spans="1:15" x14ac:dyDescent="0.3">
      <c r="A6">
        <v>2007</v>
      </c>
      <c r="B6" s="5">
        <v>222191264</v>
      </c>
      <c r="C6" s="5">
        <v>118607943</v>
      </c>
      <c r="D6" s="6">
        <f t="shared" si="0"/>
        <v>340799207</v>
      </c>
      <c r="E6" s="7"/>
      <c r="F6" s="7">
        <f t="shared" si="1"/>
        <v>404690.30151600001</v>
      </c>
      <c r="G6" s="7">
        <v>3267894</v>
      </c>
      <c r="H6" s="8">
        <v>3236113</v>
      </c>
      <c r="I6" s="5">
        <v>37359</v>
      </c>
      <c r="J6" s="7">
        <f t="shared" si="2"/>
        <v>0</v>
      </c>
      <c r="K6" s="7">
        <v>47724</v>
      </c>
      <c r="L6" s="7"/>
      <c r="M6" s="5">
        <f>F6+H6+J6+K6</f>
        <v>3688527.3015160002</v>
      </c>
      <c r="N6" s="8">
        <f>F6+H6+E6*E25+J6+K6+L6</f>
        <v>3688527.3015160002</v>
      </c>
      <c r="O6" s="5">
        <f>13983619-O18</f>
        <v>13983619</v>
      </c>
    </row>
    <row r="7" spans="1:15" x14ac:dyDescent="0.3">
      <c r="A7">
        <v>2008</v>
      </c>
      <c r="B7" s="5">
        <v>186085556</v>
      </c>
      <c r="C7" s="5">
        <v>141261073</v>
      </c>
      <c r="D7" s="6">
        <f t="shared" si="0"/>
        <v>327346629</v>
      </c>
      <c r="E7" s="7"/>
      <c r="F7" s="7">
        <f t="shared" si="1"/>
        <v>481982.78107600001</v>
      </c>
      <c r="G7" s="7">
        <v>3257287</v>
      </c>
      <c r="H7" s="8">
        <v>3190944</v>
      </c>
      <c r="I7" s="5">
        <v>27846</v>
      </c>
      <c r="J7" s="7">
        <f t="shared" si="2"/>
        <v>0</v>
      </c>
      <c r="K7" s="7">
        <v>65296</v>
      </c>
      <c r="L7" s="7">
        <v>0</v>
      </c>
      <c r="M7" s="5">
        <f>F7+H7+J7+K7</f>
        <v>3738222.7810760001</v>
      </c>
      <c r="N7" s="8">
        <f>F7+H7+E7*E26+J7+K7+L7</f>
        <v>3738222.7810760001</v>
      </c>
      <c r="O7" s="5">
        <f>14692023-O18</f>
        <v>14692023</v>
      </c>
    </row>
    <row r="8" spans="1:15" x14ac:dyDescent="0.3">
      <c r="A8">
        <v>2009</v>
      </c>
      <c r="B8" s="5">
        <v>161143518</v>
      </c>
      <c r="C8" s="5">
        <v>176681127</v>
      </c>
      <c r="D8" s="6">
        <f t="shared" si="0"/>
        <v>337824645</v>
      </c>
      <c r="E8" s="7"/>
      <c r="F8" s="7">
        <f t="shared" si="1"/>
        <v>602836.00532400003</v>
      </c>
      <c r="G8" s="7">
        <v>3156244</v>
      </c>
      <c r="H8" s="8">
        <v>2960088</v>
      </c>
      <c r="I8" s="5">
        <v>14789</v>
      </c>
      <c r="J8" s="7">
        <f t="shared" si="2"/>
        <v>0</v>
      </c>
      <c r="K8" s="7">
        <v>59946.1</v>
      </c>
      <c r="L8" s="7">
        <v>0</v>
      </c>
      <c r="M8" s="5">
        <f>F8+H8+J8+K8</f>
        <v>3622870.1053240001</v>
      </c>
      <c r="N8" s="8">
        <f>F8+H8+E8*E27+J8+K8+L8</f>
        <v>3622870.1053240001</v>
      </c>
      <c r="O8" s="5">
        <f>14655095-O18</f>
        <v>14655095</v>
      </c>
    </row>
    <row r="9" spans="1:15" x14ac:dyDescent="0.3">
      <c r="A9">
        <v>2010</v>
      </c>
      <c r="B9" s="5">
        <f>136774662</f>
        <v>136774662</v>
      </c>
      <c r="C9" s="5">
        <v>179245671</v>
      </c>
      <c r="D9" s="6">
        <f t="shared" si="0"/>
        <v>316020333</v>
      </c>
      <c r="E9" s="7">
        <v>30400</v>
      </c>
      <c r="F9" s="7">
        <f t="shared" si="1"/>
        <v>611586.229452</v>
      </c>
      <c r="G9" s="7">
        <v>2783831.1610000003</v>
      </c>
      <c r="H9" s="8">
        <v>2755406</v>
      </c>
      <c r="I9" s="5">
        <v>1153</v>
      </c>
      <c r="J9" s="7">
        <f t="shared" si="2"/>
        <v>0</v>
      </c>
      <c r="K9" s="7">
        <v>49005.121600000108</v>
      </c>
      <c r="L9" s="7">
        <v>2032</v>
      </c>
      <c r="M9" s="5">
        <f>F9+H9+J9+K9</f>
        <v>3415997.3510520002</v>
      </c>
      <c r="N9" s="8">
        <f>F9+H9+E9*E28+J9+K9+L9</f>
        <v>3418029.3510520002</v>
      </c>
      <c r="O9" s="5">
        <f>14641390-O18</f>
        <v>14641390</v>
      </c>
    </row>
    <row r="10" spans="1:15" x14ac:dyDescent="0.3">
      <c r="A10">
        <v>2011</v>
      </c>
      <c r="B10" s="5">
        <v>139014807</v>
      </c>
      <c r="C10" s="5">
        <v>176034726</v>
      </c>
      <c r="D10" s="6">
        <f t="shared" si="0"/>
        <v>315049533</v>
      </c>
      <c r="E10" s="7">
        <v>60683</v>
      </c>
      <c r="F10" s="7">
        <f t="shared" si="1"/>
        <v>600630.48511200002</v>
      </c>
      <c r="G10" s="7" t="s">
        <v>15</v>
      </c>
      <c r="H10" s="8">
        <v>2909118.95</v>
      </c>
      <c r="I10" s="9">
        <v>10022</v>
      </c>
      <c r="J10" s="10">
        <f t="shared" si="2"/>
        <v>0</v>
      </c>
      <c r="K10" s="7">
        <v>40212.60329999961</v>
      </c>
      <c r="L10" s="10">
        <v>2242.8999680000002</v>
      </c>
      <c r="M10" s="5">
        <f>F10+H10+J10+K10</f>
        <v>3549962.0384120001</v>
      </c>
      <c r="N10" s="8">
        <f>F10+H10+E10*E29+J10+K10+L10</f>
        <v>3552204.9383800002</v>
      </c>
      <c r="O10" s="5">
        <f>14641390-O18</f>
        <v>14641390</v>
      </c>
    </row>
    <row r="11" spans="1:15" x14ac:dyDescent="0.3">
      <c r="A11">
        <v>2012</v>
      </c>
      <c r="B11" s="5">
        <v>142295453</v>
      </c>
      <c r="C11" s="5">
        <v>174428914</v>
      </c>
      <c r="D11" s="6">
        <f t="shared" si="0"/>
        <v>316724367</v>
      </c>
      <c r="E11" s="7">
        <v>112357</v>
      </c>
      <c r="F11" s="7">
        <f t="shared" si="1"/>
        <v>595151.45456800004</v>
      </c>
      <c r="G11" s="7"/>
      <c r="H11" s="8">
        <v>2683538.94</v>
      </c>
      <c r="I11" s="9">
        <v>9178</v>
      </c>
      <c r="J11" s="10">
        <f t="shared" si="2"/>
        <v>0</v>
      </c>
      <c r="K11" s="7">
        <v>36826.720000000001</v>
      </c>
      <c r="L11" s="10">
        <v>2681.4000639999999</v>
      </c>
      <c r="M11" s="5">
        <f>F11+H11+J11+K11</f>
        <v>3315517.1145680002</v>
      </c>
      <c r="N11" s="8">
        <f>F11+H11+E11*E30+J11+K11+L11</f>
        <v>3318198.5146320001</v>
      </c>
      <c r="O11" s="9">
        <f>14644990-O18</f>
        <v>14644990</v>
      </c>
    </row>
    <row r="12" spans="1:15" x14ac:dyDescent="0.3">
      <c r="A12">
        <v>2013</v>
      </c>
      <c r="B12" s="5">
        <v>106325317</v>
      </c>
      <c r="C12" s="5">
        <v>204835356</v>
      </c>
      <c r="D12" s="6">
        <f t="shared" si="0"/>
        <v>311160673</v>
      </c>
      <c r="E12" s="7">
        <v>128454.20000000001</v>
      </c>
      <c r="F12" s="7">
        <f t="shared" si="1"/>
        <v>698898.23467200005</v>
      </c>
      <c r="G12" s="7"/>
      <c r="H12" s="8">
        <v>2670946.7999999998</v>
      </c>
      <c r="I12" s="9">
        <v>1287</v>
      </c>
      <c r="J12" s="10">
        <f t="shared" si="2"/>
        <v>0</v>
      </c>
      <c r="K12" s="10">
        <v>44792.792999999969</v>
      </c>
      <c r="L12" s="10">
        <v>2749.5004159999999</v>
      </c>
      <c r="M12" s="5">
        <f>F12+H12+J12+K12</f>
        <v>3414637.827672</v>
      </c>
      <c r="N12" s="8">
        <f>F12+H12+E12*E31+J12+K12+L12</f>
        <v>3417387.328088</v>
      </c>
      <c r="O12" s="9">
        <f>14647452-O18</f>
        <v>14647452</v>
      </c>
    </row>
    <row r="13" spans="1:15" x14ac:dyDescent="0.3">
      <c r="A13">
        <v>2014</v>
      </c>
      <c r="B13" s="5">
        <v>130430592</v>
      </c>
      <c r="C13" s="5">
        <v>184154948</v>
      </c>
      <c r="D13" s="6">
        <f>B13+C13</f>
        <v>314585540</v>
      </c>
      <c r="E13" s="7">
        <v>118447.1</v>
      </c>
      <c r="F13" s="7">
        <f t="shared" si="1"/>
        <v>628336.68257599999</v>
      </c>
      <c r="G13" s="7"/>
      <c r="H13" s="8">
        <v>2912203.0550000002</v>
      </c>
      <c r="I13" s="9">
        <v>7302</v>
      </c>
      <c r="J13" s="10">
        <f t="shared" si="2"/>
        <v>0</v>
      </c>
      <c r="K13" s="10">
        <v>50485.146000000183</v>
      </c>
      <c r="L13" s="10">
        <v>2783.2995839999999</v>
      </c>
      <c r="M13" s="5">
        <f>F13+H13+J13+K13</f>
        <v>3591024.8835760006</v>
      </c>
      <c r="N13" s="8">
        <f>F13+H13+E13*E32+J13+K13+L13</f>
        <v>3593808.1831600005</v>
      </c>
      <c r="O13" s="9">
        <f>14770711-O18</f>
        <v>14770711</v>
      </c>
    </row>
    <row r="14" spans="1:15" x14ac:dyDescent="0.3">
      <c r="A14">
        <v>2015</v>
      </c>
      <c r="B14" s="5">
        <v>112708986</v>
      </c>
      <c r="C14" s="5">
        <v>194549595</v>
      </c>
      <c r="D14" s="6">
        <f>B14+C14</f>
        <v>307258581</v>
      </c>
      <c r="E14" s="7">
        <v>113836.9</v>
      </c>
      <c r="F14" s="7">
        <f t="shared" si="1"/>
        <v>663803.21814000001</v>
      </c>
      <c r="G14" s="7"/>
      <c r="H14" s="8">
        <v>2631063</v>
      </c>
      <c r="I14" s="9">
        <v>6999</v>
      </c>
      <c r="J14" s="10">
        <f t="shared" si="2"/>
        <v>0</v>
      </c>
      <c r="K14" s="10">
        <v>44203.5044047271</v>
      </c>
      <c r="L14" s="11">
        <v>2783.2995839999999</v>
      </c>
      <c r="M14" s="5">
        <f>F14+H14+J14+K14</f>
        <v>3339069.7225447269</v>
      </c>
      <c r="N14" s="8">
        <f>F14+H14+E14*E33+J14+K14+L14</f>
        <v>3341853.0221287268</v>
      </c>
      <c r="O14" s="9">
        <v>14832105</v>
      </c>
    </row>
    <row r="15" spans="1:15" x14ac:dyDescent="0.3">
      <c r="A15">
        <v>2016</v>
      </c>
      <c r="B15" s="5">
        <v>95852865</v>
      </c>
      <c r="C15" s="5">
        <v>184664752</v>
      </c>
      <c r="D15" s="6">
        <f>B15+C15</f>
        <v>280517617</v>
      </c>
      <c r="E15" s="7">
        <v>112429.07</v>
      </c>
      <c r="F15" s="7">
        <f t="shared" si="1"/>
        <v>630076.13382400002</v>
      </c>
      <c r="G15" s="7"/>
      <c r="H15" s="8">
        <v>2324377.298</v>
      </c>
      <c r="I15" s="12">
        <v>6999</v>
      </c>
      <c r="J15" s="10">
        <f t="shared" si="2"/>
        <v>0</v>
      </c>
      <c r="K15" s="10">
        <v>41712.521782439901</v>
      </c>
      <c r="L15" s="10">
        <v>4443.6000000000004</v>
      </c>
      <c r="M15" s="5">
        <f>F15+H15+J15+K15</f>
        <v>2996165.9536064398</v>
      </c>
      <c r="N15" s="8">
        <f>F15+H15+E15*E33+J15+K15+L15</f>
        <v>3000609.5536064398</v>
      </c>
      <c r="O15" s="9">
        <v>14841729</v>
      </c>
    </row>
    <row r="16" spans="1:15" x14ac:dyDescent="0.3">
      <c r="A16">
        <v>2017</v>
      </c>
      <c r="B16" s="13">
        <v>67617928</v>
      </c>
      <c r="C16" s="5">
        <v>246508945</v>
      </c>
      <c r="D16" s="6">
        <f>B16+C16</f>
        <v>314126873</v>
      </c>
      <c r="E16" s="7">
        <f>57513.36+62775.38</f>
        <v>120288.73999999999</v>
      </c>
      <c r="F16" s="7">
        <f t="shared" si="1"/>
        <v>841088.52034000005</v>
      </c>
      <c r="G16" s="7"/>
      <c r="H16" s="8">
        <v>2099662</v>
      </c>
      <c r="I16" s="9">
        <v>6424</v>
      </c>
      <c r="J16" s="10">
        <f t="shared" si="2"/>
        <v>0</v>
      </c>
      <c r="K16" s="10">
        <v>25284</v>
      </c>
      <c r="L16" s="14">
        <v>4443.6000000000004</v>
      </c>
      <c r="M16" s="5">
        <f>F16+H16+J16+K16</f>
        <v>2966034.5203400003</v>
      </c>
      <c r="N16" s="8">
        <f>F16+H16+E16*E34+J16+K16+L16</f>
        <v>2970478.1203400004</v>
      </c>
      <c r="O16" s="9">
        <v>14802873</v>
      </c>
    </row>
    <row r="17" spans="1:17" x14ac:dyDescent="0.3">
      <c r="A17" t="s">
        <v>18</v>
      </c>
      <c r="N17" s="15"/>
      <c r="P17" t="s">
        <v>15</v>
      </c>
    </row>
    <row r="18" spans="1:17" x14ac:dyDescent="0.3">
      <c r="A18" t="s">
        <v>19</v>
      </c>
      <c r="Q18" s="16"/>
    </row>
    <row r="19" spans="1:17" x14ac:dyDescent="0.3">
      <c r="A19" s="17" t="s">
        <v>20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7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7" x14ac:dyDescent="0.3">
      <c r="A21" s="18" t="s">
        <v>21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1:17" x14ac:dyDescent="0.3">
      <c r="A22" t="s">
        <v>22</v>
      </c>
      <c r="L22">
        <f>L14/B24</f>
        <v>815738.44783118402</v>
      </c>
    </row>
    <row r="24" spans="1:17" x14ac:dyDescent="0.3">
      <c r="A24" t="s">
        <v>16</v>
      </c>
      <c r="B24">
        <v>3.4120000000000001E-3</v>
      </c>
      <c r="C24" t="s">
        <v>17</v>
      </c>
    </row>
  </sheetData>
  <mergeCells count="1">
    <mergeCell ref="A19:M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Klein-Banai, Cynthia Lee</dc:creator>
  <cp:lastModifiedBy>Klein-Banai, Cynthia Lee</cp:lastModifiedBy>
  <dcterms:created xsi:type="dcterms:W3CDTF">2018-04-27T21:47:35Z</dcterms:created>
  <dcterms:modified xsi:type="dcterms:W3CDTF">2018-04-27T21:50:58Z</dcterms:modified>
</cp:coreProperties>
</file>