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FILESERVERVR\Consiliul 17\SEDINTE_2022\13_sedinta_ordinara_27_iulie_2022\proiecte_hotarari\"/>
    </mc:Choice>
  </mc:AlternateContent>
  <xr:revisionPtr revIDLastSave="0" documentId="13_ncr:1_{F3AA2AF2-2611-4F1D-BA7F-261C564965F4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2" sheetId="2" r:id="rId1"/>
  </sheets>
  <definedNames>
    <definedName name="_xlnm.Print_Area" localSheetId="0">Sheet2!$A$1:$J$206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I17" i="2"/>
  <c r="I19" i="2"/>
  <c r="I21" i="2"/>
  <c r="I22" i="2"/>
  <c r="I24" i="2"/>
  <c r="I25" i="2"/>
  <c r="I27" i="2"/>
  <c r="I28" i="2"/>
  <c r="I29" i="2"/>
  <c r="I31" i="2"/>
  <c r="I32" i="2"/>
  <c r="I34" i="2"/>
  <c r="I35" i="2"/>
  <c r="I37" i="2"/>
  <c r="I40" i="2"/>
  <c r="I42" i="2"/>
  <c r="I44" i="2"/>
  <c r="I46" i="2"/>
  <c r="I48" i="2"/>
  <c r="I49" i="2"/>
  <c r="I52" i="2"/>
  <c r="I59" i="2"/>
  <c r="I61" i="2"/>
  <c r="I63" i="2"/>
  <c r="I65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86" i="2"/>
  <c r="I187" i="2"/>
  <c r="I190" i="2"/>
  <c r="I191" i="2"/>
  <c r="I200" i="2"/>
  <c r="I192" i="2" l="1"/>
  <c r="I202" i="2" s="1"/>
</calcChain>
</file>

<file path=xl/sharedStrings.xml><?xml version="1.0" encoding="utf-8"?>
<sst xmlns="http://schemas.openxmlformats.org/spreadsheetml/2006/main" count="1137" uniqueCount="231">
  <si>
    <t>COMPANIA DE APA SOMES SA</t>
  </si>
  <si>
    <t>BUNURI CARE APARTIN PATRIMONIULUI PUBLIC</t>
  </si>
  <si>
    <t>COD CLASIFICARE</t>
  </si>
  <si>
    <t>DENUMIREA BUNULUI</t>
  </si>
  <si>
    <t>LOCALITATE</t>
  </si>
  <si>
    <t>ELEM. DE IDENTIFIC.</t>
  </si>
  <si>
    <t>NR. INV. LA COMPANIE</t>
  </si>
  <si>
    <t>UM</t>
  </si>
  <si>
    <t>CANT.</t>
  </si>
  <si>
    <t>DATA INTRARII</t>
  </si>
  <si>
    <t>VALOARE INVENTAR</t>
  </si>
  <si>
    <t>PROGRAM</t>
  </si>
  <si>
    <t>1.8.6.</t>
  </si>
  <si>
    <t>2.1.17.1.1.</t>
  </si>
  <si>
    <t>2.2.8.</t>
  </si>
  <si>
    <t>CONDUCTA DE APA  125</t>
  </si>
  <si>
    <t>CLUJ-NAPOCA</t>
  </si>
  <si>
    <t>IZEI</t>
  </si>
  <si>
    <t>ML</t>
  </si>
  <si>
    <t>CONDUCTA DE APA 125</t>
  </si>
  <si>
    <t>STRAJA</t>
  </si>
  <si>
    <t>1.8.7.</t>
  </si>
  <si>
    <t>CONDUCTA DE CANAL DN300MM PVC SN8</t>
  </si>
  <si>
    <t>F-CII CHIBRITURI</t>
  </si>
  <si>
    <t>CONDUCTA DE CANAL DN160MM PVC SN8</t>
  </si>
  <si>
    <t>CONDUCTA DE APA DN 125 MM PE</t>
  </si>
  <si>
    <t>CALEA TURZII</t>
  </si>
  <si>
    <t>BRANSAMENT APA DN25MM PE</t>
  </si>
  <si>
    <t>TIMISULUI</t>
  </si>
  <si>
    <t>BRANSAMENT APA DN 25 MM PE</t>
  </si>
  <si>
    <t>BOBILNEI</t>
  </si>
  <si>
    <t>CONDUCTA DE APA DN 225 MM PE</t>
  </si>
  <si>
    <t>BRANSAMENT DE APA DN 25 MM PE</t>
  </si>
  <si>
    <t>CODRULUI</t>
  </si>
  <si>
    <t>CONDUCTA DE APA DN110 MM PE</t>
  </si>
  <si>
    <t>LUNETEI</t>
  </si>
  <si>
    <t>CONDUCTA DE APA DN125 MM PE</t>
  </si>
  <si>
    <t>VASILE LUCACIU</t>
  </si>
  <si>
    <t>BRANSAMENT APA DN25 MM PE</t>
  </si>
  <si>
    <t>CONDUCTA DE CANAL DN 400 MM PVC SN8</t>
  </si>
  <si>
    <t>JEAN JAURES</t>
  </si>
  <si>
    <t>CONDUCTA DE CANAL DN 300 MM PVC SN8</t>
  </si>
  <si>
    <t>RACORD CANAL DN160MM PVC SN8</t>
  </si>
  <si>
    <t>CONDUCTA DE CANAL PVC DN50CM SN8</t>
  </si>
  <si>
    <t>ROMULUS VUIA</t>
  </si>
  <si>
    <t>M</t>
  </si>
  <si>
    <t>CONDUCTA DE CANAL PVC DN 40CM SN8</t>
  </si>
  <si>
    <t>RACORD CANAL PVC DN16CM SN8 (78 BUC)</t>
  </si>
  <si>
    <t>CONDUCTA DE CANAL PVC DN40CM SN8</t>
  </si>
  <si>
    <t>AIUDULUI</t>
  </si>
  <si>
    <t>CONDUCTA DE CANAL PVC DN 30CM SN8</t>
  </si>
  <si>
    <t>RACORD CANAL PVC DN 16CM SN8 (32 BUC)</t>
  </si>
  <si>
    <t>CONDUCTA DE CANAL PVC DN 20CM SN8</t>
  </si>
  <si>
    <t>BAII</t>
  </si>
  <si>
    <t>RACORD CANAL PVC DN 16CM SN8 (10 BUC)</t>
  </si>
  <si>
    <t>TURNU ROSU</t>
  </si>
  <si>
    <t>RACORD CANAL DN 16CM SN8 (12 BUC)</t>
  </si>
  <si>
    <t>COLECTOR CANALIZARE PVC SN8 DN300</t>
  </si>
  <si>
    <t>VASILE CIRLOVA</t>
  </si>
  <si>
    <t>RACORD CANAL PVC SN8 DN160</t>
  </si>
  <si>
    <t>COLECTOR CANALIZARE PVC SN8 ND300</t>
  </si>
  <si>
    <t>ILARIE CHENDI</t>
  </si>
  <si>
    <t>ZARANDULUI  -STRADA</t>
  </si>
  <si>
    <t>ZARANDULUI -STRADA</t>
  </si>
  <si>
    <t>COLECTOR CANALIZARE PVC DN300</t>
  </si>
  <si>
    <t>BRADULUI</t>
  </si>
  <si>
    <t>CONDUCTA DE APA ETP.IV  - DIFERENTA VALORICA</t>
  </si>
  <si>
    <t>MADACH IMRE</t>
  </si>
  <si>
    <t>JAN HUSS</t>
  </si>
  <si>
    <t>VLADEASA</t>
  </si>
  <si>
    <t>TRANSILVANIEI</t>
  </si>
  <si>
    <t>1.8.13.</t>
  </si>
  <si>
    <t>STATIE POMPARE SUBTERANA</t>
  </si>
  <si>
    <t>CAPTATRE TRATARE APA SP. CODRULUI 55A</t>
  </si>
  <si>
    <t>BUC</t>
  </si>
  <si>
    <t>CONDUCTA COLECTOARE PVC SN8 DN 300</t>
  </si>
  <si>
    <t>DOBROGEI</t>
  </si>
  <si>
    <t>RACORD CANAL PVC SN8 DN 160</t>
  </si>
  <si>
    <t>FUNDATURA</t>
  </si>
  <si>
    <t>BARBU LAUTARU</t>
  </si>
  <si>
    <t>SPORTULUI</t>
  </si>
  <si>
    <t>CONDUCTA DE APA DN180 MM, POLIETILENA</t>
  </si>
  <si>
    <t>GIORDANO BRUNO</t>
  </si>
  <si>
    <t>CONDUCTA DE APA DN125 MM, POLIETILENA</t>
  </si>
  <si>
    <t>BRANSAMENT APA DN25 MM, POLIETILENA</t>
  </si>
  <si>
    <t>KOVARI</t>
  </si>
  <si>
    <t>CONDUCTA DE APA DN63 MM,POLIETILENA</t>
  </si>
  <si>
    <t>SIGHISOAREI</t>
  </si>
  <si>
    <t>ANINA</t>
  </si>
  <si>
    <t>ALEX. SAHIA</t>
  </si>
  <si>
    <t>IOAN POP CLUJ</t>
  </si>
  <si>
    <t>BRUTARILOR</t>
  </si>
  <si>
    <t>COPACILOR</t>
  </si>
  <si>
    <t>CARAIMAN</t>
  </si>
  <si>
    <t>DIONISIE ROMAN</t>
  </si>
  <si>
    <t>BRANSAMENT APA DN63 MM, POLIETILENA</t>
  </si>
  <si>
    <t>DIACONUL CORESI</t>
  </si>
  <si>
    <t>CONDUCTA APA DN125 MM, POLIETILENA</t>
  </si>
  <si>
    <t>ECATERINA VARGA</t>
  </si>
  <si>
    <t>FINULUI</t>
  </si>
  <si>
    <t>FRUMOASA</t>
  </si>
  <si>
    <t>GRIVITEI</t>
  </si>
  <si>
    <t>IOSIF VULCAN</t>
  </si>
  <si>
    <t>BRANSAMENT APA DN32 MM, POLIETILENA</t>
  </si>
  <si>
    <t>ION ANDREESCU</t>
  </si>
  <si>
    <t>IASOMIEI</t>
  </si>
  <si>
    <t>LUCERNEI</t>
  </si>
  <si>
    <t>MAGAZIEI</t>
  </si>
  <si>
    <t>MARGARITARILOR</t>
  </si>
  <si>
    <t>MARGAULUI</t>
  </si>
  <si>
    <t>PRIPOR</t>
  </si>
  <si>
    <t>RARAU</t>
  </si>
  <si>
    <t>ZAMBILEI</t>
  </si>
  <si>
    <t>ZBORULUI</t>
  </si>
  <si>
    <t>ZAHARIA CARCALACHI</t>
  </si>
  <si>
    <t>CONDUCTA DE CANAL DN500 MM, PVC SN8-L=405 ML</t>
  </si>
  <si>
    <t>RACORD CANAL DN200 MM, PVC SN8-L=72 ML</t>
  </si>
  <si>
    <t>RACORD CANAL DN160 MM, PVC SN8-L= 123 ML</t>
  </si>
  <si>
    <t>CONDUCTA DE CANAL DN400 MM, PVC SN8-L=214 ML</t>
  </si>
  <si>
    <t>PALTINIS</t>
  </si>
  <si>
    <t>RACORD CANAL DN200 MM, PVC SN8- L=18ML</t>
  </si>
  <si>
    <t>RACORD CANAL DN160 MM, PVC SN8- L=82 ML</t>
  </si>
  <si>
    <t>CONDUCTA DE APA PEHD 125MM,L=830M</t>
  </si>
  <si>
    <t>COSMINULUI</t>
  </si>
  <si>
    <t>BRANSAMENT APA PE 25MM;118BUC;L=389M</t>
  </si>
  <si>
    <t>CONDUCTA DE APA PEHD 125MM,L=250M</t>
  </si>
  <si>
    <t>DORULUI</t>
  </si>
  <si>
    <t>BRANSAMENT APA PE 25MM;PE 63MM;30 BUC;176 ML</t>
  </si>
  <si>
    <t>CONDUCTA DE APA PEHD 125MM,L=371M</t>
  </si>
  <si>
    <t>POVIRNISULUI</t>
  </si>
  <si>
    <t>BRANSAMENT APA PE 25MM;40MM;19 BUC;L=72M</t>
  </si>
  <si>
    <t>CONDUCTA DE CANAL DN 30 CM PVC,L=163M</t>
  </si>
  <si>
    <t>G. STEPHENSON</t>
  </si>
  <si>
    <t>CONDUCTA DE CANAL DN 20 CM PVC;L=49M</t>
  </si>
  <si>
    <t>RACORD CANAL;CONDUCTA DN 160 MM PVC;17 BUC;L=122M</t>
  </si>
  <si>
    <t>CONDUCTA DE APA DN 180MM PE</t>
  </si>
  <si>
    <t>MENDELEEV</t>
  </si>
  <si>
    <t>BRANSAMENT APA (6 BUC) DN 63MM, DN 32 MM,DN 25MM PE</t>
  </si>
  <si>
    <t>HEINE</t>
  </si>
  <si>
    <t>BRANSAMENT APA (2 BUC.) DN 63MM PE</t>
  </si>
  <si>
    <t>STATIE DE POMPARE SUBTERANA-CONSTRUCTII (IN CAROSABIL VIS-AVIS DE NR.230)</t>
  </si>
  <si>
    <t>SP -OASULUI 293</t>
  </si>
  <si>
    <t>STATIE DE POMPARE SUBTERANA-INST.HIDRAULICE(IN CAROSABIL VIS-AVIS DE NR.230</t>
  </si>
  <si>
    <t>CAPTATRE TRATARE APA SP. OASULUI 293</t>
  </si>
  <si>
    <t>OASULUI</t>
  </si>
  <si>
    <t>CONDUCTA DE APA DN 125MM PE</t>
  </si>
  <si>
    <t>CONDUCTA DE APA DN 63MM PE</t>
  </si>
  <si>
    <t>BRANSAMENT APA (105 BUC) DN 63MM,DN 32MM,DN 25MM PE</t>
  </si>
  <si>
    <t>CONDUCTA DE CANAL DN 80 PAFSIN</t>
  </si>
  <si>
    <t>MACESILOR</t>
  </si>
  <si>
    <t>CONDUCTA DE APA, DN=125 MM, PE</t>
  </si>
  <si>
    <t>ANTONIO GAUDI</t>
  </si>
  <si>
    <t>BRANSAMENT APA, DN=63 MM, DN=32 MM,( L=98.8M, 30 BUC)</t>
  </si>
  <si>
    <t>CONDUCTA DE APA DN=125 MM,PE</t>
  </si>
  <si>
    <t>CORNELIU MEDREA</t>
  </si>
  <si>
    <t>BRANSAMENT APA, DN=63MM, DN=32MM, PE (L=96.5M / 21 BUC)</t>
  </si>
  <si>
    <t>CONDUCTA DE APA PEHD DN 180MM, DN 125MM</t>
  </si>
  <si>
    <t>HOREA, LOC.CLUJ-NAPOCA</t>
  </si>
  <si>
    <t>BRANSAMENT APA PE DN 125MM, DN 63MM, DN 40MM, DN 32MM, (60 BUC.)</t>
  </si>
  <si>
    <t>CALEA MOTILOR, CLUJ-NAPOCA</t>
  </si>
  <si>
    <t>BRANSAMENT APA PE DN 125MM, DN 63MM, DN 40MM, DN 32MM (59 BUC.)</t>
  </si>
  <si>
    <t>BRANSAMENT APA PE DN 125MM, DN 63MM, DN 32MM (58 BUC)</t>
  </si>
  <si>
    <t>AVRAM IANCU, CLUJ-NAPOCA</t>
  </si>
  <si>
    <t>CONDUCTA DE APA PEHD DN 180MM</t>
  </si>
  <si>
    <t>CONDUCTA DE APA PEHD DN 125MM</t>
  </si>
  <si>
    <t>ATELIERULUI, CLUJ-NAPOCA</t>
  </si>
  <si>
    <t>BRANSAMENT APA PE DN 90MM, DN 32MM, DN25 MM, (20 BUC.)</t>
  </si>
  <si>
    <t>AZUGA, CLUJ-NAPOCA</t>
  </si>
  <si>
    <t>BRANSAMENT APA PE DN 125MM, DN 63MM (7 BUC.)</t>
  </si>
  <si>
    <t>CONDUCTA DE CANAL PVC DN 30CM</t>
  </si>
  <si>
    <t>BREAZA, CLUJ-NAPOCA</t>
  </si>
  <si>
    <t>RACORD CANAL PVC DN 160MM, (6 BUC.)</t>
  </si>
  <si>
    <t>CONDUCTA DE APA PE DN 125MM (ARTICOL ZONA FAGET - REZERVOR PALOCSAY)</t>
  </si>
  <si>
    <t>CALEA TURZII, CLUJ-NAPOCA</t>
  </si>
  <si>
    <t>BRANSAMENT APA PE DN 25MM, (6 BUC.)-ARTICOL ZONA FAGET-REZERVOR PALOCSAY</t>
  </si>
  <si>
    <t>CONDUCTA DE APA PE DN 125MM, DN 250MM</t>
  </si>
  <si>
    <t>BRANSAMENT APA PE DN 25MM, DN 32MM, DN 63MM, (55 BUC.)</t>
  </si>
  <si>
    <t>RETEZAT, CLUJ-NAPOCA</t>
  </si>
  <si>
    <t>BRANSAMENT APA PE DN 63MM, (7 BUC.)</t>
  </si>
  <si>
    <t>RETEZAT,CLUJ-NAPOCA</t>
  </si>
  <si>
    <t>JIULUI, CLUJ-NAPOCA</t>
  </si>
  <si>
    <t>BRANSAMENT APA PE DN 63MM, DN 32MM, DN 25MM, (85 BUC.)</t>
  </si>
  <si>
    <t>CONDUCTA DE APA PEHD 180 MM</t>
  </si>
  <si>
    <t>STR.BEGA, CLUJ NAPOCA</t>
  </si>
  <si>
    <t>BRANSAMENT APA PE DN=32 MM; 25MM 36 BUC</t>
  </si>
  <si>
    <t>CONDUCTA DE APA PEHD 125 MM</t>
  </si>
  <si>
    <t>STR VALEA CHINTAULUI, CLUJ</t>
  </si>
  <si>
    <t>BRANSAMENT APA PE 32MM, 25MM, 79 BUC</t>
  </si>
  <si>
    <t>CONDUCTA DE CANAL DN 300MM</t>
  </si>
  <si>
    <t>STR JIULUI, CLUJ-NAPOCA</t>
  </si>
  <si>
    <t>RACORD CANAL DN 160 MM, 9 BUC</t>
  </si>
  <si>
    <t>STR JIULUI, CLUJ NAPOCA</t>
  </si>
  <si>
    <t>CONDUCTA DE APA PE 180 MM</t>
  </si>
  <si>
    <t>STR.FERICIRII, CLUJ NAPOCA</t>
  </si>
  <si>
    <t>CONDUCTA DE APA PE 180 MM, 125 MM</t>
  </si>
  <si>
    <t>STR GARII, CLUJ NAPOCA</t>
  </si>
  <si>
    <t>BRANSAMENT APA 125 MM, 63 MM, 40, MM, 32 MM, 12 BUCATI</t>
  </si>
  <si>
    <t>CONDUCTA DE CANAL DN 300MM, 500MM</t>
  </si>
  <si>
    <t>STR VIILE NADASEL, CLUJ NAPOCA</t>
  </si>
  <si>
    <t>RACORD CANAL DN 200MM, 160MM, 32 BUC</t>
  </si>
  <si>
    <t>1.8.12.</t>
  </si>
  <si>
    <t>INSTALATII HIDRAULICE</t>
  </si>
  <si>
    <t>CONDUCTA DE APA DN 275 MM-REABILITARE</t>
  </si>
  <si>
    <t>GEORGE COSBUC</t>
  </si>
  <si>
    <t>CONDUCTA DE APA DN 150 MM-REABILITARE</t>
  </si>
  <si>
    <t>MIHAI EMINESCU</t>
  </si>
  <si>
    <t>STATIE POMPARE SUBTERANA -INSTALATII ELECTRICE+RTU+BRANSAMENT ELECTRIC</t>
  </si>
  <si>
    <t>2.1.17.1.2.</t>
  </si>
  <si>
    <t>STATIE POMPARE SUBTERANA -GRUP POMPARE</t>
  </si>
  <si>
    <t>CAPTATRE TRATARE APA  SP.OASULUI 293</t>
  </si>
  <si>
    <t>INSTALATII ELECTRICE, BRANSAMENT ELECTRIC</t>
  </si>
  <si>
    <t>INSTALATIE SI MONITORIZARE RTU</t>
  </si>
  <si>
    <t>2.1.28.</t>
  </si>
  <si>
    <t>VAS EXPANSIUNE</t>
  </si>
  <si>
    <t>POMPA EPUIZMENT</t>
  </si>
  <si>
    <t>GRUP POMPARE</t>
  </si>
  <si>
    <t>TOTAL GENERAL</t>
  </si>
  <si>
    <t>TOTAL CATEGORIA 1</t>
  </si>
  <si>
    <t>TOTAL CATEGORIA 2</t>
  </si>
  <si>
    <t>Taxa speciala locala</t>
  </si>
  <si>
    <t>ZARANDULUI-PRELUNG. STR(PRIMAR.)</t>
  </si>
  <si>
    <t>ZARANDULUI-PRELUNG. STR-PRIMAR.</t>
  </si>
  <si>
    <t>JUDETUL CLUJ</t>
  </si>
  <si>
    <t>CONSILIUL JUDETEAN</t>
  </si>
  <si>
    <t xml:space="preserve">ROMÂNIA </t>
  </si>
  <si>
    <t>Contrasemnează:</t>
  </si>
  <si>
    <t xml:space="preserve">           PREŞEDINTE                   </t>
  </si>
  <si>
    <t>SECRETAR GENERAL AL JUDEŢULUI,</t>
  </si>
  <si>
    <t xml:space="preserve">            Alin Tișe                           </t>
  </si>
  <si>
    <t xml:space="preserve">Simona Gaci </t>
  </si>
  <si>
    <t xml:space="preserve">Anexa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</si>
</sst>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Montserra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0" fillId="0" borderId="4" xfId="0" applyNumberFormat="1" applyBorder="1"/>
    <xf numFmtId="1" fontId="0" fillId="0" borderId="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left"/>
    </xf>
    <xf numFmtId="164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" fontId="0" fillId="0" borderId="5" xfId="0" applyNumberFormat="1" applyBorder="1" applyAlignment="1">
      <alignment horizontal="left"/>
    </xf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4" xfId="0" applyBorder="1"/>
    <xf numFmtId="4" fontId="0" fillId="0" borderId="4" xfId="0" applyNumberFormat="1" applyBorder="1"/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vertical="center"/>
    </xf>
    <xf numFmtId="4" fontId="4" fillId="0" borderId="4" xfId="0" applyNumberFormat="1" applyFont="1" applyBorder="1" applyAlignment="1">
      <alignment horizontal="right"/>
    </xf>
    <xf numFmtId="1" fontId="0" fillId="0" borderId="4" xfId="0" applyNumberFormat="1" applyBorder="1" applyAlignment="1">
      <alignment horizontal="left" wrapText="1"/>
    </xf>
    <xf numFmtId="1" fontId="0" fillId="0" borderId="4" xfId="0" applyNumberFormat="1" applyBorder="1" applyAlignment="1">
      <alignment horizontal="left" vertical="center"/>
    </xf>
    <xf numFmtId="1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left" vertical="center" wrapText="1"/>
    </xf>
    <xf numFmtId="2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1" fontId="0" fillId="0" borderId="4" xfId="0" applyNumberFormat="1" applyBorder="1" applyAlignment="1">
      <alignment vertical="center"/>
    </xf>
    <xf numFmtId="1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 vertical="center"/>
    </xf>
    <xf numFmtId="1" fontId="1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W207"/>
  <sheetViews>
    <sheetView tabSelected="1" zoomScaleNormal="100" workbookViewId="0">
      <selection activeCell="H7" sqref="H7"/>
    </sheetView>
  </sheetViews>
  <sheetFormatPr defaultRowHeight="14.4" x14ac:dyDescent="0.3"/>
  <cols>
    <col min="1" max="1" width="12.88671875" customWidth="1"/>
    <col min="2" max="2" width="57.44140625" customWidth="1"/>
    <col min="3" max="3" width="16.5546875" customWidth="1"/>
    <col min="4" max="4" width="30.6640625" customWidth="1"/>
    <col min="5" max="5" width="12.6640625" customWidth="1"/>
    <col min="6" max="6" width="6.6640625" customWidth="1"/>
    <col min="7" max="7" width="11.109375" customWidth="1"/>
    <col min="8" max="8" width="12.5546875" customWidth="1"/>
    <col min="9" max="9" width="13.6640625" customWidth="1"/>
    <col min="10" max="10" width="22.109375" customWidth="1"/>
    <col min="15" max="15" width="16.44140625" customWidth="1"/>
    <col min="18" max="18" width="16.44140625" customWidth="1"/>
  </cols>
  <sheetData>
    <row r="5" spans="1:23" x14ac:dyDescent="0.3">
      <c r="A5" t="s">
        <v>224</v>
      </c>
    </row>
    <row r="6" spans="1:23" x14ac:dyDescent="0.3">
      <c r="A6" t="s">
        <v>222</v>
      </c>
    </row>
    <row r="7" spans="1:23" x14ac:dyDescent="0.3">
      <c r="A7" t="s">
        <v>223</v>
      </c>
      <c r="J7" s="38" t="s">
        <v>230</v>
      </c>
    </row>
    <row r="9" spans="1:23" ht="9.75" customHeight="1" x14ac:dyDescent="0.3"/>
    <row r="10" spans="1:23" ht="24" customHeight="1" x14ac:dyDescent="0.3">
      <c r="A10" s="46" t="s">
        <v>0</v>
      </c>
      <c r="B10" s="47"/>
      <c r="C10" s="47"/>
      <c r="D10" s="47"/>
      <c r="E10" s="47"/>
      <c r="F10" s="47"/>
      <c r="G10" s="47"/>
      <c r="H10" s="47"/>
      <c r="I10" s="47"/>
      <c r="J10" s="48"/>
      <c r="K10" s="1"/>
      <c r="L10" s="1"/>
      <c r="M10" s="1"/>
      <c r="N10" s="41"/>
      <c r="O10" s="41"/>
      <c r="P10" s="41"/>
      <c r="Q10" s="41"/>
      <c r="R10" s="41"/>
      <c r="S10" s="41"/>
      <c r="T10" s="41"/>
      <c r="U10" s="41"/>
      <c r="V10" s="41"/>
      <c r="W10" s="41"/>
    </row>
    <row r="11" spans="1:23" ht="34.5" customHeight="1" x14ac:dyDescent="0.3">
      <c r="A11" s="2"/>
      <c r="B11" s="3" t="s">
        <v>1</v>
      </c>
      <c r="C11" s="49"/>
      <c r="D11" s="50"/>
      <c r="E11" s="50"/>
      <c r="F11" s="50"/>
      <c r="G11" s="50"/>
      <c r="H11" s="50"/>
      <c r="I11" s="50"/>
      <c r="J11" s="51"/>
      <c r="K11" s="4"/>
      <c r="L11" s="4"/>
      <c r="M11" s="4"/>
      <c r="N11" s="8"/>
      <c r="O11" s="9"/>
      <c r="P11" s="42"/>
      <c r="Q11" s="42"/>
      <c r="R11" s="42"/>
      <c r="S11" s="42"/>
      <c r="T11" s="42"/>
      <c r="U11" s="42"/>
      <c r="V11" s="42"/>
      <c r="W11" s="42"/>
    </row>
    <row r="12" spans="1:23" ht="33" customHeight="1" x14ac:dyDescent="0.3">
      <c r="A12" s="3" t="s">
        <v>2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  <c r="H12" s="3" t="s">
        <v>9</v>
      </c>
      <c r="I12" s="3" t="s">
        <v>10</v>
      </c>
      <c r="J12" s="3" t="s">
        <v>11</v>
      </c>
      <c r="K12" s="4"/>
      <c r="N12" s="9"/>
      <c r="O12" s="9"/>
      <c r="P12" s="9"/>
      <c r="Q12" s="9"/>
      <c r="R12" s="9"/>
      <c r="S12" s="9"/>
      <c r="T12" s="9"/>
      <c r="U12" s="9"/>
      <c r="V12" s="9"/>
      <c r="W12" s="9"/>
    </row>
    <row r="13" spans="1:23" ht="15" customHeight="1" x14ac:dyDescent="0.3">
      <c r="A13" s="13" t="s">
        <v>12</v>
      </c>
      <c r="B13" s="13" t="s">
        <v>15</v>
      </c>
      <c r="C13" s="11" t="s">
        <v>16</v>
      </c>
      <c r="D13" s="13" t="s">
        <v>17</v>
      </c>
      <c r="E13" s="11">
        <v>13810</v>
      </c>
      <c r="F13" s="11" t="s">
        <v>18</v>
      </c>
      <c r="G13" s="12">
        <v>0</v>
      </c>
      <c r="H13" s="14">
        <v>39507</v>
      </c>
      <c r="I13" s="25">
        <v>124.45</v>
      </c>
      <c r="J13" s="6" t="s">
        <v>219</v>
      </c>
      <c r="K13" s="4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15" customHeight="1" x14ac:dyDescent="0.3">
      <c r="A14" s="13" t="s">
        <v>12</v>
      </c>
      <c r="B14" s="13" t="s">
        <v>19</v>
      </c>
      <c r="C14" s="11" t="s">
        <v>16</v>
      </c>
      <c r="D14" s="13" t="s">
        <v>20</v>
      </c>
      <c r="E14" s="11">
        <v>13822</v>
      </c>
      <c r="F14" s="11" t="s">
        <v>18</v>
      </c>
      <c r="G14" s="12">
        <v>0</v>
      </c>
      <c r="H14" s="14">
        <v>39507</v>
      </c>
      <c r="I14" s="25">
        <v>210.45</v>
      </c>
      <c r="J14" s="6" t="s">
        <v>219</v>
      </c>
      <c r="K14" s="4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15" customHeight="1" x14ac:dyDescent="0.3">
      <c r="A15" s="18" t="s">
        <v>21</v>
      </c>
      <c r="B15" s="18" t="s">
        <v>22</v>
      </c>
      <c r="C15" s="16" t="s">
        <v>16</v>
      </c>
      <c r="D15" s="18" t="s">
        <v>23</v>
      </c>
      <c r="E15" s="16">
        <v>13832</v>
      </c>
      <c r="F15" s="16" t="s">
        <v>18</v>
      </c>
      <c r="G15" s="15">
        <v>204</v>
      </c>
      <c r="H15" s="17">
        <v>39478</v>
      </c>
      <c r="I15" s="20">
        <f>46906.65+2819.8</f>
        <v>49726.450000000004</v>
      </c>
      <c r="J15" s="6" t="s">
        <v>219</v>
      </c>
      <c r="K15" s="4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ht="15" customHeight="1" x14ac:dyDescent="0.3">
      <c r="A16" s="13" t="s">
        <v>21</v>
      </c>
      <c r="B16" s="13" t="s">
        <v>24</v>
      </c>
      <c r="C16" s="11" t="s">
        <v>16</v>
      </c>
      <c r="D16" s="13" t="s">
        <v>23</v>
      </c>
      <c r="E16" s="11">
        <v>13833</v>
      </c>
      <c r="F16" s="11" t="s">
        <v>18</v>
      </c>
      <c r="G16" s="12">
        <v>70</v>
      </c>
      <c r="H16" s="14">
        <v>39478</v>
      </c>
      <c r="I16" s="19">
        <v>7348</v>
      </c>
      <c r="J16" s="6" t="s">
        <v>219</v>
      </c>
      <c r="K16" s="4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16" ht="15" customHeight="1" x14ac:dyDescent="0.3">
      <c r="A17" s="13" t="s">
        <v>12</v>
      </c>
      <c r="B17" s="13" t="s">
        <v>25</v>
      </c>
      <c r="C17" s="11" t="s">
        <v>16</v>
      </c>
      <c r="D17" s="13" t="s">
        <v>26</v>
      </c>
      <c r="E17" s="11">
        <v>13834</v>
      </c>
      <c r="F17" s="11" t="s">
        <v>18</v>
      </c>
      <c r="G17" s="12">
        <v>34</v>
      </c>
      <c r="H17" s="14">
        <v>39478</v>
      </c>
      <c r="I17" s="19">
        <f>93190.58+5152.56</f>
        <v>98343.14</v>
      </c>
      <c r="J17" s="6" t="s">
        <v>219</v>
      </c>
      <c r="K17" s="7"/>
    </row>
    <row r="18" spans="1:16" ht="15" customHeight="1" x14ac:dyDescent="0.3">
      <c r="A18" s="13" t="s">
        <v>12</v>
      </c>
      <c r="B18" s="13" t="s">
        <v>27</v>
      </c>
      <c r="C18" s="11" t="s">
        <v>16</v>
      </c>
      <c r="D18" s="13" t="s">
        <v>26</v>
      </c>
      <c r="E18" s="11">
        <v>13835</v>
      </c>
      <c r="F18" s="11" t="s">
        <v>18</v>
      </c>
      <c r="G18" s="12">
        <v>34</v>
      </c>
      <c r="H18" s="14">
        <v>39478</v>
      </c>
      <c r="I18" s="19">
        <v>5948.33</v>
      </c>
      <c r="J18" s="6" t="s">
        <v>219</v>
      </c>
      <c r="K18" s="7"/>
    </row>
    <row r="19" spans="1:16" ht="15" customHeight="1" x14ac:dyDescent="0.3">
      <c r="A19" s="13" t="s">
        <v>12</v>
      </c>
      <c r="B19" s="13" t="s">
        <v>25</v>
      </c>
      <c r="C19" s="11" t="s">
        <v>16</v>
      </c>
      <c r="D19" s="13" t="s">
        <v>28</v>
      </c>
      <c r="E19" s="11">
        <v>13836</v>
      </c>
      <c r="F19" s="11" t="s">
        <v>18</v>
      </c>
      <c r="G19" s="12">
        <v>505</v>
      </c>
      <c r="H19" s="14">
        <v>39478</v>
      </c>
      <c r="I19" s="19">
        <f>114924.33+6492.31</f>
        <v>121416.64</v>
      </c>
      <c r="J19" s="6" t="s">
        <v>219</v>
      </c>
      <c r="K19" s="7"/>
    </row>
    <row r="20" spans="1:16" ht="15" customHeight="1" x14ac:dyDescent="0.3">
      <c r="A20" s="13" t="s">
        <v>12</v>
      </c>
      <c r="B20" s="13" t="s">
        <v>29</v>
      </c>
      <c r="C20" s="11" t="s">
        <v>16</v>
      </c>
      <c r="D20" s="13" t="s">
        <v>28</v>
      </c>
      <c r="E20" s="11">
        <v>13837</v>
      </c>
      <c r="F20" s="11" t="s">
        <v>18</v>
      </c>
      <c r="G20" s="12">
        <v>241</v>
      </c>
      <c r="H20" s="14">
        <v>39478</v>
      </c>
      <c r="I20" s="19">
        <v>9993.42</v>
      </c>
      <c r="J20" s="6" t="s">
        <v>219</v>
      </c>
      <c r="K20" s="7"/>
      <c r="L20" s="4"/>
      <c r="O20" s="4"/>
      <c r="P20" s="4"/>
    </row>
    <row r="21" spans="1:16" ht="15.6" x14ac:dyDescent="0.3">
      <c r="A21" s="13" t="s">
        <v>12</v>
      </c>
      <c r="B21" s="13" t="s">
        <v>25</v>
      </c>
      <c r="C21" s="11" t="s">
        <v>16</v>
      </c>
      <c r="D21" s="13" t="s">
        <v>30</v>
      </c>
      <c r="E21" s="11">
        <v>13838</v>
      </c>
      <c r="F21" s="11" t="s">
        <v>18</v>
      </c>
      <c r="G21" s="12">
        <v>110</v>
      </c>
      <c r="H21" s="14">
        <v>39478</v>
      </c>
      <c r="I21" s="19">
        <f>25947.36+1536.13</f>
        <v>27483.49</v>
      </c>
      <c r="J21" s="6" t="s">
        <v>219</v>
      </c>
    </row>
    <row r="22" spans="1:16" ht="15.6" x14ac:dyDescent="0.3">
      <c r="A22" s="13" t="s">
        <v>12</v>
      </c>
      <c r="B22" s="13" t="s">
        <v>31</v>
      </c>
      <c r="C22" s="11" t="s">
        <v>16</v>
      </c>
      <c r="D22" s="13" t="s">
        <v>30</v>
      </c>
      <c r="E22" s="11">
        <v>13839</v>
      </c>
      <c r="F22" s="11" t="s">
        <v>18</v>
      </c>
      <c r="G22" s="12">
        <v>165</v>
      </c>
      <c r="H22" s="14">
        <v>39478</v>
      </c>
      <c r="I22" s="19">
        <f>44481.19+2304.2</f>
        <v>46785.39</v>
      </c>
      <c r="J22" s="6" t="s">
        <v>219</v>
      </c>
    </row>
    <row r="23" spans="1:16" ht="15.6" x14ac:dyDescent="0.3">
      <c r="A23" s="13" t="s">
        <v>12</v>
      </c>
      <c r="B23" s="13" t="s">
        <v>32</v>
      </c>
      <c r="C23" s="11" t="s">
        <v>16</v>
      </c>
      <c r="D23" s="13" t="s">
        <v>30</v>
      </c>
      <c r="E23" s="11">
        <v>13840</v>
      </c>
      <c r="F23" s="11" t="s">
        <v>18</v>
      </c>
      <c r="G23" s="12">
        <v>185</v>
      </c>
      <c r="H23" s="14">
        <v>39478</v>
      </c>
      <c r="I23" s="19">
        <v>3706.77</v>
      </c>
      <c r="J23" s="6" t="s">
        <v>219</v>
      </c>
    </row>
    <row r="24" spans="1:16" ht="15.6" x14ac:dyDescent="0.3">
      <c r="A24" s="13" t="s">
        <v>12</v>
      </c>
      <c r="B24" s="13" t="s">
        <v>25</v>
      </c>
      <c r="C24" s="11" t="s">
        <v>16</v>
      </c>
      <c r="D24" s="13" t="s">
        <v>33</v>
      </c>
      <c r="E24" s="11">
        <v>13841</v>
      </c>
      <c r="F24" s="11" t="s">
        <v>18</v>
      </c>
      <c r="G24" s="12">
        <v>430</v>
      </c>
      <c r="H24" s="14">
        <v>39478</v>
      </c>
      <c r="I24" s="19">
        <f>68218.28+3507.3</f>
        <v>71725.58</v>
      </c>
      <c r="J24" s="6" t="s">
        <v>219</v>
      </c>
    </row>
    <row r="25" spans="1:16" ht="15.6" x14ac:dyDescent="0.3">
      <c r="A25" s="13" t="s">
        <v>12</v>
      </c>
      <c r="B25" s="13" t="s">
        <v>34</v>
      </c>
      <c r="C25" s="11" t="s">
        <v>16</v>
      </c>
      <c r="D25" s="13" t="s">
        <v>33</v>
      </c>
      <c r="E25" s="11">
        <v>13842</v>
      </c>
      <c r="F25" s="11" t="s">
        <v>18</v>
      </c>
      <c r="G25" s="12">
        <v>250</v>
      </c>
      <c r="H25" s="14">
        <v>39478</v>
      </c>
      <c r="I25" s="19">
        <f>49613.29+2869.6</f>
        <v>52482.89</v>
      </c>
      <c r="J25" s="6" t="s">
        <v>219</v>
      </c>
    </row>
    <row r="26" spans="1:16" ht="15.6" x14ac:dyDescent="0.3">
      <c r="A26" s="13" t="s">
        <v>12</v>
      </c>
      <c r="B26" s="13" t="s">
        <v>32</v>
      </c>
      <c r="C26" s="11" t="s">
        <v>16</v>
      </c>
      <c r="D26" s="13" t="s">
        <v>33</v>
      </c>
      <c r="E26" s="11">
        <v>13843</v>
      </c>
      <c r="F26" s="11" t="s">
        <v>18</v>
      </c>
      <c r="G26" s="12">
        <v>120</v>
      </c>
      <c r="H26" s="14">
        <v>39478</v>
      </c>
      <c r="I26" s="19">
        <v>6201.66</v>
      </c>
      <c r="J26" s="6" t="s">
        <v>219</v>
      </c>
    </row>
    <row r="27" spans="1:16" ht="15.6" x14ac:dyDescent="0.3">
      <c r="A27" s="13" t="s">
        <v>12</v>
      </c>
      <c r="B27" s="13" t="s">
        <v>25</v>
      </c>
      <c r="C27" s="11" t="s">
        <v>16</v>
      </c>
      <c r="D27" s="13" t="s">
        <v>35</v>
      </c>
      <c r="E27" s="11">
        <v>13844</v>
      </c>
      <c r="F27" s="11" t="s">
        <v>18</v>
      </c>
      <c r="G27" s="12">
        <v>135</v>
      </c>
      <c r="H27" s="14">
        <v>39478</v>
      </c>
      <c r="I27" s="19">
        <f>33100.44+1713.19</f>
        <v>34813.630000000005</v>
      </c>
      <c r="J27" s="6" t="s">
        <v>219</v>
      </c>
    </row>
    <row r="28" spans="1:16" ht="15.6" x14ac:dyDescent="0.3">
      <c r="A28" s="13" t="s">
        <v>12</v>
      </c>
      <c r="B28" s="13" t="s">
        <v>29</v>
      </c>
      <c r="C28" s="11" t="s">
        <v>16</v>
      </c>
      <c r="D28" s="13" t="s">
        <v>35</v>
      </c>
      <c r="E28" s="11">
        <v>13845</v>
      </c>
      <c r="F28" s="11" t="s">
        <v>18</v>
      </c>
      <c r="G28" s="12">
        <v>40</v>
      </c>
      <c r="H28" s="14">
        <v>39478</v>
      </c>
      <c r="I28" s="19">
        <f>2491.43+128</f>
        <v>2619.4299999999998</v>
      </c>
      <c r="J28" s="6" t="s">
        <v>219</v>
      </c>
    </row>
    <row r="29" spans="1:16" ht="15.6" x14ac:dyDescent="0.3">
      <c r="A29" s="13" t="s">
        <v>12</v>
      </c>
      <c r="B29" s="13" t="s">
        <v>36</v>
      </c>
      <c r="C29" s="11" t="s">
        <v>16</v>
      </c>
      <c r="D29" s="13" t="s">
        <v>37</v>
      </c>
      <c r="E29" s="11">
        <v>13846</v>
      </c>
      <c r="F29" s="11" t="s">
        <v>18</v>
      </c>
      <c r="G29" s="12">
        <v>353</v>
      </c>
      <c r="H29" s="14">
        <v>39478</v>
      </c>
      <c r="I29" s="19">
        <f>78091.5+4494.86</f>
        <v>82586.36</v>
      </c>
      <c r="J29" s="6" t="s">
        <v>219</v>
      </c>
    </row>
    <row r="30" spans="1:16" ht="15.6" x14ac:dyDescent="0.3">
      <c r="A30" s="13" t="s">
        <v>12</v>
      </c>
      <c r="B30" s="13" t="s">
        <v>38</v>
      </c>
      <c r="C30" s="11" t="s">
        <v>16</v>
      </c>
      <c r="D30" s="13" t="s">
        <v>37</v>
      </c>
      <c r="E30" s="11">
        <v>13847</v>
      </c>
      <c r="F30" s="11" t="s">
        <v>18</v>
      </c>
      <c r="G30" s="12">
        <v>260</v>
      </c>
      <c r="H30" s="14">
        <v>39478</v>
      </c>
      <c r="I30" s="19">
        <v>8676.83</v>
      </c>
      <c r="J30" s="6" t="s">
        <v>219</v>
      </c>
    </row>
    <row r="31" spans="1:16" ht="15.6" x14ac:dyDescent="0.3">
      <c r="A31" s="13" t="s">
        <v>21</v>
      </c>
      <c r="B31" s="13" t="s">
        <v>39</v>
      </c>
      <c r="C31" s="11" t="s">
        <v>16</v>
      </c>
      <c r="D31" s="13" t="s">
        <v>40</v>
      </c>
      <c r="E31" s="11">
        <v>13848</v>
      </c>
      <c r="F31" s="11" t="s">
        <v>18</v>
      </c>
      <c r="G31" s="12">
        <v>147</v>
      </c>
      <c r="H31" s="14">
        <v>39478</v>
      </c>
      <c r="I31" s="19">
        <f>81100+5216</f>
        <v>86316</v>
      </c>
      <c r="J31" s="6" t="s">
        <v>219</v>
      </c>
    </row>
    <row r="32" spans="1:16" ht="15.6" x14ac:dyDescent="0.3">
      <c r="A32" s="13" t="s">
        <v>21</v>
      </c>
      <c r="B32" s="13" t="s">
        <v>41</v>
      </c>
      <c r="C32" s="11" t="s">
        <v>16</v>
      </c>
      <c r="D32" s="13" t="s">
        <v>40</v>
      </c>
      <c r="E32" s="11">
        <v>13849</v>
      </c>
      <c r="F32" s="11" t="s">
        <v>18</v>
      </c>
      <c r="G32" s="12">
        <v>278</v>
      </c>
      <c r="H32" s="14">
        <v>39478</v>
      </c>
      <c r="I32" s="19">
        <f>91445+5215.09</f>
        <v>96660.09</v>
      </c>
      <c r="J32" s="6" t="s">
        <v>219</v>
      </c>
    </row>
    <row r="33" spans="1:10" ht="15.6" x14ac:dyDescent="0.3">
      <c r="A33" s="13" t="s">
        <v>21</v>
      </c>
      <c r="B33" s="13" t="s">
        <v>42</v>
      </c>
      <c r="C33" s="11" t="s">
        <v>16</v>
      </c>
      <c r="D33" s="13" t="s">
        <v>40</v>
      </c>
      <c r="E33" s="11">
        <v>13850</v>
      </c>
      <c r="F33" s="11" t="s">
        <v>18</v>
      </c>
      <c r="G33" s="12">
        <v>230</v>
      </c>
      <c r="H33" s="14">
        <v>39478</v>
      </c>
      <c r="I33" s="19">
        <v>28513.360000000001</v>
      </c>
      <c r="J33" s="6" t="s">
        <v>219</v>
      </c>
    </row>
    <row r="34" spans="1:10" ht="15.6" x14ac:dyDescent="0.3">
      <c r="A34" s="13" t="s">
        <v>21</v>
      </c>
      <c r="B34" s="13" t="s">
        <v>43</v>
      </c>
      <c r="C34" s="11" t="s">
        <v>16</v>
      </c>
      <c r="D34" s="13" t="s">
        <v>44</v>
      </c>
      <c r="E34" s="11">
        <v>13857</v>
      </c>
      <c r="F34" s="11" t="s">
        <v>45</v>
      </c>
      <c r="G34" s="12">
        <v>364</v>
      </c>
      <c r="H34" s="14">
        <v>39692</v>
      </c>
      <c r="I34" s="19">
        <f>229803.04+11843.55</f>
        <v>241646.59</v>
      </c>
      <c r="J34" s="6" t="s">
        <v>219</v>
      </c>
    </row>
    <row r="35" spans="1:10" ht="15.6" x14ac:dyDescent="0.3">
      <c r="A35" s="13" t="s">
        <v>21</v>
      </c>
      <c r="B35" s="13" t="s">
        <v>46</v>
      </c>
      <c r="C35" s="11" t="s">
        <v>16</v>
      </c>
      <c r="D35" s="13" t="s">
        <v>44</v>
      </c>
      <c r="E35" s="11">
        <v>13858</v>
      </c>
      <c r="F35" s="11" t="s">
        <v>45</v>
      </c>
      <c r="G35" s="12">
        <v>388</v>
      </c>
      <c r="H35" s="14">
        <v>39692</v>
      </c>
      <c r="I35" s="19">
        <f>152391.86+10000</f>
        <v>162391.85999999999</v>
      </c>
      <c r="J35" s="6" t="s">
        <v>219</v>
      </c>
    </row>
    <row r="36" spans="1:10" ht="15.6" x14ac:dyDescent="0.3">
      <c r="A36" s="13" t="s">
        <v>21</v>
      </c>
      <c r="B36" s="13" t="s">
        <v>47</v>
      </c>
      <c r="C36" s="11" t="s">
        <v>16</v>
      </c>
      <c r="D36" s="13" t="s">
        <v>44</v>
      </c>
      <c r="E36" s="11">
        <v>13859</v>
      </c>
      <c r="F36" s="11" t="s">
        <v>18</v>
      </c>
      <c r="G36" s="12">
        <v>546</v>
      </c>
      <c r="H36" s="14">
        <v>39692</v>
      </c>
      <c r="I36" s="19">
        <v>38075.01</v>
      </c>
      <c r="J36" s="6" t="s">
        <v>219</v>
      </c>
    </row>
    <row r="37" spans="1:10" ht="15.6" x14ac:dyDescent="0.3">
      <c r="A37" s="13" t="s">
        <v>21</v>
      </c>
      <c r="B37" s="13" t="s">
        <v>48</v>
      </c>
      <c r="C37" s="11" t="s">
        <v>16</v>
      </c>
      <c r="D37" s="13" t="s">
        <v>49</v>
      </c>
      <c r="E37" s="11">
        <v>13860</v>
      </c>
      <c r="F37" s="11" t="s">
        <v>45</v>
      </c>
      <c r="G37" s="12">
        <v>349</v>
      </c>
      <c r="H37" s="14">
        <v>39692</v>
      </c>
      <c r="I37" s="19">
        <f>149865.58+9997.7</f>
        <v>159863.28</v>
      </c>
      <c r="J37" s="6" t="s">
        <v>219</v>
      </c>
    </row>
    <row r="38" spans="1:10" ht="15.6" x14ac:dyDescent="0.3">
      <c r="A38" s="13" t="s">
        <v>21</v>
      </c>
      <c r="B38" s="13" t="s">
        <v>50</v>
      </c>
      <c r="C38" s="11" t="s">
        <v>16</v>
      </c>
      <c r="D38" s="13" t="s">
        <v>49</v>
      </c>
      <c r="E38" s="11">
        <v>13861</v>
      </c>
      <c r="F38" s="11" t="s">
        <v>45</v>
      </c>
      <c r="G38" s="12">
        <v>95</v>
      </c>
      <c r="H38" s="14">
        <v>39692</v>
      </c>
      <c r="I38" s="19">
        <v>27749.57</v>
      </c>
      <c r="J38" s="6" t="s">
        <v>219</v>
      </c>
    </row>
    <row r="39" spans="1:10" ht="15.6" x14ac:dyDescent="0.3">
      <c r="A39" s="13" t="s">
        <v>21</v>
      </c>
      <c r="B39" s="13" t="s">
        <v>51</v>
      </c>
      <c r="C39" s="11" t="s">
        <v>16</v>
      </c>
      <c r="D39" s="13" t="s">
        <v>49</v>
      </c>
      <c r="E39" s="11">
        <v>13862</v>
      </c>
      <c r="F39" s="11" t="s">
        <v>18</v>
      </c>
      <c r="G39" s="12">
        <v>192</v>
      </c>
      <c r="H39" s="14">
        <v>39692</v>
      </c>
      <c r="I39" s="19">
        <v>14743.7</v>
      </c>
      <c r="J39" s="6" t="s">
        <v>219</v>
      </c>
    </row>
    <row r="40" spans="1:10" ht="15.6" x14ac:dyDescent="0.3">
      <c r="A40" s="13" t="s">
        <v>21</v>
      </c>
      <c r="B40" s="13" t="s">
        <v>52</v>
      </c>
      <c r="C40" s="11" t="s">
        <v>16</v>
      </c>
      <c r="D40" s="13" t="s">
        <v>53</v>
      </c>
      <c r="E40" s="11">
        <v>13863</v>
      </c>
      <c r="F40" s="11" t="s">
        <v>45</v>
      </c>
      <c r="G40" s="12">
        <v>102</v>
      </c>
      <c r="H40" s="14">
        <v>39692</v>
      </c>
      <c r="I40" s="19">
        <f>37726.09+2642.7</f>
        <v>40368.789999999994</v>
      </c>
      <c r="J40" s="6" t="s">
        <v>219</v>
      </c>
    </row>
    <row r="41" spans="1:10" ht="15.6" x14ac:dyDescent="0.3">
      <c r="A41" s="13" t="s">
        <v>21</v>
      </c>
      <c r="B41" s="13" t="s">
        <v>54</v>
      </c>
      <c r="C41" s="11" t="s">
        <v>16</v>
      </c>
      <c r="D41" s="13" t="s">
        <v>53</v>
      </c>
      <c r="E41" s="11">
        <v>13864</v>
      </c>
      <c r="F41" s="11" t="s">
        <v>18</v>
      </c>
      <c r="G41" s="12">
        <v>50</v>
      </c>
      <c r="H41" s="14">
        <v>39692</v>
      </c>
      <c r="I41" s="19">
        <v>13121.77</v>
      </c>
      <c r="J41" s="6" t="s">
        <v>219</v>
      </c>
    </row>
    <row r="42" spans="1:10" ht="15.6" x14ac:dyDescent="0.3">
      <c r="A42" s="13" t="s">
        <v>21</v>
      </c>
      <c r="B42" s="13" t="s">
        <v>50</v>
      </c>
      <c r="C42" s="11" t="s">
        <v>16</v>
      </c>
      <c r="D42" s="13" t="s">
        <v>55</v>
      </c>
      <c r="E42" s="11">
        <v>13865</v>
      </c>
      <c r="F42" s="11" t="s">
        <v>45</v>
      </c>
      <c r="G42" s="12">
        <v>82</v>
      </c>
      <c r="H42" s="14">
        <v>39692</v>
      </c>
      <c r="I42" s="19">
        <f>20716.13+1353.15</f>
        <v>22069.280000000002</v>
      </c>
      <c r="J42" s="6" t="s">
        <v>219</v>
      </c>
    </row>
    <row r="43" spans="1:10" ht="15.6" x14ac:dyDescent="0.3">
      <c r="A43" s="13" t="s">
        <v>21</v>
      </c>
      <c r="B43" s="13" t="s">
        <v>56</v>
      </c>
      <c r="C43" s="11" t="s">
        <v>16</v>
      </c>
      <c r="D43" s="13" t="s">
        <v>55</v>
      </c>
      <c r="E43" s="11">
        <v>13866</v>
      </c>
      <c r="F43" s="11" t="s">
        <v>18</v>
      </c>
      <c r="G43" s="12">
        <v>72</v>
      </c>
      <c r="H43" s="14">
        <v>39692</v>
      </c>
      <c r="I43" s="19">
        <v>5321.56</v>
      </c>
      <c r="J43" s="6" t="s">
        <v>219</v>
      </c>
    </row>
    <row r="44" spans="1:10" ht="15.6" x14ac:dyDescent="0.3">
      <c r="A44" s="13" t="s">
        <v>21</v>
      </c>
      <c r="B44" s="13" t="s">
        <v>57</v>
      </c>
      <c r="C44" s="11" t="s">
        <v>16</v>
      </c>
      <c r="D44" s="13" t="s">
        <v>58</v>
      </c>
      <c r="E44" s="11">
        <v>14071</v>
      </c>
      <c r="F44" s="11" t="s">
        <v>18</v>
      </c>
      <c r="G44" s="12">
        <v>176</v>
      </c>
      <c r="H44" s="14">
        <v>39779</v>
      </c>
      <c r="I44" s="19">
        <f>58067.37+3539.3</f>
        <v>61606.670000000006</v>
      </c>
      <c r="J44" s="6" t="s">
        <v>219</v>
      </c>
    </row>
    <row r="45" spans="1:10" ht="15.6" x14ac:dyDescent="0.3">
      <c r="A45" s="13" t="s">
        <v>21</v>
      </c>
      <c r="B45" s="13" t="s">
        <v>59</v>
      </c>
      <c r="C45" s="11" t="s">
        <v>16</v>
      </c>
      <c r="D45" s="13" t="s">
        <v>58</v>
      </c>
      <c r="E45" s="11">
        <v>14072</v>
      </c>
      <c r="F45" s="11" t="s">
        <v>18</v>
      </c>
      <c r="G45" s="12">
        <v>109</v>
      </c>
      <c r="H45" s="14">
        <v>39779</v>
      </c>
      <c r="I45" s="19">
        <v>10030.299999999999</v>
      </c>
      <c r="J45" s="6" t="s">
        <v>219</v>
      </c>
    </row>
    <row r="46" spans="1:10" ht="15.6" x14ac:dyDescent="0.3">
      <c r="A46" s="13" t="s">
        <v>21</v>
      </c>
      <c r="B46" s="13" t="s">
        <v>60</v>
      </c>
      <c r="C46" s="11" t="s">
        <v>16</v>
      </c>
      <c r="D46" s="13" t="s">
        <v>61</v>
      </c>
      <c r="E46" s="11">
        <v>14073</v>
      </c>
      <c r="F46" s="11" t="s">
        <v>18</v>
      </c>
      <c r="G46" s="12">
        <v>90.5</v>
      </c>
      <c r="H46" s="14">
        <v>39779</v>
      </c>
      <c r="I46" s="19">
        <f>29784.69+1783.95</f>
        <v>31568.639999999999</v>
      </c>
      <c r="J46" s="6" t="s">
        <v>219</v>
      </c>
    </row>
    <row r="47" spans="1:10" ht="15.6" x14ac:dyDescent="0.3">
      <c r="A47" s="13" t="s">
        <v>21</v>
      </c>
      <c r="B47" s="13" t="s">
        <v>59</v>
      </c>
      <c r="C47" s="11" t="s">
        <v>16</v>
      </c>
      <c r="D47" s="13" t="s">
        <v>61</v>
      </c>
      <c r="E47" s="11">
        <v>14074</v>
      </c>
      <c r="F47" s="11" t="s">
        <v>18</v>
      </c>
      <c r="G47" s="12">
        <v>49.5</v>
      </c>
      <c r="H47" s="14">
        <v>39779</v>
      </c>
      <c r="I47" s="19">
        <v>4539.26</v>
      </c>
      <c r="J47" s="6" t="s">
        <v>219</v>
      </c>
    </row>
    <row r="48" spans="1:10" ht="15.6" x14ac:dyDescent="0.3">
      <c r="A48" s="13" t="s">
        <v>21</v>
      </c>
      <c r="B48" s="13" t="s">
        <v>57</v>
      </c>
      <c r="C48" s="11" t="s">
        <v>16</v>
      </c>
      <c r="D48" s="13" t="s">
        <v>62</v>
      </c>
      <c r="E48" s="11">
        <v>14075</v>
      </c>
      <c r="F48" s="11" t="s">
        <v>18</v>
      </c>
      <c r="G48" s="12">
        <v>79</v>
      </c>
      <c r="H48" s="14">
        <v>39779</v>
      </c>
      <c r="I48" s="19">
        <f>24033.86+1371.66</f>
        <v>25405.52</v>
      </c>
      <c r="J48" s="6" t="s">
        <v>219</v>
      </c>
    </row>
    <row r="49" spans="1:10" ht="28.8" x14ac:dyDescent="0.3">
      <c r="A49" s="27" t="s">
        <v>21</v>
      </c>
      <c r="B49" s="27" t="s">
        <v>57</v>
      </c>
      <c r="C49" s="28" t="s">
        <v>16</v>
      </c>
      <c r="D49" s="29" t="s">
        <v>221</v>
      </c>
      <c r="E49" s="28">
        <v>14076</v>
      </c>
      <c r="F49" s="28" t="s">
        <v>18</v>
      </c>
      <c r="G49" s="30">
        <v>108</v>
      </c>
      <c r="H49" s="31">
        <v>39779</v>
      </c>
      <c r="I49" s="32">
        <f>32856.4+1875.19</f>
        <v>34731.590000000004</v>
      </c>
      <c r="J49" s="6" t="s">
        <v>219</v>
      </c>
    </row>
    <row r="50" spans="1:10" ht="15.6" x14ac:dyDescent="0.3">
      <c r="A50" s="13" t="s">
        <v>21</v>
      </c>
      <c r="B50" s="13" t="s">
        <v>59</v>
      </c>
      <c r="C50" s="11" t="s">
        <v>16</v>
      </c>
      <c r="D50" s="26" t="s">
        <v>63</v>
      </c>
      <c r="E50" s="11">
        <v>14077</v>
      </c>
      <c r="F50" s="11" t="s">
        <v>18</v>
      </c>
      <c r="G50" s="12">
        <v>56</v>
      </c>
      <c r="H50" s="14">
        <v>39779</v>
      </c>
      <c r="I50" s="19">
        <v>4734.37</v>
      </c>
      <c r="J50" s="6" t="s">
        <v>219</v>
      </c>
    </row>
    <row r="51" spans="1:10" ht="28.8" x14ac:dyDescent="0.3">
      <c r="A51" s="27" t="s">
        <v>21</v>
      </c>
      <c r="B51" s="27" t="s">
        <v>59</v>
      </c>
      <c r="C51" s="28" t="s">
        <v>16</v>
      </c>
      <c r="D51" s="29" t="s">
        <v>220</v>
      </c>
      <c r="E51" s="28">
        <v>14078</v>
      </c>
      <c r="F51" s="28" t="s">
        <v>18</v>
      </c>
      <c r="G51" s="30">
        <v>10</v>
      </c>
      <c r="H51" s="31">
        <v>39779</v>
      </c>
      <c r="I51" s="32">
        <v>845.42</v>
      </c>
      <c r="J51" s="6" t="s">
        <v>219</v>
      </c>
    </row>
    <row r="52" spans="1:10" ht="15.6" x14ac:dyDescent="0.3">
      <c r="A52" s="13" t="s">
        <v>21</v>
      </c>
      <c r="B52" s="13" t="s">
        <v>64</v>
      </c>
      <c r="C52" s="11" t="s">
        <v>16</v>
      </c>
      <c r="D52" s="13" t="s">
        <v>65</v>
      </c>
      <c r="E52" s="11">
        <v>14079</v>
      </c>
      <c r="F52" s="11" t="s">
        <v>18</v>
      </c>
      <c r="G52" s="12">
        <v>220</v>
      </c>
      <c r="H52" s="14">
        <v>39779</v>
      </c>
      <c r="I52" s="19">
        <f>54082.5+3309.9</f>
        <v>57392.4</v>
      </c>
      <c r="J52" s="6" t="s">
        <v>219</v>
      </c>
    </row>
    <row r="53" spans="1:10" ht="15.6" x14ac:dyDescent="0.3">
      <c r="A53" s="13" t="s">
        <v>21</v>
      </c>
      <c r="B53" s="13" t="s">
        <v>59</v>
      </c>
      <c r="C53" s="11" t="s">
        <v>16</v>
      </c>
      <c r="D53" s="13" t="s">
        <v>65</v>
      </c>
      <c r="E53" s="11">
        <v>14080</v>
      </c>
      <c r="F53" s="11" t="s">
        <v>18</v>
      </c>
      <c r="G53" s="12">
        <v>140</v>
      </c>
      <c r="H53" s="14">
        <v>39779</v>
      </c>
      <c r="I53" s="19">
        <v>9601.35</v>
      </c>
      <c r="J53" s="6" t="s">
        <v>219</v>
      </c>
    </row>
    <row r="54" spans="1:10" ht="15.6" x14ac:dyDescent="0.3">
      <c r="A54" s="13" t="s">
        <v>12</v>
      </c>
      <c r="B54" s="13" t="s">
        <v>66</v>
      </c>
      <c r="C54" s="11" t="s">
        <v>16</v>
      </c>
      <c r="D54" s="13" t="s">
        <v>67</v>
      </c>
      <c r="E54" s="11">
        <v>14089</v>
      </c>
      <c r="F54" s="11"/>
      <c r="G54" s="12">
        <v>0</v>
      </c>
      <c r="H54" s="14">
        <v>39934</v>
      </c>
      <c r="I54" s="19">
        <v>603.55999999999995</v>
      </c>
      <c r="J54" s="6" t="s">
        <v>219</v>
      </c>
    </row>
    <row r="55" spans="1:10" ht="15.6" x14ac:dyDescent="0.3">
      <c r="A55" s="13" t="s">
        <v>12</v>
      </c>
      <c r="B55" s="13" t="s">
        <v>66</v>
      </c>
      <c r="C55" s="11" t="s">
        <v>16</v>
      </c>
      <c r="D55" s="13" t="s">
        <v>68</v>
      </c>
      <c r="E55" s="11">
        <v>14092</v>
      </c>
      <c r="F55" s="11"/>
      <c r="G55" s="12">
        <v>0</v>
      </c>
      <c r="H55" s="14">
        <v>39934</v>
      </c>
      <c r="I55" s="19">
        <v>290.27999999999997</v>
      </c>
      <c r="J55" s="6" t="s">
        <v>219</v>
      </c>
    </row>
    <row r="56" spans="1:10" ht="15.6" x14ac:dyDescent="0.3">
      <c r="A56" s="13" t="s">
        <v>12</v>
      </c>
      <c r="B56" s="13" t="s">
        <v>66</v>
      </c>
      <c r="C56" s="11" t="s">
        <v>16</v>
      </c>
      <c r="D56" s="13" t="s">
        <v>69</v>
      </c>
      <c r="E56" s="11">
        <v>14102</v>
      </c>
      <c r="F56" s="11"/>
      <c r="G56" s="12">
        <v>0</v>
      </c>
      <c r="H56" s="14">
        <v>39934</v>
      </c>
      <c r="I56" s="19">
        <v>321.01</v>
      </c>
      <c r="J56" s="6" t="s">
        <v>219</v>
      </c>
    </row>
    <row r="57" spans="1:10" ht="15.6" x14ac:dyDescent="0.3">
      <c r="A57" s="13" t="s">
        <v>12</v>
      </c>
      <c r="B57" s="13" t="s">
        <v>66</v>
      </c>
      <c r="C57" s="11" t="s">
        <v>16</v>
      </c>
      <c r="D57" s="13" t="s">
        <v>70</v>
      </c>
      <c r="E57" s="11">
        <v>14108</v>
      </c>
      <c r="F57" s="11"/>
      <c r="G57" s="12">
        <v>0</v>
      </c>
      <c r="H57" s="14">
        <v>39934</v>
      </c>
      <c r="I57" s="19">
        <v>351.72</v>
      </c>
      <c r="J57" s="6" t="s">
        <v>219</v>
      </c>
    </row>
    <row r="58" spans="1:10" ht="28.8" x14ac:dyDescent="0.3">
      <c r="A58" s="27" t="s">
        <v>71</v>
      </c>
      <c r="B58" s="27" t="s">
        <v>72</v>
      </c>
      <c r="C58" s="28" t="s">
        <v>16</v>
      </c>
      <c r="D58" s="29" t="s">
        <v>73</v>
      </c>
      <c r="E58" s="28">
        <v>14120</v>
      </c>
      <c r="F58" s="28" t="s">
        <v>74</v>
      </c>
      <c r="G58" s="30">
        <v>1</v>
      </c>
      <c r="H58" s="31">
        <v>39902</v>
      </c>
      <c r="I58" s="33">
        <v>300</v>
      </c>
      <c r="J58" s="6" t="s">
        <v>219</v>
      </c>
    </row>
    <row r="59" spans="1:10" ht="15.6" x14ac:dyDescent="0.3">
      <c r="A59" s="13" t="s">
        <v>21</v>
      </c>
      <c r="B59" s="13" t="s">
        <v>75</v>
      </c>
      <c r="C59" s="11" t="s">
        <v>16</v>
      </c>
      <c r="D59" s="13" t="s">
        <v>76</v>
      </c>
      <c r="E59" s="11">
        <v>14286</v>
      </c>
      <c r="F59" s="11" t="s">
        <v>45</v>
      </c>
      <c r="G59" s="12">
        <v>175</v>
      </c>
      <c r="H59" s="14">
        <v>40057</v>
      </c>
      <c r="I59" s="19">
        <f>52024.8+3098.1</f>
        <v>55122.9</v>
      </c>
      <c r="J59" s="6" t="s">
        <v>219</v>
      </c>
    </row>
    <row r="60" spans="1:10" ht="15.6" x14ac:dyDescent="0.3">
      <c r="A60" s="13" t="s">
        <v>21</v>
      </c>
      <c r="B60" s="13" t="s">
        <v>77</v>
      </c>
      <c r="C60" s="11" t="s">
        <v>16</v>
      </c>
      <c r="D60" s="13" t="s">
        <v>76</v>
      </c>
      <c r="E60" s="11">
        <v>14287</v>
      </c>
      <c r="F60" s="11" t="s">
        <v>45</v>
      </c>
      <c r="G60" s="12">
        <v>90</v>
      </c>
      <c r="H60" s="14">
        <v>40057</v>
      </c>
      <c r="I60" s="19">
        <v>7585.05</v>
      </c>
      <c r="J60" s="6" t="s">
        <v>219</v>
      </c>
    </row>
    <row r="61" spans="1:10" ht="15.6" x14ac:dyDescent="0.3">
      <c r="A61" s="13" t="s">
        <v>21</v>
      </c>
      <c r="B61" s="13" t="s">
        <v>75</v>
      </c>
      <c r="C61" s="11" t="s">
        <v>16</v>
      </c>
      <c r="D61" s="13" t="s">
        <v>78</v>
      </c>
      <c r="E61" s="11">
        <v>14288</v>
      </c>
      <c r="F61" s="11" t="s">
        <v>45</v>
      </c>
      <c r="G61" s="12">
        <v>100</v>
      </c>
      <c r="H61" s="14">
        <v>40057</v>
      </c>
      <c r="I61" s="19">
        <f>32244.07+1906.2</f>
        <v>34150.269999999997</v>
      </c>
      <c r="J61" s="6" t="s">
        <v>219</v>
      </c>
    </row>
    <row r="62" spans="1:10" ht="15.6" x14ac:dyDescent="0.3">
      <c r="A62" s="13" t="s">
        <v>21</v>
      </c>
      <c r="B62" s="13" t="s">
        <v>77</v>
      </c>
      <c r="C62" s="11" t="s">
        <v>16</v>
      </c>
      <c r="D62" s="13" t="s">
        <v>78</v>
      </c>
      <c r="E62" s="11">
        <v>14289</v>
      </c>
      <c r="F62" s="11" t="s">
        <v>45</v>
      </c>
      <c r="G62" s="12">
        <v>48</v>
      </c>
      <c r="H62" s="14">
        <v>40057</v>
      </c>
      <c r="I62" s="19">
        <v>4433.58</v>
      </c>
      <c r="J62" s="6" t="s">
        <v>219</v>
      </c>
    </row>
    <row r="63" spans="1:10" ht="15.6" x14ac:dyDescent="0.3">
      <c r="A63" s="13" t="s">
        <v>21</v>
      </c>
      <c r="B63" s="13" t="s">
        <v>75</v>
      </c>
      <c r="C63" s="11" t="s">
        <v>16</v>
      </c>
      <c r="D63" s="13" t="s">
        <v>79</v>
      </c>
      <c r="E63" s="11">
        <v>14290</v>
      </c>
      <c r="F63" s="11" t="s">
        <v>45</v>
      </c>
      <c r="G63" s="12">
        <v>197</v>
      </c>
      <c r="H63" s="14">
        <v>40057</v>
      </c>
      <c r="I63" s="19">
        <f>75466.05+4235.65</f>
        <v>79701.7</v>
      </c>
      <c r="J63" s="6" t="s">
        <v>219</v>
      </c>
    </row>
    <row r="64" spans="1:10" ht="15.6" x14ac:dyDescent="0.3">
      <c r="A64" s="13" t="s">
        <v>21</v>
      </c>
      <c r="B64" s="13" t="s">
        <v>77</v>
      </c>
      <c r="C64" s="11" t="s">
        <v>16</v>
      </c>
      <c r="D64" s="13" t="s">
        <v>79</v>
      </c>
      <c r="E64" s="11">
        <v>14291</v>
      </c>
      <c r="F64" s="11" t="s">
        <v>45</v>
      </c>
      <c r="G64" s="12">
        <v>56</v>
      </c>
      <c r="H64" s="14">
        <v>40057</v>
      </c>
      <c r="I64" s="19">
        <v>6029.69</v>
      </c>
      <c r="J64" s="6" t="s">
        <v>219</v>
      </c>
    </row>
    <row r="65" spans="1:10" ht="15.6" x14ac:dyDescent="0.3">
      <c r="A65" s="13" t="s">
        <v>21</v>
      </c>
      <c r="B65" s="13" t="s">
        <v>75</v>
      </c>
      <c r="C65" s="11" t="s">
        <v>16</v>
      </c>
      <c r="D65" s="13" t="s">
        <v>80</v>
      </c>
      <c r="E65" s="11">
        <v>14292</v>
      </c>
      <c r="F65" s="11" t="s">
        <v>45</v>
      </c>
      <c r="G65" s="12">
        <v>291</v>
      </c>
      <c r="H65" s="14">
        <v>40057</v>
      </c>
      <c r="I65" s="19">
        <f>82939.49+4803.55</f>
        <v>87743.040000000008</v>
      </c>
      <c r="J65" s="6" t="s">
        <v>219</v>
      </c>
    </row>
    <row r="66" spans="1:10" ht="15.6" x14ac:dyDescent="0.3">
      <c r="A66" s="13" t="s">
        <v>21</v>
      </c>
      <c r="B66" s="13" t="s">
        <v>77</v>
      </c>
      <c r="C66" s="11" t="s">
        <v>16</v>
      </c>
      <c r="D66" s="13" t="s">
        <v>80</v>
      </c>
      <c r="E66" s="11">
        <v>14293</v>
      </c>
      <c r="F66" s="11" t="s">
        <v>45</v>
      </c>
      <c r="G66" s="12">
        <v>117</v>
      </c>
      <c r="H66" s="14">
        <v>40057</v>
      </c>
      <c r="I66" s="19">
        <v>9482.42</v>
      </c>
      <c r="J66" s="6" t="s">
        <v>219</v>
      </c>
    </row>
    <row r="67" spans="1:10" ht="15.6" x14ac:dyDescent="0.3">
      <c r="A67" s="13" t="s">
        <v>12</v>
      </c>
      <c r="B67" s="13" t="s">
        <v>81</v>
      </c>
      <c r="C67" s="11" t="s">
        <v>16</v>
      </c>
      <c r="D67" s="13" t="s">
        <v>82</v>
      </c>
      <c r="E67" s="11">
        <v>14325</v>
      </c>
      <c r="F67" s="11" t="s">
        <v>18</v>
      </c>
      <c r="G67" s="12">
        <v>94</v>
      </c>
      <c r="H67" s="14">
        <v>40162</v>
      </c>
      <c r="I67" s="19">
        <f>30714.88+1596.34</f>
        <v>32311.22</v>
      </c>
      <c r="J67" s="6" t="s">
        <v>219</v>
      </c>
    </row>
    <row r="68" spans="1:10" ht="15.6" x14ac:dyDescent="0.3">
      <c r="A68" s="13" t="s">
        <v>12</v>
      </c>
      <c r="B68" s="13" t="s">
        <v>83</v>
      </c>
      <c r="C68" s="11" t="s">
        <v>16</v>
      </c>
      <c r="D68" s="13" t="s">
        <v>82</v>
      </c>
      <c r="E68" s="11">
        <v>14326</v>
      </c>
      <c r="F68" s="11" t="s">
        <v>18</v>
      </c>
      <c r="G68" s="12">
        <v>326</v>
      </c>
      <c r="H68" s="14">
        <v>40162</v>
      </c>
      <c r="I68" s="19">
        <f>48266.24+2508.54</f>
        <v>50774.78</v>
      </c>
      <c r="J68" s="6" t="s">
        <v>219</v>
      </c>
    </row>
    <row r="69" spans="1:10" ht="15.6" x14ac:dyDescent="0.3">
      <c r="A69" s="13" t="s">
        <v>12</v>
      </c>
      <c r="B69" s="13" t="s">
        <v>84</v>
      </c>
      <c r="C69" s="11" t="s">
        <v>16</v>
      </c>
      <c r="D69" s="13" t="s">
        <v>82</v>
      </c>
      <c r="E69" s="11">
        <v>14327</v>
      </c>
      <c r="F69" s="11" t="s">
        <v>18</v>
      </c>
      <c r="G69" s="12">
        <v>237</v>
      </c>
      <c r="H69" s="14">
        <v>40162</v>
      </c>
      <c r="I69" s="19">
        <f>8775.67+456.09</f>
        <v>9231.76</v>
      </c>
      <c r="J69" s="6" t="s">
        <v>219</v>
      </c>
    </row>
    <row r="70" spans="1:10" ht="15.6" x14ac:dyDescent="0.3">
      <c r="A70" s="13" t="s">
        <v>12</v>
      </c>
      <c r="B70" s="13" t="s">
        <v>84</v>
      </c>
      <c r="C70" s="11" t="s">
        <v>16</v>
      </c>
      <c r="D70" s="13" t="s">
        <v>85</v>
      </c>
      <c r="E70" s="11">
        <v>14328</v>
      </c>
      <c r="F70" s="11" t="s">
        <v>18</v>
      </c>
      <c r="G70" s="12">
        <v>147</v>
      </c>
      <c r="H70" s="14">
        <v>40162</v>
      </c>
      <c r="I70" s="19">
        <f>18779.8+976.03</f>
        <v>19755.829999999998</v>
      </c>
      <c r="J70" s="6" t="s">
        <v>219</v>
      </c>
    </row>
    <row r="71" spans="1:10" ht="15.6" x14ac:dyDescent="0.3">
      <c r="A71" s="13" t="s">
        <v>12</v>
      </c>
      <c r="B71" s="13" t="s">
        <v>81</v>
      </c>
      <c r="C71" s="11" t="s">
        <v>16</v>
      </c>
      <c r="D71" s="13" t="s">
        <v>85</v>
      </c>
      <c r="E71" s="11">
        <v>14329</v>
      </c>
      <c r="F71" s="11" t="s">
        <v>18</v>
      </c>
      <c r="G71" s="12">
        <v>963</v>
      </c>
      <c r="H71" s="14">
        <v>40162</v>
      </c>
      <c r="I71" s="19">
        <f>103288.87+5368.14</f>
        <v>108657.01</v>
      </c>
      <c r="J71" s="6" t="s">
        <v>219</v>
      </c>
    </row>
    <row r="72" spans="1:10" ht="15.6" x14ac:dyDescent="0.3">
      <c r="A72" s="13" t="s">
        <v>12</v>
      </c>
      <c r="B72" s="13" t="s">
        <v>83</v>
      </c>
      <c r="C72" s="11" t="s">
        <v>16</v>
      </c>
      <c r="D72" s="13" t="s">
        <v>85</v>
      </c>
      <c r="E72" s="11">
        <v>14330</v>
      </c>
      <c r="F72" s="11" t="s">
        <v>18</v>
      </c>
      <c r="G72" s="12">
        <v>81</v>
      </c>
      <c r="H72" s="14">
        <v>40162</v>
      </c>
      <c r="I72" s="19">
        <f>46946.49+2440.06</f>
        <v>49386.549999999996</v>
      </c>
      <c r="J72" s="6" t="s">
        <v>219</v>
      </c>
    </row>
    <row r="73" spans="1:10" ht="15.6" x14ac:dyDescent="0.3">
      <c r="A73" s="13" t="s">
        <v>12</v>
      </c>
      <c r="B73" s="13" t="s">
        <v>86</v>
      </c>
      <c r="C73" s="11" t="s">
        <v>16</v>
      </c>
      <c r="D73" s="13" t="s">
        <v>85</v>
      </c>
      <c r="E73" s="11">
        <v>14331</v>
      </c>
      <c r="F73" s="11" t="s">
        <v>18</v>
      </c>
      <c r="G73" s="12">
        <v>50</v>
      </c>
      <c r="H73" s="14">
        <v>40162</v>
      </c>
      <c r="I73" s="19">
        <f>18782.77+976.01</f>
        <v>19758.78</v>
      </c>
      <c r="J73" s="6" t="s">
        <v>219</v>
      </c>
    </row>
    <row r="74" spans="1:10" ht="15.6" x14ac:dyDescent="0.3">
      <c r="A74" s="13" t="s">
        <v>12</v>
      </c>
      <c r="B74" s="13" t="s">
        <v>83</v>
      </c>
      <c r="C74" s="11" t="s">
        <v>16</v>
      </c>
      <c r="D74" s="13" t="s">
        <v>87</v>
      </c>
      <c r="E74" s="11">
        <v>14332</v>
      </c>
      <c r="F74" s="11" t="s">
        <v>18</v>
      </c>
      <c r="G74" s="12">
        <v>152</v>
      </c>
      <c r="H74" s="14">
        <v>40162</v>
      </c>
      <c r="I74" s="19">
        <f>33215.7+1726.32</f>
        <v>34942.019999999997</v>
      </c>
      <c r="J74" s="6" t="s">
        <v>219</v>
      </c>
    </row>
    <row r="75" spans="1:10" ht="15.6" x14ac:dyDescent="0.3">
      <c r="A75" s="13" t="s">
        <v>12</v>
      </c>
      <c r="B75" s="13" t="s">
        <v>84</v>
      </c>
      <c r="C75" s="11" t="s">
        <v>16</v>
      </c>
      <c r="D75" s="13" t="s">
        <v>87</v>
      </c>
      <c r="E75" s="11">
        <v>14333</v>
      </c>
      <c r="F75" s="11" t="s">
        <v>18</v>
      </c>
      <c r="G75" s="12">
        <v>50</v>
      </c>
      <c r="H75" s="14">
        <v>40162</v>
      </c>
      <c r="I75" s="19">
        <f>5861.59+304.64</f>
        <v>6166.2300000000005</v>
      </c>
      <c r="J75" s="6" t="s">
        <v>219</v>
      </c>
    </row>
    <row r="76" spans="1:10" ht="15.6" x14ac:dyDescent="0.3">
      <c r="A76" s="13" t="s">
        <v>12</v>
      </c>
      <c r="B76" s="13" t="s">
        <v>83</v>
      </c>
      <c r="C76" s="11" t="s">
        <v>16</v>
      </c>
      <c r="D76" s="13" t="s">
        <v>88</v>
      </c>
      <c r="E76" s="11">
        <v>14334</v>
      </c>
      <c r="F76" s="11" t="s">
        <v>18</v>
      </c>
      <c r="G76" s="12">
        <v>120</v>
      </c>
      <c r="H76" s="14">
        <v>40162</v>
      </c>
      <c r="I76" s="19">
        <f>27046.23+1396.85</f>
        <v>28443.079999999998</v>
      </c>
      <c r="J76" s="6" t="s">
        <v>219</v>
      </c>
    </row>
    <row r="77" spans="1:10" ht="15.6" x14ac:dyDescent="0.3">
      <c r="A77" s="13" t="s">
        <v>12</v>
      </c>
      <c r="B77" s="13" t="s">
        <v>84</v>
      </c>
      <c r="C77" s="11" t="s">
        <v>16</v>
      </c>
      <c r="D77" s="13" t="s">
        <v>88</v>
      </c>
      <c r="E77" s="11">
        <v>14335</v>
      </c>
      <c r="F77" s="11" t="s">
        <v>18</v>
      </c>
      <c r="G77" s="12">
        <v>27</v>
      </c>
      <c r="H77" s="14">
        <v>40162</v>
      </c>
      <c r="I77" s="19">
        <f>1423.48+73.51</f>
        <v>1496.99</v>
      </c>
      <c r="J77" s="6" t="s">
        <v>219</v>
      </c>
    </row>
    <row r="78" spans="1:10" ht="15.6" x14ac:dyDescent="0.3">
      <c r="A78" s="13" t="s">
        <v>12</v>
      </c>
      <c r="B78" s="13" t="s">
        <v>83</v>
      </c>
      <c r="C78" s="11" t="s">
        <v>16</v>
      </c>
      <c r="D78" s="13" t="s">
        <v>89</v>
      </c>
      <c r="E78" s="11">
        <v>14336</v>
      </c>
      <c r="F78" s="11" t="s">
        <v>18</v>
      </c>
      <c r="G78" s="12">
        <v>410</v>
      </c>
      <c r="H78" s="14">
        <v>40162</v>
      </c>
      <c r="I78" s="19">
        <f>65840.68+3413.83</f>
        <v>69254.509999999995</v>
      </c>
      <c r="J78" s="6" t="s">
        <v>219</v>
      </c>
    </row>
    <row r="79" spans="1:10" ht="15.6" x14ac:dyDescent="0.3">
      <c r="A79" s="13" t="s">
        <v>12</v>
      </c>
      <c r="B79" s="13" t="s">
        <v>84</v>
      </c>
      <c r="C79" s="11" t="s">
        <v>16</v>
      </c>
      <c r="D79" s="13" t="s">
        <v>89</v>
      </c>
      <c r="E79" s="11">
        <v>14337</v>
      </c>
      <c r="F79" s="11" t="s">
        <v>18</v>
      </c>
      <c r="G79" s="12">
        <v>170</v>
      </c>
      <c r="H79" s="14">
        <v>40162</v>
      </c>
      <c r="I79" s="19">
        <f>16460.18+853.46</f>
        <v>17313.64</v>
      </c>
      <c r="J79" s="6" t="s">
        <v>219</v>
      </c>
    </row>
    <row r="80" spans="1:10" ht="15.6" x14ac:dyDescent="0.3">
      <c r="A80" s="13" t="s">
        <v>12</v>
      </c>
      <c r="B80" s="13" t="s">
        <v>83</v>
      </c>
      <c r="C80" s="11" t="s">
        <v>16</v>
      </c>
      <c r="D80" s="13" t="s">
        <v>90</v>
      </c>
      <c r="E80" s="11">
        <v>14338</v>
      </c>
      <c r="F80" s="11" t="s">
        <v>18</v>
      </c>
      <c r="G80" s="12">
        <v>232</v>
      </c>
      <c r="H80" s="14">
        <v>40162</v>
      </c>
      <c r="I80" s="19">
        <f>49661.22+2568.56</f>
        <v>52229.78</v>
      </c>
      <c r="J80" s="6" t="s">
        <v>219</v>
      </c>
    </row>
    <row r="81" spans="1:10" ht="15.6" x14ac:dyDescent="0.3">
      <c r="A81" s="13" t="s">
        <v>12</v>
      </c>
      <c r="B81" s="13" t="s">
        <v>84</v>
      </c>
      <c r="C81" s="11" t="s">
        <v>16</v>
      </c>
      <c r="D81" s="13" t="s">
        <v>90</v>
      </c>
      <c r="E81" s="11">
        <v>14339</v>
      </c>
      <c r="F81" s="11" t="s">
        <v>18</v>
      </c>
      <c r="G81" s="12">
        <v>150</v>
      </c>
      <c r="H81" s="14">
        <v>40162</v>
      </c>
      <c r="I81" s="19">
        <f>12415.31+642.14</f>
        <v>13057.449999999999</v>
      </c>
      <c r="J81" s="6" t="s">
        <v>219</v>
      </c>
    </row>
    <row r="82" spans="1:10" ht="15.6" x14ac:dyDescent="0.3">
      <c r="A82" s="13" t="s">
        <v>12</v>
      </c>
      <c r="B82" s="13" t="s">
        <v>83</v>
      </c>
      <c r="C82" s="11" t="s">
        <v>16</v>
      </c>
      <c r="D82" s="13" t="s">
        <v>91</v>
      </c>
      <c r="E82" s="11">
        <v>14340</v>
      </c>
      <c r="F82" s="11" t="s">
        <v>18</v>
      </c>
      <c r="G82" s="12">
        <v>187</v>
      </c>
      <c r="H82" s="14">
        <v>40162</v>
      </c>
      <c r="I82" s="19">
        <f>37929.93+1962.66</f>
        <v>39892.590000000004</v>
      </c>
      <c r="J82" s="6" t="s">
        <v>219</v>
      </c>
    </row>
    <row r="83" spans="1:10" ht="15.6" x14ac:dyDescent="0.3">
      <c r="A83" s="13" t="s">
        <v>12</v>
      </c>
      <c r="B83" s="13" t="s">
        <v>84</v>
      </c>
      <c r="C83" s="11" t="s">
        <v>16</v>
      </c>
      <c r="D83" s="13" t="s">
        <v>91</v>
      </c>
      <c r="E83" s="11">
        <v>14341</v>
      </c>
      <c r="F83" s="11" t="s">
        <v>18</v>
      </c>
      <c r="G83" s="12">
        <v>64</v>
      </c>
      <c r="H83" s="14">
        <v>40162</v>
      </c>
      <c r="I83" s="19">
        <f>6693.51+346.35</f>
        <v>7039.8600000000006</v>
      </c>
      <c r="J83" s="6" t="s">
        <v>219</v>
      </c>
    </row>
    <row r="84" spans="1:10" ht="15.6" x14ac:dyDescent="0.3">
      <c r="A84" s="13" t="s">
        <v>12</v>
      </c>
      <c r="B84" s="13" t="s">
        <v>83</v>
      </c>
      <c r="C84" s="11" t="s">
        <v>16</v>
      </c>
      <c r="D84" s="13" t="s">
        <v>92</v>
      </c>
      <c r="E84" s="11">
        <v>14342</v>
      </c>
      <c r="F84" s="11" t="s">
        <v>18</v>
      </c>
      <c r="G84" s="12">
        <v>151</v>
      </c>
      <c r="H84" s="14">
        <v>40162</v>
      </c>
      <c r="I84" s="19">
        <f>31760.36+1624.72</f>
        <v>33385.08</v>
      </c>
      <c r="J84" s="6" t="s">
        <v>219</v>
      </c>
    </row>
    <row r="85" spans="1:10" ht="15.6" x14ac:dyDescent="0.3">
      <c r="A85" s="13" t="s">
        <v>12</v>
      </c>
      <c r="B85" s="13" t="s">
        <v>84</v>
      </c>
      <c r="C85" s="11" t="s">
        <v>16</v>
      </c>
      <c r="D85" s="13" t="s">
        <v>92</v>
      </c>
      <c r="E85" s="11">
        <v>14343</v>
      </c>
      <c r="F85" s="11" t="s">
        <v>18</v>
      </c>
      <c r="G85" s="12">
        <v>65</v>
      </c>
      <c r="H85" s="14">
        <v>40162</v>
      </c>
      <c r="I85" s="19">
        <f>7940.09+430.17</f>
        <v>8370.26</v>
      </c>
      <c r="J85" s="6" t="s">
        <v>219</v>
      </c>
    </row>
    <row r="86" spans="1:10" ht="15.6" x14ac:dyDescent="0.3">
      <c r="A86" s="13" t="s">
        <v>12</v>
      </c>
      <c r="B86" s="13" t="s">
        <v>83</v>
      </c>
      <c r="C86" s="11" t="s">
        <v>16</v>
      </c>
      <c r="D86" s="13" t="s">
        <v>93</v>
      </c>
      <c r="E86" s="11">
        <v>14344</v>
      </c>
      <c r="F86" s="11" t="s">
        <v>18</v>
      </c>
      <c r="G86" s="12">
        <v>125</v>
      </c>
      <c r="H86" s="14">
        <v>40162</v>
      </c>
      <c r="I86" s="19">
        <f>33234.8+1720.68</f>
        <v>34955.480000000003</v>
      </c>
      <c r="J86" s="6" t="s">
        <v>219</v>
      </c>
    </row>
    <row r="87" spans="1:10" ht="15.6" x14ac:dyDescent="0.3">
      <c r="A87" s="13" t="s">
        <v>12</v>
      </c>
      <c r="B87" s="13" t="s">
        <v>84</v>
      </c>
      <c r="C87" s="11" t="s">
        <v>16</v>
      </c>
      <c r="D87" s="13" t="s">
        <v>93</v>
      </c>
      <c r="E87" s="11">
        <v>14345</v>
      </c>
      <c r="F87" s="11" t="s">
        <v>18</v>
      </c>
      <c r="G87" s="12">
        <v>70</v>
      </c>
      <c r="H87" s="14">
        <v>40162</v>
      </c>
      <c r="I87" s="19">
        <f>8308.69+430.17</f>
        <v>8738.86</v>
      </c>
      <c r="J87" s="6" t="s">
        <v>219</v>
      </c>
    </row>
    <row r="88" spans="1:10" ht="15.6" x14ac:dyDescent="0.3">
      <c r="A88" s="13" t="s">
        <v>12</v>
      </c>
      <c r="B88" s="13" t="s">
        <v>83</v>
      </c>
      <c r="C88" s="11" t="s">
        <v>16</v>
      </c>
      <c r="D88" s="13" t="s">
        <v>94</v>
      </c>
      <c r="E88" s="11">
        <v>14346</v>
      </c>
      <c r="F88" s="11" t="s">
        <v>18</v>
      </c>
      <c r="G88" s="12">
        <v>383</v>
      </c>
      <c r="H88" s="14">
        <v>40162</v>
      </c>
      <c r="I88" s="19">
        <f>88527.33+4587.45</f>
        <v>93114.78</v>
      </c>
      <c r="J88" s="6" t="s">
        <v>219</v>
      </c>
    </row>
    <row r="89" spans="1:10" ht="15.6" x14ac:dyDescent="0.3">
      <c r="A89" s="13" t="s">
        <v>12</v>
      </c>
      <c r="B89" s="13" t="s">
        <v>95</v>
      </c>
      <c r="C89" s="11" t="s">
        <v>16</v>
      </c>
      <c r="D89" s="13" t="s">
        <v>94</v>
      </c>
      <c r="E89" s="11">
        <v>14347</v>
      </c>
      <c r="F89" s="11" t="s">
        <v>18</v>
      </c>
      <c r="G89" s="12">
        <v>40</v>
      </c>
      <c r="H89" s="14">
        <v>40162</v>
      </c>
      <c r="I89" s="19">
        <f>15622.46+809.54</f>
        <v>16432</v>
      </c>
      <c r="J89" s="6" t="s">
        <v>219</v>
      </c>
    </row>
    <row r="90" spans="1:10" ht="15.6" x14ac:dyDescent="0.3">
      <c r="A90" s="13" t="s">
        <v>12</v>
      </c>
      <c r="B90" s="13" t="s">
        <v>81</v>
      </c>
      <c r="C90" s="11" t="s">
        <v>16</v>
      </c>
      <c r="D90" s="13" t="s">
        <v>96</v>
      </c>
      <c r="E90" s="11">
        <v>14348</v>
      </c>
      <c r="F90" s="11" t="s">
        <v>18</v>
      </c>
      <c r="G90" s="12">
        <v>132</v>
      </c>
      <c r="H90" s="14">
        <v>40162</v>
      </c>
      <c r="I90" s="19">
        <f>32846.92+1702.09</f>
        <v>34549.009999999995</v>
      </c>
      <c r="J90" s="6" t="s">
        <v>219</v>
      </c>
    </row>
    <row r="91" spans="1:10" ht="15.6" x14ac:dyDescent="0.3">
      <c r="A91" s="13" t="s">
        <v>12</v>
      </c>
      <c r="B91" s="13" t="s">
        <v>97</v>
      </c>
      <c r="C91" s="11" t="s">
        <v>16</v>
      </c>
      <c r="D91" s="13" t="s">
        <v>96</v>
      </c>
      <c r="E91" s="11">
        <v>14349</v>
      </c>
      <c r="F91" s="11" t="s">
        <v>18</v>
      </c>
      <c r="G91" s="12">
        <v>105</v>
      </c>
      <c r="H91" s="14">
        <v>40162</v>
      </c>
      <c r="I91" s="19">
        <f>26735.87+1385.42</f>
        <v>28121.29</v>
      </c>
      <c r="J91" s="6" t="s">
        <v>219</v>
      </c>
    </row>
    <row r="92" spans="1:10" ht="15.6" x14ac:dyDescent="0.3">
      <c r="A92" s="13" t="s">
        <v>12</v>
      </c>
      <c r="B92" s="13" t="s">
        <v>84</v>
      </c>
      <c r="C92" s="11" t="s">
        <v>16</v>
      </c>
      <c r="D92" s="13" t="s">
        <v>96</v>
      </c>
      <c r="E92" s="11">
        <v>14350</v>
      </c>
      <c r="F92" s="11" t="s">
        <v>18</v>
      </c>
      <c r="G92" s="12">
        <v>70</v>
      </c>
      <c r="H92" s="14">
        <v>40162</v>
      </c>
      <c r="I92" s="19">
        <f>16805.39+870.82</f>
        <v>17676.21</v>
      </c>
      <c r="J92" s="6" t="s">
        <v>219</v>
      </c>
    </row>
    <row r="93" spans="1:10" ht="15.6" x14ac:dyDescent="0.3">
      <c r="A93" s="13" t="s">
        <v>12</v>
      </c>
      <c r="B93" s="13" t="s">
        <v>83</v>
      </c>
      <c r="C93" s="11" t="s">
        <v>16</v>
      </c>
      <c r="D93" s="13" t="s">
        <v>98</v>
      </c>
      <c r="E93" s="11">
        <v>14351</v>
      </c>
      <c r="F93" s="11" t="s">
        <v>18</v>
      </c>
      <c r="G93" s="12">
        <v>100</v>
      </c>
      <c r="H93" s="14">
        <v>40162</v>
      </c>
      <c r="I93" s="19">
        <f>30116.9+1552.29</f>
        <v>31669.190000000002</v>
      </c>
      <c r="J93" s="6" t="s">
        <v>219</v>
      </c>
    </row>
    <row r="94" spans="1:10" ht="15.6" x14ac:dyDescent="0.3">
      <c r="A94" s="13" t="s">
        <v>12</v>
      </c>
      <c r="B94" s="13" t="s">
        <v>84</v>
      </c>
      <c r="C94" s="11" t="s">
        <v>16</v>
      </c>
      <c r="D94" s="13" t="s">
        <v>98</v>
      </c>
      <c r="E94" s="11">
        <v>14352</v>
      </c>
      <c r="F94" s="11" t="s">
        <v>18</v>
      </c>
      <c r="G94" s="12">
        <v>69</v>
      </c>
      <c r="H94" s="14">
        <v>40162</v>
      </c>
      <c r="I94" s="19">
        <f>7529.23+388.08</f>
        <v>7917.3099999999995</v>
      </c>
      <c r="J94" s="6" t="s">
        <v>219</v>
      </c>
    </row>
    <row r="95" spans="1:10" ht="15.6" x14ac:dyDescent="0.3">
      <c r="A95" s="13" t="s">
        <v>12</v>
      </c>
      <c r="B95" s="13" t="s">
        <v>83</v>
      </c>
      <c r="C95" s="11" t="s">
        <v>16</v>
      </c>
      <c r="D95" s="13" t="s">
        <v>99</v>
      </c>
      <c r="E95" s="11">
        <v>14353</v>
      </c>
      <c r="F95" s="11" t="s">
        <v>18</v>
      </c>
      <c r="G95" s="12">
        <v>60</v>
      </c>
      <c r="H95" s="14">
        <v>40162</v>
      </c>
      <c r="I95" s="19">
        <f>16073.72+829.23</f>
        <v>16902.95</v>
      </c>
      <c r="J95" s="6" t="s">
        <v>219</v>
      </c>
    </row>
    <row r="96" spans="1:10" ht="15.6" x14ac:dyDescent="0.3">
      <c r="A96" s="13" t="s">
        <v>12</v>
      </c>
      <c r="B96" s="13" t="s">
        <v>84</v>
      </c>
      <c r="C96" s="11" t="s">
        <v>16</v>
      </c>
      <c r="D96" s="13" t="s">
        <v>99</v>
      </c>
      <c r="E96" s="11">
        <v>14354</v>
      </c>
      <c r="F96" s="11" t="s">
        <v>18</v>
      </c>
      <c r="G96" s="12">
        <v>31</v>
      </c>
      <c r="H96" s="14">
        <v>40162</v>
      </c>
      <c r="I96" s="19">
        <f>4018.44+207.31</f>
        <v>4225.75</v>
      </c>
      <c r="J96" s="6" t="s">
        <v>219</v>
      </c>
    </row>
    <row r="97" spans="1:10" ht="15.6" x14ac:dyDescent="0.3">
      <c r="A97" s="13" t="s">
        <v>12</v>
      </c>
      <c r="B97" s="13" t="s">
        <v>83</v>
      </c>
      <c r="C97" s="11" t="s">
        <v>16</v>
      </c>
      <c r="D97" s="13" t="s">
        <v>100</v>
      </c>
      <c r="E97" s="11">
        <v>14355</v>
      </c>
      <c r="F97" s="11" t="s">
        <v>18</v>
      </c>
      <c r="G97" s="12">
        <v>151</v>
      </c>
      <c r="H97" s="14">
        <v>40162</v>
      </c>
      <c r="I97" s="19">
        <f>31704.5+1639.91</f>
        <v>33344.410000000003</v>
      </c>
      <c r="J97" s="6" t="s">
        <v>219</v>
      </c>
    </row>
    <row r="98" spans="1:10" ht="15.6" x14ac:dyDescent="0.3">
      <c r="A98" s="13" t="s">
        <v>12</v>
      </c>
      <c r="B98" s="13" t="s">
        <v>84</v>
      </c>
      <c r="C98" s="11" t="s">
        <v>16</v>
      </c>
      <c r="D98" s="13" t="s">
        <v>100</v>
      </c>
      <c r="E98" s="11">
        <v>14356</v>
      </c>
      <c r="F98" s="11" t="s">
        <v>18</v>
      </c>
      <c r="G98" s="12">
        <v>65</v>
      </c>
      <c r="H98" s="14">
        <v>40162</v>
      </c>
      <c r="I98" s="19">
        <f>5594.91+289.39</f>
        <v>5884.3</v>
      </c>
      <c r="J98" s="6" t="s">
        <v>219</v>
      </c>
    </row>
    <row r="99" spans="1:10" ht="15.6" x14ac:dyDescent="0.3">
      <c r="A99" s="13" t="s">
        <v>12</v>
      </c>
      <c r="B99" s="13" t="s">
        <v>83</v>
      </c>
      <c r="C99" s="11" t="s">
        <v>16</v>
      </c>
      <c r="D99" s="13" t="s">
        <v>101</v>
      </c>
      <c r="E99" s="11">
        <v>14357</v>
      </c>
      <c r="F99" s="11" t="s">
        <v>18</v>
      </c>
      <c r="G99" s="12">
        <v>230</v>
      </c>
      <c r="H99" s="14">
        <v>40162</v>
      </c>
      <c r="I99" s="19">
        <f>44621.82+2309.82</f>
        <v>46931.64</v>
      </c>
      <c r="J99" s="6" t="s">
        <v>219</v>
      </c>
    </row>
    <row r="100" spans="1:10" ht="15.6" x14ac:dyDescent="0.3">
      <c r="A100" s="13" t="s">
        <v>12</v>
      </c>
      <c r="B100" s="13" t="s">
        <v>84</v>
      </c>
      <c r="C100" s="11" t="s">
        <v>16</v>
      </c>
      <c r="D100" s="13" t="s">
        <v>101</v>
      </c>
      <c r="E100" s="11">
        <v>14358</v>
      </c>
      <c r="F100" s="11" t="s">
        <v>18</v>
      </c>
      <c r="G100" s="12">
        <v>140</v>
      </c>
      <c r="H100" s="14">
        <v>40162</v>
      </c>
      <c r="I100" s="19">
        <f>14873.93+769.94</f>
        <v>15643.87</v>
      </c>
      <c r="J100" s="6" t="s">
        <v>219</v>
      </c>
    </row>
    <row r="101" spans="1:10" ht="15.6" x14ac:dyDescent="0.3">
      <c r="A101" s="13" t="s">
        <v>12</v>
      </c>
      <c r="B101" s="13" t="s">
        <v>83</v>
      </c>
      <c r="C101" s="11" t="s">
        <v>16</v>
      </c>
      <c r="D101" s="13" t="s">
        <v>102</v>
      </c>
      <c r="E101" s="11">
        <v>14359</v>
      </c>
      <c r="F101" s="11" t="s">
        <v>18</v>
      </c>
      <c r="G101" s="12">
        <v>720</v>
      </c>
      <c r="H101" s="14">
        <v>40162</v>
      </c>
      <c r="I101" s="19">
        <f>118275.42+6121.76</f>
        <v>124397.18</v>
      </c>
      <c r="J101" s="6" t="s">
        <v>219</v>
      </c>
    </row>
    <row r="102" spans="1:10" ht="15.6" x14ac:dyDescent="0.3">
      <c r="A102" s="13" t="s">
        <v>12</v>
      </c>
      <c r="B102" s="13" t="s">
        <v>103</v>
      </c>
      <c r="C102" s="11" t="s">
        <v>16</v>
      </c>
      <c r="D102" s="13" t="s">
        <v>102</v>
      </c>
      <c r="E102" s="11">
        <v>14360</v>
      </c>
      <c r="F102" s="11" t="s">
        <v>18</v>
      </c>
      <c r="G102" s="12">
        <v>25</v>
      </c>
      <c r="H102" s="14">
        <v>40162</v>
      </c>
      <c r="I102" s="19">
        <f>7392.21+382.61</f>
        <v>7774.82</v>
      </c>
      <c r="J102" s="6" t="s">
        <v>219</v>
      </c>
    </row>
    <row r="103" spans="1:10" ht="15.6" x14ac:dyDescent="0.3">
      <c r="A103" s="13" t="s">
        <v>12</v>
      </c>
      <c r="B103" s="13" t="s">
        <v>84</v>
      </c>
      <c r="C103" s="11" t="s">
        <v>16</v>
      </c>
      <c r="D103" s="13" t="s">
        <v>102</v>
      </c>
      <c r="E103" s="11">
        <v>14361</v>
      </c>
      <c r="F103" s="11" t="s">
        <v>18</v>
      </c>
      <c r="G103" s="12">
        <v>250</v>
      </c>
      <c r="H103" s="14">
        <v>40162</v>
      </c>
      <c r="I103" s="19">
        <f>22176.64+1147.83</f>
        <v>23324.47</v>
      </c>
      <c r="J103" s="6" t="s">
        <v>219</v>
      </c>
    </row>
    <row r="104" spans="1:10" ht="15.6" x14ac:dyDescent="0.3">
      <c r="A104" s="13" t="s">
        <v>12</v>
      </c>
      <c r="B104" s="13" t="s">
        <v>83</v>
      </c>
      <c r="C104" s="11" t="s">
        <v>16</v>
      </c>
      <c r="D104" s="13" t="s">
        <v>104</v>
      </c>
      <c r="E104" s="11">
        <v>14362</v>
      </c>
      <c r="F104" s="11" t="s">
        <v>18</v>
      </c>
      <c r="G104" s="12">
        <v>172</v>
      </c>
      <c r="H104" s="14">
        <v>40162</v>
      </c>
      <c r="I104" s="19">
        <f>40672.84+2105.74</f>
        <v>42778.579999999994</v>
      </c>
      <c r="J104" s="6" t="s">
        <v>219</v>
      </c>
    </row>
    <row r="105" spans="1:10" ht="15.6" x14ac:dyDescent="0.3">
      <c r="A105" s="13" t="s">
        <v>12</v>
      </c>
      <c r="B105" s="13" t="s">
        <v>84</v>
      </c>
      <c r="C105" s="11" t="s">
        <v>16</v>
      </c>
      <c r="D105" s="13" t="s">
        <v>104</v>
      </c>
      <c r="E105" s="11">
        <v>14363</v>
      </c>
      <c r="F105" s="11" t="s">
        <v>18</v>
      </c>
      <c r="G105" s="12">
        <v>100</v>
      </c>
      <c r="H105" s="14">
        <v>40162</v>
      </c>
      <c r="I105" s="19">
        <f>10168.2+526.43</f>
        <v>10694.630000000001</v>
      </c>
      <c r="J105" s="6" t="s">
        <v>219</v>
      </c>
    </row>
    <row r="106" spans="1:10" ht="15.6" x14ac:dyDescent="0.3">
      <c r="A106" s="13" t="s">
        <v>12</v>
      </c>
      <c r="B106" s="13" t="s">
        <v>83</v>
      </c>
      <c r="C106" s="11" t="s">
        <v>16</v>
      </c>
      <c r="D106" s="13" t="s">
        <v>105</v>
      </c>
      <c r="E106" s="11">
        <v>14364</v>
      </c>
      <c r="F106" s="11" t="s">
        <v>18</v>
      </c>
      <c r="G106" s="12">
        <v>580</v>
      </c>
      <c r="H106" s="14">
        <v>40162</v>
      </c>
      <c r="I106" s="19">
        <f>92038.15+4770.09</f>
        <v>96808.239999999991</v>
      </c>
      <c r="J106" s="6" t="s">
        <v>219</v>
      </c>
    </row>
    <row r="107" spans="1:10" ht="15.6" x14ac:dyDescent="0.3">
      <c r="A107" s="13" t="s">
        <v>12</v>
      </c>
      <c r="B107" s="13" t="s">
        <v>84</v>
      </c>
      <c r="C107" s="11" t="s">
        <v>16</v>
      </c>
      <c r="D107" s="13" t="s">
        <v>105</v>
      </c>
      <c r="E107" s="11">
        <v>14365</v>
      </c>
      <c r="F107" s="11" t="s">
        <v>18</v>
      </c>
      <c r="G107" s="12">
        <v>270</v>
      </c>
      <c r="H107" s="14">
        <v>40162</v>
      </c>
      <c r="I107" s="19">
        <f>23009.52+1192.52</f>
        <v>24202.04</v>
      </c>
      <c r="J107" s="6" t="s">
        <v>219</v>
      </c>
    </row>
    <row r="108" spans="1:10" ht="15.6" x14ac:dyDescent="0.3">
      <c r="A108" s="13" t="s">
        <v>12</v>
      </c>
      <c r="B108" s="13" t="s">
        <v>83</v>
      </c>
      <c r="C108" s="11" t="s">
        <v>16</v>
      </c>
      <c r="D108" s="13" t="s">
        <v>106</v>
      </c>
      <c r="E108" s="11">
        <v>14366</v>
      </c>
      <c r="F108" s="11" t="s">
        <v>18</v>
      </c>
      <c r="G108" s="12">
        <v>126</v>
      </c>
      <c r="H108" s="14">
        <v>40162</v>
      </c>
      <c r="I108" s="19">
        <f>30701.55+1588.32</f>
        <v>32289.87</v>
      </c>
      <c r="J108" s="6" t="s">
        <v>219</v>
      </c>
    </row>
    <row r="109" spans="1:10" ht="15.6" x14ac:dyDescent="0.3">
      <c r="A109" s="13" t="s">
        <v>12</v>
      </c>
      <c r="B109" s="13" t="s">
        <v>84</v>
      </c>
      <c r="C109" s="11" t="s">
        <v>16</v>
      </c>
      <c r="D109" s="13" t="s">
        <v>106</v>
      </c>
      <c r="E109" s="11">
        <v>14367</v>
      </c>
      <c r="F109" s="11" t="s">
        <v>18</v>
      </c>
      <c r="G109" s="12">
        <v>43</v>
      </c>
      <c r="H109" s="14">
        <v>40162</v>
      </c>
      <c r="I109" s="19">
        <f>5417.92+280.29</f>
        <v>5698.21</v>
      </c>
      <c r="J109" s="6" t="s">
        <v>219</v>
      </c>
    </row>
    <row r="110" spans="1:10" ht="15.6" x14ac:dyDescent="0.3">
      <c r="A110" s="13" t="s">
        <v>12</v>
      </c>
      <c r="B110" s="13" t="s">
        <v>83</v>
      </c>
      <c r="C110" s="11" t="s">
        <v>16</v>
      </c>
      <c r="D110" s="13" t="s">
        <v>107</v>
      </c>
      <c r="E110" s="11">
        <v>14368</v>
      </c>
      <c r="F110" s="11" t="s">
        <v>18</v>
      </c>
      <c r="G110" s="12">
        <v>260</v>
      </c>
      <c r="H110" s="14">
        <v>40162</v>
      </c>
      <c r="I110" s="19">
        <f>80759.77+4188.21</f>
        <v>84947.98000000001</v>
      </c>
      <c r="J110" s="6" t="s">
        <v>219</v>
      </c>
    </row>
    <row r="111" spans="1:10" ht="15.6" x14ac:dyDescent="0.3">
      <c r="A111" s="13" t="s">
        <v>12</v>
      </c>
      <c r="B111" s="13" t="s">
        <v>84</v>
      </c>
      <c r="C111" s="11" t="s">
        <v>16</v>
      </c>
      <c r="D111" s="13" t="s">
        <v>107</v>
      </c>
      <c r="E111" s="11">
        <v>14369</v>
      </c>
      <c r="F111" s="11" t="s">
        <v>18</v>
      </c>
      <c r="G111" s="12">
        <v>168</v>
      </c>
      <c r="H111" s="14">
        <v>40162</v>
      </c>
      <c r="I111" s="19">
        <f>26919.93+1396.07</f>
        <v>28316</v>
      </c>
      <c r="J111" s="6" t="s">
        <v>219</v>
      </c>
    </row>
    <row r="112" spans="1:10" ht="15.6" x14ac:dyDescent="0.3">
      <c r="A112" s="13" t="s">
        <v>12</v>
      </c>
      <c r="B112" s="13" t="s">
        <v>83</v>
      </c>
      <c r="C112" s="11" t="s">
        <v>16</v>
      </c>
      <c r="D112" s="13" t="s">
        <v>108</v>
      </c>
      <c r="E112" s="11">
        <v>14370</v>
      </c>
      <c r="F112" s="11" t="s">
        <v>18</v>
      </c>
      <c r="G112" s="12">
        <v>350</v>
      </c>
      <c r="H112" s="14">
        <v>40162</v>
      </c>
      <c r="I112" s="19">
        <f>66158.04+3425.99</f>
        <v>69584.03</v>
      </c>
      <c r="J112" s="6" t="s">
        <v>219</v>
      </c>
    </row>
    <row r="113" spans="1:10" ht="15.6" x14ac:dyDescent="0.3">
      <c r="A113" s="13" t="s">
        <v>12</v>
      </c>
      <c r="B113" s="13" t="s">
        <v>84</v>
      </c>
      <c r="C113" s="11" t="s">
        <v>16</v>
      </c>
      <c r="D113" s="13" t="s">
        <v>108</v>
      </c>
      <c r="E113" s="11">
        <v>14371</v>
      </c>
      <c r="F113" s="11" t="s">
        <v>18</v>
      </c>
      <c r="G113" s="12">
        <v>200</v>
      </c>
      <c r="H113" s="14">
        <v>40162</v>
      </c>
      <c r="I113" s="19">
        <f>16539.5+856.49</f>
        <v>17395.990000000002</v>
      </c>
      <c r="J113" s="6" t="s">
        <v>219</v>
      </c>
    </row>
    <row r="114" spans="1:10" ht="15.6" x14ac:dyDescent="0.3">
      <c r="A114" s="13" t="s">
        <v>12</v>
      </c>
      <c r="B114" s="13" t="s">
        <v>83</v>
      </c>
      <c r="C114" s="11" t="s">
        <v>16</v>
      </c>
      <c r="D114" s="13" t="s">
        <v>109</v>
      </c>
      <c r="E114" s="11">
        <v>14372</v>
      </c>
      <c r="F114" s="11" t="s">
        <v>18</v>
      </c>
      <c r="G114" s="12">
        <v>175</v>
      </c>
      <c r="H114" s="14">
        <v>40162</v>
      </c>
      <c r="I114" s="19">
        <f>37138.14+1923.28</f>
        <v>39061.42</v>
      </c>
      <c r="J114" s="6" t="s">
        <v>219</v>
      </c>
    </row>
    <row r="115" spans="1:10" ht="15.6" x14ac:dyDescent="0.3">
      <c r="A115" s="13" t="s">
        <v>12</v>
      </c>
      <c r="B115" s="13" t="s">
        <v>103</v>
      </c>
      <c r="C115" s="11" t="s">
        <v>16</v>
      </c>
      <c r="D115" s="13" t="s">
        <v>109</v>
      </c>
      <c r="E115" s="11">
        <v>14373</v>
      </c>
      <c r="F115" s="11" t="s">
        <v>18</v>
      </c>
      <c r="G115" s="12">
        <v>30</v>
      </c>
      <c r="H115" s="14">
        <v>40162</v>
      </c>
      <c r="I115" s="19">
        <f>4642.26+240.42</f>
        <v>4882.68</v>
      </c>
      <c r="J115" s="6" t="s">
        <v>219</v>
      </c>
    </row>
    <row r="116" spans="1:10" ht="15.6" x14ac:dyDescent="0.3">
      <c r="A116" s="13" t="s">
        <v>12</v>
      </c>
      <c r="B116" s="13" t="s">
        <v>84</v>
      </c>
      <c r="C116" s="11" t="s">
        <v>16</v>
      </c>
      <c r="D116" s="13" t="s">
        <v>109</v>
      </c>
      <c r="E116" s="11">
        <v>14374</v>
      </c>
      <c r="F116" s="11" t="s">
        <v>18</v>
      </c>
      <c r="G116" s="12">
        <v>50</v>
      </c>
      <c r="H116" s="14">
        <v>40162</v>
      </c>
      <c r="I116" s="19">
        <f>4642.26+240.42</f>
        <v>4882.68</v>
      </c>
      <c r="J116" s="6" t="s">
        <v>219</v>
      </c>
    </row>
    <row r="117" spans="1:10" ht="15.6" x14ac:dyDescent="0.3">
      <c r="A117" s="13" t="s">
        <v>12</v>
      </c>
      <c r="B117" s="13" t="s">
        <v>83</v>
      </c>
      <c r="C117" s="11" t="s">
        <v>16</v>
      </c>
      <c r="D117" s="13" t="s">
        <v>110</v>
      </c>
      <c r="E117" s="11">
        <v>14375</v>
      </c>
      <c r="F117" s="11" t="s">
        <v>18</v>
      </c>
      <c r="G117" s="12">
        <v>107</v>
      </c>
      <c r="H117" s="14">
        <v>40162</v>
      </c>
      <c r="I117" s="19">
        <f>28363.8+1467.09</f>
        <v>29830.89</v>
      </c>
      <c r="J117" s="6" t="s">
        <v>219</v>
      </c>
    </row>
    <row r="118" spans="1:10" ht="15.6" x14ac:dyDescent="0.3">
      <c r="A118" s="13" t="s">
        <v>12</v>
      </c>
      <c r="B118" s="13" t="s">
        <v>84</v>
      </c>
      <c r="C118" s="11" t="s">
        <v>16</v>
      </c>
      <c r="D118" s="13" t="s">
        <v>110</v>
      </c>
      <c r="E118" s="11">
        <v>14376</v>
      </c>
      <c r="F118" s="11" t="s">
        <v>18</v>
      </c>
      <c r="G118" s="12">
        <v>60</v>
      </c>
      <c r="H118" s="14">
        <v>40162</v>
      </c>
      <c r="I118" s="19">
        <f>5005.37+258.89</f>
        <v>5264.26</v>
      </c>
      <c r="J118" s="6" t="s">
        <v>219</v>
      </c>
    </row>
    <row r="119" spans="1:10" ht="15.6" x14ac:dyDescent="0.3">
      <c r="A119" s="13" t="s">
        <v>12</v>
      </c>
      <c r="B119" s="13" t="s">
        <v>83</v>
      </c>
      <c r="C119" s="11" t="s">
        <v>16</v>
      </c>
      <c r="D119" s="13" t="s">
        <v>111</v>
      </c>
      <c r="E119" s="11">
        <v>14377</v>
      </c>
      <c r="F119" s="11" t="s">
        <v>18</v>
      </c>
      <c r="G119" s="12">
        <v>270</v>
      </c>
      <c r="H119" s="14">
        <v>40162</v>
      </c>
      <c r="I119" s="19">
        <f>45326.77+2344.62</f>
        <v>47671.39</v>
      </c>
      <c r="J119" s="6" t="s">
        <v>219</v>
      </c>
    </row>
    <row r="120" spans="1:10" ht="15.6" x14ac:dyDescent="0.3">
      <c r="A120" s="13" t="s">
        <v>12</v>
      </c>
      <c r="B120" s="13" t="s">
        <v>84</v>
      </c>
      <c r="C120" s="11" t="s">
        <v>16</v>
      </c>
      <c r="D120" s="13" t="s">
        <v>111</v>
      </c>
      <c r="E120" s="11">
        <v>14378</v>
      </c>
      <c r="F120" s="11" t="s">
        <v>18</v>
      </c>
      <c r="G120" s="12">
        <v>106</v>
      </c>
      <c r="H120" s="14">
        <v>40162</v>
      </c>
      <c r="I120" s="19">
        <f>11331.7+586.16</f>
        <v>11917.86</v>
      </c>
      <c r="J120" s="6" t="s">
        <v>219</v>
      </c>
    </row>
    <row r="121" spans="1:10" ht="15.6" x14ac:dyDescent="0.3">
      <c r="A121" s="13" t="s">
        <v>12</v>
      </c>
      <c r="B121" s="13" t="s">
        <v>83</v>
      </c>
      <c r="C121" s="11" t="s">
        <v>16</v>
      </c>
      <c r="D121" s="13" t="s">
        <v>112</v>
      </c>
      <c r="E121" s="11">
        <v>14379</v>
      </c>
      <c r="F121" s="11" t="s">
        <v>18</v>
      </c>
      <c r="G121" s="12">
        <v>235</v>
      </c>
      <c r="H121" s="14">
        <v>40162</v>
      </c>
      <c r="I121" s="19">
        <f>45939.21+2441.64</f>
        <v>48380.85</v>
      </c>
      <c r="J121" s="6" t="s">
        <v>219</v>
      </c>
    </row>
    <row r="122" spans="1:10" ht="15.6" x14ac:dyDescent="0.3">
      <c r="A122" s="13" t="s">
        <v>12</v>
      </c>
      <c r="B122" s="13" t="s">
        <v>84</v>
      </c>
      <c r="C122" s="11" t="s">
        <v>16</v>
      </c>
      <c r="D122" s="13" t="s">
        <v>112</v>
      </c>
      <c r="E122" s="11">
        <v>14380</v>
      </c>
      <c r="F122" s="11" t="s">
        <v>18</v>
      </c>
      <c r="G122" s="12">
        <v>120</v>
      </c>
      <c r="H122" s="14">
        <v>40162</v>
      </c>
      <c r="I122" s="19">
        <f>15313.07+729.89</f>
        <v>16042.96</v>
      </c>
      <c r="J122" s="6" t="s">
        <v>219</v>
      </c>
    </row>
    <row r="123" spans="1:10" ht="15.6" x14ac:dyDescent="0.3">
      <c r="A123" s="13" t="s">
        <v>12</v>
      </c>
      <c r="B123" s="13" t="s">
        <v>83</v>
      </c>
      <c r="C123" s="11" t="s">
        <v>16</v>
      </c>
      <c r="D123" s="13" t="s">
        <v>113</v>
      </c>
      <c r="E123" s="11">
        <v>14381</v>
      </c>
      <c r="F123" s="11" t="s">
        <v>18</v>
      </c>
      <c r="G123" s="12">
        <v>128</v>
      </c>
      <c r="H123" s="14">
        <v>40162</v>
      </c>
      <c r="I123" s="19">
        <f>25569.18+1319.4</f>
        <v>26888.58</v>
      </c>
      <c r="J123" s="6" t="s">
        <v>219</v>
      </c>
    </row>
    <row r="124" spans="1:10" ht="15.6" x14ac:dyDescent="0.3">
      <c r="A124" s="13" t="s">
        <v>12</v>
      </c>
      <c r="B124" s="13" t="s">
        <v>84</v>
      </c>
      <c r="C124" s="11" t="s">
        <v>16</v>
      </c>
      <c r="D124" s="13" t="s">
        <v>113</v>
      </c>
      <c r="E124" s="11">
        <v>14382</v>
      </c>
      <c r="F124" s="11" t="s">
        <v>18</v>
      </c>
      <c r="G124" s="12">
        <v>36</v>
      </c>
      <c r="H124" s="14">
        <v>40162</v>
      </c>
      <c r="I124" s="19">
        <f>2841.01+146.6</f>
        <v>2987.61</v>
      </c>
      <c r="J124" s="6" t="s">
        <v>219</v>
      </c>
    </row>
    <row r="125" spans="1:10" ht="15.6" x14ac:dyDescent="0.3">
      <c r="A125" s="13" t="s">
        <v>12</v>
      </c>
      <c r="B125" s="13" t="s">
        <v>83</v>
      </c>
      <c r="C125" s="11" t="s">
        <v>16</v>
      </c>
      <c r="D125" s="13" t="s">
        <v>114</v>
      </c>
      <c r="E125" s="11">
        <v>14383</v>
      </c>
      <c r="F125" s="11" t="s">
        <v>18</v>
      </c>
      <c r="G125" s="12">
        <v>165</v>
      </c>
      <c r="H125" s="14">
        <v>40162</v>
      </c>
      <c r="I125" s="19">
        <f>39010.83+2018.07</f>
        <v>41028.9</v>
      </c>
      <c r="J125" s="6" t="s">
        <v>219</v>
      </c>
    </row>
    <row r="126" spans="1:10" ht="15.6" x14ac:dyDescent="0.3">
      <c r="A126" s="13" t="s">
        <v>12</v>
      </c>
      <c r="B126" s="13" t="s">
        <v>84</v>
      </c>
      <c r="C126" s="11" t="s">
        <v>16</v>
      </c>
      <c r="D126" s="13" t="s">
        <v>114</v>
      </c>
      <c r="E126" s="11">
        <v>14384</v>
      </c>
      <c r="F126" s="11" t="s">
        <v>18</v>
      </c>
      <c r="G126" s="12">
        <v>90</v>
      </c>
      <c r="H126" s="14">
        <v>40162</v>
      </c>
      <c r="I126" s="19">
        <f>6848.26+356.12</f>
        <v>7204.38</v>
      </c>
      <c r="J126" s="6" t="s">
        <v>219</v>
      </c>
    </row>
    <row r="127" spans="1:10" ht="15.6" x14ac:dyDescent="0.3">
      <c r="A127" s="13" t="s">
        <v>21</v>
      </c>
      <c r="B127" s="13" t="s">
        <v>115</v>
      </c>
      <c r="C127" s="11" t="s">
        <v>16</v>
      </c>
      <c r="D127" s="13" t="s">
        <v>85</v>
      </c>
      <c r="E127" s="11">
        <v>14385</v>
      </c>
      <c r="F127" s="11" t="s">
        <v>18</v>
      </c>
      <c r="G127" s="12">
        <v>405</v>
      </c>
      <c r="H127" s="14">
        <v>40162</v>
      </c>
      <c r="I127" s="19">
        <f>142990.24+7418</f>
        <v>150408.24</v>
      </c>
      <c r="J127" s="6" t="s">
        <v>219</v>
      </c>
    </row>
    <row r="128" spans="1:10" ht="15.6" x14ac:dyDescent="0.3">
      <c r="A128" s="13" t="s">
        <v>21</v>
      </c>
      <c r="B128" s="13" t="s">
        <v>116</v>
      </c>
      <c r="C128" s="11" t="s">
        <v>16</v>
      </c>
      <c r="D128" s="13" t="s">
        <v>85</v>
      </c>
      <c r="E128" s="11">
        <v>14386</v>
      </c>
      <c r="F128" s="11" t="s">
        <v>18</v>
      </c>
      <c r="G128" s="12">
        <v>72</v>
      </c>
      <c r="H128" s="14">
        <v>40162</v>
      </c>
      <c r="I128" s="19">
        <f>14299.03+741.8</f>
        <v>15040.83</v>
      </c>
      <c r="J128" s="6" t="s">
        <v>219</v>
      </c>
    </row>
    <row r="129" spans="1:10" ht="15.6" x14ac:dyDescent="0.3">
      <c r="A129" s="13" t="s">
        <v>21</v>
      </c>
      <c r="B129" s="13" t="s">
        <v>117</v>
      </c>
      <c r="C129" s="11" t="s">
        <v>16</v>
      </c>
      <c r="D129" s="13" t="s">
        <v>85</v>
      </c>
      <c r="E129" s="11">
        <v>14387</v>
      </c>
      <c r="F129" s="11" t="s">
        <v>18</v>
      </c>
      <c r="G129" s="12">
        <v>123</v>
      </c>
      <c r="H129" s="14">
        <v>40162</v>
      </c>
      <c r="I129" s="19">
        <f>21448.53+1112.69</f>
        <v>22561.219999999998</v>
      </c>
      <c r="J129" s="6" t="s">
        <v>219</v>
      </c>
    </row>
    <row r="130" spans="1:10" ht="15.6" x14ac:dyDescent="0.3">
      <c r="A130" s="13" t="s">
        <v>21</v>
      </c>
      <c r="B130" s="13" t="s">
        <v>118</v>
      </c>
      <c r="C130" s="11" t="s">
        <v>16</v>
      </c>
      <c r="D130" s="13" t="s">
        <v>119</v>
      </c>
      <c r="E130" s="11">
        <v>14388</v>
      </c>
      <c r="F130" s="11" t="s">
        <v>18</v>
      </c>
      <c r="G130" s="12">
        <v>214</v>
      </c>
      <c r="H130" s="14">
        <v>40162</v>
      </c>
      <c r="I130" s="19">
        <f>71452.28+3704.99</f>
        <v>75157.27</v>
      </c>
      <c r="J130" s="6" t="s">
        <v>219</v>
      </c>
    </row>
    <row r="131" spans="1:10" ht="15.6" x14ac:dyDescent="0.3">
      <c r="A131" s="13" t="s">
        <v>21</v>
      </c>
      <c r="B131" s="13" t="s">
        <v>120</v>
      </c>
      <c r="C131" s="11" t="s">
        <v>16</v>
      </c>
      <c r="D131" s="13" t="s">
        <v>119</v>
      </c>
      <c r="E131" s="11">
        <v>14389</v>
      </c>
      <c r="F131" s="11" t="s">
        <v>18</v>
      </c>
      <c r="G131" s="12">
        <v>18</v>
      </c>
      <c r="H131" s="14">
        <v>40162</v>
      </c>
      <c r="I131" s="19">
        <f>4465.76+231.55</f>
        <v>4697.3100000000004</v>
      </c>
      <c r="J131" s="6" t="s">
        <v>219</v>
      </c>
    </row>
    <row r="132" spans="1:10" ht="15.6" x14ac:dyDescent="0.3">
      <c r="A132" s="13" t="s">
        <v>21</v>
      </c>
      <c r="B132" s="13" t="s">
        <v>121</v>
      </c>
      <c r="C132" s="11" t="s">
        <v>16</v>
      </c>
      <c r="D132" s="13" t="s">
        <v>119</v>
      </c>
      <c r="E132" s="11">
        <v>14390</v>
      </c>
      <c r="F132" s="11" t="s">
        <v>18</v>
      </c>
      <c r="G132" s="12">
        <v>82</v>
      </c>
      <c r="H132" s="14">
        <v>40162</v>
      </c>
      <c r="I132" s="19">
        <f>13397.31+694.69</f>
        <v>14092</v>
      </c>
      <c r="J132" s="6" t="s">
        <v>219</v>
      </c>
    </row>
    <row r="133" spans="1:10" ht="15.6" x14ac:dyDescent="0.3">
      <c r="A133" s="13" t="s">
        <v>12</v>
      </c>
      <c r="B133" s="13" t="s">
        <v>122</v>
      </c>
      <c r="C133" s="11" t="s">
        <v>16</v>
      </c>
      <c r="D133" s="13" t="s">
        <v>123</v>
      </c>
      <c r="E133" s="11">
        <v>15029</v>
      </c>
      <c r="F133" s="11" t="s">
        <v>18</v>
      </c>
      <c r="G133" s="12">
        <v>830</v>
      </c>
      <c r="H133" s="14">
        <v>41017</v>
      </c>
      <c r="I133" s="19">
        <f>98216.72+5062.87</f>
        <v>103279.59</v>
      </c>
      <c r="J133" s="6" t="s">
        <v>219</v>
      </c>
    </row>
    <row r="134" spans="1:10" ht="15.6" x14ac:dyDescent="0.3">
      <c r="A134" s="13" t="s">
        <v>12</v>
      </c>
      <c r="B134" s="13" t="s">
        <v>124</v>
      </c>
      <c r="C134" s="11" t="s">
        <v>16</v>
      </c>
      <c r="D134" s="13" t="s">
        <v>123</v>
      </c>
      <c r="E134" s="11">
        <v>15030</v>
      </c>
      <c r="F134" s="11" t="s">
        <v>18</v>
      </c>
      <c r="G134" s="12">
        <v>389</v>
      </c>
      <c r="H134" s="14">
        <v>41017</v>
      </c>
      <c r="I134" s="19">
        <f>57365.66+2912.38</f>
        <v>60278.04</v>
      </c>
      <c r="J134" s="6" t="s">
        <v>219</v>
      </c>
    </row>
    <row r="135" spans="1:10" ht="15.6" x14ac:dyDescent="0.3">
      <c r="A135" s="13" t="s">
        <v>12</v>
      </c>
      <c r="B135" s="13" t="s">
        <v>125</v>
      </c>
      <c r="C135" s="11" t="s">
        <v>16</v>
      </c>
      <c r="D135" s="13" t="s">
        <v>126</v>
      </c>
      <c r="E135" s="11">
        <v>15031</v>
      </c>
      <c r="F135" s="11" t="s">
        <v>18</v>
      </c>
      <c r="G135" s="12">
        <v>250</v>
      </c>
      <c r="H135" s="14">
        <v>41017</v>
      </c>
      <c r="I135" s="19">
        <f>34989.96+1821.69</f>
        <v>36811.65</v>
      </c>
      <c r="J135" s="6" t="s">
        <v>219</v>
      </c>
    </row>
    <row r="136" spans="1:10" ht="15.6" x14ac:dyDescent="0.3">
      <c r="A136" s="13" t="s">
        <v>12</v>
      </c>
      <c r="B136" s="13" t="s">
        <v>127</v>
      </c>
      <c r="C136" s="11" t="s">
        <v>16</v>
      </c>
      <c r="D136" s="13" t="s">
        <v>126</v>
      </c>
      <c r="E136" s="11">
        <v>15032</v>
      </c>
      <c r="F136" s="11" t="s">
        <v>18</v>
      </c>
      <c r="G136" s="12">
        <v>176</v>
      </c>
      <c r="H136" s="14">
        <v>41017</v>
      </c>
      <c r="I136" s="19">
        <f>15542.1+798.61</f>
        <v>16340.710000000001</v>
      </c>
      <c r="J136" s="6" t="s">
        <v>219</v>
      </c>
    </row>
    <row r="137" spans="1:10" ht="15.6" x14ac:dyDescent="0.3">
      <c r="A137" s="13" t="s">
        <v>12</v>
      </c>
      <c r="B137" s="13" t="s">
        <v>128</v>
      </c>
      <c r="C137" s="11" t="s">
        <v>16</v>
      </c>
      <c r="D137" s="13" t="s">
        <v>129</v>
      </c>
      <c r="E137" s="11">
        <v>15033</v>
      </c>
      <c r="F137" s="11" t="s">
        <v>18</v>
      </c>
      <c r="G137" s="12">
        <v>371</v>
      </c>
      <c r="H137" s="14">
        <v>41017</v>
      </c>
      <c r="I137" s="19">
        <f>63835.88+3252.5</f>
        <v>67088.38</v>
      </c>
      <c r="J137" s="6" t="s">
        <v>219</v>
      </c>
    </row>
    <row r="138" spans="1:10" ht="15.6" x14ac:dyDescent="0.3">
      <c r="A138" s="13" t="s">
        <v>12</v>
      </c>
      <c r="B138" s="13" t="s">
        <v>130</v>
      </c>
      <c r="C138" s="11" t="s">
        <v>16</v>
      </c>
      <c r="D138" s="13" t="s">
        <v>129</v>
      </c>
      <c r="E138" s="11">
        <v>15034</v>
      </c>
      <c r="F138" s="11" t="s">
        <v>18</v>
      </c>
      <c r="G138" s="12">
        <v>72</v>
      </c>
      <c r="H138" s="14">
        <v>41017</v>
      </c>
      <c r="I138" s="19">
        <f>10048.02+507.1</f>
        <v>10555.12</v>
      </c>
      <c r="J138" s="6" t="s">
        <v>219</v>
      </c>
    </row>
    <row r="139" spans="1:10" ht="15.6" x14ac:dyDescent="0.3">
      <c r="A139" s="13" t="s">
        <v>21</v>
      </c>
      <c r="B139" s="13" t="s">
        <v>131</v>
      </c>
      <c r="C139" s="11" t="s">
        <v>16</v>
      </c>
      <c r="D139" s="13" t="s">
        <v>132</v>
      </c>
      <c r="E139" s="11">
        <v>15035</v>
      </c>
      <c r="F139" s="11" t="s">
        <v>18</v>
      </c>
      <c r="G139" s="12">
        <v>163</v>
      </c>
      <c r="H139" s="14">
        <v>41017</v>
      </c>
      <c r="I139" s="19">
        <f>46295.73+2224.36</f>
        <v>48520.090000000004</v>
      </c>
      <c r="J139" s="6" t="s">
        <v>219</v>
      </c>
    </row>
    <row r="140" spans="1:10" ht="15.6" x14ac:dyDescent="0.3">
      <c r="A140" s="13" t="s">
        <v>21</v>
      </c>
      <c r="B140" s="13" t="s">
        <v>133</v>
      </c>
      <c r="C140" s="11" t="s">
        <v>16</v>
      </c>
      <c r="D140" s="13" t="s">
        <v>132</v>
      </c>
      <c r="E140" s="11">
        <v>15036</v>
      </c>
      <c r="F140" s="11" t="s">
        <v>18</v>
      </c>
      <c r="G140" s="12">
        <v>49</v>
      </c>
      <c r="H140" s="14">
        <v>41017</v>
      </c>
      <c r="I140" s="19">
        <f>9793.69+466.79</f>
        <v>10260.480000000001</v>
      </c>
      <c r="J140" s="6" t="s">
        <v>219</v>
      </c>
    </row>
    <row r="141" spans="1:10" ht="15.6" x14ac:dyDescent="0.3">
      <c r="A141" s="13" t="s">
        <v>21</v>
      </c>
      <c r="B141" s="13" t="s">
        <v>134</v>
      </c>
      <c r="C141" s="11" t="s">
        <v>16</v>
      </c>
      <c r="D141" s="13" t="s">
        <v>132</v>
      </c>
      <c r="E141" s="11">
        <v>15037</v>
      </c>
      <c r="F141" s="11" t="s">
        <v>18</v>
      </c>
      <c r="G141" s="12">
        <v>122</v>
      </c>
      <c r="H141" s="14">
        <v>41017</v>
      </c>
      <c r="I141" s="19">
        <f>16134.37+769</f>
        <v>16903.370000000003</v>
      </c>
      <c r="J141" s="6" t="s">
        <v>219</v>
      </c>
    </row>
    <row r="142" spans="1:10" ht="15.6" x14ac:dyDescent="0.3">
      <c r="A142" s="13" t="s">
        <v>12</v>
      </c>
      <c r="B142" s="13" t="s">
        <v>135</v>
      </c>
      <c r="C142" s="11" t="s">
        <v>16</v>
      </c>
      <c r="D142" s="13" t="s">
        <v>136</v>
      </c>
      <c r="E142" s="11">
        <v>15045</v>
      </c>
      <c r="F142" s="11" t="s">
        <v>18</v>
      </c>
      <c r="G142" s="12">
        <v>232</v>
      </c>
      <c r="H142" s="14">
        <v>41153</v>
      </c>
      <c r="I142" s="19">
        <v>62604.46</v>
      </c>
      <c r="J142" s="6" t="s">
        <v>219</v>
      </c>
    </row>
    <row r="143" spans="1:10" ht="15.6" x14ac:dyDescent="0.3">
      <c r="A143" s="13" t="s">
        <v>12</v>
      </c>
      <c r="B143" s="13" t="s">
        <v>137</v>
      </c>
      <c r="C143" s="11" t="s">
        <v>16</v>
      </c>
      <c r="D143" s="13" t="s">
        <v>136</v>
      </c>
      <c r="E143" s="11">
        <v>15046</v>
      </c>
      <c r="F143" s="11" t="s">
        <v>18</v>
      </c>
      <c r="G143" s="12">
        <v>48</v>
      </c>
      <c r="H143" s="14">
        <v>41153</v>
      </c>
      <c r="I143" s="19">
        <v>882.06</v>
      </c>
      <c r="J143" s="6" t="s">
        <v>219</v>
      </c>
    </row>
    <row r="144" spans="1:10" ht="15.6" x14ac:dyDescent="0.3">
      <c r="A144" s="13" t="s">
        <v>12</v>
      </c>
      <c r="B144" s="13" t="s">
        <v>135</v>
      </c>
      <c r="C144" s="11" t="s">
        <v>16</v>
      </c>
      <c r="D144" s="13" t="s">
        <v>138</v>
      </c>
      <c r="E144" s="11">
        <v>15047</v>
      </c>
      <c r="F144" s="11" t="s">
        <v>18</v>
      </c>
      <c r="G144" s="12">
        <v>74</v>
      </c>
      <c r="H144" s="14">
        <v>41153</v>
      </c>
      <c r="I144" s="19">
        <v>17582.36</v>
      </c>
      <c r="J144" s="6" t="s">
        <v>219</v>
      </c>
    </row>
    <row r="145" spans="1:10" ht="15.6" x14ac:dyDescent="0.3">
      <c r="A145" s="13" t="s">
        <v>12</v>
      </c>
      <c r="B145" s="13" t="s">
        <v>139</v>
      </c>
      <c r="C145" s="11" t="s">
        <v>16</v>
      </c>
      <c r="D145" s="13" t="s">
        <v>138</v>
      </c>
      <c r="E145" s="11">
        <v>15048</v>
      </c>
      <c r="F145" s="11" t="s">
        <v>18</v>
      </c>
      <c r="G145" s="12">
        <v>10</v>
      </c>
      <c r="H145" s="14">
        <v>41153</v>
      </c>
      <c r="I145" s="19">
        <v>324.08</v>
      </c>
      <c r="J145" s="6" t="s">
        <v>219</v>
      </c>
    </row>
    <row r="146" spans="1:10" ht="28.8" x14ac:dyDescent="0.3">
      <c r="A146" s="13" t="s">
        <v>71</v>
      </c>
      <c r="B146" s="26" t="s">
        <v>140</v>
      </c>
      <c r="C146" s="28" t="s">
        <v>16</v>
      </c>
      <c r="D146" s="27" t="s">
        <v>141</v>
      </c>
      <c r="E146" s="28">
        <v>15049</v>
      </c>
      <c r="F146" s="28" t="s">
        <v>74</v>
      </c>
      <c r="G146" s="30">
        <v>1</v>
      </c>
      <c r="H146" s="31">
        <v>41153</v>
      </c>
      <c r="I146" s="32">
        <v>69416.92</v>
      </c>
      <c r="J146" s="6" t="s">
        <v>219</v>
      </c>
    </row>
    <row r="147" spans="1:10" ht="28.8" x14ac:dyDescent="0.3">
      <c r="A147" s="13" t="s">
        <v>12</v>
      </c>
      <c r="B147" s="26" t="s">
        <v>142</v>
      </c>
      <c r="C147" s="28" t="s">
        <v>16</v>
      </c>
      <c r="D147" s="29" t="s">
        <v>143</v>
      </c>
      <c r="E147" s="28">
        <v>15050</v>
      </c>
      <c r="F147" s="28" t="s">
        <v>74</v>
      </c>
      <c r="G147" s="30">
        <v>1</v>
      </c>
      <c r="H147" s="31">
        <v>41153</v>
      </c>
      <c r="I147" s="32">
        <v>15067.5</v>
      </c>
      <c r="J147" s="6" t="s">
        <v>219</v>
      </c>
    </row>
    <row r="148" spans="1:10" ht="15.6" x14ac:dyDescent="0.3">
      <c r="A148" s="13" t="s">
        <v>12</v>
      </c>
      <c r="B148" s="13" t="s">
        <v>135</v>
      </c>
      <c r="C148" s="11" t="s">
        <v>16</v>
      </c>
      <c r="D148" s="13" t="s">
        <v>144</v>
      </c>
      <c r="E148" s="11">
        <v>15051</v>
      </c>
      <c r="F148" s="11" t="s">
        <v>18</v>
      </c>
      <c r="G148" s="12">
        <v>1100</v>
      </c>
      <c r="H148" s="14">
        <v>41153</v>
      </c>
      <c r="I148" s="19">
        <v>240805.72</v>
      </c>
      <c r="J148" s="6" t="s">
        <v>219</v>
      </c>
    </row>
    <row r="149" spans="1:10" ht="15.6" x14ac:dyDescent="0.3">
      <c r="A149" s="13" t="s">
        <v>12</v>
      </c>
      <c r="B149" s="13" t="s">
        <v>145</v>
      </c>
      <c r="C149" s="11" t="s">
        <v>16</v>
      </c>
      <c r="D149" s="13" t="s">
        <v>144</v>
      </c>
      <c r="E149" s="11">
        <v>15052</v>
      </c>
      <c r="F149" s="11" t="s">
        <v>18</v>
      </c>
      <c r="G149" s="12">
        <v>102</v>
      </c>
      <c r="H149" s="14">
        <v>41153</v>
      </c>
      <c r="I149" s="19">
        <v>10871.84</v>
      </c>
      <c r="J149" s="6" t="s">
        <v>219</v>
      </c>
    </row>
    <row r="150" spans="1:10" ht="15.6" x14ac:dyDescent="0.3">
      <c r="A150" s="13" t="s">
        <v>12</v>
      </c>
      <c r="B150" s="13" t="s">
        <v>146</v>
      </c>
      <c r="C150" s="11" t="s">
        <v>16</v>
      </c>
      <c r="D150" s="13" t="s">
        <v>144</v>
      </c>
      <c r="E150" s="11">
        <v>15053</v>
      </c>
      <c r="F150" s="11" t="s">
        <v>18</v>
      </c>
      <c r="G150" s="12">
        <v>525</v>
      </c>
      <c r="H150" s="14">
        <v>41153</v>
      </c>
      <c r="I150" s="19">
        <v>14149.89</v>
      </c>
      <c r="J150" s="6" t="s">
        <v>219</v>
      </c>
    </row>
    <row r="151" spans="1:10" ht="15.6" x14ac:dyDescent="0.3">
      <c r="A151" s="13" t="s">
        <v>12</v>
      </c>
      <c r="B151" s="13" t="s">
        <v>147</v>
      </c>
      <c r="C151" s="11" t="s">
        <v>16</v>
      </c>
      <c r="D151" s="13" t="s">
        <v>144</v>
      </c>
      <c r="E151" s="11">
        <v>15054</v>
      </c>
      <c r="F151" s="11" t="s">
        <v>18</v>
      </c>
      <c r="G151" s="12">
        <v>564</v>
      </c>
      <c r="H151" s="14">
        <v>41153</v>
      </c>
      <c r="I151" s="19">
        <v>4847.1899999999996</v>
      </c>
      <c r="J151" s="6" t="s">
        <v>219</v>
      </c>
    </row>
    <row r="152" spans="1:10" ht="15.6" x14ac:dyDescent="0.3">
      <c r="A152" s="13" t="s">
        <v>21</v>
      </c>
      <c r="B152" s="13" t="s">
        <v>148</v>
      </c>
      <c r="C152" s="11" t="s">
        <v>16</v>
      </c>
      <c r="D152" s="13" t="s">
        <v>149</v>
      </c>
      <c r="E152" s="11">
        <v>15088</v>
      </c>
      <c r="F152" s="11" t="s">
        <v>18</v>
      </c>
      <c r="G152" s="12">
        <v>268</v>
      </c>
      <c r="H152" s="14">
        <v>41244</v>
      </c>
      <c r="I152" s="19">
        <v>345804.02</v>
      </c>
      <c r="J152" s="6" t="s">
        <v>219</v>
      </c>
    </row>
    <row r="153" spans="1:10" ht="15.6" x14ac:dyDescent="0.3">
      <c r="A153" s="13" t="s">
        <v>12</v>
      </c>
      <c r="B153" s="13" t="s">
        <v>150</v>
      </c>
      <c r="C153" s="11" t="s">
        <v>16</v>
      </c>
      <c r="D153" s="13" t="s">
        <v>151</v>
      </c>
      <c r="E153" s="11">
        <v>15106</v>
      </c>
      <c r="F153" s="11" t="s">
        <v>18</v>
      </c>
      <c r="G153" s="12">
        <v>582</v>
      </c>
      <c r="H153" s="14">
        <v>41450</v>
      </c>
      <c r="I153" s="19">
        <v>95530.47</v>
      </c>
      <c r="J153" s="6" t="s">
        <v>219</v>
      </c>
    </row>
    <row r="154" spans="1:10" ht="15.6" x14ac:dyDescent="0.3">
      <c r="A154" s="13" t="s">
        <v>12</v>
      </c>
      <c r="B154" s="13" t="s">
        <v>152</v>
      </c>
      <c r="C154" s="11" t="s">
        <v>16</v>
      </c>
      <c r="D154" s="13" t="s">
        <v>151</v>
      </c>
      <c r="E154" s="11">
        <v>15107</v>
      </c>
      <c r="F154" s="11" t="s">
        <v>18</v>
      </c>
      <c r="G154" s="12">
        <v>98.8</v>
      </c>
      <c r="H154" s="14">
        <v>41450</v>
      </c>
      <c r="I154" s="19">
        <v>954.12</v>
      </c>
      <c r="J154" s="6" t="s">
        <v>219</v>
      </c>
    </row>
    <row r="155" spans="1:10" ht="15.6" x14ac:dyDescent="0.3">
      <c r="A155" s="13" t="s">
        <v>12</v>
      </c>
      <c r="B155" s="13" t="s">
        <v>153</v>
      </c>
      <c r="C155" s="11" t="s">
        <v>16</v>
      </c>
      <c r="D155" s="13" t="s">
        <v>154</v>
      </c>
      <c r="E155" s="11">
        <v>15108</v>
      </c>
      <c r="F155" s="11" t="s">
        <v>18</v>
      </c>
      <c r="G155" s="12">
        <v>832</v>
      </c>
      <c r="H155" s="14">
        <v>41450</v>
      </c>
      <c r="I155" s="19">
        <v>177393.6</v>
      </c>
      <c r="J155" s="6" t="s">
        <v>219</v>
      </c>
    </row>
    <row r="156" spans="1:10" ht="15.6" x14ac:dyDescent="0.3">
      <c r="A156" s="13" t="s">
        <v>12</v>
      </c>
      <c r="B156" s="13" t="s">
        <v>155</v>
      </c>
      <c r="C156" s="11" t="s">
        <v>16</v>
      </c>
      <c r="D156" s="13" t="s">
        <v>154</v>
      </c>
      <c r="E156" s="11">
        <v>15109</v>
      </c>
      <c r="F156" s="11" t="s">
        <v>18</v>
      </c>
      <c r="G156" s="12">
        <v>96.5</v>
      </c>
      <c r="H156" s="14">
        <v>41450</v>
      </c>
      <c r="I156" s="19">
        <v>2980.84</v>
      </c>
      <c r="J156" s="6" t="s">
        <v>219</v>
      </c>
    </row>
    <row r="157" spans="1:10" ht="15.6" x14ac:dyDescent="0.3">
      <c r="A157" s="13" t="s">
        <v>12</v>
      </c>
      <c r="B157" s="13" t="s">
        <v>156</v>
      </c>
      <c r="C157" s="11" t="s">
        <v>16</v>
      </c>
      <c r="D157" s="13" t="s">
        <v>157</v>
      </c>
      <c r="E157" s="11">
        <v>16655</v>
      </c>
      <c r="F157" s="11" t="s">
        <v>18</v>
      </c>
      <c r="G157" s="12">
        <v>2016</v>
      </c>
      <c r="H157" s="14">
        <v>42368</v>
      </c>
      <c r="I157" s="19">
        <v>550624.68000000005</v>
      </c>
      <c r="J157" s="6" t="s">
        <v>219</v>
      </c>
    </row>
    <row r="158" spans="1:10" ht="28.8" x14ac:dyDescent="0.3">
      <c r="A158" s="27" t="s">
        <v>12</v>
      </c>
      <c r="B158" s="29" t="s">
        <v>158</v>
      </c>
      <c r="C158" s="28" t="s">
        <v>16</v>
      </c>
      <c r="D158" s="27" t="s">
        <v>157</v>
      </c>
      <c r="E158" s="28">
        <v>16656</v>
      </c>
      <c r="F158" s="28" t="s">
        <v>18</v>
      </c>
      <c r="G158" s="30">
        <v>484.6</v>
      </c>
      <c r="H158" s="31">
        <v>42368</v>
      </c>
      <c r="I158" s="32">
        <v>36677.53</v>
      </c>
      <c r="J158" s="6" t="s">
        <v>219</v>
      </c>
    </row>
    <row r="159" spans="1:10" ht="15.6" x14ac:dyDescent="0.3">
      <c r="A159" s="27" t="s">
        <v>12</v>
      </c>
      <c r="B159" s="27" t="s">
        <v>156</v>
      </c>
      <c r="C159" s="28" t="s">
        <v>16</v>
      </c>
      <c r="D159" s="29" t="s">
        <v>159</v>
      </c>
      <c r="E159" s="28">
        <v>16659</v>
      </c>
      <c r="F159" s="28" t="s">
        <v>18</v>
      </c>
      <c r="G159" s="30">
        <v>1694</v>
      </c>
      <c r="H159" s="31">
        <v>42368</v>
      </c>
      <c r="I159" s="32">
        <v>978563.53</v>
      </c>
      <c r="J159" s="6" t="s">
        <v>219</v>
      </c>
    </row>
    <row r="160" spans="1:10" ht="28.8" x14ac:dyDescent="0.3">
      <c r="A160" s="27" t="s">
        <v>12</v>
      </c>
      <c r="B160" s="29" t="s">
        <v>160</v>
      </c>
      <c r="C160" s="28" t="s">
        <v>16</v>
      </c>
      <c r="D160" s="27" t="s">
        <v>159</v>
      </c>
      <c r="E160" s="28">
        <v>16660</v>
      </c>
      <c r="F160" s="28" t="s">
        <v>18</v>
      </c>
      <c r="G160" s="30">
        <v>344.6</v>
      </c>
      <c r="H160" s="31">
        <v>42368</v>
      </c>
      <c r="I160" s="32">
        <v>16491.04</v>
      </c>
      <c r="J160" s="6" t="s">
        <v>219</v>
      </c>
    </row>
    <row r="161" spans="1:10" ht="15.6" x14ac:dyDescent="0.3">
      <c r="A161" s="13" t="s">
        <v>12</v>
      </c>
      <c r="B161" s="13" t="s">
        <v>161</v>
      </c>
      <c r="C161" s="11" t="s">
        <v>16</v>
      </c>
      <c r="D161" s="13" t="s">
        <v>162</v>
      </c>
      <c r="E161" s="11">
        <v>16661</v>
      </c>
      <c r="F161" s="11" t="s">
        <v>18</v>
      </c>
      <c r="G161" s="12">
        <v>477.2</v>
      </c>
      <c r="H161" s="14">
        <v>42368</v>
      </c>
      <c r="I161" s="19">
        <v>15990.12</v>
      </c>
      <c r="J161" s="6" t="s">
        <v>219</v>
      </c>
    </row>
    <row r="162" spans="1:10" ht="15.6" x14ac:dyDescent="0.3">
      <c r="A162" s="13" t="s">
        <v>12</v>
      </c>
      <c r="B162" s="13" t="s">
        <v>163</v>
      </c>
      <c r="C162" s="11" t="s">
        <v>16</v>
      </c>
      <c r="D162" s="13" t="s">
        <v>162</v>
      </c>
      <c r="E162" s="11">
        <v>16662</v>
      </c>
      <c r="F162" s="11" t="s">
        <v>18</v>
      </c>
      <c r="G162" s="12">
        <v>877</v>
      </c>
      <c r="H162" s="14">
        <v>42368</v>
      </c>
      <c r="I162" s="19">
        <v>424574.52</v>
      </c>
      <c r="J162" s="6" t="s">
        <v>219</v>
      </c>
    </row>
    <row r="163" spans="1:10" ht="15.6" x14ac:dyDescent="0.3">
      <c r="A163" s="13" t="s">
        <v>12</v>
      </c>
      <c r="B163" s="13" t="s">
        <v>164</v>
      </c>
      <c r="C163" s="11" t="s">
        <v>16</v>
      </c>
      <c r="D163" s="13" t="s">
        <v>165</v>
      </c>
      <c r="E163" s="11">
        <v>16663</v>
      </c>
      <c r="F163" s="11" t="s">
        <v>18</v>
      </c>
      <c r="G163" s="12">
        <v>285.5</v>
      </c>
      <c r="H163" s="14">
        <v>42368</v>
      </c>
      <c r="I163" s="19">
        <v>71942.8</v>
      </c>
      <c r="J163" s="6" t="s">
        <v>219</v>
      </c>
    </row>
    <row r="164" spans="1:10" ht="15.6" x14ac:dyDescent="0.3">
      <c r="A164" s="13" t="s">
        <v>12</v>
      </c>
      <c r="B164" s="13" t="s">
        <v>166</v>
      </c>
      <c r="C164" s="11" t="s">
        <v>16</v>
      </c>
      <c r="D164" s="13" t="s">
        <v>165</v>
      </c>
      <c r="E164" s="11">
        <v>16664</v>
      </c>
      <c r="F164" s="11" t="s">
        <v>18</v>
      </c>
      <c r="G164" s="12">
        <v>82.3</v>
      </c>
      <c r="H164" s="14">
        <v>42368</v>
      </c>
      <c r="I164" s="19">
        <v>4780.29</v>
      </c>
      <c r="J164" s="6" t="s">
        <v>219</v>
      </c>
    </row>
    <row r="165" spans="1:10" ht="15.6" x14ac:dyDescent="0.3">
      <c r="A165" s="13" t="s">
        <v>12</v>
      </c>
      <c r="B165" s="13" t="s">
        <v>163</v>
      </c>
      <c r="C165" s="11" t="s">
        <v>16</v>
      </c>
      <c r="D165" s="13" t="s">
        <v>167</v>
      </c>
      <c r="E165" s="11">
        <v>16665</v>
      </c>
      <c r="F165" s="11" t="s">
        <v>18</v>
      </c>
      <c r="G165" s="12">
        <v>193</v>
      </c>
      <c r="H165" s="14">
        <v>42368</v>
      </c>
      <c r="I165" s="19">
        <v>96585.24</v>
      </c>
      <c r="J165" s="6" t="s">
        <v>219</v>
      </c>
    </row>
    <row r="166" spans="1:10" ht="15.6" x14ac:dyDescent="0.3">
      <c r="A166" s="13" t="s">
        <v>12</v>
      </c>
      <c r="B166" s="13" t="s">
        <v>168</v>
      </c>
      <c r="C166" s="11" t="s">
        <v>16</v>
      </c>
      <c r="D166" s="13" t="s">
        <v>167</v>
      </c>
      <c r="E166" s="11">
        <v>16666</v>
      </c>
      <c r="F166" s="11" t="s">
        <v>18</v>
      </c>
      <c r="G166" s="12">
        <v>54.4</v>
      </c>
      <c r="H166" s="14">
        <v>42368</v>
      </c>
      <c r="I166" s="19">
        <v>8216.73</v>
      </c>
      <c r="J166" s="6" t="s">
        <v>219</v>
      </c>
    </row>
    <row r="167" spans="1:10" ht="15.6" x14ac:dyDescent="0.3">
      <c r="A167" s="13" t="s">
        <v>21</v>
      </c>
      <c r="B167" s="13" t="s">
        <v>169</v>
      </c>
      <c r="C167" s="11" t="s">
        <v>16</v>
      </c>
      <c r="D167" s="13" t="s">
        <v>170</v>
      </c>
      <c r="E167" s="11">
        <v>16667</v>
      </c>
      <c r="F167" s="11" t="s">
        <v>18</v>
      </c>
      <c r="G167" s="12">
        <v>121.5</v>
      </c>
      <c r="H167" s="14">
        <v>42368</v>
      </c>
      <c r="I167" s="19">
        <v>46361.1</v>
      </c>
      <c r="J167" s="6" t="s">
        <v>219</v>
      </c>
    </row>
    <row r="168" spans="1:10" ht="15.6" x14ac:dyDescent="0.3">
      <c r="A168" s="13" t="s">
        <v>21</v>
      </c>
      <c r="B168" s="13" t="s">
        <v>171</v>
      </c>
      <c r="C168" s="11" t="s">
        <v>16</v>
      </c>
      <c r="D168" s="13" t="s">
        <v>170</v>
      </c>
      <c r="E168" s="11">
        <v>16668</v>
      </c>
      <c r="F168" s="11" t="s">
        <v>18</v>
      </c>
      <c r="G168" s="12">
        <v>22.9</v>
      </c>
      <c r="H168" s="14">
        <v>42368</v>
      </c>
      <c r="I168" s="19">
        <v>4675.24</v>
      </c>
      <c r="J168" s="6" t="s">
        <v>219</v>
      </c>
    </row>
    <row r="169" spans="1:10" ht="28.8" x14ac:dyDescent="0.3">
      <c r="A169" s="27" t="s">
        <v>12</v>
      </c>
      <c r="B169" s="29" t="s">
        <v>172</v>
      </c>
      <c r="C169" s="28" t="s">
        <v>16</v>
      </c>
      <c r="D169" s="27" t="s">
        <v>173</v>
      </c>
      <c r="E169" s="28">
        <v>16669</v>
      </c>
      <c r="F169" s="28" t="s">
        <v>18</v>
      </c>
      <c r="G169" s="30">
        <v>742.2</v>
      </c>
      <c r="H169" s="31">
        <v>42368</v>
      </c>
      <c r="I169" s="32">
        <v>171489.64</v>
      </c>
      <c r="J169" s="6" t="s">
        <v>219</v>
      </c>
    </row>
    <row r="170" spans="1:10" ht="28.8" x14ac:dyDescent="0.3">
      <c r="A170" s="27" t="s">
        <v>12</v>
      </c>
      <c r="B170" s="29" t="s">
        <v>174</v>
      </c>
      <c r="C170" s="28" t="s">
        <v>16</v>
      </c>
      <c r="D170" s="27" t="s">
        <v>173</v>
      </c>
      <c r="E170" s="28">
        <v>16670</v>
      </c>
      <c r="F170" s="28" t="s">
        <v>18</v>
      </c>
      <c r="G170" s="30">
        <v>18.3</v>
      </c>
      <c r="H170" s="31">
        <v>42368</v>
      </c>
      <c r="I170" s="32">
        <v>822.86</v>
      </c>
      <c r="J170" s="6" t="s">
        <v>219</v>
      </c>
    </row>
    <row r="171" spans="1:10" ht="15.6" x14ac:dyDescent="0.3">
      <c r="A171" s="13" t="s">
        <v>12</v>
      </c>
      <c r="B171" s="13" t="s">
        <v>175</v>
      </c>
      <c r="C171" s="11" t="s">
        <v>16</v>
      </c>
      <c r="D171" s="13" t="s">
        <v>173</v>
      </c>
      <c r="E171" s="11">
        <v>16671</v>
      </c>
      <c r="F171" s="11" t="s">
        <v>18</v>
      </c>
      <c r="G171" s="12">
        <v>1562.7</v>
      </c>
      <c r="H171" s="14">
        <v>42368</v>
      </c>
      <c r="I171" s="19">
        <v>691555.52</v>
      </c>
      <c r="J171" s="6" t="s">
        <v>219</v>
      </c>
    </row>
    <row r="172" spans="1:10" ht="15.6" x14ac:dyDescent="0.3">
      <c r="A172" s="13" t="s">
        <v>12</v>
      </c>
      <c r="B172" s="13" t="s">
        <v>176</v>
      </c>
      <c r="C172" s="11" t="s">
        <v>16</v>
      </c>
      <c r="D172" s="13" t="s">
        <v>173</v>
      </c>
      <c r="E172" s="11">
        <v>16672</v>
      </c>
      <c r="F172" s="11" t="s">
        <v>18</v>
      </c>
      <c r="G172" s="12">
        <v>195.8</v>
      </c>
      <c r="H172" s="14">
        <v>42368</v>
      </c>
      <c r="I172" s="19">
        <v>16130.67</v>
      </c>
      <c r="J172" s="6" t="s">
        <v>219</v>
      </c>
    </row>
    <row r="173" spans="1:10" ht="15.6" x14ac:dyDescent="0.3">
      <c r="A173" s="13" t="s">
        <v>12</v>
      </c>
      <c r="B173" s="13" t="s">
        <v>163</v>
      </c>
      <c r="C173" s="11" t="s">
        <v>16</v>
      </c>
      <c r="D173" s="13" t="s">
        <v>177</v>
      </c>
      <c r="E173" s="11">
        <v>16673</v>
      </c>
      <c r="F173" s="11" t="s">
        <v>18</v>
      </c>
      <c r="G173" s="12">
        <v>721.7</v>
      </c>
      <c r="H173" s="14">
        <v>42368</v>
      </c>
      <c r="I173" s="19">
        <v>256592.91</v>
      </c>
      <c r="J173" s="6" t="s">
        <v>219</v>
      </c>
    </row>
    <row r="174" spans="1:10" ht="15.6" x14ac:dyDescent="0.3">
      <c r="A174" s="13" t="s">
        <v>12</v>
      </c>
      <c r="B174" s="13" t="s">
        <v>178</v>
      </c>
      <c r="C174" s="11" t="s">
        <v>16</v>
      </c>
      <c r="D174" s="13" t="s">
        <v>179</v>
      </c>
      <c r="E174" s="11">
        <v>16674</v>
      </c>
      <c r="F174" s="11" t="s">
        <v>18</v>
      </c>
      <c r="G174" s="12">
        <v>39</v>
      </c>
      <c r="H174" s="14">
        <v>42368</v>
      </c>
      <c r="I174" s="19">
        <v>2638.05</v>
      </c>
      <c r="J174" s="6" t="s">
        <v>219</v>
      </c>
    </row>
    <row r="175" spans="1:10" ht="15.6" x14ac:dyDescent="0.3">
      <c r="A175" s="13" t="s">
        <v>12</v>
      </c>
      <c r="B175" s="13" t="s">
        <v>156</v>
      </c>
      <c r="C175" s="11" t="s">
        <v>16</v>
      </c>
      <c r="D175" s="13" t="s">
        <v>180</v>
      </c>
      <c r="E175" s="11">
        <v>16675</v>
      </c>
      <c r="F175" s="11" t="s">
        <v>18</v>
      </c>
      <c r="G175" s="12">
        <v>840.8</v>
      </c>
      <c r="H175" s="14">
        <v>42368</v>
      </c>
      <c r="I175" s="19">
        <v>433716.09</v>
      </c>
      <c r="J175" s="6" t="s">
        <v>219</v>
      </c>
    </row>
    <row r="176" spans="1:10" ht="15.6" x14ac:dyDescent="0.3">
      <c r="A176" s="13" t="s">
        <v>12</v>
      </c>
      <c r="B176" s="13" t="s">
        <v>181</v>
      </c>
      <c r="C176" s="11" t="s">
        <v>16</v>
      </c>
      <c r="D176" s="13" t="s">
        <v>180</v>
      </c>
      <c r="E176" s="11">
        <v>16676</v>
      </c>
      <c r="F176" s="11" t="s">
        <v>18</v>
      </c>
      <c r="G176" s="12">
        <v>439.8</v>
      </c>
      <c r="H176" s="14">
        <v>42368</v>
      </c>
      <c r="I176" s="19">
        <v>25556.39</v>
      </c>
      <c r="J176" s="6" t="s">
        <v>219</v>
      </c>
    </row>
    <row r="177" spans="1:10" ht="15.6" x14ac:dyDescent="0.3">
      <c r="A177" s="13" t="s">
        <v>12</v>
      </c>
      <c r="B177" s="13" t="s">
        <v>182</v>
      </c>
      <c r="C177" s="11" t="s">
        <v>16</v>
      </c>
      <c r="D177" s="13" t="s">
        <v>183</v>
      </c>
      <c r="E177" s="11">
        <v>17016</v>
      </c>
      <c r="F177" s="11" t="s">
        <v>18</v>
      </c>
      <c r="G177" s="12">
        <v>372.5</v>
      </c>
      <c r="H177" s="14">
        <v>42916</v>
      </c>
      <c r="I177" s="19">
        <v>135720.18</v>
      </c>
      <c r="J177" s="6" t="s">
        <v>219</v>
      </c>
    </row>
    <row r="178" spans="1:10" ht="15.6" x14ac:dyDescent="0.3">
      <c r="A178" s="13" t="s">
        <v>12</v>
      </c>
      <c r="B178" s="13" t="s">
        <v>184</v>
      </c>
      <c r="C178" s="11" t="s">
        <v>16</v>
      </c>
      <c r="D178" s="13" t="s">
        <v>183</v>
      </c>
      <c r="E178" s="11">
        <v>17017</v>
      </c>
      <c r="F178" s="11" t="s">
        <v>18</v>
      </c>
      <c r="G178" s="12">
        <v>202.2</v>
      </c>
      <c r="H178" s="14">
        <v>42916</v>
      </c>
      <c r="I178" s="19">
        <v>7321.82</v>
      </c>
      <c r="J178" s="6" t="s">
        <v>219</v>
      </c>
    </row>
    <row r="179" spans="1:10" ht="15.6" x14ac:dyDescent="0.3">
      <c r="A179" s="13" t="s">
        <v>12</v>
      </c>
      <c r="B179" s="13" t="s">
        <v>185</v>
      </c>
      <c r="C179" s="11" t="s">
        <v>16</v>
      </c>
      <c r="D179" s="13" t="s">
        <v>186</v>
      </c>
      <c r="E179" s="11">
        <v>17018</v>
      </c>
      <c r="F179" s="11" t="s">
        <v>18</v>
      </c>
      <c r="G179" s="12">
        <v>3686.5</v>
      </c>
      <c r="H179" s="14">
        <v>42916</v>
      </c>
      <c r="I179" s="19">
        <v>950209.47</v>
      </c>
      <c r="J179" s="6" t="s">
        <v>219</v>
      </c>
    </row>
    <row r="180" spans="1:10" ht="15.6" x14ac:dyDescent="0.3">
      <c r="A180" s="13" t="s">
        <v>12</v>
      </c>
      <c r="B180" s="13" t="s">
        <v>187</v>
      </c>
      <c r="C180" s="11" t="s">
        <v>16</v>
      </c>
      <c r="D180" s="13" t="s">
        <v>186</v>
      </c>
      <c r="E180" s="11">
        <v>17019</v>
      </c>
      <c r="F180" s="11" t="s">
        <v>18</v>
      </c>
      <c r="G180" s="12">
        <v>318.89999999999998</v>
      </c>
      <c r="H180" s="14">
        <v>42916</v>
      </c>
      <c r="I180" s="19">
        <v>16036.62</v>
      </c>
      <c r="J180" s="6" t="s">
        <v>219</v>
      </c>
    </row>
    <row r="181" spans="1:10" ht="15.6" x14ac:dyDescent="0.3">
      <c r="A181" s="13" t="s">
        <v>21</v>
      </c>
      <c r="B181" s="13" t="s">
        <v>188</v>
      </c>
      <c r="C181" s="11" t="s">
        <v>16</v>
      </c>
      <c r="D181" s="13" t="s">
        <v>189</v>
      </c>
      <c r="E181" s="11">
        <v>17020</v>
      </c>
      <c r="F181" s="11" t="s">
        <v>18</v>
      </c>
      <c r="G181" s="12">
        <v>63</v>
      </c>
      <c r="H181" s="14">
        <v>42916</v>
      </c>
      <c r="I181" s="19">
        <v>17117.84</v>
      </c>
      <c r="J181" s="6" t="s">
        <v>219</v>
      </c>
    </row>
    <row r="182" spans="1:10" ht="15.6" x14ac:dyDescent="0.3">
      <c r="A182" s="13" t="s">
        <v>21</v>
      </c>
      <c r="B182" s="13" t="s">
        <v>190</v>
      </c>
      <c r="C182" s="11" t="s">
        <v>16</v>
      </c>
      <c r="D182" s="13" t="s">
        <v>191</v>
      </c>
      <c r="E182" s="11">
        <v>17021</v>
      </c>
      <c r="F182" s="11" t="s">
        <v>18</v>
      </c>
      <c r="G182" s="12">
        <v>53.13</v>
      </c>
      <c r="H182" s="14">
        <v>42916</v>
      </c>
      <c r="I182" s="19">
        <v>1308.4000000000001</v>
      </c>
      <c r="J182" s="6" t="s">
        <v>219</v>
      </c>
    </row>
    <row r="183" spans="1:10" ht="15.6" x14ac:dyDescent="0.3">
      <c r="A183" s="13" t="s">
        <v>12</v>
      </c>
      <c r="B183" s="13" t="s">
        <v>192</v>
      </c>
      <c r="C183" s="11" t="s">
        <v>16</v>
      </c>
      <c r="D183" s="13" t="s">
        <v>193</v>
      </c>
      <c r="E183" s="11">
        <v>17022</v>
      </c>
      <c r="F183" s="11" t="s">
        <v>18</v>
      </c>
      <c r="G183" s="12">
        <v>82</v>
      </c>
      <c r="H183" s="14">
        <v>42916</v>
      </c>
      <c r="I183" s="19">
        <v>29213.48</v>
      </c>
      <c r="J183" s="6" t="s">
        <v>219</v>
      </c>
    </row>
    <row r="184" spans="1:10" ht="15.6" x14ac:dyDescent="0.3">
      <c r="A184" s="13" t="s">
        <v>12</v>
      </c>
      <c r="B184" s="13" t="s">
        <v>194</v>
      </c>
      <c r="C184" s="11" t="s">
        <v>16</v>
      </c>
      <c r="D184" s="13" t="s">
        <v>195</v>
      </c>
      <c r="E184" s="11">
        <v>17023</v>
      </c>
      <c r="F184" s="11" t="s">
        <v>18</v>
      </c>
      <c r="G184" s="12">
        <v>882</v>
      </c>
      <c r="H184" s="14">
        <v>42916</v>
      </c>
      <c r="I184" s="19">
        <v>278010.59000000003</v>
      </c>
      <c r="J184" s="6" t="s">
        <v>219</v>
      </c>
    </row>
    <row r="185" spans="1:10" ht="15.6" x14ac:dyDescent="0.3">
      <c r="A185" s="13" t="s">
        <v>12</v>
      </c>
      <c r="B185" s="13" t="s">
        <v>196</v>
      </c>
      <c r="C185" s="11" t="s">
        <v>16</v>
      </c>
      <c r="D185" s="13" t="s">
        <v>195</v>
      </c>
      <c r="E185" s="11">
        <v>17024</v>
      </c>
      <c r="F185" s="11" t="s">
        <v>18</v>
      </c>
      <c r="G185" s="12">
        <v>49</v>
      </c>
      <c r="H185" s="14">
        <v>42916</v>
      </c>
      <c r="I185" s="19">
        <v>5815.44</v>
      </c>
      <c r="J185" s="6" t="s">
        <v>219</v>
      </c>
    </row>
    <row r="186" spans="1:10" ht="15.6" x14ac:dyDescent="0.3">
      <c r="A186" s="13" t="s">
        <v>21</v>
      </c>
      <c r="B186" s="13" t="s">
        <v>197</v>
      </c>
      <c r="C186" s="11" t="s">
        <v>16</v>
      </c>
      <c r="D186" s="13" t="s">
        <v>198</v>
      </c>
      <c r="E186" s="11">
        <v>17025</v>
      </c>
      <c r="F186" s="11" t="s">
        <v>18</v>
      </c>
      <c r="G186" s="12">
        <v>724.3</v>
      </c>
      <c r="H186" s="14">
        <v>42916</v>
      </c>
      <c r="I186" s="19">
        <f>554795.65+8407.12</f>
        <v>563202.77</v>
      </c>
      <c r="J186" s="6" t="s">
        <v>219</v>
      </c>
    </row>
    <row r="187" spans="1:10" ht="15.6" x14ac:dyDescent="0.3">
      <c r="A187" s="13" t="s">
        <v>21</v>
      </c>
      <c r="B187" s="13" t="s">
        <v>199</v>
      </c>
      <c r="C187" s="11" t="s">
        <v>16</v>
      </c>
      <c r="D187" s="13" t="s">
        <v>198</v>
      </c>
      <c r="E187" s="11">
        <v>17026</v>
      </c>
      <c r="F187" s="11" t="s">
        <v>18</v>
      </c>
      <c r="G187" s="12">
        <v>158</v>
      </c>
      <c r="H187" s="14">
        <v>42916</v>
      </c>
      <c r="I187" s="19">
        <f>17505.12+265.27</f>
        <v>17770.39</v>
      </c>
      <c r="J187" s="6" t="s">
        <v>219</v>
      </c>
    </row>
    <row r="188" spans="1:10" ht="15.6" x14ac:dyDescent="0.3">
      <c r="A188" s="13" t="s">
        <v>200</v>
      </c>
      <c r="B188" s="13" t="s">
        <v>72</v>
      </c>
      <c r="C188" s="11" t="s">
        <v>16</v>
      </c>
      <c r="D188" s="13" t="s">
        <v>186</v>
      </c>
      <c r="E188" s="11">
        <v>17027</v>
      </c>
      <c r="F188" s="11" t="s">
        <v>74</v>
      </c>
      <c r="G188" s="12">
        <v>1</v>
      </c>
      <c r="H188" s="14">
        <v>42916</v>
      </c>
      <c r="I188" s="19">
        <v>39477.89</v>
      </c>
      <c r="J188" s="6" t="s">
        <v>219</v>
      </c>
    </row>
    <row r="189" spans="1:10" ht="15.6" x14ac:dyDescent="0.3">
      <c r="A189" s="13" t="s">
        <v>12</v>
      </c>
      <c r="B189" s="13" t="s">
        <v>201</v>
      </c>
      <c r="C189" s="11" t="s">
        <v>16</v>
      </c>
      <c r="D189" s="13" t="s">
        <v>186</v>
      </c>
      <c r="E189" s="11">
        <v>17028</v>
      </c>
      <c r="F189" s="11" t="s">
        <v>74</v>
      </c>
      <c r="G189" s="12">
        <v>1</v>
      </c>
      <c r="H189" s="14">
        <v>42916</v>
      </c>
      <c r="I189" s="19">
        <v>17615.43</v>
      </c>
      <c r="J189" s="6" t="s">
        <v>219</v>
      </c>
    </row>
    <row r="190" spans="1:10" ht="15.6" x14ac:dyDescent="0.3">
      <c r="A190" s="13" t="s">
        <v>12</v>
      </c>
      <c r="B190" s="13" t="s">
        <v>202</v>
      </c>
      <c r="C190" s="11" t="s">
        <v>16</v>
      </c>
      <c r="D190" s="13" t="s">
        <v>203</v>
      </c>
      <c r="E190" s="11">
        <v>22577</v>
      </c>
      <c r="F190" s="11" t="s">
        <v>18</v>
      </c>
      <c r="G190" s="12">
        <v>0</v>
      </c>
      <c r="H190" s="14">
        <v>39783</v>
      </c>
      <c r="I190" s="19">
        <f>34726.11+1782.64</f>
        <v>36508.75</v>
      </c>
      <c r="J190" s="6" t="s">
        <v>219</v>
      </c>
    </row>
    <row r="191" spans="1:10" ht="15.6" x14ac:dyDescent="0.3">
      <c r="A191" s="13" t="s">
        <v>12</v>
      </c>
      <c r="B191" s="13" t="s">
        <v>204</v>
      </c>
      <c r="C191" s="11" t="s">
        <v>16</v>
      </c>
      <c r="D191" s="13" t="s">
        <v>205</v>
      </c>
      <c r="E191" s="11">
        <v>22607</v>
      </c>
      <c r="F191" s="11" t="s">
        <v>18</v>
      </c>
      <c r="G191" s="12">
        <v>0</v>
      </c>
      <c r="H191" s="14">
        <v>39783</v>
      </c>
      <c r="I191" s="19">
        <f>38248.3+2010.21</f>
        <v>40258.51</v>
      </c>
      <c r="J191" s="6" t="s">
        <v>219</v>
      </c>
    </row>
    <row r="192" spans="1:10" ht="26.25" customHeight="1" x14ac:dyDescent="0.3">
      <c r="A192" s="43" t="s">
        <v>217</v>
      </c>
      <c r="B192" s="44"/>
      <c r="C192" s="44"/>
      <c r="D192" s="44"/>
      <c r="E192" s="44"/>
      <c r="F192" s="44"/>
      <c r="G192" s="44"/>
      <c r="H192" s="45"/>
      <c r="I192" s="23">
        <f>SUM(I13:I191)</f>
        <v>11666217.380000001</v>
      </c>
      <c r="J192" s="5"/>
    </row>
    <row r="193" spans="1:10" ht="28.8" x14ac:dyDescent="0.3">
      <c r="A193" s="34" t="s">
        <v>14</v>
      </c>
      <c r="B193" s="34" t="s">
        <v>206</v>
      </c>
      <c r="C193" s="34" t="s">
        <v>16</v>
      </c>
      <c r="D193" s="35" t="s">
        <v>143</v>
      </c>
      <c r="E193" s="28">
        <v>31635</v>
      </c>
      <c r="F193" s="28" t="s">
        <v>74</v>
      </c>
      <c r="G193" s="30">
        <v>1</v>
      </c>
      <c r="H193" s="31">
        <v>41153</v>
      </c>
      <c r="I193" s="36">
        <v>26699.5</v>
      </c>
      <c r="J193" s="6" t="s">
        <v>219</v>
      </c>
    </row>
    <row r="194" spans="1:10" ht="28.8" x14ac:dyDescent="0.3">
      <c r="A194" s="34" t="s">
        <v>207</v>
      </c>
      <c r="B194" s="34" t="s">
        <v>208</v>
      </c>
      <c r="C194" s="34" t="s">
        <v>16</v>
      </c>
      <c r="D194" s="35" t="s">
        <v>209</v>
      </c>
      <c r="E194" s="28">
        <v>31636</v>
      </c>
      <c r="F194" s="28" t="s">
        <v>74</v>
      </c>
      <c r="G194" s="30">
        <v>1</v>
      </c>
      <c r="H194" s="31">
        <v>41153</v>
      </c>
      <c r="I194" s="36">
        <v>42190</v>
      </c>
      <c r="J194" s="6" t="s">
        <v>219</v>
      </c>
    </row>
    <row r="195" spans="1:10" ht="15.6" x14ac:dyDescent="0.3">
      <c r="A195" s="10" t="s">
        <v>14</v>
      </c>
      <c r="B195" s="10" t="s">
        <v>210</v>
      </c>
      <c r="C195" s="10" t="s">
        <v>16</v>
      </c>
      <c r="D195" s="10" t="s">
        <v>186</v>
      </c>
      <c r="E195" s="11">
        <v>134787</v>
      </c>
      <c r="F195" s="11" t="s">
        <v>74</v>
      </c>
      <c r="G195" s="12">
        <v>1</v>
      </c>
      <c r="H195" s="14">
        <v>42916</v>
      </c>
      <c r="I195" s="22">
        <v>17921.72</v>
      </c>
      <c r="J195" s="6" t="s">
        <v>219</v>
      </c>
    </row>
    <row r="196" spans="1:10" ht="15.6" x14ac:dyDescent="0.3">
      <c r="A196" s="10" t="s">
        <v>14</v>
      </c>
      <c r="B196" s="10" t="s">
        <v>211</v>
      </c>
      <c r="C196" s="10" t="s">
        <v>16</v>
      </c>
      <c r="D196" s="10" t="s">
        <v>186</v>
      </c>
      <c r="E196" s="11">
        <v>134788</v>
      </c>
      <c r="F196" s="11" t="s">
        <v>74</v>
      </c>
      <c r="G196" s="12">
        <v>1</v>
      </c>
      <c r="H196" s="14">
        <v>42916</v>
      </c>
      <c r="I196" s="22">
        <v>73100.69</v>
      </c>
      <c r="J196" s="6" t="s">
        <v>219</v>
      </c>
    </row>
    <row r="197" spans="1:10" ht="15.6" x14ac:dyDescent="0.3">
      <c r="A197" s="10" t="s">
        <v>212</v>
      </c>
      <c r="B197" s="10" t="s">
        <v>213</v>
      </c>
      <c r="C197" s="10" t="s">
        <v>16</v>
      </c>
      <c r="D197" s="10" t="s">
        <v>186</v>
      </c>
      <c r="E197" s="11">
        <v>134789</v>
      </c>
      <c r="F197" s="11" t="s">
        <v>74</v>
      </c>
      <c r="G197" s="12">
        <v>1</v>
      </c>
      <c r="H197" s="14">
        <v>42916</v>
      </c>
      <c r="I197" s="22">
        <v>2405.6</v>
      </c>
      <c r="J197" s="6" t="s">
        <v>219</v>
      </c>
    </row>
    <row r="198" spans="1:10" ht="15.6" x14ac:dyDescent="0.3">
      <c r="A198" s="10" t="s">
        <v>13</v>
      </c>
      <c r="B198" s="10" t="s">
        <v>214</v>
      </c>
      <c r="C198" s="10" t="s">
        <v>16</v>
      </c>
      <c r="D198" s="10" t="s">
        <v>186</v>
      </c>
      <c r="E198" s="11">
        <v>134790</v>
      </c>
      <c r="F198" s="11" t="s">
        <v>74</v>
      </c>
      <c r="G198" s="12">
        <v>1</v>
      </c>
      <c r="H198" s="14">
        <v>42916</v>
      </c>
      <c r="I198" s="22">
        <v>1804.2</v>
      </c>
      <c r="J198" s="6" t="s">
        <v>219</v>
      </c>
    </row>
    <row r="199" spans="1:10" ht="15.6" x14ac:dyDescent="0.3">
      <c r="A199" s="10" t="s">
        <v>13</v>
      </c>
      <c r="B199" s="10" t="s">
        <v>215</v>
      </c>
      <c r="C199" s="10" t="s">
        <v>16</v>
      </c>
      <c r="D199" s="10" t="s">
        <v>186</v>
      </c>
      <c r="E199" s="11">
        <v>134791</v>
      </c>
      <c r="F199" s="11" t="s">
        <v>74</v>
      </c>
      <c r="G199" s="12">
        <v>1</v>
      </c>
      <c r="H199" s="14">
        <v>42916</v>
      </c>
      <c r="I199" s="22">
        <v>68200</v>
      </c>
      <c r="J199" s="6" t="s">
        <v>219</v>
      </c>
    </row>
    <row r="200" spans="1:10" ht="22.5" customHeight="1" x14ac:dyDescent="0.3">
      <c r="A200" s="43" t="s">
        <v>218</v>
      </c>
      <c r="B200" s="44"/>
      <c r="C200" s="44"/>
      <c r="D200" s="44"/>
      <c r="E200" s="44"/>
      <c r="F200" s="44"/>
      <c r="G200" s="44"/>
      <c r="H200" s="45"/>
      <c r="I200" s="23">
        <f>SUM(I193:I199)</f>
        <v>232321.71000000002</v>
      </c>
      <c r="J200" s="21"/>
    </row>
    <row r="202" spans="1:10" ht="28.5" customHeight="1" x14ac:dyDescent="0.3">
      <c r="A202" s="43" t="s">
        <v>216</v>
      </c>
      <c r="B202" s="44"/>
      <c r="C202" s="44"/>
      <c r="D202" s="44"/>
      <c r="E202" s="44"/>
      <c r="F202" s="44"/>
      <c r="G202" s="44"/>
      <c r="H202" s="44"/>
      <c r="I202" s="24">
        <f>I192+I200</f>
        <v>11898539.090000002</v>
      </c>
      <c r="J202" s="6" t="s">
        <v>219</v>
      </c>
    </row>
    <row r="204" spans="1:10" ht="16.2" x14ac:dyDescent="0.3">
      <c r="E204" s="39" t="s">
        <v>225</v>
      </c>
      <c r="F204" s="39"/>
      <c r="G204" s="39"/>
      <c r="H204" s="39"/>
      <c r="I204" s="37"/>
    </row>
    <row r="205" spans="1:10" ht="16.2" x14ac:dyDescent="0.3">
      <c r="B205" s="37" t="s">
        <v>226</v>
      </c>
      <c r="E205" s="37" t="s">
        <v>227</v>
      </c>
    </row>
    <row r="206" spans="1:10" ht="16.2" x14ac:dyDescent="0.3">
      <c r="B206" s="37" t="s">
        <v>228</v>
      </c>
      <c r="E206" s="40" t="s">
        <v>229</v>
      </c>
      <c r="F206" s="40"/>
      <c r="G206" s="40"/>
      <c r="H206" s="40"/>
    </row>
    <row r="207" spans="1:10" ht="16.2" x14ac:dyDescent="0.3">
      <c r="B207" s="37"/>
    </row>
  </sheetData>
  <mergeCells count="9">
    <mergeCell ref="E204:H204"/>
    <mergeCell ref="E206:H206"/>
    <mergeCell ref="N10:W10"/>
    <mergeCell ref="P11:W11"/>
    <mergeCell ref="A202:H202"/>
    <mergeCell ref="A192:H192"/>
    <mergeCell ref="A200:H200"/>
    <mergeCell ref="A10:J10"/>
    <mergeCell ref="C11:J11"/>
  </mergeCells>
  <pageMargins left="0.78740157480314965" right="0.78740157480314965" top="0.98425196850393704" bottom="0.98425196850393704" header="0.31496062992125984" footer="0.31496062992125984"/>
  <pageSetup paperSize="9" scale="65" fitToHeight="0" orientation="landscape" r:id="rId1"/>
  <rowBreaks count="1" manualBreakCount="1">
    <brk id="16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Sheet2</vt:lpstr>
      <vt:lpstr>Sheet2!Zona_de_imprimat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 Liliana</dc:creator>
  <cp:lastModifiedBy>Mihaela Biscovan</cp:lastModifiedBy>
  <cp:lastPrinted>2022-07-18T07:37:14Z</cp:lastPrinted>
  <dcterms:created xsi:type="dcterms:W3CDTF">2016-02-08T10:57:52Z</dcterms:created>
  <dcterms:modified xsi:type="dcterms:W3CDTF">2022-07-18T07:49:15Z</dcterms:modified>
</cp:coreProperties>
</file>