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tysononline-my.sharepoint.com/personal/ella_nelson_tyson_com/Documents/Desktop/k12/"/>
    </mc:Choice>
  </mc:AlternateContent>
  <xr:revisionPtr revIDLastSave="0" documentId="8_{2DFB456E-5D21-49C6-88C7-384A641D2D9F}" xr6:coauthVersionLast="47" xr6:coauthVersionMax="47" xr10:uidLastSave="{00000000-0000-0000-0000-000000000000}"/>
  <workbookProtection workbookAlgorithmName="SHA-512" workbookHashValue="PC6odrpgMvEi00oi1QEXC/C0Jkg4f4nBPXUv2mDmVz+4vOU7EkF0ubL8OKkwUInXIK6yGAVPHazmZLg/stlTIA==" workbookSaltValue="a/+imjD4r/TdrJdX8wSGKg==" workbookSpinCount="100000" lockStructure="1"/>
  <bookViews>
    <workbookView xWindow="-120" yWindow="-120" windowWidth="29040" windowHeight="15720" xr2:uid="{00000000-000D-0000-FFFF-FFFF00000000}"/>
  </bookViews>
  <sheets>
    <sheet name="Instructions" sheetId="10" r:id="rId1"/>
    <sheet name="Catalog" sheetId="2" state="hidden" r:id="rId2"/>
    <sheet name="Chicken" sheetId="3" r:id="rId3"/>
    <sheet name="Cheese" sheetId="4" r:id="rId4"/>
    <sheet name="Beef" sheetId="5" r:id="rId5"/>
    <sheet name="Pork" sheetId="6" r:id="rId6"/>
    <sheet name="Commodity Summary" sheetId="7" r:id="rId7"/>
    <sheet name="Forecast Summary" sheetId="8" r:id="rId8"/>
  </sheets>
  <externalReferences>
    <externalReference r:id="rId9"/>
  </externalReferences>
  <definedNames>
    <definedName name="_xlnm._FilterDatabase" localSheetId="4" hidden="1">Beef!$A$10:$AD$109</definedName>
    <definedName name="_xlnm._FilterDatabase" localSheetId="3" hidden="1">Cheese!$A$10:$AD$110</definedName>
    <definedName name="_xlnm._FilterDatabase" localSheetId="2" hidden="1">Chicken!$A$11:$AF$115</definedName>
    <definedName name="_xlnm._FilterDatabase" localSheetId="5" hidden="1">Pork!$A$10:$AD$110</definedName>
    <definedName name="Type_of_Beef">[1]!T_Beef[#Data]</definedName>
    <definedName name="YN">[1]!T_YN[#Data]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2" i="3" l="1"/>
  <c r="L22" i="3"/>
  <c r="K22" i="3"/>
  <c r="J22" i="3"/>
  <c r="I22" i="3"/>
  <c r="H22" i="3"/>
  <c r="G22" i="3"/>
  <c r="F22" i="3"/>
  <c r="E22" i="3"/>
  <c r="Q22" i="3" s="1"/>
  <c r="D22" i="3"/>
  <c r="C22" i="3"/>
  <c r="B22" i="3"/>
  <c r="H12" i="6"/>
  <c r="I12" i="6"/>
  <c r="J12" i="6"/>
  <c r="H13" i="6"/>
  <c r="I13" i="6"/>
  <c r="J13" i="6"/>
  <c r="H14" i="6"/>
  <c r="I14" i="6"/>
  <c r="J14" i="6"/>
  <c r="H15" i="6"/>
  <c r="I15" i="6"/>
  <c r="J15" i="6"/>
  <c r="H16" i="6"/>
  <c r="I16" i="6"/>
  <c r="J16" i="6"/>
  <c r="H17" i="6"/>
  <c r="I17" i="6"/>
  <c r="J17" i="6"/>
  <c r="H18" i="6"/>
  <c r="I18" i="6"/>
  <c r="J18" i="6"/>
  <c r="H19" i="6"/>
  <c r="I19" i="6"/>
  <c r="J19" i="6"/>
  <c r="H20" i="6"/>
  <c r="I20" i="6"/>
  <c r="J20" i="6"/>
  <c r="H21" i="6"/>
  <c r="I21" i="6"/>
  <c r="J21" i="6"/>
  <c r="H22" i="6"/>
  <c r="I22" i="6"/>
  <c r="J22" i="6"/>
  <c r="H23" i="6"/>
  <c r="I23" i="6"/>
  <c r="J23" i="6"/>
  <c r="H24" i="6"/>
  <c r="I24" i="6"/>
  <c r="J24" i="6"/>
  <c r="H25" i="6"/>
  <c r="I25" i="6"/>
  <c r="J25" i="6"/>
  <c r="H26" i="6"/>
  <c r="I26" i="6"/>
  <c r="J26" i="6"/>
  <c r="H27" i="6"/>
  <c r="I27" i="6"/>
  <c r="J27" i="6"/>
  <c r="H28" i="6"/>
  <c r="I28" i="6"/>
  <c r="J28" i="6"/>
  <c r="H29" i="6"/>
  <c r="I29" i="6"/>
  <c r="J29" i="6"/>
  <c r="H30" i="6"/>
  <c r="I30" i="6"/>
  <c r="J30" i="6"/>
  <c r="H31" i="6"/>
  <c r="I31" i="6"/>
  <c r="J31" i="6"/>
  <c r="H32" i="6"/>
  <c r="I32" i="6"/>
  <c r="J32" i="6"/>
  <c r="H33" i="6"/>
  <c r="I33" i="6"/>
  <c r="J33" i="6"/>
  <c r="H34" i="6"/>
  <c r="I34" i="6"/>
  <c r="J34" i="6"/>
  <c r="H35" i="6"/>
  <c r="I35" i="6"/>
  <c r="J35" i="6"/>
  <c r="H36" i="6"/>
  <c r="I36" i="6"/>
  <c r="J36" i="6"/>
  <c r="H37" i="6"/>
  <c r="I37" i="6"/>
  <c r="J37" i="6"/>
  <c r="H38" i="6"/>
  <c r="I38" i="6"/>
  <c r="J38" i="6"/>
  <c r="H39" i="6"/>
  <c r="I39" i="6"/>
  <c r="J39" i="6"/>
  <c r="H40" i="6"/>
  <c r="I40" i="6"/>
  <c r="J40" i="6"/>
  <c r="H41" i="6"/>
  <c r="I41" i="6"/>
  <c r="J41" i="6"/>
  <c r="H42" i="6"/>
  <c r="I42" i="6"/>
  <c r="J42" i="6"/>
  <c r="H43" i="6"/>
  <c r="I43" i="6"/>
  <c r="J43" i="6"/>
  <c r="H44" i="6"/>
  <c r="I44" i="6"/>
  <c r="J44" i="6"/>
  <c r="H45" i="6"/>
  <c r="I45" i="6"/>
  <c r="J45" i="6"/>
  <c r="H46" i="6"/>
  <c r="I46" i="6"/>
  <c r="J46" i="6"/>
  <c r="H47" i="6"/>
  <c r="I47" i="6"/>
  <c r="J47" i="6"/>
  <c r="H48" i="6"/>
  <c r="I48" i="6"/>
  <c r="J48" i="6"/>
  <c r="H49" i="6"/>
  <c r="I49" i="6"/>
  <c r="J49" i="6"/>
  <c r="H50" i="6"/>
  <c r="I50" i="6"/>
  <c r="J50" i="6"/>
  <c r="H51" i="6"/>
  <c r="I51" i="6"/>
  <c r="J51" i="6"/>
  <c r="H52" i="6"/>
  <c r="I52" i="6"/>
  <c r="J52" i="6"/>
  <c r="H53" i="6"/>
  <c r="I53" i="6"/>
  <c r="J53" i="6"/>
  <c r="H54" i="6"/>
  <c r="I54" i="6"/>
  <c r="J54" i="6"/>
  <c r="H55" i="6"/>
  <c r="I55" i="6"/>
  <c r="J55" i="6"/>
  <c r="H56" i="6"/>
  <c r="I56" i="6"/>
  <c r="J56" i="6"/>
  <c r="H57" i="6"/>
  <c r="I57" i="6"/>
  <c r="J57" i="6"/>
  <c r="H58" i="6"/>
  <c r="I58" i="6"/>
  <c r="J58" i="6"/>
  <c r="H59" i="6"/>
  <c r="I59" i="6"/>
  <c r="J59" i="6"/>
  <c r="H60" i="6"/>
  <c r="I60" i="6"/>
  <c r="J60" i="6"/>
  <c r="H61" i="6"/>
  <c r="I61" i="6"/>
  <c r="J61" i="6"/>
  <c r="H62" i="6"/>
  <c r="I62" i="6"/>
  <c r="J62" i="6"/>
  <c r="H63" i="6"/>
  <c r="I63" i="6"/>
  <c r="J63" i="6"/>
  <c r="H64" i="6"/>
  <c r="I64" i="6"/>
  <c r="J64" i="6"/>
  <c r="H65" i="6"/>
  <c r="I65" i="6"/>
  <c r="J65" i="6"/>
  <c r="H66" i="6"/>
  <c r="I66" i="6"/>
  <c r="J66" i="6"/>
  <c r="H67" i="6"/>
  <c r="I67" i="6"/>
  <c r="J67" i="6"/>
  <c r="H68" i="6"/>
  <c r="I68" i="6"/>
  <c r="J68" i="6"/>
  <c r="H69" i="6"/>
  <c r="I69" i="6"/>
  <c r="J69" i="6"/>
  <c r="H70" i="6"/>
  <c r="I70" i="6"/>
  <c r="J70" i="6"/>
  <c r="H71" i="6"/>
  <c r="I71" i="6"/>
  <c r="J71" i="6"/>
  <c r="H72" i="6"/>
  <c r="I72" i="6"/>
  <c r="J72" i="6"/>
  <c r="H73" i="6"/>
  <c r="I73" i="6"/>
  <c r="J73" i="6"/>
  <c r="H74" i="6"/>
  <c r="I74" i="6"/>
  <c r="J74" i="6"/>
  <c r="H75" i="6"/>
  <c r="I75" i="6"/>
  <c r="J75" i="6"/>
  <c r="H76" i="6"/>
  <c r="I76" i="6"/>
  <c r="J76" i="6"/>
  <c r="H77" i="6"/>
  <c r="I77" i="6"/>
  <c r="J77" i="6"/>
  <c r="H78" i="6"/>
  <c r="I78" i="6"/>
  <c r="J78" i="6"/>
  <c r="H79" i="6"/>
  <c r="I79" i="6"/>
  <c r="J79" i="6"/>
  <c r="H80" i="6"/>
  <c r="I80" i="6"/>
  <c r="J80" i="6"/>
  <c r="H81" i="6"/>
  <c r="I81" i="6"/>
  <c r="J81" i="6"/>
  <c r="H82" i="6"/>
  <c r="I82" i="6"/>
  <c r="J82" i="6"/>
  <c r="H83" i="6"/>
  <c r="I83" i="6"/>
  <c r="J83" i="6"/>
  <c r="H84" i="6"/>
  <c r="I84" i="6"/>
  <c r="J84" i="6"/>
  <c r="H85" i="6"/>
  <c r="I85" i="6"/>
  <c r="J85" i="6"/>
  <c r="H86" i="6"/>
  <c r="I86" i="6"/>
  <c r="J86" i="6"/>
  <c r="H87" i="6"/>
  <c r="I87" i="6"/>
  <c r="J87" i="6"/>
  <c r="H88" i="6"/>
  <c r="I88" i="6"/>
  <c r="J88" i="6"/>
  <c r="H89" i="6"/>
  <c r="I89" i="6"/>
  <c r="J89" i="6"/>
  <c r="H90" i="6"/>
  <c r="I90" i="6"/>
  <c r="J90" i="6"/>
  <c r="H91" i="6"/>
  <c r="I91" i="6"/>
  <c r="J91" i="6"/>
  <c r="H92" i="6"/>
  <c r="I92" i="6"/>
  <c r="J92" i="6"/>
  <c r="H93" i="6"/>
  <c r="I93" i="6"/>
  <c r="J93" i="6"/>
  <c r="H94" i="6"/>
  <c r="I94" i="6"/>
  <c r="J94" i="6"/>
  <c r="H95" i="6"/>
  <c r="I95" i="6"/>
  <c r="J95" i="6"/>
  <c r="H96" i="6"/>
  <c r="I96" i="6"/>
  <c r="J96" i="6"/>
  <c r="H97" i="6"/>
  <c r="I97" i="6"/>
  <c r="J97" i="6"/>
  <c r="H98" i="6"/>
  <c r="I98" i="6"/>
  <c r="J98" i="6"/>
  <c r="H99" i="6"/>
  <c r="I99" i="6"/>
  <c r="J99" i="6"/>
  <c r="H100" i="6"/>
  <c r="I100" i="6"/>
  <c r="J100" i="6"/>
  <c r="H101" i="6"/>
  <c r="I101" i="6"/>
  <c r="J101" i="6"/>
  <c r="H102" i="6"/>
  <c r="I102" i="6"/>
  <c r="J102" i="6"/>
  <c r="H103" i="6"/>
  <c r="I103" i="6"/>
  <c r="J103" i="6"/>
  <c r="H104" i="6"/>
  <c r="I104" i="6"/>
  <c r="J104" i="6"/>
  <c r="H105" i="6"/>
  <c r="I105" i="6"/>
  <c r="J105" i="6"/>
  <c r="H106" i="6"/>
  <c r="I106" i="6"/>
  <c r="J106" i="6"/>
  <c r="H107" i="6"/>
  <c r="I107" i="6"/>
  <c r="J107" i="6"/>
  <c r="H108" i="6"/>
  <c r="I108" i="6"/>
  <c r="J108" i="6"/>
  <c r="H109" i="6"/>
  <c r="I109" i="6"/>
  <c r="J109" i="6"/>
  <c r="H110" i="6"/>
  <c r="I110" i="6"/>
  <c r="J110" i="6"/>
  <c r="J11" i="6"/>
  <c r="I11" i="6"/>
  <c r="H11" i="6"/>
  <c r="H12" i="5"/>
  <c r="I12" i="5"/>
  <c r="J12" i="5"/>
  <c r="H13" i="5"/>
  <c r="I13" i="5"/>
  <c r="J13" i="5"/>
  <c r="H14" i="5"/>
  <c r="I14" i="5"/>
  <c r="J14" i="5"/>
  <c r="H15" i="5"/>
  <c r="I15" i="5"/>
  <c r="J15" i="5"/>
  <c r="H16" i="5"/>
  <c r="I16" i="5"/>
  <c r="J16" i="5"/>
  <c r="H17" i="5"/>
  <c r="I17" i="5"/>
  <c r="J17" i="5"/>
  <c r="H18" i="5"/>
  <c r="I18" i="5"/>
  <c r="J18" i="5"/>
  <c r="H19" i="5"/>
  <c r="I19" i="5"/>
  <c r="J19" i="5"/>
  <c r="H20" i="5"/>
  <c r="I20" i="5"/>
  <c r="J20" i="5"/>
  <c r="H21" i="5"/>
  <c r="I21" i="5"/>
  <c r="J21" i="5"/>
  <c r="H22" i="5"/>
  <c r="I22" i="5"/>
  <c r="J22" i="5"/>
  <c r="H23" i="5"/>
  <c r="I23" i="5"/>
  <c r="J23" i="5"/>
  <c r="H24" i="5"/>
  <c r="I24" i="5"/>
  <c r="J24" i="5"/>
  <c r="H25" i="5"/>
  <c r="I25" i="5"/>
  <c r="J25" i="5"/>
  <c r="H26" i="5"/>
  <c r="I26" i="5"/>
  <c r="J26" i="5"/>
  <c r="H27" i="5"/>
  <c r="I27" i="5"/>
  <c r="J27" i="5"/>
  <c r="H28" i="5"/>
  <c r="I28" i="5"/>
  <c r="J28" i="5"/>
  <c r="H29" i="5"/>
  <c r="I29" i="5"/>
  <c r="J29" i="5"/>
  <c r="H30" i="5"/>
  <c r="I30" i="5"/>
  <c r="J30" i="5"/>
  <c r="H31" i="5"/>
  <c r="I31" i="5"/>
  <c r="J31" i="5"/>
  <c r="H32" i="5"/>
  <c r="I32" i="5"/>
  <c r="J32" i="5"/>
  <c r="H33" i="5"/>
  <c r="I33" i="5"/>
  <c r="J33" i="5"/>
  <c r="H34" i="5"/>
  <c r="I34" i="5"/>
  <c r="J34" i="5"/>
  <c r="H35" i="5"/>
  <c r="I35" i="5"/>
  <c r="J35" i="5"/>
  <c r="H36" i="5"/>
  <c r="I36" i="5"/>
  <c r="J36" i="5"/>
  <c r="H37" i="5"/>
  <c r="I37" i="5"/>
  <c r="J37" i="5"/>
  <c r="H38" i="5"/>
  <c r="I38" i="5"/>
  <c r="J38" i="5"/>
  <c r="H39" i="5"/>
  <c r="I39" i="5"/>
  <c r="J39" i="5"/>
  <c r="H40" i="5"/>
  <c r="I40" i="5"/>
  <c r="J40" i="5"/>
  <c r="H41" i="5"/>
  <c r="I41" i="5"/>
  <c r="J41" i="5"/>
  <c r="H42" i="5"/>
  <c r="I42" i="5"/>
  <c r="J42" i="5"/>
  <c r="H43" i="5"/>
  <c r="I43" i="5"/>
  <c r="J43" i="5"/>
  <c r="H44" i="5"/>
  <c r="I44" i="5"/>
  <c r="J44" i="5"/>
  <c r="H45" i="5"/>
  <c r="I45" i="5"/>
  <c r="J45" i="5"/>
  <c r="H46" i="5"/>
  <c r="I46" i="5"/>
  <c r="J46" i="5"/>
  <c r="H47" i="5"/>
  <c r="I47" i="5"/>
  <c r="J47" i="5"/>
  <c r="H48" i="5"/>
  <c r="I48" i="5"/>
  <c r="J48" i="5"/>
  <c r="H49" i="5"/>
  <c r="I49" i="5"/>
  <c r="J49" i="5"/>
  <c r="H50" i="5"/>
  <c r="I50" i="5"/>
  <c r="J50" i="5"/>
  <c r="H51" i="5"/>
  <c r="I51" i="5"/>
  <c r="J51" i="5"/>
  <c r="H52" i="5"/>
  <c r="I52" i="5"/>
  <c r="J52" i="5"/>
  <c r="H53" i="5"/>
  <c r="I53" i="5"/>
  <c r="J53" i="5"/>
  <c r="H54" i="5"/>
  <c r="I54" i="5"/>
  <c r="J54" i="5"/>
  <c r="H55" i="5"/>
  <c r="I55" i="5"/>
  <c r="J55" i="5"/>
  <c r="H56" i="5"/>
  <c r="I56" i="5"/>
  <c r="J56" i="5"/>
  <c r="H57" i="5"/>
  <c r="I57" i="5"/>
  <c r="J57" i="5"/>
  <c r="H58" i="5"/>
  <c r="I58" i="5"/>
  <c r="J58" i="5"/>
  <c r="H59" i="5"/>
  <c r="I59" i="5"/>
  <c r="J59" i="5"/>
  <c r="H60" i="5"/>
  <c r="I60" i="5"/>
  <c r="J60" i="5"/>
  <c r="H61" i="5"/>
  <c r="I61" i="5"/>
  <c r="J61" i="5"/>
  <c r="H62" i="5"/>
  <c r="I62" i="5"/>
  <c r="J62" i="5"/>
  <c r="H63" i="5"/>
  <c r="I63" i="5"/>
  <c r="J63" i="5"/>
  <c r="H64" i="5"/>
  <c r="I64" i="5"/>
  <c r="J64" i="5"/>
  <c r="H65" i="5"/>
  <c r="I65" i="5"/>
  <c r="J65" i="5"/>
  <c r="H66" i="5"/>
  <c r="I66" i="5"/>
  <c r="J66" i="5"/>
  <c r="H67" i="5"/>
  <c r="I67" i="5"/>
  <c r="J67" i="5"/>
  <c r="H68" i="5"/>
  <c r="I68" i="5"/>
  <c r="J68" i="5"/>
  <c r="H69" i="5"/>
  <c r="I69" i="5"/>
  <c r="J69" i="5"/>
  <c r="H70" i="5"/>
  <c r="I70" i="5"/>
  <c r="J70" i="5"/>
  <c r="H71" i="5"/>
  <c r="I71" i="5"/>
  <c r="J71" i="5"/>
  <c r="H72" i="5"/>
  <c r="I72" i="5"/>
  <c r="J72" i="5"/>
  <c r="H73" i="5"/>
  <c r="I73" i="5"/>
  <c r="J73" i="5"/>
  <c r="H74" i="5"/>
  <c r="I74" i="5"/>
  <c r="J74" i="5"/>
  <c r="H75" i="5"/>
  <c r="I75" i="5"/>
  <c r="J75" i="5"/>
  <c r="H76" i="5"/>
  <c r="I76" i="5"/>
  <c r="J76" i="5"/>
  <c r="H77" i="5"/>
  <c r="I77" i="5"/>
  <c r="J77" i="5"/>
  <c r="H78" i="5"/>
  <c r="I78" i="5"/>
  <c r="J78" i="5"/>
  <c r="H79" i="5"/>
  <c r="I79" i="5"/>
  <c r="J79" i="5"/>
  <c r="H80" i="5"/>
  <c r="I80" i="5"/>
  <c r="J80" i="5"/>
  <c r="H81" i="5"/>
  <c r="I81" i="5"/>
  <c r="J81" i="5"/>
  <c r="H82" i="5"/>
  <c r="I82" i="5"/>
  <c r="J82" i="5"/>
  <c r="H83" i="5"/>
  <c r="I83" i="5"/>
  <c r="J83" i="5"/>
  <c r="H84" i="5"/>
  <c r="I84" i="5"/>
  <c r="J84" i="5"/>
  <c r="H85" i="5"/>
  <c r="I85" i="5"/>
  <c r="J85" i="5"/>
  <c r="H86" i="5"/>
  <c r="I86" i="5"/>
  <c r="J86" i="5"/>
  <c r="H87" i="5"/>
  <c r="I87" i="5"/>
  <c r="J87" i="5"/>
  <c r="H88" i="5"/>
  <c r="I88" i="5"/>
  <c r="J88" i="5"/>
  <c r="H89" i="5"/>
  <c r="I89" i="5"/>
  <c r="J89" i="5"/>
  <c r="H90" i="5"/>
  <c r="I90" i="5"/>
  <c r="J90" i="5"/>
  <c r="H91" i="5"/>
  <c r="I91" i="5"/>
  <c r="J91" i="5"/>
  <c r="H92" i="5"/>
  <c r="I92" i="5"/>
  <c r="J92" i="5"/>
  <c r="H93" i="5"/>
  <c r="I93" i="5"/>
  <c r="J93" i="5"/>
  <c r="H94" i="5"/>
  <c r="I94" i="5"/>
  <c r="J94" i="5"/>
  <c r="H95" i="5"/>
  <c r="I95" i="5"/>
  <c r="J95" i="5"/>
  <c r="H96" i="5"/>
  <c r="I96" i="5"/>
  <c r="J96" i="5"/>
  <c r="H97" i="5"/>
  <c r="I97" i="5"/>
  <c r="J97" i="5"/>
  <c r="H98" i="5"/>
  <c r="I98" i="5"/>
  <c r="J98" i="5"/>
  <c r="H99" i="5"/>
  <c r="I99" i="5"/>
  <c r="J99" i="5"/>
  <c r="H100" i="5"/>
  <c r="I100" i="5"/>
  <c r="J100" i="5"/>
  <c r="H101" i="5"/>
  <c r="I101" i="5"/>
  <c r="J101" i="5"/>
  <c r="H102" i="5"/>
  <c r="I102" i="5"/>
  <c r="J102" i="5"/>
  <c r="H103" i="5"/>
  <c r="I103" i="5"/>
  <c r="J103" i="5"/>
  <c r="H104" i="5"/>
  <c r="I104" i="5"/>
  <c r="J104" i="5"/>
  <c r="H105" i="5"/>
  <c r="I105" i="5"/>
  <c r="J105" i="5"/>
  <c r="H106" i="5"/>
  <c r="I106" i="5"/>
  <c r="J106" i="5"/>
  <c r="H107" i="5"/>
  <c r="I107" i="5"/>
  <c r="J107" i="5"/>
  <c r="H108" i="5"/>
  <c r="I108" i="5"/>
  <c r="J108" i="5"/>
  <c r="H109" i="5"/>
  <c r="I109" i="5"/>
  <c r="J109" i="5"/>
  <c r="J11" i="5"/>
  <c r="I11" i="5"/>
  <c r="H11" i="5"/>
  <c r="H14" i="3"/>
  <c r="I14" i="3"/>
  <c r="J14" i="3"/>
  <c r="H15" i="3"/>
  <c r="I15" i="3"/>
  <c r="J15" i="3"/>
  <c r="H16" i="3"/>
  <c r="I16" i="3"/>
  <c r="J16" i="3"/>
  <c r="H17" i="3"/>
  <c r="I17" i="3"/>
  <c r="J17" i="3"/>
  <c r="H18" i="3"/>
  <c r="I18" i="3"/>
  <c r="J18" i="3"/>
  <c r="H19" i="3"/>
  <c r="I19" i="3"/>
  <c r="J19" i="3"/>
  <c r="H20" i="3"/>
  <c r="I20" i="3"/>
  <c r="J20" i="3"/>
  <c r="H21" i="3"/>
  <c r="I21" i="3"/>
  <c r="J21" i="3"/>
  <c r="H23" i="3"/>
  <c r="I23" i="3"/>
  <c r="J23" i="3"/>
  <c r="H24" i="3"/>
  <c r="I24" i="3"/>
  <c r="J24" i="3"/>
  <c r="H25" i="3"/>
  <c r="I25" i="3"/>
  <c r="J25" i="3"/>
  <c r="H26" i="3"/>
  <c r="I26" i="3"/>
  <c r="J26" i="3"/>
  <c r="H27" i="3"/>
  <c r="I27" i="3"/>
  <c r="J27" i="3"/>
  <c r="H28" i="3"/>
  <c r="I28" i="3"/>
  <c r="J28" i="3"/>
  <c r="H29" i="3"/>
  <c r="I29" i="3"/>
  <c r="J29" i="3"/>
  <c r="H30" i="3"/>
  <c r="I30" i="3"/>
  <c r="J30" i="3"/>
  <c r="H31" i="3"/>
  <c r="I31" i="3"/>
  <c r="J31" i="3"/>
  <c r="H32" i="3"/>
  <c r="I32" i="3"/>
  <c r="J32" i="3"/>
  <c r="H33" i="3"/>
  <c r="I33" i="3"/>
  <c r="J33" i="3"/>
  <c r="H34" i="3"/>
  <c r="I34" i="3"/>
  <c r="J34" i="3"/>
  <c r="H35" i="3"/>
  <c r="I35" i="3"/>
  <c r="J35" i="3"/>
  <c r="H36" i="3"/>
  <c r="I36" i="3"/>
  <c r="J36" i="3"/>
  <c r="H37" i="3"/>
  <c r="I37" i="3"/>
  <c r="J37" i="3"/>
  <c r="H38" i="3"/>
  <c r="I38" i="3"/>
  <c r="J38" i="3"/>
  <c r="H39" i="3"/>
  <c r="I39" i="3"/>
  <c r="J39" i="3"/>
  <c r="H40" i="3"/>
  <c r="I40" i="3"/>
  <c r="J40" i="3"/>
  <c r="H42" i="3"/>
  <c r="I42" i="3"/>
  <c r="J42" i="3"/>
  <c r="H43" i="3"/>
  <c r="I43" i="3"/>
  <c r="J43" i="3"/>
  <c r="H44" i="3"/>
  <c r="I44" i="3"/>
  <c r="J44" i="3"/>
  <c r="H45" i="3"/>
  <c r="I45" i="3"/>
  <c r="J45" i="3"/>
  <c r="H46" i="3"/>
  <c r="I46" i="3"/>
  <c r="J46" i="3"/>
  <c r="H47" i="3"/>
  <c r="I47" i="3"/>
  <c r="J47" i="3"/>
  <c r="H48" i="3"/>
  <c r="I48" i="3"/>
  <c r="J48" i="3"/>
  <c r="H49" i="3"/>
  <c r="I49" i="3"/>
  <c r="J49" i="3"/>
  <c r="H50" i="3"/>
  <c r="I50" i="3"/>
  <c r="J50" i="3"/>
  <c r="H51" i="3"/>
  <c r="I51" i="3"/>
  <c r="J51" i="3"/>
  <c r="H52" i="3"/>
  <c r="I52" i="3"/>
  <c r="J52" i="3"/>
  <c r="H53" i="3"/>
  <c r="I53" i="3"/>
  <c r="J53" i="3"/>
  <c r="H54" i="3"/>
  <c r="I54" i="3"/>
  <c r="J54" i="3"/>
  <c r="H55" i="3"/>
  <c r="I55" i="3"/>
  <c r="J55" i="3"/>
  <c r="H56" i="3"/>
  <c r="I56" i="3"/>
  <c r="J56" i="3"/>
  <c r="H57" i="3"/>
  <c r="I57" i="3"/>
  <c r="J57" i="3"/>
  <c r="H58" i="3"/>
  <c r="I58" i="3"/>
  <c r="J58" i="3"/>
  <c r="H60" i="3"/>
  <c r="I60" i="3"/>
  <c r="J60" i="3"/>
  <c r="H61" i="3"/>
  <c r="I61" i="3"/>
  <c r="J61" i="3"/>
  <c r="H62" i="3"/>
  <c r="I62" i="3"/>
  <c r="J62" i="3"/>
  <c r="H63" i="3"/>
  <c r="I63" i="3"/>
  <c r="J63" i="3"/>
  <c r="H64" i="3"/>
  <c r="I64" i="3"/>
  <c r="J64" i="3"/>
  <c r="H65" i="3"/>
  <c r="I65" i="3"/>
  <c r="J65" i="3"/>
  <c r="H66" i="3"/>
  <c r="I66" i="3"/>
  <c r="J66" i="3"/>
  <c r="H67" i="3"/>
  <c r="I67" i="3"/>
  <c r="J67" i="3"/>
  <c r="H68" i="3"/>
  <c r="I68" i="3"/>
  <c r="J68" i="3"/>
  <c r="H69" i="3"/>
  <c r="I69" i="3"/>
  <c r="J69" i="3"/>
  <c r="H70" i="3"/>
  <c r="I70" i="3"/>
  <c r="J70" i="3"/>
  <c r="H71" i="3"/>
  <c r="I71" i="3"/>
  <c r="J71" i="3"/>
  <c r="H72" i="3"/>
  <c r="I72" i="3"/>
  <c r="J72" i="3"/>
  <c r="H73" i="3"/>
  <c r="I73" i="3"/>
  <c r="J73" i="3"/>
  <c r="H74" i="3"/>
  <c r="I74" i="3"/>
  <c r="J74" i="3"/>
  <c r="H75" i="3"/>
  <c r="I75" i="3"/>
  <c r="J75" i="3"/>
  <c r="H76" i="3"/>
  <c r="I76" i="3"/>
  <c r="J76" i="3"/>
  <c r="H77" i="3"/>
  <c r="I77" i="3"/>
  <c r="J77" i="3"/>
  <c r="H78" i="3"/>
  <c r="I78" i="3"/>
  <c r="J78" i="3"/>
  <c r="H79" i="3"/>
  <c r="I79" i="3"/>
  <c r="J79" i="3"/>
  <c r="H80" i="3"/>
  <c r="I80" i="3"/>
  <c r="J80" i="3"/>
  <c r="H81" i="3"/>
  <c r="I81" i="3"/>
  <c r="J81" i="3"/>
  <c r="H82" i="3"/>
  <c r="I82" i="3"/>
  <c r="J82" i="3"/>
  <c r="H83" i="3"/>
  <c r="I83" i="3"/>
  <c r="J83" i="3"/>
  <c r="H84" i="3"/>
  <c r="I84" i="3"/>
  <c r="J84" i="3"/>
  <c r="H85" i="3"/>
  <c r="I85" i="3"/>
  <c r="J85" i="3"/>
  <c r="H86" i="3"/>
  <c r="I86" i="3"/>
  <c r="J86" i="3"/>
  <c r="H87" i="3"/>
  <c r="I87" i="3"/>
  <c r="J87" i="3"/>
  <c r="H88" i="3"/>
  <c r="I88" i="3"/>
  <c r="J88" i="3"/>
  <c r="H89" i="3"/>
  <c r="I89" i="3"/>
  <c r="J89" i="3"/>
  <c r="H90" i="3"/>
  <c r="I90" i="3"/>
  <c r="J90" i="3"/>
  <c r="H91" i="3"/>
  <c r="I91" i="3"/>
  <c r="J91" i="3"/>
  <c r="H92" i="3"/>
  <c r="I92" i="3"/>
  <c r="J92" i="3"/>
  <c r="H93" i="3"/>
  <c r="I93" i="3"/>
  <c r="J93" i="3"/>
  <c r="H94" i="3"/>
  <c r="I94" i="3"/>
  <c r="J94" i="3"/>
  <c r="H95" i="3"/>
  <c r="I95" i="3"/>
  <c r="J95" i="3"/>
  <c r="H96" i="3"/>
  <c r="I96" i="3"/>
  <c r="J96" i="3"/>
  <c r="H97" i="3"/>
  <c r="I97" i="3"/>
  <c r="J97" i="3"/>
  <c r="H98" i="3"/>
  <c r="I98" i="3"/>
  <c r="J98" i="3"/>
  <c r="H99" i="3"/>
  <c r="I99" i="3"/>
  <c r="J99" i="3"/>
  <c r="H100" i="3"/>
  <c r="I100" i="3"/>
  <c r="J100" i="3"/>
  <c r="H101" i="3"/>
  <c r="I101" i="3"/>
  <c r="J101" i="3"/>
  <c r="H102" i="3"/>
  <c r="I102" i="3"/>
  <c r="J102" i="3"/>
  <c r="H103" i="3"/>
  <c r="I103" i="3"/>
  <c r="J103" i="3"/>
  <c r="H104" i="3"/>
  <c r="I104" i="3"/>
  <c r="J104" i="3"/>
  <c r="H105" i="3"/>
  <c r="I105" i="3"/>
  <c r="J105" i="3"/>
  <c r="H106" i="3"/>
  <c r="I106" i="3"/>
  <c r="J106" i="3"/>
  <c r="H107" i="3"/>
  <c r="I107" i="3"/>
  <c r="J107" i="3"/>
  <c r="H108" i="3"/>
  <c r="I108" i="3"/>
  <c r="J108" i="3"/>
  <c r="H109" i="3"/>
  <c r="I109" i="3"/>
  <c r="J109" i="3"/>
  <c r="H110" i="3"/>
  <c r="I110" i="3"/>
  <c r="J110" i="3"/>
  <c r="H111" i="3"/>
  <c r="I111" i="3"/>
  <c r="J111" i="3"/>
  <c r="H112" i="3"/>
  <c r="I112" i="3"/>
  <c r="J112" i="3"/>
  <c r="H113" i="3"/>
  <c r="I113" i="3"/>
  <c r="J113" i="3"/>
  <c r="H114" i="3"/>
  <c r="I114" i="3"/>
  <c r="J114" i="3"/>
  <c r="H115" i="3"/>
  <c r="I115" i="3"/>
  <c r="J115" i="3"/>
  <c r="J13" i="3"/>
  <c r="I13" i="3"/>
  <c r="H13" i="3"/>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1" i="4"/>
  <c r="AF22" i="3" l="1"/>
  <c r="S22" i="3"/>
  <c r="R22" i="3"/>
  <c r="B12" i="7"/>
  <c r="B13" i="7"/>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2" i="6"/>
  <c r="C93" i="6"/>
  <c r="C94" i="6"/>
  <c r="C95" i="6"/>
  <c r="C96" i="6"/>
  <c r="C97" i="6"/>
  <c r="C98" i="6"/>
  <c r="C99" i="6"/>
  <c r="C100" i="6"/>
  <c r="C101" i="6"/>
  <c r="C102" i="6"/>
  <c r="C103" i="6"/>
  <c r="C104" i="6"/>
  <c r="C105" i="6"/>
  <c r="C106" i="6"/>
  <c r="C107" i="6"/>
  <c r="C108" i="6"/>
  <c r="C109" i="6"/>
  <c r="C110" i="6"/>
  <c r="C12" i="6"/>
  <c r="C13" i="6"/>
  <c r="C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104" i="6"/>
  <c r="B105" i="6"/>
  <c r="B106" i="6"/>
  <c r="B107" i="6"/>
  <c r="B108" i="6"/>
  <c r="B109" i="6"/>
  <c r="B110" i="6"/>
  <c r="B11" i="6"/>
  <c r="K12"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 i="5"/>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 i="4"/>
  <c r="L14" i="3"/>
  <c r="L15" i="3"/>
  <c r="L16" i="3"/>
  <c r="L17" i="3"/>
  <c r="L18" i="3"/>
  <c r="L19" i="3"/>
  <c r="L20" i="3"/>
  <c r="L21" i="3"/>
  <c r="L23" i="3"/>
  <c r="L24" i="3"/>
  <c r="L25" i="3"/>
  <c r="L26" i="3"/>
  <c r="L27" i="3"/>
  <c r="L28" i="3"/>
  <c r="L29" i="3"/>
  <c r="L30" i="3"/>
  <c r="L31" i="3"/>
  <c r="L32" i="3"/>
  <c r="L33" i="3"/>
  <c r="L34" i="3"/>
  <c r="L35" i="3"/>
  <c r="L36" i="3"/>
  <c r="L37" i="3"/>
  <c r="L38" i="3"/>
  <c r="L39" i="3"/>
  <c r="L40" i="3"/>
  <c r="L42" i="3"/>
  <c r="L43" i="3"/>
  <c r="L44" i="3"/>
  <c r="L45" i="3"/>
  <c r="L46" i="3"/>
  <c r="L47" i="3"/>
  <c r="L48" i="3"/>
  <c r="L49" i="3"/>
  <c r="L50" i="3"/>
  <c r="L51" i="3"/>
  <c r="L52" i="3"/>
  <c r="L53" i="3"/>
  <c r="L54" i="3"/>
  <c r="L55" i="3"/>
  <c r="L56" i="3"/>
  <c r="L57" i="3"/>
  <c r="L58" i="3"/>
  <c r="L61"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3" i="3"/>
  <c r="K14" i="3"/>
  <c r="K15" i="3"/>
  <c r="K16" i="3"/>
  <c r="K17" i="3"/>
  <c r="K21" i="3"/>
  <c r="K23" i="3"/>
  <c r="K24" i="3"/>
  <c r="K25" i="3"/>
  <c r="K26" i="3"/>
  <c r="K27" i="3"/>
  <c r="K28" i="3"/>
  <c r="K29" i="3"/>
  <c r="K30" i="3"/>
  <c r="K31" i="3"/>
  <c r="K32" i="3"/>
  <c r="K33" i="3"/>
  <c r="K34" i="3"/>
  <c r="K35" i="3"/>
  <c r="K36" i="3"/>
  <c r="K37" i="3"/>
  <c r="K38" i="3"/>
  <c r="K39" i="3"/>
  <c r="K40" i="3"/>
  <c r="K42" i="3"/>
  <c r="K43" i="3"/>
  <c r="K44" i="3"/>
  <c r="K45" i="3"/>
  <c r="K46" i="3"/>
  <c r="K47" i="3"/>
  <c r="K48" i="3"/>
  <c r="K49" i="3"/>
  <c r="K50" i="3"/>
  <c r="K51" i="3"/>
  <c r="K52" i="3"/>
  <c r="K53" i="3"/>
  <c r="K54" i="3"/>
  <c r="K55" i="3"/>
  <c r="K56" i="3"/>
  <c r="K57" i="3"/>
  <c r="K58" i="3"/>
  <c r="K61"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3" i="3"/>
  <c r="G14" i="3"/>
  <c r="G15" i="3"/>
  <c r="G16" i="3"/>
  <c r="G17" i="3"/>
  <c r="G18" i="3"/>
  <c r="G19" i="3"/>
  <c r="G20" i="3"/>
  <c r="G21" i="3"/>
  <c r="G23" i="3"/>
  <c r="G24" i="3"/>
  <c r="G25" i="3"/>
  <c r="G26" i="3"/>
  <c r="G27" i="3"/>
  <c r="G28" i="3"/>
  <c r="G29" i="3"/>
  <c r="G30" i="3"/>
  <c r="G31" i="3"/>
  <c r="G32" i="3"/>
  <c r="G33" i="3"/>
  <c r="G34" i="3"/>
  <c r="G35" i="3"/>
  <c r="G36" i="3"/>
  <c r="G37" i="3"/>
  <c r="G38" i="3"/>
  <c r="G39" i="3"/>
  <c r="G40" i="3"/>
  <c r="G42" i="3"/>
  <c r="G43" i="3"/>
  <c r="G44" i="3"/>
  <c r="G45" i="3"/>
  <c r="G46" i="3"/>
  <c r="G47" i="3"/>
  <c r="G48" i="3"/>
  <c r="G49" i="3"/>
  <c r="G50" i="3"/>
  <c r="G51" i="3"/>
  <c r="G52" i="3"/>
  <c r="G53" i="3"/>
  <c r="G54" i="3"/>
  <c r="G55" i="3"/>
  <c r="G56" i="3"/>
  <c r="G57" i="3"/>
  <c r="G58"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3" i="3"/>
  <c r="F14" i="3"/>
  <c r="F15" i="3"/>
  <c r="F16" i="3"/>
  <c r="F17" i="3"/>
  <c r="F18" i="3"/>
  <c r="F19" i="3"/>
  <c r="F20" i="3"/>
  <c r="F21" i="3"/>
  <c r="F23" i="3"/>
  <c r="F24" i="3"/>
  <c r="F25" i="3"/>
  <c r="F26" i="3"/>
  <c r="F27" i="3"/>
  <c r="F28" i="3"/>
  <c r="F29" i="3"/>
  <c r="F30" i="3"/>
  <c r="F31" i="3"/>
  <c r="F32" i="3"/>
  <c r="F33" i="3"/>
  <c r="F34" i="3"/>
  <c r="F35" i="3"/>
  <c r="F36" i="3"/>
  <c r="F37" i="3"/>
  <c r="F38" i="3"/>
  <c r="F39" i="3"/>
  <c r="F40" i="3"/>
  <c r="F42" i="3"/>
  <c r="F43" i="3"/>
  <c r="F44" i="3"/>
  <c r="F45" i="3"/>
  <c r="F46" i="3"/>
  <c r="F47" i="3"/>
  <c r="F48" i="3"/>
  <c r="F49" i="3"/>
  <c r="F50" i="3"/>
  <c r="F51" i="3"/>
  <c r="F52" i="3"/>
  <c r="F53" i="3"/>
  <c r="F54" i="3"/>
  <c r="F55" i="3"/>
  <c r="F56" i="3"/>
  <c r="F57" i="3"/>
  <c r="F58"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3" i="3"/>
  <c r="E14" i="3"/>
  <c r="E15" i="3"/>
  <c r="E16" i="3"/>
  <c r="E17" i="3"/>
  <c r="E18" i="3"/>
  <c r="E19" i="3"/>
  <c r="E20" i="3"/>
  <c r="E21" i="3"/>
  <c r="E23" i="3"/>
  <c r="E24" i="3"/>
  <c r="E25" i="3"/>
  <c r="E26" i="3"/>
  <c r="E27" i="3"/>
  <c r="E28" i="3"/>
  <c r="E29" i="3"/>
  <c r="E30" i="3"/>
  <c r="E31" i="3"/>
  <c r="E32" i="3"/>
  <c r="E33" i="3"/>
  <c r="E34" i="3"/>
  <c r="E35" i="3"/>
  <c r="E36" i="3"/>
  <c r="E37" i="3"/>
  <c r="E38" i="3"/>
  <c r="E39" i="3"/>
  <c r="E40" i="3"/>
  <c r="E42" i="3"/>
  <c r="E43" i="3"/>
  <c r="E44" i="3"/>
  <c r="E45" i="3"/>
  <c r="E46" i="3"/>
  <c r="E47" i="3"/>
  <c r="E48" i="3"/>
  <c r="E49" i="3"/>
  <c r="E50" i="3"/>
  <c r="E51" i="3"/>
  <c r="E52" i="3"/>
  <c r="E53" i="3"/>
  <c r="E54" i="3"/>
  <c r="E55" i="3"/>
  <c r="E56" i="3"/>
  <c r="E57" i="3"/>
  <c r="E58"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3" i="3"/>
  <c r="D14" i="3"/>
  <c r="D15" i="3"/>
  <c r="D16" i="3"/>
  <c r="D17" i="3"/>
  <c r="D18" i="3"/>
  <c r="D19" i="3"/>
  <c r="D20" i="3"/>
  <c r="D21" i="3"/>
  <c r="D23" i="3"/>
  <c r="D24" i="3"/>
  <c r="D25" i="3"/>
  <c r="D26" i="3"/>
  <c r="D27" i="3"/>
  <c r="D28" i="3"/>
  <c r="D29" i="3"/>
  <c r="D30" i="3"/>
  <c r="D31" i="3"/>
  <c r="D32" i="3"/>
  <c r="D33" i="3"/>
  <c r="D34" i="3"/>
  <c r="D35" i="3"/>
  <c r="D36" i="3"/>
  <c r="D37" i="3"/>
  <c r="D38" i="3"/>
  <c r="D39" i="3"/>
  <c r="D40" i="3"/>
  <c r="D42" i="3"/>
  <c r="D43" i="3"/>
  <c r="D44" i="3"/>
  <c r="D45" i="3"/>
  <c r="D46" i="3"/>
  <c r="D47" i="3"/>
  <c r="D48" i="3"/>
  <c r="D49" i="3"/>
  <c r="D50" i="3"/>
  <c r="D51" i="3"/>
  <c r="D52" i="3"/>
  <c r="D53" i="3"/>
  <c r="D54" i="3"/>
  <c r="D55" i="3"/>
  <c r="D56" i="3"/>
  <c r="D57" i="3"/>
  <c r="D58"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3" i="3"/>
  <c r="B95" i="3"/>
  <c r="B96" i="3"/>
  <c r="B97" i="3"/>
  <c r="B98" i="3"/>
  <c r="B99" i="3"/>
  <c r="B100" i="3"/>
  <c r="B101" i="3"/>
  <c r="B102" i="3"/>
  <c r="B103" i="3"/>
  <c r="B104" i="3"/>
  <c r="B105" i="3"/>
  <c r="B106" i="3"/>
  <c r="B107" i="3"/>
  <c r="B108" i="3"/>
  <c r="B109" i="3"/>
  <c r="B110" i="3"/>
  <c r="B111" i="3"/>
  <c r="B112" i="3"/>
  <c r="B113" i="3"/>
  <c r="B114" i="3"/>
  <c r="B115" i="3"/>
  <c r="C14" i="3"/>
  <c r="C15" i="3"/>
  <c r="C16" i="3"/>
  <c r="C17" i="3"/>
  <c r="C18" i="3"/>
  <c r="C19" i="3"/>
  <c r="C20" i="3"/>
  <c r="C21" i="3"/>
  <c r="C23" i="3"/>
  <c r="C24" i="3"/>
  <c r="C25" i="3"/>
  <c r="C26" i="3"/>
  <c r="C27" i="3"/>
  <c r="C28" i="3"/>
  <c r="C29" i="3"/>
  <c r="C30" i="3"/>
  <c r="C31" i="3"/>
  <c r="C32" i="3"/>
  <c r="C33" i="3"/>
  <c r="C34" i="3"/>
  <c r="C35" i="3"/>
  <c r="C36" i="3"/>
  <c r="C37" i="3"/>
  <c r="C38" i="3"/>
  <c r="C39" i="3"/>
  <c r="C40" i="3"/>
  <c r="C42" i="3"/>
  <c r="C43" i="3"/>
  <c r="C44" i="3"/>
  <c r="C45" i="3"/>
  <c r="C46" i="3"/>
  <c r="C47" i="3"/>
  <c r="C48" i="3"/>
  <c r="C49" i="3"/>
  <c r="C50" i="3"/>
  <c r="C51" i="3"/>
  <c r="C52" i="3"/>
  <c r="C53" i="3"/>
  <c r="C54" i="3"/>
  <c r="C55" i="3"/>
  <c r="C56" i="3"/>
  <c r="C57" i="3"/>
  <c r="C58"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3" i="3"/>
  <c r="B14" i="3"/>
  <c r="B15" i="3"/>
  <c r="B16" i="3"/>
  <c r="B17" i="3"/>
  <c r="B18" i="3"/>
  <c r="B19" i="3"/>
  <c r="B20" i="3"/>
  <c r="B21" i="3"/>
  <c r="B23" i="3"/>
  <c r="B24" i="3"/>
  <c r="B25" i="3"/>
  <c r="B26" i="3"/>
  <c r="B27" i="3"/>
  <c r="B28" i="3"/>
  <c r="B29" i="3"/>
  <c r="B30" i="3"/>
  <c r="B31" i="3"/>
  <c r="B32" i="3"/>
  <c r="B33" i="3"/>
  <c r="B34" i="3"/>
  <c r="B35" i="3"/>
  <c r="B36" i="3"/>
  <c r="B37" i="3"/>
  <c r="B38" i="3"/>
  <c r="B39" i="3"/>
  <c r="B40" i="3"/>
  <c r="B42" i="3"/>
  <c r="B43" i="3"/>
  <c r="B44" i="3"/>
  <c r="B45" i="3"/>
  <c r="B46" i="3"/>
  <c r="B47" i="3"/>
  <c r="B48" i="3"/>
  <c r="B49" i="3"/>
  <c r="B50" i="3"/>
  <c r="B51" i="3"/>
  <c r="B52" i="3"/>
  <c r="B53" i="3"/>
  <c r="B54" i="3"/>
  <c r="B55" i="3"/>
  <c r="B56" i="3"/>
  <c r="B57" i="3"/>
  <c r="B58"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13" i="3"/>
  <c r="P11" i="8"/>
  <c r="F14" i="8"/>
  <c r="G14" i="8"/>
  <c r="H14" i="8"/>
  <c r="I14" i="8"/>
  <c r="J14" i="8"/>
  <c r="K14" i="8"/>
  <c r="L14" i="8"/>
  <c r="M14" i="8"/>
  <c r="N14" i="8"/>
  <c r="O14" i="8"/>
  <c r="P14" i="8"/>
  <c r="F13" i="8"/>
  <c r="G13" i="8"/>
  <c r="H13" i="8"/>
  <c r="I13" i="8"/>
  <c r="J13" i="8"/>
  <c r="K13" i="8"/>
  <c r="L13" i="8"/>
  <c r="M13" i="8"/>
  <c r="N13" i="8"/>
  <c r="O13" i="8"/>
  <c r="P13" i="8"/>
  <c r="F12" i="8"/>
  <c r="G12" i="8"/>
  <c r="H12" i="8"/>
  <c r="I12" i="8"/>
  <c r="J12" i="8"/>
  <c r="K12" i="8"/>
  <c r="L12" i="8"/>
  <c r="M12" i="8"/>
  <c r="N12" i="8"/>
  <c r="O12" i="8"/>
  <c r="P12" i="8"/>
  <c r="E14" i="8"/>
  <c r="E13" i="8"/>
  <c r="E12" i="8"/>
  <c r="E11" i="8"/>
  <c r="O11" i="8" l="1"/>
  <c r="N11" i="8"/>
  <c r="M11" i="8"/>
  <c r="L11" i="8"/>
  <c r="K11" i="8"/>
  <c r="J11" i="8"/>
  <c r="I11" i="8"/>
  <c r="H11" i="8"/>
  <c r="G11" i="8"/>
  <c r="F11" i="8"/>
  <c r="C16" i="7"/>
  <c r="B16" i="7"/>
  <c r="C15" i="7"/>
  <c r="B15" i="7"/>
  <c r="C14" i="7"/>
  <c r="B14" i="7"/>
  <c r="O110" i="6"/>
  <c r="P110" i="6"/>
  <c r="AD110" i="6" s="1"/>
  <c r="O109" i="6"/>
  <c r="P109" i="6"/>
  <c r="AD109" i="6" s="1"/>
  <c r="O108" i="6"/>
  <c r="P108" i="6"/>
  <c r="AD108" i="6" s="1"/>
  <c r="O107" i="6"/>
  <c r="P107" i="6"/>
  <c r="AD107" i="6" s="1"/>
  <c r="O106" i="6"/>
  <c r="P106" i="6"/>
  <c r="AD106" i="6" s="1"/>
  <c r="O105" i="6"/>
  <c r="P105" i="6"/>
  <c r="AD105" i="6" s="1"/>
  <c r="O104" i="6"/>
  <c r="P104" i="6"/>
  <c r="AD104" i="6" s="1"/>
  <c r="O103" i="6"/>
  <c r="P103" i="6"/>
  <c r="AD103" i="6" s="1"/>
  <c r="O102" i="6"/>
  <c r="P102" i="6"/>
  <c r="AD102" i="6" s="1"/>
  <c r="O101" i="6"/>
  <c r="P101" i="6"/>
  <c r="AD101" i="6" s="1"/>
  <c r="O100" i="6"/>
  <c r="P100" i="6"/>
  <c r="AD100" i="6" s="1"/>
  <c r="O99" i="6"/>
  <c r="P99" i="6"/>
  <c r="AD99" i="6" s="1"/>
  <c r="O98" i="6"/>
  <c r="P98" i="6"/>
  <c r="AD98" i="6" s="1"/>
  <c r="O97" i="6"/>
  <c r="P97" i="6"/>
  <c r="AD97" i="6" s="1"/>
  <c r="O96" i="6"/>
  <c r="P96" i="6"/>
  <c r="AD96" i="6" s="1"/>
  <c r="O95" i="6"/>
  <c r="P95" i="6"/>
  <c r="AD95" i="6" s="1"/>
  <c r="O94" i="6"/>
  <c r="P94" i="6"/>
  <c r="AD94" i="6" s="1"/>
  <c r="O93" i="6"/>
  <c r="P93" i="6"/>
  <c r="AD93" i="6" s="1"/>
  <c r="O92" i="6"/>
  <c r="P92" i="6"/>
  <c r="AD92" i="6" s="1"/>
  <c r="O91" i="6"/>
  <c r="P91" i="6"/>
  <c r="AD91" i="6" s="1"/>
  <c r="O90" i="6"/>
  <c r="P90" i="6"/>
  <c r="AD90" i="6" s="1"/>
  <c r="O89" i="6"/>
  <c r="P89" i="6"/>
  <c r="AD89" i="6" s="1"/>
  <c r="O88" i="6"/>
  <c r="P88" i="6"/>
  <c r="AD88" i="6" s="1"/>
  <c r="O87" i="6"/>
  <c r="P87" i="6"/>
  <c r="AD87" i="6" s="1"/>
  <c r="O86" i="6"/>
  <c r="P86" i="6"/>
  <c r="AD86" i="6" s="1"/>
  <c r="O85" i="6"/>
  <c r="P85" i="6"/>
  <c r="AD85" i="6" s="1"/>
  <c r="O84" i="6"/>
  <c r="P84" i="6"/>
  <c r="AD84" i="6" s="1"/>
  <c r="O83" i="6"/>
  <c r="P83" i="6"/>
  <c r="AD83" i="6" s="1"/>
  <c r="O82" i="6"/>
  <c r="P82" i="6"/>
  <c r="AD82" i="6" s="1"/>
  <c r="O81" i="6"/>
  <c r="P81" i="6"/>
  <c r="AD81" i="6" s="1"/>
  <c r="O80" i="6"/>
  <c r="P80" i="6"/>
  <c r="AD80" i="6" s="1"/>
  <c r="O79" i="6"/>
  <c r="P79" i="6"/>
  <c r="AD79" i="6" s="1"/>
  <c r="O78" i="6"/>
  <c r="P78" i="6"/>
  <c r="AD78" i="6" s="1"/>
  <c r="O77" i="6"/>
  <c r="P77" i="6"/>
  <c r="AD77" i="6" s="1"/>
  <c r="O76" i="6"/>
  <c r="P76" i="6"/>
  <c r="AD76" i="6" s="1"/>
  <c r="O75" i="6"/>
  <c r="P75" i="6"/>
  <c r="AD75" i="6" s="1"/>
  <c r="O74" i="6"/>
  <c r="P74" i="6"/>
  <c r="AD74" i="6" s="1"/>
  <c r="O73" i="6"/>
  <c r="P73" i="6"/>
  <c r="AD73" i="6" s="1"/>
  <c r="O72" i="6"/>
  <c r="P72" i="6"/>
  <c r="AD72" i="6" s="1"/>
  <c r="O71" i="6"/>
  <c r="P71" i="6"/>
  <c r="AD71" i="6" s="1"/>
  <c r="O70" i="6"/>
  <c r="P70" i="6"/>
  <c r="AD70" i="6" s="1"/>
  <c r="O69" i="6"/>
  <c r="P69" i="6"/>
  <c r="AD69" i="6" s="1"/>
  <c r="O68" i="6"/>
  <c r="P68" i="6"/>
  <c r="AD68" i="6" s="1"/>
  <c r="O67" i="6"/>
  <c r="P67" i="6"/>
  <c r="AD67" i="6" s="1"/>
  <c r="O66" i="6"/>
  <c r="P66" i="6"/>
  <c r="AD66" i="6" s="1"/>
  <c r="O65" i="6"/>
  <c r="P65" i="6"/>
  <c r="AD65" i="6" s="1"/>
  <c r="O64" i="6"/>
  <c r="P64" i="6"/>
  <c r="AD64" i="6" s="1"/>
  <c r="O63" i="6"/>
  <c r="P63" i="6"/>
  <c r="AD63" i="6" s="1"/>
  <c r="O62" i="6"/>
  <c r="P62" i="6"/>
  <c r="AD62" i="6" s="1"/>
  <c r="O61" i="6"/>
  <c r="P61" i="6"/>
  <c r="AD61" i="6" s="1"/>
  <c r="O60" i="6"/>
  <c r="P60" i="6"/>
  <c r="AD60" i="6" s="1"/>
  <c r="O59" i="6"/>
  <c r="P59" i="6"/>
  <c r="AD59" i="6" s="1"/>
  <c r="O58" i="6"/>
  <c r="P58" i="6"/>
  <c r="AD58" i="6" s="1"/>
  <c r="O57" i="6"/>
  <c r="P57" i="6"/>
  <c r="AD57" i="6" s="1"/>
  <c r="O56" i="6"/>
  <c r="P56" i="6"/>
  <c r="AD56" i="6" s="1"/>
  <c r="O55" i="6"/>
  <c r="P55" i="6"/>
  <c r="AD55" i="6" s="1"/>
  <c r="O54" i="6"/>
  <c r="P54" i="6"/>
  <c r="AD54" i="6" s="1"/>
  <c r="O53" i="6"/>
  <c r="P53" i="6"/>
  <c r="AD53" i="6" s="1"/>
  <c r="O52" i="6"/>
  <c r="P52" i="6"/>
  <c r="AD52" i="6" s="1"/>
  <c r="O51" i="6"/>
  <c r="P51" i="6"/>
  <c r="AD51" i="6" s="1"/>
  <c r="O50" i="6"/>
  <c r="P50" i="6"/>
  <c r="AD50" i="6" s="1"/>
  <c r="O49" i="6"/>
  <c r="P49" i="6"/>
  <c r="AD49" i="6" s="1"/>
  <c r="O48" i="6"/>
  <c r="P48" i="6"/>
  <c r="AD48" i="6" s="1"/>
  <c r="O47" i="6"/>
  <c r="P47" i="6"/>
  <c r="AD47" i="6" s="1"/>
  <c r="O46" i="6"/>
  <c r="P46" i="6"/>
  <c r="AD46" i="6" s="1"/>
  <c r="O45" i="6"/>
  <c r="P45" i="6"/>
  <c r="AD45" i="6" s="1"/>
  <c r="O44" i="6"/>
  <c r="P44" i="6"/>
  <c r="AD44" i="6" s="1"/>
  <c r="O43" i="6"/>
  <c r="P43" i="6"/>
  <c r="AD43" i="6" s="1"/>
  <c r="O42" i="6"/>
  <c r="P42" i="6"/>
  <c r="AD42" i="6" s="1"/>
  <c r="O41" i="6"/>
  <c r="P41" i="6"/>
  <c r="AD41" i="6" s="1"/>
  <c r="O40" i="6"/>
  <c r="P40" i="6"/>
  <c r="AD40" i="6" s="1"/>
  <c r="O39" i="6"/>
  <c r="P39" i="6"/>
  <c r="AD39" i="6" s="1"/>
  <c r="O38" i="6"/>
  <c r="P38" i="6"/>
  <c r="AD38" i="6" s="1"/>
  <c r="O37" i="6"/>
  <c r="P37" i="6"/>
  <c r="AD37" i="6" s="1"/>
  <c r="O36" i="6"/>
  <c r="P36" i="6"/>
  <c r="AD36" i="6" s="1"/>
  <c r="O35" i="6"/>
  <c r="P35" i="6"/>
  <c r="AD35" i="6" s="1"/>
  <c r="O34" i="6"/>
  <c r="P34" i="6"/>
  <c r="AD34" i="6" s="1"/>
  <c r="O33" i="6"/>
  <c r="P33" i="6"/>
  <c r="AD33" i="6" s="1"/>
  <c r="O32" i="6"/>
  <c r="P32" i="6"/>
  <c r="AD32" i="6" s="1"/>
  <c r="O31" i="6"/>
  <c r="P31" i="6"/>
  <c r="AD31" i="6" s="1"/>
  <c r="O30" i="6"/>
  <c r="P30" i="6"/>
  <c r="AD30" i="6" s="1"/>
  <c r="O29" i="6"/>
  <c r="P29" i="6"/>
  <c r="AD29" i="6" s="1"/>
  <c r="O28" i="6"/>
  <c r="P28" i="6"/>
  <c r="AD28" i="6" s="1"/>
  <c r="O27" i="6"/>
  <c r="P27" i="6"/>
  <c r="AD27" i="6" s="1"/>
  <c r="O26" i="6"/>
  <c r="P26" i="6"/>
  <c r="AD26" i="6" s="1"/>
  <c r="O25" i="6"/>
  <c r="P25" i="6"/>
  <c r="AD25" i="6" s="1"/>
  <c r="O24" i="6"/>
  <c r="P24" i="6"/>
  <c r="AD24" i="6" s="1"/>
  <c r="O23" i="6"/>
  <c r="P23" i="6"/>
  <c r="AD23" i="6" s="1"/>
  <c r="O22" i="6"/>
  <c r="P22" i="6"/>
  <c r="AD22" i="6" s="1"/>
  <c r="O21" i="6"/>
  <c r="P21" i="6"/>
  <c r="AD21" i="6" s="1"/>
  <c r="O20" i="6"/>
  <c r="P20" i="6"/>
  <c r="AD20" i="6" s="1"/>
  <c r="O19" i="6"/>
  <c r="P19" i="6"/>
  <c r="AD19" i="6" s="1"/>
  <c r="O18" i="6"/>
  <c r="P18" i="6"/>
  <c r="AD18" i="6" s="1"/>
  <c r="O17" i="6"/>
  <c r="P17" i="6"/>
  <c r="AD17" i="6" s="1"/>
  <c r="O16" i="6"/>
  <c r="P16" i="6"/>
  <c r="AD16" i="6" s="1"/>
  <c r="O15" i="6"/>
  <c r="P15" i="6"/>
  <c r="AD15" i="6" s="1"/>
  <c r="O14" i="6"/>
  <c r="P14" i="6"/>
  <c r="AD14" i="6" s="1"/>
  <c r="O13" i="6"/>
  <c r="P13" i="6" s="1"/>
  <c r="AD13" i="6" s="1"/>
  <c r="O12" i="6"/>
  <c r="P12" i="6" s="1"/>
  <c r="AD12" i="6" s="1"/>
  <c r="O11" i="6"/>
  <c r="P11" i="6" s="1"/>
  <c r="AD11" i="6" s="1"/>
  <c r="B5" i="6"/>
  <c r="O109" i="5"/>
  <c r="P109" i="5"/>
  <c r="AD109" i="5" s="1"/>
  <c r="O108" i="5"/>
  <c r="P108" i="5"/>
  <c r="AD108" i="5" s="1"/>
  <c r="O107" i="5"/>
  <c r="P107" i="5"/>
  <c r="AD107" i="5" s="1"/>
  <c r="O106" i="5"/>
  <c r="P106" i="5"/>
  <c r="AD106" i="5" s="1"/>
  <c r="O105" i="5"/>
  <c r="P105" i="5"/>
  <c r="AD105" i="5" s="1"/>
  <c r="O104" i="5"/>
  <c r="P104" i="5"/>
  <c r="AD104" i="5" s="1"/>
  <c r="O103" i="5"/>
  <c r="P103" i="5"/>
  <c r="AD103" i="5" s="1"/>
  <c r="O102" i="5"/>
  <c r="P102" i="5"/>
  <c r="AD102" i="5" s="1"/>
  <c r="O101" i="5"/>
  <c r="P101" i="5"/>
  <c r="AD101" i="5" s="1"/>
  <c r="O100" i="5"/>
  <c r="P100" i="5"/>
  <c r="AD100" i="5" s="1"/>
  <c r="O99" i="5"/>
  <c r="P99" i="5"/>
  <c r="AD99" i="5" s="1"/>
  <c r="O98" i="5"/>
  <c r="P98" i="5"/>
  <c r="AD98" i="5" s="1"/>
  <c r="O97" i="5"/>
  <c r="P97" i="5"/>
  <c r="AD97" i="5" s="1"/>
  <c r="O96" i="5"/>
  <c r="P96" i="5"/>
  <c r="AD96" i="5" s="1"/>
  <c r="O95" i="5"/>
  <c r="P95" i="5"/>
  <c r="AD95" i="5" s="1"/>
  <c r="O94" i="5"/>
  <c r="P94" i="5"/>
  <c r="AD94" i="5" s="1"/>
  <c r="O93" i="5"/>
  <c r="P93" i="5"/>
  <c r="AD93" i="5" s="1"/>
  <c r="O92" i="5"/>
  <c r="P92" i="5"/>
  <c r="AD92" i="5" s="1"/>
  <c r="O91" i="5"/>
  <c r="P91" i="5"/>
  <c r="AD91" i="5" s="1"/>
  <c r="O90" i="5"/>
  <c r="P90" i="5"/>
  <c r="AD90" i="5" s="1"/>
  <c r="O89" i="5"/>
  <c r="P89" i="5"/>
  <c r="AD89" i="5" s="1"/>
  <c r="O88" i="5"/>
  <c r="P88" i="5"/>
  <c r="AD88" i="5" s="1"/>
  <c r="O87" i="5"/>
  <c r="P87" i="5"/>
  <c r="AD87" i="5" s="1"/>
  <c r="O86" i="5"/>
  <c r="P86" i="5"/>
  <c r="AD86" i="5" s="1"/>
  <c r="O85" i="5"/>
  <c r="P85" i="5"/>
  <c r="AD85" i="5" s="1"/>
  <c r="O84" i="5"/>
  <c r="P84" i="5"/>
  <c r="AD84" i="5" s="1"/>
  <c r="O83" i="5"/>
  <c r="P83" i="5"/>
  <c r="AD83" i="5" s="1"/>
  <c r="O82" i="5"/>
  <c r="P82" i="5"/>
  <c r="AD82" i="5" s="1"/>
  <c r="O81" i="5"/>
  <c r="P81" i="5"/>
  <c r="AD81" i="5" s="1"/>
  <c r="O80" i="5"/>
  <c r="P80" i="5"/>
  <c r="AD80" i="5" s="1"/>
  <c r="O79" i="5"/>
  <c r="P79" i="5"/>
  <c r="AD79" i="5" s="1"/>
  <c r="O78" i="5"/>
  <c r="P78" i="5"/>
  <c r="AD78" i="5" s="1"/>
  <c r="O77" i="5"/>
  <c r="P77" i="5"/>
  <c r="AD77" i="5" s="1"/>
  <c r="O76" i="5"/>
  <c r="P76" i="5"/>
  <c r="AD76" i="5" s="1"/>
  <c r="O75" i="5"/>
  <c r="P75" i="5"/>
  <c r="AD75" i="5" s="1"/>
  <c r="O74" i="5"/>
  <c r="P74" i="5"/>
  <c r="AD74" i="5" s="1"/>
  <c r="O73" i="5"/>
  <c r="P73" i="5"/>
  <c r="AD73" i="5" s="1"/>
  <c r="O72" i="5"/>
  <c r="P72" i="5"/>
  <c r="AD72" i="5" s="1"/>
  <c r="O71" i="5"/>
  <c r="P71" i="5"/>
  <c r="AD71" i="5" s="1"/>
  <c r="O70" i="5"/>
  <c r="P70" i="5"/>
  <c r="AD70" i="5" s="1"/>
  <c r="O69" i="5"/>
  <c r="P69" i="5"/>
  <c r="AD69" i="5" s="1"/>
  <c r="O68" i="5"/>
  <c r="P68" i="5"/>
  <c r="AD68" i="5" s="1"/>
  <c r="O67" i="5"/>
  <c r="P67" i="5"/>
  <c r="AD67" i="5" s="1"/>
  <c r="O66" i="5"/>
  <c r="P66" i="5"/>
  <c r="AD66" i="5" s="1"/>
  <c r="O65" i="5"/>
  <c r="P65" i="5"/>
  <c r="AD65" i="5" s="1"/>
  <c r="O64" i="5"/>
  <c r="P64" i="5"/>
  <c r="AD64" i="5" s="1"/>
  <c r="O63" i="5"/>
  <c r="P63" i="5"/>
  <c r="AD63" i="5" s="1"/>
  <c r="O62" i="5"/>
  <c r="P62" i="5"/>
  <c r="AD62" i="5" s="1"/>
  <c r="O61" i="5"/>
  <c r="P61" i="5"/>
  <c r="AD61" i="5" s="1"/>
  <c r="O60" i="5"/>
  <c r="P60" i="5"/>
  <c r="AD60" i="5" s="1"/>
  <c r="O59" i="5"/>
  <c r="P59" i="5"/>
  <c r="AD59" i="5" s="1"/>
  <c r="O58" i="5"/>
  <c r="P58" i="5"/>
  <c r="AD58" i="5" s="1"/>
  <c r="O57" i="5"/>
  <c r="P57" i="5"/>
  <c r="AD57" i="5" s="1"/>
  <c r="O56" i="5"/>
  <c r="P56" i="5"/>
  <c r="AD56" i="5" s="1"/>
  <c r="O55" i="5"/>
  <c r="P55" i="5"/>
  <c r="AD55" i="5" s="1"/>
  <c r="O54" i="5"/>
  <c r="P54" i="5"/>
  <c r="AD54" i="5" s="1"/>
  <c r="O53" i="5"/>
  <c r="P53" i="5"/>
  <c r="AD53" i="5" s="1"/>
  <c r="O52" i="5"/>
  <c r="P52" i="5"/>
  <c r="AD52" i="5" s="1"/>
  <c r="O51" i="5"/>
  <c r="P51" i="5"/>
  <c r="AD51" i="5" s="1"/>
  <c r="O50" i="5"/>
  <c r="P50" i="5"/>
  <c r="AD50" i="5" s="1"/>
  <c r="O49" i="5"/>
  <c r="P49" i="5"/>
  <c r="AD49" i="5" s="1"/>
  <c r="O48" i="5"/>
  <c r="P48" i="5"/>
  <c r="AD48" i="5" s="1"/>
  <c r="O47" i="5"/>
  <c r="P47" i="5"/>
  <c r="AD47" i="5" s="1"/>
  <c r="O46" i="5"/>
  <c r="P46" i="5"/>
  <c r="AD46" i="5" s="1"/>
  <c r="O45" i="5"/>
  <c r="P45" i="5"/>
  <c r="AD45" i="5" s="1"/>
  <c r="O44" i="5"/>
  <c r="P44" i="5" s="1"/>
  <c r="AD44" i="5" s="1"/>
  <c r="O43" i="5"/>
  <c r="P43" i="5" s="1"/>
  <c r="AD43" i="5" s="1"/>
  <c r="O42" i="5"/>
  <c r="P42" i="5" s="1"/>
  <c r="AD42" i="5" s="1"/>
  <c r="O41" i="5"/>
  <c r="P41" i="5" s="1"/>
  <c r="AD41" i="5" s="1"/>
  <c r="O40" i="5"/>
  <c r="P40" i="5" s="1"/>
  <c r="AD40" i="5" s="1"/>
  <c r="O39" i="5"/>
  <c r="P39" i="5" s="1"/>
  <c r="AD39" i="5" s="1"/>
  <c r="O38" i="5"/>
  <c r="P38" i="5" s="1"/>
  <c r="AD38" i="5" s="1"/>
  <c r="O37" i="5"/>
  <c r="P37" i="5" s="1"/>
  <c r="AD37" i="5" s="1"/>
  <c r="O36" i="5"/>
  <c r="P36" i="5" s="1"/>
  <c r="AD36" i="5" s="1"/>
  <c r="O35" i="5"/>
  <c r="P35" i="5" s="1"/>
  <c r="AD35" i="5" s="1"/>
  <c r="O34" i="5"/>
  <c r="P34" i="5" s="1"/>
  <c r="AD34" i="5" s="1"/>
  <c r="O33" i="5"/>
  <c r="P33" i="5" s="1"/>
  <c r="AD33" i="5" s="1"/>
  <c r="O32" i="5"/>
  <c r="P32" i="5" s="1"/>
  <c r="AD32" i="5" s="1"/>
  <c r="O31" i="5"/>
  <c r="P31" i="5" s="1"/>
  <c r="AD31" i="5" s="1"/>
  <c r="O30" i="5"/>
  <c r="P30" i="5" s="1"/>
  <c r="AD30" i="5" s="1"/>
  <c r="O29" i="5"/>
  <c r="P29" i="5" s="1"/>
  <c r="AD29" i="5" s="1"/>
  <c r="O28" i="5"/>
  <c r="P28" i="5" s="1"/>
  <c r="AD28" i="5" s="1"/>
  <c r="O27" i="5"/>
  <c r="P27" i="5" s="1"/>
  <c r="AD27" i="5" s="1"/>
  <c r="O26" i="5"/>
  <c r="P26" i="5" s="1"/>
  <c r="AD26" i="5" s="1"/>
  <c r="O25" i="5"/>
  <c r="P25" i="5" s="1"/>
  <c r="AD25" i="5" s="1"/>
  <c r="O24" i="5"/>
  <c r="P24" i="5" s="1"/>
  <c r="AD24" i="5" s="1"/>
  <c r="O23" i="5"/>
  <c r="P23" i="5" s="1"/>
  <c r="AD23" i="5" s="1"/>
  <c r="O22" i="5"/>
  <c r="P22" i="5" s="1"/>
  <c r="AD22" i="5" s="1"/>
  <c r="O21" i="5"/>
  <c r="P21" i="5" s="1"/>
  <c r="AD21" i="5" s="1"/>
  <c r="O20" i="5"/>
  <c r="P20" i="5" s="1"/>
  <c r="AD20" i="5" s="1"/>
  <c r="O19" i="5"/>
  <c r="P19" i="5" s="1"/>
  <c r="AD19" i="5" s="1"/>
  <c r="O18" i="5"/>
  <c r="P18" i="5" s="1"/>
  <c r="AD18" i="5" s="1"/>
  <c r="O17" i="5"/>
  <c r="P17" i="5" s="1"/>
  <c r="AD17" i="5" s="1"/>
  <c r="O16" i="5"/>
  <c r="P16" i="5" s="1"/>
  <c r="AD16" i="5" s="1"/>
  <c r="O15" i="5"/>
  <c r="P15" i="5" s="1"/>
  <c r="AD15" i="5" s="1"/>
  <c r="O14" i="5"/>
  <c r="P14" i="5" s="1"/>
  <c r="AD14" i="5" s="1"/>
  <c r="O13" i="5"/>
  <c r="P13" i="5" s="1"/>
  <c r="AD13" i="5" s="1"/>
  <c r="O12" i="5"/>
  <c r="P12" i="5" s="1"/>
  <c r="AD12" i="5" s="1"/>
  <c r="O11" i="5"/>
  <c r="P11" i="5" s="1"/>
  <c r="AD11" i="5" s="1"/>
  <c r="B5" i="5"/>
  <c r="E3" i="5" s="1"/>
  <c r="O108" i="4"/>
  <c r="P108" i="4"/>
  <c r="AD108" i="4" s="1"/>
  <c r="O107" i="4"/>
  <c r="P107" i="4"/>
  <c r="AD107" i="4" s="1"/>
  <c r="O106" i="4"/>
  <c r="P106" i="4"/>
  <c r="AD106" i="4" s="1"/>
  <c r="O105" i="4"/>
  <c r="P105" i="4"/>
  <c r="AD105" i="4" s="1"/>
  <c r="O104" i="4"/>
  <c r="P104" i="4"/>
  <c r="AD104" i="4" s="1"/>
  <c r="O103" i="4"/>
  <c r="P103" i="4"/>
  <c r="AD103" i="4" s="1"/>
  <c r="O102" i="4"/>
  <c r="P102" i="4"/>
  <c r="AD102" i="4" s="1"/>
  <c r="O101" i="4"/>
  <c r="P101" i="4"/>
  <c r="AD101" i="4" s="1"/>
  <c r="O100" i="4"/>
  <c r="P100" i="4"/>
  <c r="AD100" i="4" s="1"/>
  <c r="O99" i="4"/>
  <c r="P99" i="4"/>
  <c r="AD99" i="4" s="1"/>
  <c r="O98" i="4"/>
  <c r="P98" i="4"/>
  <c r="AD98" i="4" s="1"/>
  <c r="O97" i="4"/>
  <c r="P97" i="4"/>
  <c r="AD97" i="4" s="1"/>
  <c r="O96" i="4"/>
  <c r="P96" i="4"/>
  <c r="AD96" i="4" s="1"/>
  <c r="O95" i="4"/>
  <c r="P95" i="4"/>
  <c r="AD95" i="4" s="1"/>
  <c r="O94" i="4"/>
  <c r="P94" i="4"/>
  <c r="AD94" i="4" s="1"/>
  <c r="O93" i="4"/>
  <c r="P93" i="4"/>
  <c r="AD93" i="4" s="1"/>
  <c r="O92" i="4"/>
  <c r="P92" i="4"/>
  <c r="AD92" i="4" s="1"/>
  <c r="O91" i="4"/>
  <c r="P91" i="4"/>
  <c r="AD91" i="4" s="1"/>
  <c r="O90" i="4"/>
  <c r="P90" i="4"/>
  <c r="AD90" i="4" s="1"/>
  <c r="O89" i="4"/>
  <c r="P89" i="4"/>
  <c r="AD89" i="4" s="1"/>
  <c r="O88" i="4"/>
  <c r="P88" i="4"/>
  <c r="AD88" i="4" s="1"/>
  <c r="O87" i="4"/>
  <c r="P87" i="4"/>
  <c r="AD87" i="4" s="1"/>
  <c r="O86" i="4"/>
  <c r="P86" i="4"/>
  <c r="AD86" i="4" s="1"/>
  <c r="O85" i="4"/>
  <c r="P85" i="4"/>
  <c r="AD85" i="4" s="1"/>
  <c r="O84" i="4"/>
  <c r="P84" i="4"/>
  <c r="AD84" i="4" s="1"/>
  <c r="O83" i="4"/>
  <c r="P83" i="4"/>
  <c r="AD83" i="4" s="1"/>
  <c r="O82" i="4"/>
  <c r="P82" i="4"/>
  <c r="AD82" i="4" s="1"/>
  <c r="O81" i="4"/>
  <c r="P81" i="4"/>
  <c r="AD81" i="4" s="1"/>
  <c r="O80" i="4"/>
  <c r="P80" i="4"/>
  <c r="AD80" i="4" s="1"/>
  <c r="O79" i="4"/>
  <c r="P79" i="4"/>
  <c r="AD79" i="4" s="1"/>
  <c r="O78" i="4"/>
  <c r="P78" i="4"/>
  <c r="AD78" i="4" s="1"/>
  <c r="O77" i="4"/>
  <c r="P77" i="4"/>
  <c r="AD77" i="4" s="1"/>
  <c r="O76" i="4"/>
  <c r="P76" i="4"/>
  <c r="AD76" i="4" s="1"/>
  <c r="O75" i="4"/>
  <c r="P75" i="4"/>
  <c r="AD75" i="4" s="1"/>
  <c r="O74" i="4"/>
  <c r="P74" i="4"/>
  <c r="AD74" i="4" s="1"/>
  <c r="O73" i="4"/>
  <c r="P73" i="4"/>
  <c r="AD73" i="4" s="1"/>
  <c r="O72" i="4"/>
  <c r="P72" i="4"/>
  <c r="AD72" i="4" s="1"/>
  <c r="O71" i="4"/>
  <c r="P71" i="4"/>
  <c r="AD71" i="4" s="1"/>
  <c r="O70" i="4"/>
  <c r="P70" i="4"/>
  <c r="AD70" i="4" s="1"/>
  <c r="O69" i="4"/>
  <c r="P69" i="4"/>
  <c r="AD69" i="4" s="1"/>
  <c r="O68" i="4"/>
  <c r="P68" i="4"/>
  <c r="AD68" i="4" s="1"/>
  <c r="O67" i="4"/>
  <c r="P67" i="4"/>
  <c r="AD67" i="4" s="1"/>
  <c r="O66" i="4"/>
  <c r="P66" i="4"/>
  <c r="AD66" i="4" s="1"/>
  <c r="O65" i="4"/>
  <c r="P65" i="4"/>
  <c r="AD65" i="4" s="1"/>
  <c r="O64" i="4"/>
  <c r="P64" i="4"/>
  <c r="AD64" i="4" s="1"/>
  <c r="O63" i="4"/>
  <c r="P63" i="4"/>
  <c r="AD63" i="4" s="1"/>
  <c r="O62" i="4"/>
  <c r="P62" i="4"/>
  <c r="AD62" i="4" s="1"/>
  <c r="O61" i="4"/>
  <c r="P61" i="4"/>
  <c r="AD61" i="4" s="1"/>
  <c r="O60" i="4"/>
  <c r="P60" i="4"/>
  <c r="AD60" i="4" s="1"/>
  <c r="O59" i="4"/>
  <c r="P59" i="4"/>
  <c r="AD59" i="4" s="1"/>
  <c r="O58" i="4"/>
  <c r="P58" i="4"/>
  <c r="AD58" i="4" s="1"/>
  <c r="O57" i="4"/>
  <c r="P57" i="4"/>
  <c r="AD57" i="4" s="1"/>
  <c r="O56" i="4"/>
  <c r="P56" i="4"/>
  <c r="AD56" i="4" s="1"/>
  <c r="O55" i="4"/>
  <c r="P55" i="4"/>
  <c r="AD55" i="4" s="1"/>
  <c r="O54" i="4"/>
  <c r="P54" i="4"/>
  <c r="AD54" i="4" s="1"/>
  <c r="O53" i="4"/>
  <c r="P53" i="4"/>
  <c r="AD53" i="4" s="1"/>
  <c r="O52" i="4"/>
  <c r="P52" i="4"/>
  <c r="AD52" i="4" s="1"/>
  <c r="O51" i="4"/>
  <c r="P51" i="4"/>
  <c r="AD51" i="4" s="1"/>
  <c r="O50" i="4"/>
  <c r="P50" i="4"/>
  <c r="AD50" i="4" s="1"/>
  <c r="O49" i="4"/>
  <c r="P49" i="4"/>
  <c r="AD49" i="4" s="1"/>
  <c r="O48" i="4"/>
  <c r="P48" i="4"/>
  <c r="AD48" i="4" s="1"/>
  <c r="O47" i="4"/>
  <c r="P47" i="4"/>
  <c r="AD47" i="4" s="1"/>
  <c r="O46" i="4"/>
  <c r="P46" i="4"/>
  <c r="AD46" i="4" s="1"/>
  <c r="O45" i="4"/>
  <c r="P45" i="4"/>
  <c r="AD45" i="4" s="1"/>
  <c r="O44" i="4"/>
  <c r="P44" i="4"/>
  <c r="AD44" i="4" s="1"/>
  <c r="O43" i="4"/>
  <c r="P43" i="4"/>
  <c r="AD43" i="4" s="1"/>
  <c r="O42" i="4"/>
  <c r="P42" i="4"/>
  <c r="AD42" i="4" s="1"/>
  <c r="O41" i="4"/>
  <c r="P41" i="4"/>
  <c r="AD41" i="4" s="1"/>
  <c r="O40" i="4"/>
  <c r="P40" i="4"/>
  <c r="AD40" i="4" s="1"/>
  <c r="O39" i="4"/>
  <c r="P39" i="4"/>
  <c r="AD39" i="4" s="1"/>
  <c r="O38" i="4"/>
  <c r="P38" i="4"/>
  <c r="AD38" i="4" s="1"/>
  <c r="O37" i="4"/>
  <c r="P37" i="4"/>
  <c r="AD37" i="4" s="1"/>
  <c r="O36" i="4"/>
  <c r="P36" i="4"/>
  <c r="AD36" i="4" s="1"/>
  <c r="O35" i="4"/>
  <c r="P35" i="4"/>
  <c r="AD35" i="4" s="1"/>
  <c r="O34" i="4"/>
  <c r="P34" i="4"/>
  <c r="AD34" i="4" s="1"/>
  <c r="O33" i="4"/>
  <c r="P33" i="4"/>
  <c r="AD33" i="4" s="1"/>
  <c r="O32" i="4"/>
  <c r="P32" i="4"/>
  <c r="AD32" i="4" s="1"/>
  <c r="O31" i="4"/>
  <c r="P31" i="4"/>
  <c r="AD31" i="4" s="1"/>
  <c r="O30" i="4"/>
  <c r="P30" i="4"/>
  <c r="AD30" i="4" s="1"/>
  <c r="O29" i="4"/>
  <c r="P29" i="4"/>
  <c r="AD29" i="4" s="1"/>
  <c r="O28" i="4"/>
  <c r="P28" i="4"/>
  <c r="AD28" i="4" s="1"/>
  <c r="O27" i="4"/>
  <c r="P27" i="4"/>
  <c r="AD27" i="4" s="1"/>
  <c r="O26" i="4"/>
  <c r="P26" i="4"/>
  <c r="AD26" i="4" s="1"/>
  <c r="O25" i="4"/>
  <c r="P25" i="4"/>
  <c r="AD25" i="4" s="1"/>
  <c r="O24" i="4"/>
  <c r="P24" i="4"/>
  <c r="AD24" i="4" s="1"/>
  <c r="O23" i="4"/>
  <c r="P23" i="4"/>
  <c r="AD23" i="4" s="1"/>
  <c r="O22" i="4"/>
  <c r="P22" i="4"/>
  <c r="AD22" i="4" s="1"/>
  <c r="O21" i="4"/>
  <c r="P21" i="4"/>
  <c r="AD21" i="4" s="1"/>
  <c r="O20" i="4"/>
  <c r="P20" i="4"/>
  <c r="AD20" i="4" s="1"/>
  <c r="O19" i="4"/>
  <c r="P19" i="4"/>
  <c r="AD19" i="4" s="1"/>
  <c r="O18" i="4"/>
  <c r="P18" i="4"/>
  <c r="AD18" i="4" s="1"/>
  <c r="O17" i="4"/>
  <c r="P17" i="4"/>
  <c r="AD17" i="4" s="1"/>
  <c r="O16" i="4"/>
  <c r="P16" i="4"/>
  <c r="AD16" i="4" s="1"/>
  <c r="O15" i="4"/>
  <c r="P15" i="4"/>
  <c r="AD15" i="4" s="1"/>
  <c r="O14" i="4"/>
  <c r="P14" i="4"/>
  <c r="AD14" i="4" s="1"/>
  <c r="O13" i="4"/>
  <c r="P13" i="4" s="1"/>
  <c r="AD13" i="4" s="1"/>
  <c r="O12" i="4"/>
  <c r="P12" i="4" s="1"/>
  <c r="AD12" i="4" s="1"/>
  <c r="O11" i="4"/>
  <c r="P11" i="4" s="1"/>
  <c r="AD11" i="4" s="1"/>
  <c r="B5" i="4"/>
  <c r="P115" i="3"/>
  <c r="Q115" i="3"/>
  <c r="AF115" i="3" s="1"/>
  <c r="P114" i="3"/>
  <c r="Q114" i="3"/>
  <c r="AF114" i="3" s="1"/>
  <c r="P113" i="3"/>
  <c r="Q113" i="3"/>
  <c r="AF113" i="3" s="1"/>
  <c r="P112" i="3"/>
  <c r="Q112" i="3"/>
  <c r="AF112" i="3" s="1"/>
  <c r="P111" i="3"/>
  <c r="Q111" i="3"/>
  <c r="AF111" i="3" s="1"/>
  <c r="P110" i="3"/>
  <c r="Q110" i="3"/>
  <c r="AF110" i="3" s="1"/>
  <c r="P109" i="3"/>
  <c r="Q109" i="3"/>
  <c r="AF109" i="3" s="1"/>
  <c r="P108" i="3"/>
  <c r="Q108" i="3"/>
  <c r="AF108" i="3" s="1"/>
  <c r="P107" i="3"/>
  <c r="Q107" i="3"/>
  <c r="AF107" i="3" s="1"/>
  <c r="P106" i="3"/>
  <c r="Q106" i="3"/>
  <c r="AF106" i="3" s="1"/>
  <c r="P105" i="3"/>
  <c r="Q105" i="3"/>
  <c r="AF105" i="3" s="1"/>
  <c r="P104" i="3"/>
  <c r="Q104" i="3"/>
  <c r="AF104" i="3" s="1"/>
  <c r="P103" i="3"/>
  <c r="Q103" i="3"/>
  <c r="AF103" i="3" s="1"/>
  <c r="P102" i="3"/>
  <c r="Q102" i="3"/>
  <c r="AF102" i="3" s="1"/>
  <c r="P101" i="3"/>
  <c r="Q101" i="3"/>
  <c r="AF101" i="3" s="1"/>
  <c r="P100" i="3"/>
  <c r="Q100" i="3"/>
  <c r="AF100" i="3" s="1"/>
  <c r="P99" i="3"/>
  <c r="Q99" i="3"/>
  <c r="AF99" i="3" s="1"/>
  <c r="P98" i="3"/>
  <c r="Q98" i="3"/>
  <c r="AF98" i="3" s="1"/>
  <c r="P97" i="3"/>
  <c r="Q97" i="3"/>
  <c r="AF97" i="3" s="1"/>
  <c r="P96" i="3"/>
  <c r="Q96" i="3"/>
  <c r="AF96" i="3" s="1"/>
  <c r="P95" i="3"/>
  <c r="Q95" i="3"/>
  <c r="AF95" i="3" s="1"/>
  <c r="P94" i="3"/>
  <c r="Q94" i="3" s="1"/>
  <c r="AF94" i="3" s="1"/>
  <c r="P93" i="3"/>
  <c r="Q93" i="3" s="1"/>
  <c r="AF93" i="3" s="1"/>
  <c r="P92" i="3"/>
  <c r="Q92" i="3" s="1"/>
  <c r="AF92" i="3" s="1"/>
  <c r="P91" i="3"/>
  <c r="Q91" i="3" s="1"/>
  <c r="AF91" i="3" s="1"/>
  <c r="P90" i="3"/>
  <c r="Q90" i="3" s="1"/>
  <c r="AF90" i="3" s="1"/>
  <c r="P89" i="3"/>
  <c r="Q89" i="3" s="1"/>
  <c r="AF89" i="3" s="1"/>
  <c r="P88" i="3"/>
  <c r="Q88" i="3" s="1"/>
  <c r="AF88" i="3" s="1"/>
  <c r="P87" i="3"/>
  <c r="Q87" i="3" s="1"/>
  <c r="AF87" i="3" s="1"/>
  <c r="P86" i="3"/>
  <c r="Q86" i="3" s="1"/>
  <c r="AF86" i="3" s="1"/>
  <c r="P85" i="3"/>
  <c r="Q85" i="3" s="1"/>
  <c r="AF85" i="3" s="1"/>
  <c r="P84" i="3"/>
  <c r="Q84" i="3" s="1"/>
  <c r="AF84" i="3" s="1"/>
  <c r="P83" i="3"/>
  <c r="Q83" i="3" s="1"/>
  <c r="AF83" i="3" s="1"/>
  <c r="P82" i="3"/>
  <c r="Q82" i="3" s="1"/>
  <c r="AF82" i="3" s="1"/>
  <c r="P81" i="3"/>
  <c r="Q81" i="3" s="1"/>
  <c r="AF81" i="3" s="1"/>
  <c r="P80" i="3"/>
  <c r="Q80" i="3" s="1"/>
  <c r="AF80" i="3" s="1"/>
  <c r="P79" i="3"/>
  <c r="Q79" i="3" s="1"/>
  <c r="AF79" i="3" s="1"/>
  <c r="P78" i="3"/>
  <c r="Q78" i="3" s="1"/>
  <c r="AF78" i="3" s="1"/>
  <c r="P77" i="3"/>
  <c r="Q77" i="3" s="1"/>
  <c r="AF77" i="3" s="1"/>
  <c r="P76" i="3"/>
  <c r="Q76" i="3" s="1"/>
  <c r="AF76" i="3" s="1"/>
  <c r="P75" i="3"/>
  <c r="Q75" i="3" s="1"/>
  <c r="AF75" i="3" s="1"/>
  <c r="P74" i="3"/>
  <c r="Q74" i="3" s="1"/>
  <c r="AF74" i="3" s="1"/>
  <c r="P73" i="3"/>
  <c r="Q73" i="3" s="1"/>
  <c r="AF73" i="3" s="1"/>
  <c r="P72" i="3"/>
  <c r="Q72" i="3" s="1"/>
  <c r="AF72" i="3" s="1"/>
  <c r="P71" i="3"/>
  <c r="Q71" i="3" s="1"/>
  <c r="AF71" i="3" s="1"/>
  <c r="P70" i="3"/>
  <c r="Q70" i="3" s="1"/>
  <c r="AF70" i="3" s="1"/>
  <c r="P69" i="3"/>
  <c r="Q69" i="3" s="1"/>
  <c r="AF69" i="3" s="1"/>
  <c r="P68" i="3"/>
  <c r="Q68" i="3" s="1"/>
  <c r="AF68" i="3" s="1"/>
  <c r="P67" i="3"/>
  <c r="Q67" i="3" s="1"/>
  <c r="AF67" i="3" s="1"/>
  <c r="P66" i="3"/>
  <c r="Q66" i="3" s="1"/>
  <c r="AF66" i="3" s="1"/>
  <c r="P65" i="3"/>
  <c r="Q65" i="3" s="1"/>
  <c r="AF65" i="3" s="1"/>
  <c r="P64" i="3"/>
  <c r="Q64" i="3" s="1"/>
  <c r="AF64" i="3" s="1"/>
  <c r="P63" i="3"/>
  <c r="Q63" i="3" s="1"/>
  <c r="AF63" i="3" s="1"/>
  <c r="P62" i="3"/>
  <c r="Q62" i="3" s="1"/>
  <c r="AF62" i="3" s="1"/>
  <c r="P61" i="3"/>
  <c r="Q61" i="3" s="1"/>
  <c r="AF61" i="3" s="1"/>
  <c r="P60" i="3"/>
  <c r="Q60" i="3" s="1"/>
  <c r="AF60" i="3" s="1"/>
  <c r="P58" i="3"/>
  <c r="Q58" i="3" s="1"/>
  <c r="AF58" i="3" s="1"/>
  <c r="P57" i="3"/>
  <c r="Q57" i="3" s="1"/>
  <c r="AF57" i="3" s="1"/>
  <c r="P56" i="3"/>
  <c r="Q56" i="3" s="1"/>
  <c r="AF56" i="3" s="1"/>
  <c r="P55" i="3"/>
  <c r="Q55" i="3"/>
  <c r="AF55" i="3" s="1"/>
  <c r="P54" i="3"/>
  <c r="Q54" i="3" s="1"/>
  <c r="AF54" i="3" s="1"/>
  <c r="P53" i="3"/>
  <c r="Q53" i="3" s="1"/>
  <c r="AF53" i="3" s="1"/>
  <c r="P52" i="3"/>
  <c r="Q52" i="3" s="1"/>
  <c r="AF52" i="3" s="1"/>
  <c r="P51" i="3"/>
  <c r="Q51" i="3" s="1"/>
  <c r="AF51" i="3" s="1"/>
  <c r="P50" i="3"/>
  <c r="Q50" i="3" s="1"/>
  <c r="AF50" i="3" s="1"/>
  <c r="P49" i="3"/>
  <c r="Q49" i="3" s="1"/>
  <c r="AF49" i="3" s="1"/>
  <c r="P48" i="3"/>
  <c r="Q48" i="3" s="1"/>
  <c r="AF48" i="3" s="1"/>
  <c r="P47" i="3"/>
  <c r="Q47" i="3" s="1"/>
  <c r="AF47" i="3" s="1"/>
  <c r="P46" i="3"/>
  <c r="Q46" i="3" s="1"/>
  <c r="AF46" i="3" s="1"/>
  <c r="P45" i="3"/>
  <c r="Q45" i="3" s="1"/>
  <c r="AF45" i="3" s="1"/>
  <c r="P44" i="3"/>
  <c r="Q44" i="3" s="1"/>
  <c r="AF44" i="3" s="1"/>
  <c r="P43" i="3"/>
  <c r="Q43" i="3" s="1"/>
  <c r="AF43" i="3" s="1"/>
  <c r="P42" i="3"/>
  <c r="Q42" i="3" s="1"/>
  <c r="AF42" i="3" s="1"/>
  <c r="P40" i="3"/>
  <c r="Q40" i="3" s="1"/>
  <c r="AF40" i="3" s="1"/>
  <c r="P39" i="3"/>
  <c r="Q39" i="3" s="1"/>
  <c r="AF39" i="3" s="1"/>
  <c r="P38" i="3"/>
  <c r="Q38" i="3" s="1"/>
  <c r="AF38" i="3" s="1"/>
  <c r="P37" i="3"/>
  <c r="Q37" i="3" s="1"/>
  <c r="AF37" i="3" s="1"/>
  <c r="P36" i="3"/>
  <c r="Q36" i="3" s="1"/>
  <c r="AF36" i="3" s="1"/>
  <c r="P35" i="3"/>
  <c r="Q35" i="3" s="1"/>
  <c r="AF35" i="3" s="1"/>
  <c r="P34" i="3"/>
  <c r="Q34" i="3" s="1"/>
  <c r="AF34" i="3" s="1"/>
  <c r="P33" i="3"/>
  <c r="Q33" i="3" s="1"/>
  <c r="AF33" i="3" s="1"/>
  <c r="P32" i="3"/>
  <c r="Q32" i="3" s="1"/>
  <c r="AF32" i="3" s="1"/>
  <c r="P31" i="3"/>
  <c r="Q31" i="3" s="1"/>
  <c r="AF31" i="3" s="1"/>
  <c r="P30" i="3"/>
  <c r="Q30" i="3" s="1"/>
  <c r="AF30" i="3" s="1"/>
  <c r="P29" i="3"/>
  <c r="Q29" i="3" s="1"/>
  <c r="AF29" i="3" s="1"/>
  <c r="P28" i="3"/>
  <c r="Q28" i="3" s="1"/>
  <c r="AF28" i="3" s="1"/>
  <c r="P27" i="3"/>
  <c r="Q27" i="3" s="1"/>
  <c r="AF27" i="3" s="1"/>
  <c r="P26" i="3"/>
  <c r="Q26" i="3" s="1"/>
  <c r="AF26" i="3" s="1"/>
  <c r="P25" i="3"/>
  <c r="Q25" i="3" s="1"/>
  <c r="AF25" i="3" s="1"/>
  <c r="P24" i="3"/>
  <c r="Q24" i="3" s="1"/>
  <c r="AF24" i="3" s="1"/>
  <c r="P23" i="3"/>
  <c r="Q23" i="3" s="1"/>
  <c r="AF23" i="3" s="1"/>
  <c r="P21" i="3"/>
  <c r="Q21" i="3" s="1"/>
  <c r="AF21" i="3" s="1"/>
  <c r="P20" i="3"/>
  <c r="Q20" i="3" s="1"/>
  <c r="AF20" i="3" s="1"/>
  <c r="P19" i="3"/>
  <c r="Q19" i="3" s="1"/>
  <c r="AF19" i="3" s="1"/>
  <c r="P18" i="3"/>
  <c r="Q18" i="3" s="1"/>
  <c r="AF18" i="3" s="1"/>
  <c r="P17" i="3"/>
  <c r="Q17" i="3" s="1"/>
  <c r="AF17" i="3" s="1"/>
  <c r="P16" i="3"/>
  <c r="Q16" i="3" s="1"/>
  <c r="AF16" i="3" s="1"/>
  <c r="P15" i="3"/>
  <c r="Q15" i="3" s="1"/>
  <c r="AF15" i="3" s="1"/>
  <c r="P14" i="3"/>
  <c r="Q14" i="3" s="1"/>
  <c r="AF14" i="3" s="1"/>
  <c r="B5" i="3"/>
  <c r="C13" i="7" s="1"/>
  <c r="B4" i="3"/>
  <c r="D16" i="7" l="1"/>
  <c r="E3" i="6"/>
  <c r="D14" i="7"/>
  <c r="E3" i="4"/>
  <c r="P13" i="3"/>
  <c r="Q13" i="3" s="1"/>
  <c r="AF13" i="3" s="1"/>
  <c r="D11" i="8"/>
  <c r="D12" i="8"/>
  <c r="D13" i="8"/>
  <c r="H15" i="8"/>
  <c r="I15" i="8"/>
  <c r="J15" i="8"/>
  <c r="AC110" i="4"/>
  <c r="AC111" i="5"/>
  <c r="K15" i="8"/>
  <c r="L15" i="8"/>
  <c r="M15" i="8"/>
  <c r="N15" i="8"/>
  <c r="O15" i="8"/>
  <c r="F15" i="8"/>
  <c r="G15" i="8"/>
  <c r="B17" i="7"/>
  <c r="Q14" i="6"/>
  <c r="S107" i="3"/>
  <c r="Q75" i="5"/>
  <c r="Q49" i="4"/>
  <c r="R19" i="3"/>
  <c r="S32" i="3"/>
  <c r="Q11" i="5"/>
  <c r="Q66" i="5"/>
  <c r="Q69" i="5"/>
  <c r="Q15" i="4"/>
  <c r="Q72" i="5"/>
  <c r="R107" i="3"/>
  <c r="Q20" i="5"/>
  <c r="Q98" i="6"/>
  <c r="R50" i="3"/>
  <c r="S79" i="3"/>
  <c r="R82" i="3"/>
  <c r="Q104" i="4"/>
  <c r="Q81" i="5"/>
  <c r="Q21" i="6"/>
  <c r="S47" i="3"/>
  <c r="S65" i="3"/>
  <c r="Q52" i="4"/>
  <c r="Q59" i="4"/>
  <c r="Q101" i="4"/>
  <c r="Q23" i="5"/>
  <c r="Q70" i="6"/>
  <c r="S64" i="3"/>
  <c r="S43" i="3"/>
  <c r="Q51" i="5"/>
  <c r="Q84" i="4"/>
  <c r="S16" i="3"/>
  <c r="S97" i="3"/>
  <c r="Q55" i="5"/>
  <c r="S56" i="3"/>
  <c r="Q88" i="6"/>
  <c r="Q17" i="4"/>
  <c r="Q39" i="6"/>
  <c r="S62" i="3"/>
  <c r="Q30" i="5"/>
  <c r="Q15" i="6"/>
  <c r="Q101" i="5"/>
  <c r="Q52" i="5"/>
  <c r="Q16" i="4"/>
  <c r="S115" i="3"/>
  <c r="Q63" i="4"/>
  <c r="Q11" i="6"/>
  <c r="Q27" i="6"/>
  <c r="S92" i="3"/>
  <c r="S114" i="3"/>
  <c r="Q35" i="4"/>
  <c r="Q42" i="6"/>
  <c r="Q66" i="6"/>
  <c r="Q74" i="6"/>
  <c r="Q21" i="4"/>
  <c r="Q46" i="6"/>
  <c r="R56" i="3"/>
  <c r="Q31" i="5"/>
  <c r="S78" i="3"/>
  <c r="Q14" i="5"/>
  <c r="Q48" i="5"/>
  <c r="Q38" i="4"/>
  <c r="Q66" i="4"/>
  <c r="Q106" i="4"/>
  <c r="R46" i="3"/>
  <c r="S46" i="3"/>
  <c r="R96" i="3"/>
  <c r="Q44" i="5"/>
  <c r="S28" i="3"/>
  <c r="Q67" i="5"/>
  <c r="Q96" i="6"/>
  <c r="R85" i="3"/>
  <c r="R100" i="3"/>
  <c r="R86" i="3"/>
  <c r="Q24" i="4"/>
  <c r="Q40" i="5"/>
  <c r="Q24" i="5"/>
  <c r="C12" i="7"/>
  <c r="C17" i="7" s="1"/>
  <c r="B8" i="3"/>
  <c r="D12" i="7" s="1"/>
  <c r="Q19" i="5"/>
  <c r="R16" i="3"/>
  <c r="R79" i="3"/>
  <c r="Q37" i="4"/>
  <c r="Q19" i="6"/>
  <c r="S57" i="3"/>
  <c r="Q83" i="4"/>
  <c r="S103" i="3"/>
  <c r="R103" i="3"/>
  <c r="Q102" i="4"/>
  <c r="S96" i="3"/>
  <c r="Q60" i="4"/>
  <c r="Q76" i="4"/>
  <c r="Q18" i="5"/>
  <c r="Q64" i="5"/>
  <c r="Q30" i="6"/>
  <c r="Q64" i="6"/>
  <c r="Q26" i="5"/>
  <c r="Q63" i="5"/>
  <c r="Q91" i="5"/>
  <c r="S86" i="3"/>
  <c r="Q48" i="4"/>
  <c r="Q80" i="4"/>
  <c r="Q93" i="6"/>
  <c r="Q54" i="5"/>
  <c r="Q22" i="6"/>
  <c r="R93" i="3"/>
  <c r="R114" i="3"/>
  <c r="Q65" i="4"/>
  <c r="S31" i="3"/>
  <c r="R72" i="3"/>
  <c r="R64" i="3"/>
  <c r="S72" i="3"/>
  <c r="R81" i="3"/>
  <c r="S83" i="3"/>
  <c r="S93" i="3"/>
  <c r="Q97" i="5"/>
  <c r="Q46" i="4"/>
  <c r="Q80" i="5"/>
  <c r="Q107" i="6"/>
  <c r="R92" i="3"/>
  <c r="Q23" i="4"/>
  <c r="Q34" i="4"/>
  <c r="Q62" i="4"/>
  <c r="Q69" i="4"/>
  <c r="Q77" i="4"/>
  <c r="Q87" i="4"/>
  <c r="Q77" i="5"/>
  <c r="S100" i="3"/>
  <c r="Q89" i="5"/>
  <c r="Q77" i="6"/>
  <c r="Q78" i="5"/>
  <c r="R47" i="3"/>
  <c r="Q51" i="4"/>
  <c r="Q83" i="5"/>
  <c r="Q84" i="6"/>
  <c r="Q97" i="4"/>
  <c r="Q52" i="6"/>
  <c r="Q57" i="6"/>
  <c r="Q67" i="6"/>
  <c r="Q80" i="6"/>
  <c r="R65" i="3"/>
  <c r="S82" i="3"/>
  <c r="R57" i="3"/>
  <c r="Q95" i="6"/>
  <c r="R53" i="3"/>
  <c r="S53" i="3"/>
  <c r="Q36" i="4"/>
  <c r="S17" i="3"/>
  <c r="R17" i="3"/>
  <c r="S27" i="3"/>
  <c r="R27" i="3"/>
  <c r="S102" i="3"/>
  <c r="R102" i="3"/>
  <c r="S26" i="3"/>
  <c r="R26" i="3"/>
  <c r="S18" i="3"/>
  <c r="R18" i="3"/>
  <c r="S55" i="3"/>
  <c r="R55" i="3"/>
  <c r="S14" i="3"/>
  <c r="R14" i="3"/>
  <c r="S42" i="3"/>
  <c r="R42" i="3"/>
  <c r="S95" i="3"/>
  <c r="R95" i="3"/>
  <c r="C11" i="8"/>
  <c r="S25" i="3"/>
  <c r="R25" i="3"/>
  <c r="R39" i="3"/>
  <c r="S39" i="3"/>
  <c r="S52" i="3"/>
  <c r="R52" i="3"/>
  <c r="S67" i="3"/>
  <c r="R67" i="3"/>
  <c r="S51" i="3"/>
  <c r="R51" i="3"/>
  <c r="S33" i="3"/>
  <c r="R33" i="3"/>
  <c r="S23" i="3"/>
  <c r="R23" i="3"/>
  <c r="S37" i="3"/>
  <c r="R37" i="3"/>
  <c r="S48" i="3"/>
  <c r="R48" i="3"/>
  <c r="S60" i="3"/>
  <c r="R60" i="3"/>
  <c r="S70" i="3"/>
  <c r="R70" i="3"/>
  <c r="S94" i="3"/>
  <c r="R94" i="3"/>
  <c r="Q92" i="4"/>
  <c r="Q25" i="5"/>
  <c r="R24" i="3"/>
  <c r="R45" i="3"/>
  <c r="R61" i="3"/>
  <c r="G15" i="7"/>
  <c r="Q17" i="5"/>
  <c r="S24" i="3"/>
  <c r="S36" i="3"/>
  <c r="S49" i="3"/>
  <c r="S54" i="3"/>
  <c r="Q85" i="4"/>
  <c r="S58" i="3"/>
  <c r="R58" i="3"/>
  <c r="Q41" i="4"/>
  <c r="Q55" i="4"/>
  <c r="Q58" i="5"/>
  <c r="S20" i="3"/>
  <c r="S89" i="3"/>
  <c r="S90" i="3"/>
  <c r="S99" i="3"/>
  <c r="S105" i="3"/>
  <c r="R105" i="3"/>
  <c r="R109" i="3"/>
  <c r="Q58" i="4"/>
  <c r="Q64" i="4"/>
  <c r="Q90" i="4"/>
  <c r="Q21" i="5"/>
  <c r="Q12" i="5"/>
  <c r="R49" i="3"/>
  <c r="R76" i="3"/>
  <c r="S88" i="3"/>
  <c r="R88" i="3"/>
  <c r="R106" i="3"/>
  <c r="Q68" i="5"/>
  <c r="Q89" i="6"/>
  <c r="S19" i="3"/>
  <c r="S71" i="3"/>
  <c r="S106" i="3"/>
  <c r="Q14" i="4"/>
  <c r="Q91" i="4"/>
  <c r="R20" i="3"/>
  <c r="S44" i="3"/>
  <c r="R44" i="3"/>
  <c r="S50" i="3"/>
  <c r="S81" i="3"/>
  <c r="R89" i="3"/>
  <c r="R104" i="3"/>
  <c r="G12" i="7"/>
  <c r="R32" i="3"/>
  <c r="S87" i="3"/>
  <c r="R87" i="3"/>
  <c r="R97" i="3"/>
  <c r="R99" i="3"/>
  <c r="S109" i="3"/>
  <c r="Q47" i="4"/>
  <c r="Q12" i="6"/>
  <c r="R36" i="3"/>
  <c r="G14" i="7"/>
  <c r="S40" i="3"/>
  <c r="R40" i="3"/>
  <c r="S45" i="3"/>
  <c r="S61" i="3"/>
  <c r="S77" i="3"/>
  <c r="R77" i="3"/>
  <c r="Q57" i="4"/>
  <c r="Q86" i="4"/>
  <c r="R28" i="3"/>
  <c r="R69" i="3"/>
  <c r="R71" i="3"/>
  <c r="Q19" i="4"/>
  <c r="S80" i="3"/>
  <c r="R80" i="3"/>
  <c r="S111" i="3"/>
  <c r="R111" i="3"/>
  <c r="Q29" i="4"/>
  <c r="Q39" i="4"/>
  <c r="Q16" i="6"/>
  <c r="Q105" i="6"/>
  <c r="S98" i="3"/>
  <c r="R98" i="3"/>
  <c r="R62" i="3"/>
  <c r="S74" i="3"/>
  <c r="R74" i="3"/>
  <c r="Q18" i="4"/>
  <c r="Q27" i="4"/>
  <c r="Q56" i="4"/>
  <c r="Q81" i="4"/>
  <c r="Q39" i="5"/>
  <c r="R54" i="3"/>
  <c r="S84" i="3"/>
  <c r="R84" i="3"/>
  <c r="S108" i="3"/>
  <c r="R108" i="3"/>
  <c r="R113" i="3"/>
  <c r="C12" i="8"/>
  <c r="P110" i="4"/>
  <c r="H14" i="7" s="1"/>
  <c r="Q11" i="4"/>
  <c r="Q30" i="4"/>
  <c r="Q32" i="4"/>
  <c r="Q45" i="4"/>
  <c r="Q54" i="4"/>
  <c r="Q74" i="4"/>
  <c r="Q105" i="4"/>
  <c r="R75" i="3"/>
  <c r="S113" i="3"/>
  <c r="Q50" i="4"/>
  <c r="Q93" i="4"/>
  <c r="Q13" i="5"/>
  <c r="R21" i="3"/>
  <c r="S21" i="3"/>
  <c r="S15" i="3"/>
  <c r="S29" i="3"/>
  <c r="R29" i="3"/>
  <c r="S34" i="3"/>
  <c r="R35" i="3"/>
  <c r="R43" i="3"/>
  <c r="S75" i="3"/>
  <c r="S76" i="3"/>
  <c r="S85" i="3"/>
  <c r="S91" i="3"/>
  <c r="R91" i="3"/>
  <c r="S110" i="3"/>
  <c r="R110" i="3"/>
  <c r="Q12" i="4"/>
  <c r="Q53" i="4"/>
  <c r="Q67" i="4"/>
  <c r="Q73" i="4"/>
  <c r="Q78" i="4"/>
  <c r="Q15" i="5"/>
  <c r="Q90" i="5"/>
  <c r="R30" i="3"/>
  <c r="R15" i="3"/>
  <c r="S30" i="3"/>
  <c r="R34" i="3"/>
  <c r="Q20" i="4"/>
  <c r="B9" i="3"/>
  <c r="S35" i="3"/>
  <c r="S73" i="3"/>
  <c r="R73" i="3"/>
  <c r="R83" i="3"/>
  <c r="Q22" i="4"/>
  <c r="Q26" i="4"/>
  <c r="Q28" i="4"/>
  <c r="Q95" i="4"/>
  <c r="R38" i="3"/>
  <c r="S63" i="3"/>
  <c r="R63" i="3"/>
  <c r="S38" i="3"/>
  <c r="S66" i="3"/>
  <c r="R66" i="3"/>
  <c r="R68" i="3"/>
  <c r="S69" i="3"/>
  <c r="S104" i="3"/>
  <c r="Q13" i="4"/>
  <c r="Q25" i="4"/>
  <c r="Q31" i="4"/>
  <c r="Q100" i="4"/>
  <c r="Q88" i="5"/>
  <c r="R90" i="3"/>
  <c r="R31" i="3"/>
  <c r="S68" i="3"/>
  <c r="R78" i="3"/>
  <c r="S101" i="3"/>
  <c r="R101" i="3"/>
  <c r="Q73" i="5"/>
  <c r="S112" i="3"/>
  <c r="R112" i="3"/>
  <c r="Q108" i="4"/>
  <c r="Q109" i="5"/>
  <c r="Q42" i="4"/>
  <c r="Q70" i="4"/>
  <c r="Q96" i="4"/>
  <c r="Q35" i="5"/>
  <c r="Q81" i="6"/>
  <c r="Q79" i="4"/>
  <c r="Q94" i="4"/>
  <c r="Q103" i="4"/>
  <c r="Q36" i="5"/>
  <c r="Q79" i="5"/>
  <c r="Q82" i="5"/>
  <c r="Q108" i="5"/>
  <c r="Q75" i="6"/>
  <c r="Q43" i="4"/>
  <c r="Q71" i="4"/>
  <c r="Q89" i="4"/>
  <c r="Q32" i="5"/>
  <c r="Q98" i="4"/>
  <c r="Q107" i="4"/>
  <c r="Q16" i="5"/>
  <c r="Q38" i="5"/>
  <c r="Q49" i="5"/>
  <c r="Q53" i="5"/>
  <c r="Q56" i="5"/>
  <c r="Q70" i="5"/>
  <c r="Q84" i="5"/>
  <c r="Q57" i="5"/>
  <c r="Q98" i="5"/>
  <c r="Q106" i="5"/>
  <c r="Q68" i="6"/>
  <c r="Q33" i="4"/>
  <c r="Q61" i="4"/>
  <c r="Q99" i="4"/>
  <c r="D15" i="7"/>
  <c r="C13" i="8"/>
  <c r="P111" i="5"/>
  <c r="H15" i="7" s="1"/>
  <c r="Q28" i="5"/>
  <c r="Q34" i="5"/>
  <c r="Q37" i="5"/>
  <c r="Q42" i="5"/>
  <c r="Q74" i="5"/>
  <c r="Q82" i="4"/>
  <c r="Q88" i="4"/>
  <c r="Q27" i="5"/>
  <c r="Q61" i="5"/>
  <c r="Q72" i="4"/>
  <c r="Q33" i="5"/>
  <c r="Q41" i="5"/>
  <c r="Q45" i="5"/>
  <c r="Q92" i="5"/>
  <c r="Q104" i="5"/>
  <c r="Q31" i="6"/>
  <c r="R115" i="3"/>
  <c r="Q40" i="4"/>
  <c r="Q44" i="4"/>
  <c r="Q68" i="4"/>
  <c r="Q75" i="4"/>
  <c r="Q22" i="5"/>
  <c r="Q65" i="5"/>
  <c r="Q102" i="5"/>
  <c r="Q20" i="6"/>
  <c r="Q28" i="6"/>
  <c r="Q47" i="5"/>
  <c r="Q50" i="5"/>
  <c r="Q59" i="5"/>
  <c r="Q76" i="5"/>
  <c r="Q85" i="5"/>
  <c r="C14" i="8"/>
  <c r="P112" i="6"/>
  <c r="H16" i="7" s="1"/>
  <c r="Q35" i="6"/>
  <c r="Q36" i="6"/>
  <c r="Q40" i="6"/>
  <c r="Q54" i="6"/>
  <c r="Q55" i="6"/>
  <c r="Q69" i="6"/>
  <c r="Q82" i="6"/>
  <c r="Q102" i="6"/>
  <c r="Q94" i="5"/>
  <c r="Q99" i="5"/>
  <c r="B12" i="8"/>
  <c r="Q43" i="5"/>
  <c r="Q43" i="6"/>
  <c r="Q44" i="6"/>
  <c r="Q60" i="6"/>
  <c r="Q18" i="6"/>
  <c r="Q26" i="6"/>
  <c r="Q53" i="6"/>
  <c r="Q85" i="6"/>
  <c r="Q62" i="5"/>
  <c r="Q56" i="6"/>
  <c r="Q29" i="5"/>
  <c r="Q46" i="5"/>
  <c r="Q86" i="5"/>
  <c r="Q100" i="5"/>
  <c r="Q105" i="5"/>
  <c r="Q71" i="5"/>
  <c r="Q107" i="5"/>
  <c r="B13" i="8"/>
  <c r="Q93" i="5"/>
  <c r="Q50" i="6"/>
  <c r="Q49" i="6"/>
  <c r="G16" i="7"/>
  <c r="Q24" i="6"/>
  <c r="Q32" i="6"/>
  <c r="Q83" i="6"/>
  <c r="Q37" i="6"/>
  <c r="Q45" i="6"/>
  <c r="Q51" i="6"/>
  <c r="Q63" i="6"/>
  <c r="Q17" i="6"/>
  <c r="Q58" i="6"/>
  <c r="Q91" i="6"/>
  <c r="Q97" i="6"/>
  <c r="Q65" i="6"/>
  <c r="Q92" i="6"/>
  <c r="Q29" i="6"/>
  <c r="Q71" i="6"/>
  <c r="Q72" i="6"/>
  <c r="Q94" i="6"/>
  <c r="Q87" i="5"/>
  <c r="Q95" i="5"/>
  <c r="Q103" i="5"/>
  <c r="Q13" i="6"/>
  <c r="Q25" i="6"/>
  <c r="Q33" i="6"/>
  <c r="Q34" i="6"/>
  <c r="Q41" i="6"/>
  <c r="Q47" i="6"/>
  <c r="Q78" i="6"/>
  <c r="Q79" i="6"/>
  <c r="Q99" i="6"/>
  <c r="Q100" i="6"/>
  <c r="Q103" i="6"/>
  <c r="Q108" i="6"/>
  <c r="Q96" i="5"/>
  <c r="B14" i="8"/>
  <c r="Q86" i="6"/>
  <c r="Q38" i="6"/>
  <c r="Q60" i="5"/>
  <c r="Q23" i="6"/>
  <c r="Q61" i="6"/>
  <c r="Q106" i="6"/>
  <c r="Q110" i="6"/>
  <c r="Q109" i="6"/>
  <c r="Q59" i="6"/>
  <c r="Q73" i="6"/>
  <c r="Q87" i="6"/>
  <c r="Q101" i="6"/>
  <c r="Q48" i="6"/>
  <c r="Q62" i="6"/>
  <c r="Q76" i="6"/>
  <c r="Q90" i="6"/>
  <c r="Q104" i="6"/>
  <c r="G13" i="7" l="1"/>
  <c r="G17" i="7" s="1"/>
  <c r="S13" i="3"/>
  <c r="S117" i="3" s="1"/>
  <c r="F9" i="3" s="1"/>
  <c r="R13" i="3"/>
  <c r="R117" i="3" s="1"/>
  <c r="E4" i="3" s="1"/>
  <c r="Q117" i="3"/>
  <c r="H13" i="7" s="1"/>
  <c r="B11" i="8"/>
  <c r="B15" i="8" s="1"/>
  <c r="AE117" i="3"/>
  <c r="P15" i="8"/>
  <c r="Q111" i="5"/>
  <c r="Q112" i="6"/>
  <c r="D13" i="7"/>
  <c r="D14" i="8"/>
  <c r="C15" i="8"/>
  <c r="Q110" i="4"/>
  <c r="D5" i="4" s="1"/>
  <c r="H12" i="7" l="1"/>
  <c r="H17" i="7" s="1"/>
  <c r="E5" i="3"/>
  <c r="E16" i="7"/>
  <c r="F16" i="7" s="1"/>
  <c r="D5" i="6"/>
  <c r="F5" i="6" s="1"/>
  <c r="E15" i="7"/>
  <c r="F15" i="7" s="1"/>
  <c r="D5" i="5"/>
  <c r="F5" i="5" s="1"/>
  <c r="AC112" i="6"/>
  <c r="D17" i="7"/>
  <c r="E13" i="7"/>
  <c r="F13" i="7" s="1"/>
  <c r="D9" i="3"/>
  <c r="E14" i="7"/>
  <c r="F14" i="7" s="1"/>
  <c r="F5" i="4"/>
  <c r="E12" i="7"/>
  <c r="D8" i="3"/>
  <c r="F8" i="3"/>
  <c r="D15" i="8"/>
  <c r="E15" i="8"/>
  <c r="E17" i="7" l="1"/>
  <c r="F12" i="7"/>
  <c r="F17" i="7" s="1"/>
</calcChain>
</file>

<file path=xl/sharedStrings.xml><?xml version="1.0" encoding="utf-8"?>
<sst xmlns="http://schemas.openxmlformats.org/spreadsheetml/2006/main" count="615" uniqueCount="246">
  <si>
    <t>Tyson Foods SY 26-27 Commodity Calculator</t>
  </si>
  <si>
    <t>Instructions</t>
  </si>
  <si>
    <t>1.)</t>
  </si>
  <si>
    <t>Fill out the individual calculator tabs for the corresponding commodities you are diverting for SY26-27.</t>
  </si>
  <si>
    <t>1a.</t>
  </si>
  <si>
    <t>The fields to fill out are all in this color</t>
  </si>
  <si>
    <t>1b.</t>
  </si>
  <si>
    <t>Ensure that you enter in your Carry Forward balance if you have one on each specific commodity tab.</t>
  </si>
  <si>
    <t>1c.</t>
  </si>
  <si>
    <t>This calculator allows you to plan out your total diversions for each commodity.  This is calculated by taking both of your inputs (Carry Forward lbs. if applicable and your new total diversions) and comparing with your planned items.</t>
  </si>
  <si>
    <t>1d.</t>
  </si>
  <si>
    <t xml:space="preserve">Look at your specific product needs either by entering your needed cases or your ADP for that product along with the frequency of that product on your menu.  This will calculate out the lb. utilization.  </t>
  </si>
  <si>
    <t>1e.</t>
  </si>
  <si>
    <t>There are Forecast sections on the right side of the pages to help plan out when you need your cases by month.</t>
  </si>
  <si>
    <t>2.)</t>
  </si>
  <si>
    <t>The Commodity and Forecast Summary Tabs should auto populate based on selections in the individual calculator tabs.</t>
  </si>
  <si>
    <t>3.)</t>
  </si>
  <si>
    <t>Print out or reference the summary forms as a consolidated snapshot.</t>
  </si>
  <si>
    <t>If you have any questions please reach out to your Tyson K-12 contact</t>
  </si>
  <si>
    <t>MaterialCode</t>
  </si>
  <si>
    <t>ProductBrand</t>
  </si>
  <si>
    <t>Description</t>
  </si>
  <si>
    <t>Commodity</t>
  </si>
  <si>
    <t>NetCaseWeight_lbs</t>
  </si>
  <si>
    <t>ServingsPerCase</t>
  </si>
  <si>
    <t>ServingSize_oz</t>
  </si>
  <si>
    <t>CNPortion</t>
  </si>
  <si>
    <t>CSCPoints</t>
  </si>
  <si>
    <t>MMA_oz</t>
  </si>
  <si>
    <t>EqGrain_oz</t>
  </si>
  <si>
    <t>WhiteLbsDFperCase</t>
  </si>
  <si>
    <t>DarkLbsDFperCase</t>
  </si>
  <si>
    <t>CheeseLbsDFperCase</t>
  </si>
  <si>
    <t>BeefLbsDFperCase</t>
  </si>
  <si>
    <t>PorkLbsDFperCase</t>
  </si>
  <si>
    <t>Cheeseburger Meatloaf</t>
  </si>
  <si>
    <t>100154 / 100155</t>
  </si>
  <si>
    <t xml:space="preserve">1 piece </t>
  </si>
  <si>
    <t>Down Home Beef Salisbury Steak</t>
  </si>
  <si>
    <t>Fine Beef Crumbles</t>
  </si>
  <si>
    <t>2.4 oz.</t>
  </si>
  <si>
    <t>Breaded Beef Patties</t>
  </si>
  <si>
    <t>Beef Meatballs</t>
  </si>
  <si>
    <t>5 pieces</t>
  </si>
  <si>
    <t>Smokie Grill® Beef Rib Pattie with Honey BBQ Sauce</t>
  </si>
  <si>
    <t>1 piece</t>
  </si>
  <si>
    <t>Smokie Grill® Pork Rib Pattie with Honey BBQ Sauce</t>
  </si>
  <si>
    <t>100193</t>
  </si>
  <si>
    <t>Wonderbites® Beef Dipper with Teriyaki</t>
  </si>
  <si>
    <t>4 pieces</t>
  </si>
  <si>
    <t>Flame Grilled Beef Pattie with Onion</t>
  </si>
  <si>
    <t>Flame Grilled Beef Burger</t>
  </si>
  <si>
    <t>Breaded Pork Steak</t>
  </si>
  <si>
    <t>Pork Sausage Pattie</t>
  </si>
  <si>
    <t>Loaded Cheeseburger Mini Patties</t>
  </si>
  <si>
    <t>Flame Grilled Gluten Free Chopped Beef Burger</t>
  </si>
  <si>
    <t>Whole Grain Breaded Nashville Hot MWWM Chicken Tenders</t>
  </si>
  <si>
    <t>100103 W</t>
  </si>
  <si>
    <t>3 pieces</t>
  </si>
  <si>
    <t>Wings of Fire Bone-In Chicken Wings</t>
  </si>
  <si>
    <t>Taco Seasoned Chopped Chicken</t>
  </si>
  <si>
    <t>100103 D</t>
  </si>
  <si>
    <t>2.00 oz.</t>
  </si>
  <si>
    <t>Breaded Traditional Chicken Thigh</t>
  </si>
  <si>
    <t>Mesquite Glazed Chicken Thigh</t>
  </si>
  <si>
    <t>Whole Grain Breaded Homestyle Whole Muscle Boneless Chicken Wings</t>
  </si>
  <si>
    <t>6 pieces</t>
  </si>
  <si>
    <t>Fully Cooked Chicken Drumsticks With BBQ Sauce</t>
  </si>
  <si>
    <t>IW Loaded Cheeseburger Mini Twin Sandwiches</t>
  </si>
  <si>
    <t>2 pieces</t>
  </si>
  <si>
    <t>IW Cheeseburger Mini Twin Sandwiches</t>
  </si>
  <si>
    <t>Flame Grilled Beef Pattie</t>
  </si>
  <si>
    <t>AdvancePierre™ Philly Beef Steak</t>
  </si>
  <si>
    <t>2.7 oz</t>
  </si>
  <si>
    <t>Mega Minis® Whole Grain Breaded Homestyle Chicken Chunks</t>
  </si>
  <si>
    <t>10 pieces</t>
  </si>
  <si>
    <t>Mega Minis® Whole Grain Breaded Waffle Flavored Chicken Chunks</t>
  </si>
  <si>
    <t>Golden Crispy Breaded Beef Bites</t>
  </si>
  <si>
    <t>Hot 'N Spicy Breaded Beef Bites</t>
  </si>
  <si>
    <t>Beef Taco Meat</t>
  </si>
  <si>
    <t>2.70 oz.</t>
  </si>
  <si>
    <t>Whole Grain Breaded Hot 'N Spicy MWWM Chicken Filets</t>
  </si>
  <si>
    <t>Harvest Breaded Beef Pattie</t>
  </si>
  <si>
    <t>Mini Breaded Beef Pattie</t>
  </si>
  <si>
    <t>Gluten Free Beef Burger</t>
  </si>
  <si>
    <t>Seasoned Beef Crumbles</t>
  </si>
  <si>
    <t xml:space="preserve">Whole Grain Breaded White Meat Chicken Patties </t>
  </si>
  <si>
    <t>Whole Grain Breaded White Meat Chicken Nuggets</t>
  </si>
  <si>
    <t>Whole Grain Breaded White Meat Popcorn Chicken</t>
  </si>
  <si>
    <t>12 pieces</t>
  </si>
  <si>
    <t xml:space="preserve">Whole Grain Breaded Homestyle Chicken Breast Tenders </t>
  </si>
  <si>
    <t>Whole Grain Breaded Golden Crispy Chicken Patties</t>
  </si>
  <si>
    <t>100103 W/D</t>
  </si>
  <si>
    <t>Whole Grain Breaded Golden Crispy Chicken Tenders</t>
  </si>
  <si>
    <t>Whole Grain Breaded Golden Crispy Chicken Nuggets</t>
  </si>
  <si>
    <t>Whole Grain Breaded Golden Crispy Chicken Fries</t>
  </si>
  <si>
    <t>8 pieces</t>
  </si>
  <si>
    <t>Whole Grain Breaded Golden Crispy Popcorn Chicken</t>
  </si>
  <si>
    <t>Whole Grain Breaded Hot 'N Spicy Chicken Patties</t>
  </si>
  <si>
    <t>Whole Grain Breaded Hot 'N Spicy Chicken Tenders</t>
  </si>
  <si>
    <t>Whole Grain Breaded Hot 'N Spicy Popcorn Chicken</t>
  </si>
  <si>
    <t>All Natural** Low Sodium 1/2" Diced White Chicken</t>
  </si>
  <si>
    <t>Deluxe Beef Meatballs</t>
  </si>
  <si>
    <t>Flame Grilled Chopped Beef Steak</t>
  </si>
  <si>
    <t>Breaded Beef Fingers</t>
  </si>
  <si>
    <t>2.5 oz.</t>
  </si>
  <si>
    <t>All Natural** Beef Meatball</t>
  </si>
  <si>
    <t>Whole Grain Breaded Chicken Patties</t>
  </si>
  <si>
    <t>Whole Grain Breaded Chicken Nuggets</t>
  </si>
  <si>
    <t>Whole Grain Breaded Popcorn Chicken</t>
  </si>
  <si>
    <t>15 pieces</t>
  </si>
  <si>
    <t xml:space="preserve">Fajita Seasoned Chicken Strips, White and Dark Meat, 2.8 oz. </t>
  </si>
  <si>
    <t>2.80 oz.</t>
  </si>
  <si>
    <t>Krisp N Krunchy™ Whole Grain Breaded Chicken Patties Fritter</t>
  </si>
  <si>
    <t>Krisp N Krunchy™ Whole Grain Breaded Chicken Tenders</t>
  </si>
  <si>
    <t>Fajita Chicken Strips</t>
  </si>
  <si>
    <t>3.00 oz.</t>
  </si>
  <si>
    <t>Golden Crispy Chicken Patties</t>
  </si>
  <si>
    <t>Whole Grain Breaded MWWM Honey Sriracha Glazed Boneless Chicken Wings</t>
  </si>
  <si>
    <t>Chicken Meatballs</t>
  </si>
  <si>
    <t>Whole Grain Breaded Patties</t>
  </si>
  <si>
    <t>Chicken Strips with Grill Marks</t>
  </si>
  <si>
    <t>2.85 oz.</t>
  </si>
  <si>
    <t>Chicken Sausage Patties</t>
  </si>
  <si>
    <t>Whole Grain Breaded Pancake Flavored Chicken Sausage Bites</t>
  </si>
  <si>
    <t>Sliced Black Forest Chicken Ham</t>
  </si>
  <si>
    <t>7 slices</t>
  </si>
  <si>
    <t>Whole Grain Breaded MWWM Homestyle Boneless Chicken Wings</t>
  </si>
  <si>
    <t>Seasoned Glazed Mesquite &amp; Smoke Flavored ProPortion® Bone-In Chicken</t>
  </si>
  <si>
    <t>Whole Grain Battered Tempura Style Chicken Nuggets</t>
  </si>
  <si>
    <t>Glazed Oven Roasted Chicken Drumsticks</t>
  </si>
  <si>
    <t>Mesquite Glazed Chicken Drumsticks</t>
  </si>
  <si>
    <t>Mega Minis® Whole Grain Breaded Homestyle MWWM Chicken Chunks</t>
  </si>
  <si>
    <t>Whole Grain Mini Chicken Corn Dog Bites</t>
  </si>
  <si>
    <t>Mega Minis® Whole Grain Breaded Nashville Hot MWWM Chicken Chunks</t>
  </si>
  <si>
    <t>Grilled Chicken Patties</t>
  </si>
  <si>
    <t>Oven Roasted Glazed Chicken Wings</t>
  </si>
  <si>
    <t>Whole Grain Chicken Corn Dogs</t>
  </si>
  <si>
    <t>IW Breaded Chicken Biscuit Sandwich</t>
  </si>
  <si>
    <t>1 Sandwich</t>
  </si>
  <si>
    <t>Whole Grain Breaded Homestyle Whole Muscle Chicken Tenderloins</t>
  </si>
  <si>
    <t>Red Label® Whole Muscle Grilled Chicken Filets</t>
  </si>
  <si>
    <t>All Natural** Low Sodium Diced Chicken</t>
  </si>
  <si>
    <t>2.30 oz.</t>
  </si>
  <si>
    <t>All Natural** Low Sodium Pulled Chicken</t>
  </si>
  <si>
    <t>2.20 oz.</t>
  </si>
  <si>
    <t>Whole Grain Breaded Homestyle Whole Muscle Chicken Breast Filets</t>
  </si>
  <si>
    <t>Whole Grain Breaded Golden Crispy MWWM Chicken Filets</t>
  </si>
  <si>
    <t>Whole Grain Breaded Southern Style MWWM Chicken Filets</t>
  </si>
  <si>
    <t>Whole Grain Breaded Hot 'N Spicy Whole Muscle Chicken Breast Filets</t>
  </si>
  <si>
    <t>Whole Grain Breaded Golden Crispy MWWM Chicken Tenders</t>
  </si>
  <si>
    <t>Whole Grain Breaded Hot 'N Spicy MWWM Chicken Tenders</t>
  </si>
  <si>
    <t>Whole Grain Breaded Golden Crispy MWWM Boneless Chicken Wings</t>
  </si>
  <si>
    <t>Whole Grain Breaded Hot 'N Spicy MWWM Boneless Chicken Wings</t>
  </si>
  <si>
    <t>Whole Grain Breaded Traditional ProPortion® Bone-In Chicken</t>
  </si>
  <si>
    <t>Whole Grain Breaded Traditional Chicken Drumsticks</t>
  </si>
  <si>
    <t>Reduced Fat Cheese Breadsticks</t>
  </si>
  <si>
    <t>110244</t>
  </si>
  <si>
    <t>1 stick</t>
  </si>
  <si>
    <t>Par-baked LMPS Cheese Breadstick</t>
  </si>
  <si>
    <t>Pepperoni Pizza Sticks</t>
  </si>
  <si>
    <t>IW Cheese Breadsticks</t>
  </si>
  <si>
    <t>Whole Grain Breaded Homestyle MWWM Chicken Tenders</t>
  </si>
  <si>
    <t>SY 26/27 Chicken Commodity Calculator</t>
  </si>
  <si>
    <t>TOTAL New Chicken Diverted lbs</t>
  </si>
  <si>
    <t>New Diverted White lbs (70%)</t>
  </si>
  <si>
    <t>Utilization</t>
  </si>
  <si>
    <t>New Diverted Dark lbs (30%)</t>
  </si>
  <si>
    <t>White Carryover lbs</t>
  </si>
  <si>
    <t>Dark Carryover lbs</t>
  </si>
  <si>
    <t>Total White lbs Available</t>
  </si>
  <si>
    <t>Planned White lbs</t>
  </si>
  <si>
    <t>Net White lbs</t>
  </si>
  <si>
    <t>Total Dark lbs Available</t>
  </si>
  <si>
    <t>Planned Dark lbs</t>
  </si>
  <si>
    <t>Net Dark lbs</t>
  </si>
  <si>
    <t xml:space="preserve">Populate either Cases or ADP &amp; Menu Frequency </t>
  </si>
  <si>
    <t>Material Code</t>
  </si>
  <si>
    <t>Net Case Weight (lbs)</t>
  </si>
  <si>
    <t>Servings Per Case</t>
  </si>
  <si>
    <t>Serving Size (oz)</t>
  </si>
  <si>
    <t>Cool School  Points</t>
  </si>
  <si>
    <t>CN Portion</t>
  </si>
  <si>
    <t>M/MA (oz)</t>
  </si>
  <si>
    <t>Eq Grain (oz)</t>
  </si>
  <si>
    <t>White Lbs DF per Case</t>
  </si>
  <si>
    <t>Dark Lbs DF per Case</t>
  </si>
  <si>
    <t>Cases</t>
  </si>
  <si>
    <t>ADP</t>
  </si>
  <si>
    <t>Menu Frequency</t>
  </si>
  <si>
    <t>Total Servings</t>
  </si>
  <si>
    <t>Total Cases</t>
  </si>
  <si>
    <t>Total White Lbs</t>
  </si>
  <si>
    <t>Total Dark Lbs</t>
  </si>
  <si>
    <t>July</t>
  </si>
  <si>
    <t>August</t>
  </si>
  <si>
    <t>September</t>
  </si>
  <si>
    <t>October</t>
  </si>
  <si>
    <t>November</t>
  </si>
  <si>
    <t>December</t>
  </si>
  <si>
    <t>January</t>
  </si>
  <si>
    <t>February</t>
  </si>
  <si>
    <t>March</t>
  </si>
  <si>
    <t>April</t>
  </si>
  <si>
    <t>May</t>
  </si>
  <si>
    <t>June</t>
  </si>
  <si>
    <t>Cases Left To Forecast</t>
  </si>
  <si>
    <t>CHICKEN - WHITE</t>
  </si>
  <si>
    <t>CHICKEN - DARK</t>
  </si>
  <si>
    <t>CHICKEN -WHITE/DARK</t>
  </si>
  <si>
    <t>Totals:</t>
  </si>
  <si>
    <t>SY 26/27 Cheese Commodity Calculator</t>
  </si>
  <si>
    <t>New Cheese Diverted lbs</t>
  </si>
  <si>
    <t>Carryover lbs</t>
  </si>
  <si>
    <t>Total lbs Available</t>
  </si>
  <si>
    <t>Planned lbs</t>
  </si>
  <si>
    <t>Net lbs</t>
  </si>
  <si>
    <t>Cheese Lbs DF per Case</t>
  </si>
  <si>
    <t>Total Cheese Lbs</t>
  </si>
  <si>
    <t>SY 26/27 Beef Commodity Calculator</t>
  </si>
  <si>
    <t>New Beef Diverted lbs</t>
  </si>
  <si>
    <t>Beef Lbs DF per Case</t>
  </si>
  <si>
    <t>Total Beef Lbs</t>
  </si>
  <si>
    <t>SY 26/27 Pork Commodity Calculator</t>
  </si>
  <si>
    <t>New Pork Diverted lbs</t>
  </si>
  <si>
    <t>Pork Lbs DF per Case</t>
  </si>
  <si>
    <t>Total Pork Lbs</t>
  </si>
  <si>
    <t>Tyson Foods SY26/27 Commodity Calculator: Commodity Summary</t>
  </si>
  <si>
    <t>RA Name / Contact Name</t>
  </si>
  <si>
    <t>RA Address</t>
  </si>
  <si>
    <t>Email</t>
  </si>
  <si>
    <t>Phone #</t>
  </si>
  <si>
    <t>Distributor / Warehouse</t>
  </si>
  <si>
    <t>New Diverted lbs</t>
  </si>
  <si>
    <t>Total Available lbs</t>
  </si>
  <si>
    <t>Total Planned lbs</t>
  </si>
  <si>
    <t>Cool School Points  Total</t>
  </si>
  <si>
    <t>Chicken - White</t>
  </si>
  <si>
    <t>Chicken - Dark</t>
  </si>
  <si>
    <t>Cheese</t>
  </si>
  <si>
    <t>Beef</t>
  </si>
  <si>
    <t>Pork</t>
  </si>
  <si>
    <t>Grand Total</t>
  </si>
  <si>
    <t>Tyson Foods SY26/27 Commodity Calculator: Forecast Summary</t>
  </si>
  <si>
    <t>Cases Still to be Forecasted</t>
  </si>
  <si>
    <t>Chicken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</si>
</sst>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name val="Calibri"/>
    </font>
    <font>
      <b/>
      <sz val="13"/>
      <name val="Calibri"/>
    </font>
    <font>
      <b/>
      <sz val="11"/>
      <color theme="1"/>
      <name val="Calibri"/>
      <family val="2"/>
      <scheme val="minor"/>
    </font>
    <font>
      <b/>
      <sz val="11"/>
      <name val="Calibri"/>
      <family val="2"/>
    </font>
    <font>
      <b/>
      <sz val="18"/>
      <name val="Calibri"/>
      <family val="2"/>
    </font>
    <font>
      <b/>
      <sz val="22"/>
      <color theme="1"/>
      <name val="Calibri"/>
      <family val="2"/>
      <scheme val="minor"/>
    </font>
    <font>
      <sz val="14"/>
      <name val="Calibri"/>
      <family val="2"/>
      <scheme val="minor"/>
    </font>
    <font>
      <sz val="11"/>
      <name val="Calibri"/>
      <family val="2"/>
      <scheme val="minor"/>
    </font>
    <font>
      <sz val="13"/>
      <name val="Calibri"/>
      <family val="2"/>
      <scheme val="minor"/>
    </font>
    <font>
      <sz val="14"/>
      <color rgb="FF002554"/>
      <name val="Calibri"/>
      <family val="2"/>
      <scheme val="minor"/>
    </font>
    <font>
      <sz val="10"/>
      <name val="Arial"/>
      <family val="2"/>
    </font>
    <font>
      <b/>
      <sz val="14"/>
      <color theme="1"/>
      <name val="Century Schoolbook"/>
      <family val="1"/>
    </font>
    <font>
      <b/>
      <sz val="16"/>
      <color theme="1"/>
      <name val="Century Schoolbook"/>
      <family val="1"/>
    </font>
    <font>
      <sz val="14"/>
      <color theme="0"/>
      <name val="Arial"/>
      <family val="2"/>
    </font>
    <font>
      <b/>
      <sz val="11"/>
      <name val="Arial"/>
      <family val="2"/>
    </font>
    <font>
      <sz val="11"/>
      <color theme="1"/>
      <name val="Arial"/>
      <family val="2"/>
    </font>
    <font>
      <b/>
      <sz val="18"/>
      <name val="Century Schoolbook"/>
      <family val="1"/>
    </font>
    <font>
      <b/>
      <sz val="15"/>
      <color theme="1"/>
      <name val="Century Schoolbook"/>
      <family val="1"/>
    </font>
  </fonts>
  <fills count="16">
    <fill>
      <patternFill patternType="none"/>
    </fill>
    <fill>
      <patternFill patternType="gray125"/>
    </fill>
    <fill>
      <patternFill patternType="solid">
        <fgColor rgb="FFD9E1F2"/>
      </patternFill>
    </fill>
    <fill>
      <patternFill patternType="solid">
        <fgColor rgb="FFFFF2CC"/>
      </patternFill>
    </fill>
    <fill>
      <patternFill patternType="solid">
        <fgColor rgb="FFEDF3F9"/>
        <bgColor indexed="64"/>
      </patternFill>
    </fill>
    <fill>
      <patternFill patternType="solid">
        <fgColor theme="0"/>
        <bgColor indexed="64"/>
      </patternFill>
    </fill>
    <fill>
      <patternFill patternType="solid">
        <fgColor theme="2"/>
        <bgColor indexed="64"/>
      </patternFill>
    </fill>
    <fill>
      <patternFill patternType="solid">
        <fgColor rgb="FFE40B0E"/>
        <bgColor indexed="64"/>
      </patternFill>
    </fill>
    <fill>
      <patternFill patternType="solid">
        <fgColor rgb="FF93C4C6"/>
        <bgColor indexed="64"/>
      </patternFill>
    </fill>
    <fill>
      <patternFill patternType="solid">
        <fgColor rgb="FF5F9773"/>
        <bgColor indexed="64"/>
      </patternFill>
    </fill>
    <fill>
      <patternFill patternType="solid">
        <fgColor rgb="FFF3AF00"/>
        <bgColor indexed="64"/>
      </patternFill>
    </fill>
    <fill>
      <patternFill patternType="solid">
        <fgColor theme="1"/>
        <bgColor indexed="64"/>
      </patternFill>
    </fill>
    <fill>
      <patternFill patternType="solid">
        <fgColor rgb="FFFFF2CC"/>
        <bgColor indexed="64"/>
      </patternFill>
    </fill>
    <fill>
      <patternFill patternType="solid">
        <fgColor rgb="FFB1D7BB"/>
        <bgColor indexed="64"/>
      </patternFill>
    </fill>
    <fill>
      <patternFill patternType="solid">
        <fgColor rgb="FFD6EADB"/>
        <bgColor indexed="64"/>
      </patternFill>
    </fill>
    <fill>
      <patternFill patternType="solid">
        <fgColor rgb="FFFED34C"/>
        <bgColor indexed="64"/>
      </patternFill>
    </fill>
  </fills>
  <borders count="31">
    <border>
      <left/>
      <right/>
      <top/>
      <bottom/>
      <diagonal/>
    </border>
    <border>
      <left style="thin">
        <color rgb="FF888888"/>
      </left>
      <right style="thin">
        <color rgb="FF888888"/>
      </right>
      <top style="thin">
        <color rgb="FF888888"/>
      </top>
      <bottom style="thin">
        <color rgb="FF888888"/>
      </bottom>
      <diagonal/>
    </border>
    <border>
      <left/>
      <right style="thin">
        <color rgb="FF888888"/>
      </right>
      <top style="thin">
        <color rgb="FF888888"/>
      </top>
      <bottom style="thin">
        <color rgb="FF888888"/>
      </bottom>
      <diagonal/>
    </border>
    <border>
      <left style="thin">
        <color rgb="FF888888"/>
      </left>
      <right style="thin">
        <color rgb="FF888888"/>
      </right>
      <top style="thin">
        <color rgb="FF888888"/>
      </top>
      <bottom/>
      <diagonal/>
    </border>
    <border>
      <left style="medium">
        <color indexed="64"/>
      </left>
      <right style="medium">
        <color indexed="64"/>
      </right>
      <top style="medium">
        <color indexed="64"/>
      </top>
      <bottom style="medium">
        <color indexed="64"/>
      </bottom>
      <diagonal/>
    </border>
    <border>
      <left style="thin">
        <color rgb="FF888888"/>
      </left>
      <right style="thin">
        <color rgb="FF888888"/>
      </right>
      <top/>
      <bottom style="thin">
        <color rgb="FF88888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rgb="FF53565A"/>
      </top>
      <bottom style="medium">
        <color rgb="FF53565A"/>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thin">
        <color rgb="FF53565A"/>
      </left>
      <right style="thin">
        <color rgb="FF53565A"/>
      </right>
      <top style="thin">
        <color rgb="FF53565A"/>
      </top>
      <bottom style="thin">
        <color rgb="FF53565A"/>
      </bottom>
      <diagonal/>
    </border>
    <border>
      <left style="thin">
        <color rgb="FF53565A"/>
      </left>
      <right/>
      <top/>
      <bottom/>
      <diagonal/>
    </border>
  </borders>
  <cellStyleXfs count="2">
    <xf numFmtId="0" fontId="0" fillId="0" borderId="0"/>
    <xf numFmtId="0" fontId="11" fillId="0" borderId="0"/>
  </cellStyleXfs>
  <cellXfs count="104">
    <xf numFmtId="0" fontId="0" fillId="0" borderId="0" xfId="0"/>
    <xf numFmtId="0" fontId="1" fillId="2" borderId="1" xfId="0" applyFont="1" applyFill="1" applyBorder="1"/>
    <xf numFmtId="0" fontId="2" fillId="0" borderId="0" xfId="0" applyFont="1"/>
    <xf numFmtId="0" fontId="1" fillId="0" borderId="0" xfId="0" applyFont="1"/>
    <xf numFmtId="0" fontId="1" fillId="2" borderId="1" xfId="0" applyFont="1" applyFill="1" applyBorder="1" applyAlignment="1">
      <alignment wrapText="1"/>
    </xf>
    <xf numFmtId="0" fontId="0" fillId="0" borderId="0" xfId="0" applyAlignment="1">
      <alignment wrapText="1"/>
    </xf>
    <xf numFmtId="0" fontId="0" fillId="0" borderId="6" xfId="0" applyBorder="1" applyAlignment="1">
      <alignment vertical="center" wrapText="1"/>
    </xf>
    <xf numFmtId="0" fontId="0" fillId="0" borderId="7" xfId="0" applyBorder="1"/>
    <xf numFmtId="0" fontId="0" fillId="0" borderId="8" xfId="0" applyBorder="1"/>
    <xf numFmtId="0" fontId="0" fillId="0" borderId="9" xfId="0" applyBorder="1" applyAlignment="1">
      <alignment vertical="center" wrapText="1"/>
    </xf>
    <xf numFmtId="0" fontId="0" fillId="0" borderId="0" xfId="0" applyAlignment="1">
      <alignment vertical="center"/>
    </xf>
    <xf numFmtId="0" fontId="0" fillId="0" borderId="10" xfId="0" applyBorder="1"/>
    <xf numFmtId="0" fontId="0" fillId="0" borderId="1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5" fillId="0" borderId="0" xfId="0" applyFont="1"/>
    <xf numFmtId="3" fontId="0" fillId="0" borderId="0" xfId="0" applyNumberFormat="1"/>
    <xf numFmtId="0" fontId="0" fillId="4" borderId="0" xfId="0" applyFill="1"/>
    <xf numFmtId="0" fontId="0" fillId="5" borderId="0" xfId="0" applyFill="1"/>
    <xf numFmtId="0" fontId="0" fillId="6" borderId="0" xfId="0" applyFill="1" applyProtection="1">
      <protection hidden="1"/>
    </xf>
    <xf numFmtId="0" fontId="7" fillId="6" borderId="0" xfId="0" applyFont="1" applyFill="1" applyAlignment="1" applyProtection="1">
      <alignment horizontal="left"/>
      <protection hidden="1"/>
    </xf>
    <xf numFmtId="0" fontId="8" fillId="6" borderId="0" xfId="0" applyFont="1" applyFill="1" applyProtection="1">
      <protection hidden="1"/>
    </xf>
    <xf numFmtId="49" fontId="9" fillId="6" borderId="0" xfId="0" applyNumberFormat="1" applyFont="1" applyFill="1" applyAlignment="1" applyProtection="1">
      <alignment horizontal="right" vertical="top"/>
      <protection hidden="1"/>
    </xf>
    <xf numFmtId="0" fontId="9" fillId="6" borderId="0" xfId="0" applyFont="1" applyFill="1" applyAlignment="1" applyProtection="1">
      <alignment horizontal="left" vertical="center" wrapText="1"/>
      <protection hidden="1"/>
    </xf>
    <xf numFmtId="0" fontId="9" fillId="6" borderId="0" xfId="0" applyFont="1" applyFill="1" applyAlignment="1" applyProtection="1">
      <alignment vertical="center" wrapText="1"/>
      <protection hidden="1"/>
    </xf>
    <xf numFmtId="0" fontId="9" fillId="6" borderId="0" xfId="0" applyFont="1" applyFill="1" applyAlignment="1" applyProtection="1">
      <alignment horizontal="right" vertical="top" wrapText="1"/>
      <protection hidden="1"/>
    </xf>
    <xf numFmtId="0" fontId="0" fillId="3" borderId="4" xfId="0" applyFill="1" applyBorder="1" applyAlignment="1">
      <alignment vertical="center"/>
    </xf>
    <xf numFmtId="0" fontId="0" fillId="7" borderId="0" xfId="0" applyFill="1" applyProtection="1">
      <protection hidden="1"/>
    </xf>
    <xf numFmtId="49" fontId="9" fillId="8" borderId="0" xfId="0" applyNumberFormat="1" applyFont="1" applyFill="1" applyAlignment="1" applyProtection="1">
      <alignment horizontal="right" vertical="top"/>
      <protection hidden="1"/>
    </xf>
    <xf numFmtId="2" fontId="12" fillId="10" borderId="11" xfId="1" applyNumberFormat="1" applyFont="1" applyFill="1" applyBorder="1" applyAlignment="1" applyProtection="1">
      <alignment horizontal="left" vertical="top" wrapText="1"/>
      <protection hidden="1"/>
    </xf>
    <xf numFmtId="2" fontId="12" fillId="10" borderId="11" xfId="1" applyNumberFormat="1" applyFont="1" applyFill="1" applyBorder="1" applyAlignment="1" applyProtection="1">
      <alignment horizontal="left" vertical="top"/>
      <protection hidden="1"/>
    </xf>
    <xf numFmtId="0" fontId="12" fillId="10" borderId="11" xfId="0" applyFont="1" applyFill="1" applyBorder="1" applyAlignment="1" applyProtection="1">
      <alignment horizontal="center" vertical="top" wrapText="1"/>
      <protection hidden="1"/>
    </xf>
    <xf numFmtId="2" fontId="12" fillId="10" borderId="11" xfId="1" applyNumberFormat="1" applyFont="1" applyFill="1" applyBorder="1" applyAlignment="1" applyProtection="1">
      <alignment horizontal="center" vertical="top" wrapText="1"/>
      <protection hidden="1"/>
    </xf>
    <xf numFmtId="0" fontId="12" fillId="10" borderId="11" xfId="1" applyFont="1" applyFill="1" applyBorder="1" applyAlignment="1" applyProtection="1">
      <alignment horizontal="left" vertical="top" wrapText="1"/>
      <protection hidden="1"/>
    </xf>
    <xf numFmtId="0" fontId="0" fillId="0" borderId="0" xfId="0" applyAlignment="1">
      <alignment horizontal="center"/>
    </xf>
    <xf numFmtId="0" fontId="0" fillId="0" borderId="0" xfId="0" applyAlignment="1">
      <alignment vertical="center" wrapText="1"/>
    </xf>
    <xf numFmtId="0" fontId="0" fillId="0" borderId="18"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22" xfId="0" applyBorder="1" applyAlignment="1">
      <alignment horizontal="right" vertical="center"/>
    </xf>
    <xf numFmtId="0" fontId="0" fillId="0" borderId="24" xfId="0" applyBorder="1" applyAlignment="1">
      <alignment horizontal="right" vertical="center"/>
    </xf>
    <xf numFmtId="0" fontId="4" fillId="2" borderId="3" xfId="0" applyFont="1" applyFill="1" applyBorder="1" applyAlignment="1">
      <alignment wrapText="1"/>
    </xf>
    <xf numFmtId="0" fontId="0" fillId="0" borderId="12" xfId="0" applyBorder="1" applyAlignment="1">
      <alignment vertical="center"/>
    </xf>
    <xf numFmtId="0" fontId="0" fillId="0" borderId="24" xfId="0" applyBorder="1" applyAlignment="1">
      <alignment vertical="center"/>
    </xf>
    <xf numFmtId="0" fontId="13" fillId="0" borderId="0" xfId="0" applyFont="1"/>
    <xf numFmtId="0" fontId="14" fillId="11" borderId="29" xfId="0" applyFont="1" applyFill="1" applyBorder="1" applyAlignment="1" applyProtection="1">
      <alignment horizontal="right" vertical="center" wrapText="1"/>
      <protection hidden="1"/>
    </xf>
    <xf numFmtId="0" fontId="14" fillId="11" borderId="29" xfId="0" applyFont="1" applyFill="1" applyBorder="1" applyAlignment="1" applyProtection="1">
      <alignment horizontal="right" vertical="center"/>
      <protection hidden="1"/>
    </xf>
    <xf numFmtId="0" fontId="15" fillId="15" borderId="1" xfId="0" applyFont="1" applyFill="1" applyBorder="1"/>
    <xf numFmtId="0" fontId="15" fillId="15" borderId="1" xfId="0" applyFont="1" applyFill="1" applyBorder="1" applyAlignment="1">
      <alignment horizontal="center" wrapText="1"/>
    </xf>
    <xf numFmtId="0" fontId="16" fillId="0" borderId="1" xfId="0" applyFont="1" applyBorder="1"/>
    <xf numFmtId="0" fontId="15" fillId="0" borderId="0" xfId="0" applyFont="1"/>
    <xf numFmtId="0" fontId="15" fillId="15" borderId="1" xfId="0" applyFont="1" applyFill="1" applyBorder="1" applyAlignment="1">
      <alignment wrapText="1"/>
    </xf>
    <xf numFmtId="0" fontId="17" fillId="0" borderId="0" xfId="0" applyFont="1"/>
    <xf numFmtId="0" fontId="1" fillId="2" borderId="1" xfId="0" applyFont="1" applyFill="1" applyBorder="1" applyAlignment="1">
      <alignment horizontal="center" wrapText="1"/>
    </xf>
    <xf numFmtId="0" fontId="12" fillId="10" borderId="11" xfId="1" applyFont="1" applyFill="1" applyBorder="1" applyAlignment="1" applyProtection="1">
      <alignment horizontal="center" vertical="top" wrapText="1"/>
      <protection hidden="1"/>
    </xf>
    <xf numFmtId="0" fontId="0" fillId="0" borderId="0" xfId="0" applyAlignment="1" applyProtection="1">
      <alignment horizontal="center"/>
      <protection hidden="1"/>
    </xf>
    <xf numFmtId="0" fontId="0" fillId="0" borderId="0" xfId="0" applyProtection="1">
      <protection hidden="1"/>
    </xf>
    <xf numFmtId="0" fontId="0" fillId="3" borderId="1"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12" fillId="10" borderId="11" xfId="0" applyFont="1" applyFill="1" applyBorder="1" applyAlignment="1" applyProtection="1">
      <alignment horizontal="center" vertical="top" wrapText="1"/>
      <protection locked="0"/>
    </xf>
    <xf numFmtId="2" fontId="12" fillId="10" borderId="11" xfId="1" applyNumberFormat="1" applyFont="1" applyFill="1" applyBorder="1" applyAlignment="1" applyProtection="1">
      <alignment horizontal="center" vertical="top" wrapText="1"/>
      <protection locked="0"/>
    </xf>
    <xf numFmtId="0" fontId="0" fillId="3" borderId="5" xfId="0" applyFill="1" applyBorder="1" applyAlignment="1" applyProtection="1">
      <alignment horizontal="center"/>
      <protection locked="0"/>
    </xf>
    <xf numFmtId="0" fontId="12" fillId="10" borderId="11" xfId="1" applyFont="1" applyFill="1" applyBorder="1" applyAlignment="1" applyProtection="1">
      <alignment horizontal="center" vertical="top" wrapText="1"/>
      <protection locked="0"/>
    </xf>
    <xf numFmtId="0" fontId="0" fillId="3" borderId="2" xfId="0" applyFill="1" applyBorder="1" applyAlignment="1" applyProtection="1">
      <alignment horizontal="center"/>
      <protection locked="0"/>
    </xf>
    <xf numFmtId="0" fontId="16" fillId="0" borderId="1" xfId="0" applyFont="1" applyBorder="1" applyAlignment="1" applyProtection="1">
      <alignment horizontal="center"/>
      <protection hidden="1"/>
    </xf>
    <xf numFmtId="0" fontId="16" fillId="14" borderId="1" xfId="0" applyFont="1" applyFill="1" applyBorder="1" applyAlignment="1" applyProtection="1">
      <alignment horizontal="center"/>
      <protection hidden="1"/>
    </xf>
    <xf numFmtId="0" fontId="18" fillId="0" borderId="0" xfId="0" applyFont="1"/>
    <xf numFmtId="0" fontId="16" fillId="13" borderId="1" xfId="0" applyFont="1" applyFill="1" applyBorder="1" applyAlignment="1" applyProtection="1">
      <alignment horizontal="center"/>
      <protection hidden="1"/>
    </xf>
    <xf numFmtId="10" fontId="0" fillId="0" borderId="14" xfId="0" applyNumberFormat="1" applyBorder="1" applyAlignment="1" applyProtection="1">
      <alignment vertical="center"/>
      <protection hidden="1"/>
    </xf>
    <xf numFmtId="10" fontId="0" fillId="0" borderId="27" xfId="0" applyNumberFormat="1" applyBorder="1" applyAlignment="1" applyProtection="1">
      <alignment vertical="center"/>
      <protection hidden="1"/>
    </xf>
    <xf numFmtId="2" fontId="0" fillId="3" borderId="14" xfId="0" applyNumberFormat="1" applyFill="1" applyBorder="1" applyAlignment="1" applyProtection="1">
      <alignment vertical="center"/>
      <protection locked="0"/>
    </xf>
    <xf numFmtId="4" fontId="0" fillId="3" borderId="19" xfId="0" applyNumberFormat="1" applyFill="1" applyBorder="1" applyAlignment="1" applyProtection="1">
      <alignment vertical="center"/>
      <protection locked="0"/>
    </xf>
    <xf numFmtId="4" fontId="0" fillId="0" borderId="28" xfId="0" applyNumberFormat="1" applyBorder="1" applyAlignment="1" applyProtection="1">
      <alignment vertical="center"/>
      <protection hidden="1"/>
    </xf>
    <xf numFmtId="4" fontId="0" fillId="0" borderId="25" xfId="0" applyNumberFormat="1" applyBorder="1" applyAlignment="1" applyProtection="1">
      <alignment vertical="center"/>
      <protection hidden="1"/>
    </xf>
    <xf numFmtId="4" fontId="0" fillId="0" borderId="13" xfId="0" applyNumberFormat="1" applyBorder="1" applyAlignment="1" applyProtection="1">
      <alignment vertical="center"/>
      <protection hidden="1"/>
    </xf>
    <xf numFmtId="4" fontId="0" fillId="0" borderId="17" xfId="0" applyNumberFormat="1" applyBorder="1" applyAlignment="1" applyProtection="1">
      <alignment vertical="center"/>
      <protection hidden="1"/>
    </xf>
    <xf numFmtId="10" fontId="0" fillId="0" borderId="19" xfId="0" applyNumberFormat="1" applyBorder="1" applyAlignment="1" applyProtection="1">
      <alignment vertical="center"/>
      <protection hidden="1"/>
    </xf>
    <xf numFmtId="4" fontId="0" fillId="3" borderId="15" xfId="0" applyNumberFormat="1" applyFill="1" applyBorder="1" applyAlignment="1" applyProtection="1">
      <alignment vertical="center"/>
      <protection locked="0"/>
    </xf>
    <xf numFmtId="4" fontId="0" fillId="0" borderId="23" xfId="0" applyNumberFormat="1" applyBorder="1" applyAlignment="1" applyProtection="1">
      <alignment vertical="center"/>
      <protection hidden="1"/>
    </xf>
    <xf numFmtId="4" fontId="0" fillId="0" borderId="15" xfId="0" applyNumberFormat="1" applyBorder="1" applyAlignment="1" applyProtection="1">
      <alignment vertical="center"/>
      <protection hidden="1"/>
    </xf>
    <xf numFmtId="4" fontId="0" fillId="0" borderId="14" xfId="0" applyNumberFormat="1" applyBorder="1" applyAlignment="1" applyProtection="1">
      <alignment vertical="center"/>
      <protection hidden="1"/>
    </xf>
    <xf numFmtId="4" fontId="0" fillId="3" borderId="14" xfId="0" applyNumberFormat="1" applyFill="1" applyBorder="1" applyAlignment="1" applyProtection="1">
      <alignment vertical="center"/>
      <protection locked="0"/>
    </xf>
    <xf numFmtId="4" fontId="0" fillId="3" borderId="26" xfId="0" applyNumberFormat="1" applyFill="1" applyBorder="1" applyAlignment="1" applyProtection="1">
      <alignment vertical="center"/>
      <protection locked="0"/>
    </xf>
    <xf numFmtId="2" fontId="0" fillId="0" borderId="0" xfId="0" applyNumberFormat="1" applyAlignment="1" applyProtection="1">
      <alignment horizontal="center"/>
      <protection hidden="1"/>
    </xf>
    <xf numFmtId="2" fontId="12" fillId="10" borderId="11" xfId="0" applyNumberFormat="1" applyFont="1" applyFill="1" applyBorder="1" applyAlignment="1" applyProtection="1">
      <alignment horizontal="center" vertical="top" wrapText="1"/>
      <protection hidden="1"/>
    </xf>
    <xf numFmtId="0" fontId="8" fillId="6" borderId="0" xfId="0" applyFont="1" applyFill="1" applyAlignment="1" applyProtection="1">
      <alignment horizontal="center"/>
      <protection hidden="1"/>
    </xf>
    <xf numFmtId="0" fontId="9" fillId="6" borderId="0" xfId="0" applyFont="1" applyFill="1" applyAlignment="1" applyProtection="1">
      <alignment horizontal="right" vertical="top" wrapText="1"/>
      <protection hidden="1"/>
    </xf>
    <xf numFmtId="0" fontId="9" fillId="6" borderId="0" xfId="0" applyFont="1" applyFill="1" applyAlignment="1" applyProtection="1">
      <alignment horizontal="left" vertical="center" wrapText="1"/>
      <protection hidden="1"/>
    </xf>
    <xf numFmtId="0" fontId="9" fillId="9" borderId="0" xfId="0" applyFont="1" applyFill="1" applyAlignment="1" applyProtection="1">
      <alignment horizontal="right" vertical="top"/>
      <protection hidden="1"/>
    </xf>
    <xf numFmtId="49" fontId="9" fillId="9" borderId="0" xfId="0" applyNumberFormat="1" applyFont="1" applyFill="1" applyAlignment="1" applyProtection="1">
      <alignment horizontal="right" vertical="top"/>
      <protection hidden="1"/>
    </xf>
    <xf numFmtId="0" fontId="9" fillId="6" borderId="0" xfId="0" applyFont="1" applyFill="1" applyAlignment="1" applyProtection="1">
      <alignment horizontal="left" vertical="top" wrapText="1"/>
      <protection hidden="1"/>
    </xf>
    <xf numFmtId="0" fontId="10" fillId="6" borderId="0" xfId="0" applyFont="1" applyFill="1" applyAlignment="1" applyProtection="1">
      <alignment horizontal="left"/>
      <protection hidden="1"/>
    </xf>
    <xf numFmtId="49" fontId="9" fillId="6" borderId="0" xfId="0" applyNumberFormat="1" applyFont="1" applyFill="1" applyAlignment="1" applyProtection="1">
      <alignment horizontal="right" vertical="top"/>
      <protection hidden="1"/>
    </xf>
    <xf numFmtId="0" fontId="6" fillId="6" borderId="0" xfId="0" applyFont="1" applyFill="1" applyAlignment="1" applyProtection="1">
      <alignment horizontal="center" vertical="center"/>
      <protection hidden="1"/>
    </xf>
    <xf numFmtId="0" fontId="7" fillId="6" borderId="0" xfId="0" applyFont="1" applyFill="1" applyAlignment="1" applyProtection="1">
      <alignment horizontal="left"/>
      <protection hidden="1"/>
    </xf>
    <xf numFmtId="0" fontId="9" fillId="8" borderId="0" xfId="0" applyFont="1" applyFill="1" applyAlignment="1" applyProtection="1">
      <alignment horizontal="right" vertical="top"/>
      <protection hidden="1"/>
    </xf>
    <xf numFmtId="49" fontId="9" fillId="8" borderId="0" xfId="0" applyNumberFormat="1" applyFont="1" applyFill="1" applyAlignment="1" applyProtection="1">
      <alignment horizontal="right" vertical="top"/>
      <protection hidden="1"/>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14" fillId="11" borderId="29" xfId="0" applyFont="1" applyFill="1" applyBorder="1" applyAlignment="1" applyProtection="1">
      <alignment horizontal="right" vertical="center" wrapText="1"/>
      <protection hidden="1"/>
    </xf>
    <xf numFmtId="0" fontId="16" fillId="12" borderId="30" xfId="0" applyFont="1" applyFill="1" applyBorder="1" applyAlignment="1" applyProtection="1">
      <alignment horizontal="center" vertical="center"/>
      <protection locked="0"/>
    </xf>
    <xf numFmtId="0" fontId="16" fillId="12" borderId="0" xfId="0" applyFont="1" applyFill="1" applyAlignment="1" applyProtection="1">
      <alignment horizontal="center" vertical="center"/>
      <protection locked="0"/>
    </xf>
    <xf numFmtId="0" fontId="16" fillId="12" borderId="30" xfId="0" quotePrefix="1" applyFont="1" applyFill="1" applyBorder="1" applyAlignment="1" applyProtection="1">
      <alignment horizontal="center" vertical="center"/>
      <protection locked="0"/>
    </xf>
    <xf numFmtId="0" fontId="16" fillId="12" borderId="0" xfId="0" quotePrefix="1" applyFont="1" applyFill="1" applyAlignment="1" applyProtection="1">
      <alignment horizontal="center" vertical="center"/>
      <protection locked="0"/>
    </xf>
  </cellXfs>
  <cellStyles count="2">
    <cellStyle name="Normal" xfId="0" builtinId="0"/>
    <cellStyle name="Normal 12" xfId="1" xr:uid="{D1687E01-3352-476C-A0C2-CDB6A6D9ADAA}"/>
  </cellStyles>
  <dxfs count="5">
    <dxf>
      <fill>
        <patternFill patternType="solid">
          <fgColor rgb="FFE2EFDA"/>
        </patternFill>
      </fill>
    </dxf>
    <dxf>
      <fill>
        <patternFill patternType="solid">
          <fgColor rgb="FFE2EFDA"/>
        </patternFill>
      </fill>
    </dxf>
    <dxf>
      <fill>
        <patternFill patternType="solid">
          <fgColor rgb="FFE2EFDA"/>
        </patternFill>
      </fill>
    </dxf>
    <dxf>
      <fill>
        <patternFill patternType="solid">
          <fgColor rgb="FFE2EFDA"/>
        </patternFill>
      </fill>
    </dxf>
    <dxf>
      <fill>
        <patternFill patternType="solid">
          <fgColor rgb="FFE2EFDA"/>
        </patternFill>
      </fill>
    </dxf>
  </dxfs>
  <tableStyles count="0" defaultTableStyle="TableStyleMedium9" defaultPivotStyle="PivotStyleLight16"/>
  <colors>
    <mruColors>
      <color rgb="FFFED34C"/>
      <color rgb="FFFED3BC"/>
      <color rgb="FFFCE49D"/>
      <color rgb="FFB1D7BB"/>
      <color rgb="FFC3D8D6"/>
      <color rgb="FFD6EADB"/>
      <color rgb="FFD3E3E1"/>
      <color rgb="FFFFF2CC"/>
      <color rgb="FFEADFC7"/>
      <color rgb="FF5F97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107673</xdr:colOff>
      <xdr:row>6</xdr:row>
      <xdr:rowOff>65160</xdr:rowOff>
    </xdr:from>
    <xdr:to>
      <xdr:col>13</xdr:col>
      <xdr:colOff>563217</xdr:colOff>
      <xdr:row>14</xdr:row>
      <xdr:rowOff>48155</xdr:rowOff>
    </xdr:to>
    <xdr:pic>
      <xdr:nvPicPr>
        <xdr:cNvPr id="2" name="Picture 1">
          <a:extLst>
            <a:ext uri="{FF2B5EF4-FFF2-40B4-BE49-F238E27FC236}">
              <a16:creationId xmlns:a16="http://schemas.microsoft.com/office/drawing/2014/main" id="{410F8EC6-FC1F-443B-BBDA-9CC0606D85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8148" y="1160535"/>
          <a:ext cx="1674744" cy="16117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304800</xdr:colOff>
      <xdr:row>2</xdr:row>
      <xdr:rowOff>348836</xdr:rowOff>
    </xdr:from>
    <xdr:to>
      <xdr:col>8</xdr:col>
      <xdr:colOff>409575</xdr:colOff>
      <xdr:row>7</xdr:row>
      <xdr:rowOff>234738</xdr:rowOff>
    </xdr:to>
    <xdr:pic>
      <xdr:nvPicPr>
        <xdr:cNvPr id="2" name="Picture 1">
          <a:extLst>
            <a:ext uri="{FF2B5EF4-FFF2-40B4-BE49-F238E27FC236}">
              <a16:creationId xmlns:a16="http://schemas.microsoft.com/office/drawing/2014/main" id="{A0231371-74B1-401D-B7B0-A40459C53E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53250" y="767936"/>
          <a:ext cx="2095500" cy="19814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276225</xdr:colOff>
      <xdr:row>1</xdr:row>
      <xdr:rowOff>28575</xdr:rowOff>
    </xdr:from>
    <xdr:to>
      <xdr:col>9</xdr:col>
      <xdr:colOff>114300</xdr:colOff>
      <xdr:row>8</xdr:row>
      <xdr:rowOff>143077</xdr:rowOff>
    </xdr:to>
    <xdr:pic>
      <xdr:nvPicPr>
        <xdr:cNvPr id="3" name="Picture 2">
          <a:extLst>
            <a:ext uri="{FF2B5EF4-FFF2-40B4-BE49-F238E27FC236}">
              <a16:creationId xmlns:a16="http://schemas.microsoft.com/office/drawing/2014/main" id="{1D55B9C9-31C8-435B-A73E-2ADE1202D2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77025" y="247650"/>
          <a:ext cx="2095500" cy="19814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228600</xdr:colOff>
      <xdr:row>1</xdr:row>
      <xdr:rowOff>38100</xdr:rowOff>
    </xdr:from>
    <xdr:to>
      <xdr:col>8</xdr:col>
      <xdr:colOff>514350</xdr:colOff>
      <xdr:row>8</xdr:row>
      <xdr:rowOff>85927</xdr:rowOff>
    </xdr:to>
    <xdr:pic>
      <xdr:nvPicPr>
        <xdr:cNvPr id="2" name="Picture 1">
          <a:extLst>
            <a:ext uri="{FF2B5EF4-FFF2-40B4-BE49-F238E27FC236}">
              <a16:creationId xmlns:a16="http://schemas.microsoft.com/office/drawing/2014/main" id="{3A864CA6-43CD-4674-AE01-5A9B08DF46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29400" y="257175"/>
          <a:ext cx="2095500" cy="19814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219075</xdr:colOff>
      <xdr:row>1</xdr:row>
      <xdr:rowOff>19050</xdr:rowOff>
    </xdr:from>
    <xdr:to>
      <xdr:col>8</xdr:col>
      <xdr:colOff>419100</xdr:colOff>
      <xdr:row>8</xdr:row>
      <xdr:rowOff>104977</xdr:rowOff>
    </xdr:to>
    <xdr:pic>
      <xdr:nvPicPr>
        <xdr:cNvPr id="2" name="Picture 1">
          <a:extLst>
            <a:ext uri="{FF2B5EF4-FFF2-40B4-BE49-F238E27FC236}">
              <a16:creationId xmlns:a16="http://schemas.microsoft.com/office/drawing/2014/main" id="{75725456-4E01-415A-8244-ECC1AC77DC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9875" y="238125"/>
          <a:ext cx="2095500" cy="198140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260903</xdr:colOff>
      <xdr:row>1</xdr:row>
      <xdr:rowOff>272561</xdr:rowOff>
    </xdr:from>
    <xdr:to>
      <xdr:col>8</xdr:col>
      <xdr:colOff>589816</xdr:colOff>
      <xdr:row>5</xdr:row>
      <xdr:rowOff>176047</xdr:rowOff>
    </xdr:to>
    <xdr:pic>
      <xdr:nvPicPr>
        <xdr:cNvPr id="2" name="Picture 1">
          <a:extLst>
            <a:ext uri="{FF2B5EF4-FFF2-40B4-BE49-F238E27FC236}">
              <a16:creationId xmlns:a16="http://schemas.microsoft.com/office/drawing/2014/main" id="{1792D54A-E374-46E0-9FBB-437257EEE8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09557" y="565638"/>
          <a:ext cx="937048" cy="88529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55749</xdr:colOff>
      <xdr:row>1</xdr:row>
      <xdr:rowOff>323850</xdr:rowOff>
    </xdr:from>
    <xdr:to>
      <xdr:col>8</xdr:col>
      <xdr:colOff>384664</xdr:colOff>
      <xdr:row>5</xdr:row>
      <xdr:rowOff>132086</xdr:rowOff>
    </xdr:to>
    <xdr:pic>
      <xdr:nvPicPr>
        <xdr:cNvPr id="4" name="Picture 3">
          <a:extLst>
            <a:ext uri="{FF2B5EF4-FFF2-40B4-BE49-F238E27FC236}">
              <a16:creationId xmlns:a16="http://schemas.microsoft.com/office/drawing/2014/main" id="{490ADA7C-B9B2-4ECF-808B-9635C578D7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55691" y="616927"/>
          <a:ext cx="937049" cy="88529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unyanb\Downloads\Tyson_Foods_SY_26-27_Commodity_Calculator_3-11-2026%20(4).xlsm" TargetMode="External"/><Relationship Id="rId1" Type="http://schemas.openxmlformats.org/officeDocument/2006/relationships/externalLinkPath" Target="file:///C:\Users\runyanb\Downloads\Tyson_Foods_SY_26-27_Commodity_Calculator_3-11-2026%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hicken Only Calculator"/>
      <sheetName val="Cheese Only Calculator"/>
      <sheetName val="Beef Only Calculator"/>
      <sheetName val="Pork Only Calculator"/>
      <sheetName val="Commodity Summary"/>
      <sheetName val="Forecast Summary"/>
      <sheetName val="Roll Up - SY26-27 Calculator"/>
      <sheetName val="Data Sheet"/>
      <sheetName val="Summary Clear"/>
      <sheetName val="Lists"/>
      <sheetName val="Tyson_Foods_SY_26-27_Commodity_"/>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atalog" displayName="Catalog" ref="A1:P123">
  <autoFilter ref="A1:P123" xr:uid="{00000000-0009-0000-0100-000001000000}"/>
  <tableColumns count="16">
    <tableColumn id="1" xr3:uid="{00000000-0010-0000-0000-000001000000}" name="MaterialCode"/>
    <tableColumn id="2" xr3:uid="{00000000-0010-0000-0000-000002000000}" name="ProductBrand"/>
    <tableColumn id="3" xr3:uid="{00000000-0010-0000-0000-000003000000}" name="Description"/>
    <tableColumn id="4" xr3:uid="{00000000-0010-0000-0000-000004000000}" name="Commodity"/>
    <tableColumn id="5" xr3:uid="{00000000-0010-0000-0000-000005000000}" name="NetCaseWeight_lbs"/>
    <tableColumn id="6" xr3:uid="{00000000-0010-0000-0000-000006000000}" name="ServingsPerCase"/>
    <tableColumn id="7" xr3:uid="{00000000-0010-0000-0000-000007000000}" name="ServingSize_oz"/>
    <tableColumn id="8" xr3:uid="{00000000-0010-0000-0000-000008000000}" name="CNPortion"/>
    <tableColumn id="9" xr3:uid="{00000000-0010-0000-0000-000009000000}" name="CSCPoints"/>
    <tableColumn id="10" xr3:uid="{00000000-0010-0000-0000-00000A000000}" name="MMA_oz"/>
    <tableColumn id="11" xr3:uid="{00000000-0010-0000-0000-00000B000000}" name="EqGrain_oz"/>
    <tableColumn id="12" xr3:uid="{00000000-0010-0000-0000-00000C000000}" name="WhiteLbsDFperCase"/>
    <tableColumn id="13" xr3:uid="{00000000-0010-0000-0000-00000D000000}" name="DarkLbsDFperCase"/>
    <tableColumn id="14" xr3:uid="{00000000-0010-0000-0000-00000E000000}" name="CheeseLbsDFperCase"/>
    <tableColumn id="15" xr3:uid="{00000000-0010-0000-0000-00000F000000}" name="BeefLbsDFperCase"/>
    <tableColumn id="16" xr3:uid="{00000000-0010-0000-0000-000010000000}" name="PorkLbsDFperCas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D7662-5028-48E7-AC73-36FEE9ACE923}">
  <sheetPr codeName="Sheet4">
    <tabColor theme="4"/>
  </sheetPr>
  <dimension ref="A1:U36"/>
  <sheetViews>
    <sheetView tabSelected="1" topLeftCell="A4" zoomScale="115" zoomScaleNormal="115" workbookViewId="0">
      <selection activeCell="M22" sqref="M22"/>
    </sheetView>
  </sheetViews>
  <sheetFormatPr defaultColWidth="0" defaultRowHeight="15" customHeight="1" zeroHeight="1" x14ac:dyDescent="0.25"/>
  <cols>
    <col min="1" max="1" width="9.140625" customWidth="1"/>
    <col min="2" max="10" width="10.28515625" customWidth="1"/>
    <col min="11" max="11" width="12.42578125" customWidth="1"/>
    <col min="12" max="14" width="9.140625" customWidth="1"/>
    <col min="15" max="21" width="0" hidden="1" customWidth="1"/>
    <col min="22" max="16384" width="9.140625" hidden="1"/>
  </cols>
  <sheetData>
    <row r="1" spans="1:17" x14ac:dyDescent="0.25">
      <c r="A1" s="19"/>
      <c r="B1" s="19"/>
      <c r="C1" s="19"/>
      <c r="D1" s="19"/>
      <c r="E1" s="19"/>
      <c r="F1" s="19"/>
      <c r="G1" s="19"/>
      <c r="H1" s="19"/>
      <c r="I1" s="19"/>
      <c r="J1" s="19"/>
      <c r="K1" s="19"/>
      <c r="L1" s="19"/>
      <c r="M1" s="19"/>
      <c r="N1" s="19"/>
    </row>
    <row r="2" spans="1:17" ht="15" customHeight="1" x14ac:dyDescent="0.25">
      <c r="A2" s="19"/>
      <c r="B2" s="93" t="s">
        <v>0</v>
      </c>
      <c r="C2" s="93"/>
      <c r="D2" s="93"/>
      <c r="E2" s="93"/>
      <c r="F2" s="93"/>
      <c r="G2" s="93"/>
      <c r="H2" s="93"/>
      <c r="I2" s="93"/>
      <c r="J2" s="93"/>
      <c r="K2" s="93"/>
      <c r="L2" s="19"/>
      <c r="M2" s="19"/>
      <c r="N2" s="19"/>
    </row>
    <row r="3" spans="1:17" ht="15" customHeight="1" x14ac:dyDescent="0.25">
      <c r="A3" s="19"/>
      <c r="B3" s="93"/>
      <c r="C3" s="93"/>
      <c r="D3" s="93"/>
      <c r="E3" s="93"/>
      <c r="F3" s="93"/>
      <c r="G3" s="93"/>
      <c r="H3" s="93"/>
      <c r="I3" s="93"/>
      <c r="J3" s="93"/>
      <c r="K3" s="93"/>
      <c r="L3" s="19"/>
      <c r="M3" s="19"/>
      <c r="N3" s="19"/>
    </row>
    <row r="4" spans="1:17" ht="15" customHeight="1" x14ac:dyDescent="0.25">
      <c r="A4" s="19"/>
      <c r="B4" s="93"/>
      <c r="C4" s="93"/>
      <c r="D4" s="93"/>
      <c r="E4" s="93"/>
      <c r="F4" s="93"/>
      <c r="G4" s="93"/>
      <c r="H4" s="93"/>
      <c r="I4" s="93"/>
      <c r="J4" s="93"/>
      <c r="K4" s="93"/>
      <c r="L4" s="19"/>
      <c r="M4" s="19"/>
      <c r="N4" s="19"/>
    </row>
    <row r="5" spans="1:17" ht="9.75" customHeight="1" x14ac:dyDescent="0.25">
      <c r="A5" s="19"/>
      <c r="B5" s="27"/>
      <c r="C5" s="27"/>
      <c r="D5" s="27"/>
      <c r="E5" s="27"/>
      <c r="F5" s="27"/>
      <c r="G5" s="27"/>
      <c r="H5" s="27"/>
      <c r="I5" s="27"/>
      <c r="J5" s="27"/>
      <c r="K5" s="27"/>
      <c r="L5" s="27"/>
      <c r="M5" s="19"/>
      <c r="N5" s="19"/>
    </row>
    <row r="6" spans="1:17" ht="17.100000000000001" customHeight="1" x14ac:dyDescent="0.3">
      <c r="A6" s="19"/>
      <c r="B6" s="94" t="s">
        <v>1</v>
      </c>
      <c r="C6" s="94"/>
      <c r="D6" s="94"/>
      <c r="E6" s="21"/>
      <c r="F6" s="21"/>
      <c r="G6" s="21"/>
      <c r="H6" s="21"/>
      <c r="I6" s="21"/>
      <c r="J6" s="21"/>
      <c r="K6" s="21"/>
      <c r="L6" s="19"/>
      <c r="M6" s="19"/>
      <c r="N6" s="19"/>
    </row>
    <row r="7" spans="1:17" ht="7.5" customHeight="1" x14ac:dyDescent="0.3">
      <c r="A7" s="19"/>
      <c r="B7" s="20"/>
      <c r="C7" s="20"/>
      <c r="D7" s="20"/>
      <c r="E7" s="21"/>
      <c r="F7" s="21"/>
      <c r="G7" s="21"/>
      <c r="H7" s="21"/>
      <c r="I7" s="21"/>
      <c r="J7" s="21"/>
      <c r="K7" s="21"/>
      <c r="L7" s="19"/>
      <c r="M7" s="19"/>
      <c r="N7" s="19"/>
    </row>
    <row r="8" spans="1:17" ht="17.45" customHeight="1" x14ac:dyDescent="0.25">
      <c r="A8" s="19"/>
      <c r="B8" s="95" t="s">
        <v>2</v>
      </c>
      <c r="C8" s="90" t="s">
        <v>3</v>
      </c>
      <c r="D8" s="90"/>
      <c r="E8" s="90"/>
      <c r="F8" s="90"/>
      <c r="G8" s="90"/>
      <c r="H8" s="90"/>
      <c r="I8" s="90"/>
      <c r="J8" s="90"/>
      <c r="K8" s="90"/>
      <c r="L8" s="19"/>
      <c r="M8" s="19"/>
      <c r="N8" s="19"/>
    </row>
    <row r="9" spans="1:17" ht="17.45" customHeight="1" thickBot="1" x14ac:dyDescent="0.3">
      <c r="A9" s="19"/>
      <c r="B9" s="96"/>
      <c r="C9" s="90"/>
      <c r="D9" s="90"/>
      <c r="E9" s="90"/>
      <c r="F9" s="90"/>
      <c r="G9" s="90"/>
      <c r="H9" s="90"/>
      <c r="I9" s="90"/>
      <c r="J9" s="90"/>
      <c r="K9" s="90"/>
      <c r="L9" s="19"/>
      <c r="M9" s="19"/>
      <c r="N9" s="19"/>
    </row>
    <row r="10" spans="1:17" ht="17.45" customHeight="1" thickBot="1" x14ac:dyDescent="0.3">
      <c r="A10" s="19"/>
      <c r="B10" s="28"/>
      <c r="C10" s="22" t="s">
        <v>4</v>
      </c>
      <c r="D10" s="87" t="s">
        <v>5</v>
      </c>
      <c r="E10" s="87"/>
      <c r="F10" s="87"/>
      <c r="G10" s="87"/>
      <c r="H10" s="26"/>
      <c r="I10" s="24"/>
      <c r="J10" s="24"/>
      <c r="K10" s="24"/>
      <c r="L10" s="19"/>
      <c r="M10" s="19"/>
      <c r="N10" s="19"/>
    </row>
    <row r="11" spans="1:17" ht="17.45" customHeight="1" x14ac:dyDescent="0.25">
      <c r="A11" s="19"/>
      <c r="B11" s="28"/>
      <c r="C11" s="92" t="s">
        <v>6</v>
      </c>
      <c r="D11" s="87" t="s">
        <v>7</v>
      </c>
      <c r="E11" s="87"/>
      <c r="F11" s="87"/>
      <c r="G11" s="87"/>
      <c r="H11" s="87"/>
      <c r="I11" s="87"/>
      <c r="J11" s="87"/>
      <c r="K11" s="87"/>
      <c r="L11" s="19"/>
      <c r="M11" s="19"/>
      <c r="N11" s="19"/>
    </row>
    <row r="12" spans="1:17" ht="17.45" customHeight="1" x14ac:dyDescent="0.25">
      <c r="A12" s="19"/>
      <c r="B12" s="28"/>
      <c r="C12" s="92"/>
      <c r="D12" s="87"/>
      <c r="E12" s="87"/>
      <c r="F12" s="87"/>
      <c r="G12" s="87"/>
      <c r="H12" s="87"/>
      <c r="I12" s="87"/>
      <c r="J12" s="87"/>
      <c r="K12" s="87"/>
      <c r="L12" s="19"/>
      <c r="M12" s="19"/>
      <c r="N12" s="19"/>
    </row>
    <row r="13" spans="1:17" ht="17.45" customHeight="1" x14ac:dyDescent="0.25">
      <c r="A13" s="19"/>
      <c r="B13" s="28"/>
      <c r="C13" s="86" t="s">
        <v>8</v>
      </c>
      <c r="D13" s="87" t="s">
        <v>9</v>
      </c>
      <c r="E13" s="87"/>
      <c r="F13" s="87"/>
      <c r="G13" s="87"/>
      <c r="H13" s="87"/>
      <c r="I13" s="87"/>
      <c r="J13" s="87"/>
      <c r="K13" s="87"/>
      <c r="L13" s="19"/>
      <c r="M13" s="19"/>
      <c r="N13" s="19"/>
    </row>
    <row r="14" spans="1:17" ht="17.45" customHeight="1" x14ac:dyDescent="0.25">
      <c r="A14" s="19"/>
      <c r="B14" s="28"/>
      <c r="C14" s="86"/>
      <c r="D14" s="87"/>
      <c r="E14" s="87"/>
      <c r="F14" s="87"/>
      <c r="G14" s="87"/>
      <c r="H14" s="87"/>
      <c r="I14" s="87"/>
      <c r="J14" s="87"/>
      <c r="K14" s="87"/>
      <c r="L14" s="19"/>
      <c r="M14" s="19"/>
      <c r="N14" s="19"/>
    </row>
    <row r="15" spans="1:17" ht="17.45" customHeight="1" x14ac:dyDescent="0.25">
      <c r="A15" s="19"/>
      <c r="B15" s="28"/>
      <c r="C15" s="86"/>
      <c r="D15" s="87"/>
      <c r="E15" s="87"/>
      <c r="F15" s="87"/>
      <c r="G15" s="87"/>
      <c r="H15" s="87"/>
      <c r="I15" s="87"/>
      <c r="J15" s="87"/>
      <c r="K15" s="87"/>
      <c r="L15" s="19"/>
      <c r="M15" s="19"/>
      <c r="N15" s="19"/>
      <c r="Q15" s="16"/>
    </row>
    <row r="16" spans="1:17" ht="17.45" customHeight="1" x14ac:dyDescent="0.25">
      <c r="A16" s="19"/>
      <c r="B16" s="28"/>
      <c r="C16" s="86" t="s">
        <v>10</v>
      </c>
      <c r="D16" s="87" t="s">
        <v>11</v>
      </c>
      <c r="E16" s="87"/>
      <c r="F16" s="87"/>
      <c r="G16" s="87"/>
      <c r="H16" s="87"/>
      <c r="I16" s="87"/>
      <c r="J16" s="87"/>
      <c r="K16" s="87"/>
      <c r="L16" s="19"/>
      <c r="M16" s="19"/>
      <c r="N16" s="19"/>
    </row>
    <row r="17" spans="1:21" ht="17.45" customHeight="1" x14ac:dyDescent="0.25">
      <c r="A17" s="19"/>
      <c r="B17" s="28"/>
      <c r="C17" s="86"/>
      <c r="D17" s="87"/>
      <c r="E17" s="87"/>
      <c r="F17" s="87"/>
      <c r="G17" s="87"/>
      <c r="H17" s="87"/>
      <c r="I17" s="87"/>
      <c r="J17" s="87"/>
      <c r="K17" s="87"/>
      <c r="L17" s="19"/>
      <c r="M17" s="19"/>
      <c r="N17" s="19"/>
      <c r="U17" s="16"/>
    </row>
    <row r="18" spans="1:21" ht="17.45" customHeight="1" x14ac:dyDescent="0.25">
      <c r="A18" s="19"/>
      <c r="B18" s="28"/>
      <c r="C18" s="86"/>
      <c r="D18" s="87"/>
      <c r="E18" s="87"/>
      <c r="F18" s="87"/>
      <c r="G18" s="87"/>
      <c r="H18" s="87"/>
      <c r="I18" s="87"/>
      <c r="J18" s="87"/>
      <c r="K18" s="87"/>
      <c r="L18" s="19"/>
      <c r="M18" s="19"/>
      <c r="N18" s="19"/>
    </row>
    <row r="19" spans="1:21" ht="17.45" customHeight="1" x14ac:dyDescent="0.25">
      <c r="A19" s="19"/>
      <c r="B19" s="28"/>
      <c r="C19" s="86" t="s">
        <v>12</v>
      </c>
      <c r="D19" s="87" t="s">
        <v>13</v>
      </c>
      <c r="E19" s="87"/>
      <c r="F19" s="87"/>
      <c r="G19" s="87"/>
      <c r="H19" s="87"/>
      <c r="I19" s="87"/>
      <c r="J19" s="87"/>
      <c r="K19" s="87"/>
      <c r="L19" s="19"/>
      <c r="M19" s="19"/>
      <c r="N19" s="19"/>
    </row>
    <row r="20" spans="1:21" ht="17.45" customHeight="1" x14ac:dyDescent="0.25">
      <c r="A20" s="19"/>
      <c r="B20" s="28"/>
      <c r="C20" s="86"/>
      <c r="D20" s="87"/>
      <c r="E20" s="87"/>
      <c r="F20" s="87"/>
      <c r="G20" s="87"/>
      <c r="H20" s="87"/>
      <c r="I20" s="87"/>
      <c r="J20" s="87"/>
      <c r="K20" s="87"/>
      <c r="L20" s="19"/>
      <c r="M20" s="19"/>
      <c r="N20" s="19"/>
    </row>
    <row r="21" spans="1:21" ht="7.5" customHeight="1" x14ac:dyDescent="0.25">
      <c r="A21" s="19"/>
      <c r="B21" s="28"/>
      <c r="C21" s="25"/>
      <c r="D21" s="23"/>
      <c r="E21" s="23"/>
      <c r="F21" s="23"/>
      <c r="G21" s="23"/>
      <c r="H21" s="23"/>
      <c r="I21" s="23"/>
      <c r="J21" s="23"/>
      <c r="K21" s="23"/>
      <c r="L21" s="19"/>
      <c r="M21" s="19"/>
      <c r="N21" s="19"/>
    </row>
    <row r="22" spans="1:21" ht="17.45" customHeight="1" x14ac:dyDescent="0.25">
      <c r="A22" s="19"/>
      <c r="B22" s="88" t="s">
        <v>14</v>
      </c>
      <c r="C22" s="90" t="s">
        <v>15</v>
      </c>
      <c r="D22" s="90"/>
      <c r="E22" s="90"/>
      <c r="F22" s="90"/>
      <c r="G22" s="90"/>
      <c r="H22" s="90"/>
      <c r="I22" s="90"/>
      <c r="J22" s="90"/>
      <c r="K22" s="90"/>
      <c r="L22" s="19"/>
      <c r="M22" s="19"/>
      <c r="N22" s="19"/>
    </row>
    <row r="23" spans="1:21" ht="17.45" customHeight="1" x14ac:dyDescent="0.25">
      <c r="A23" s="19"/>
      <c r="B23" s="89"/>
      <c r="C23" s="90"/>
      <c r="D23" s="90"/>
      <c r="E23" s="90"/>
      <c r="F23" s="90"/>
      <c r="G23" s="90"/>
      <c r="H23" s="90"/>
      <c r="I23" s="90"/>
      <c r="J23" s="90"/>
      <c r="K23" s="90"/>
      <c r="L23" s="19"/>
      <c r="M23" s="19"/>
      <c r="N23" s="19"/>
    </row>
    <row r="24" spans="1:21" ht="17.45" customHeight="1" x14ac:dyDescent="0.25">
      <c r="A24" s="19"/>
      <c r="B24" s="88" t="s">
        <v>16</v>
      </c>
      <c r="C24" s="90" t="s">
        <v>17</v>
      </c>
      <c r="D24" s="90"/>
      <c r="E24" s="90"/>
      <c r="F24" s="90"/>
      <c r="G24" s="90"/>
      <c r="H24" s="90"/>
      <c r="I24" s="90"/>
      <c r="J24" s="90"/>
      <c r="K24" s="90"/>
      <c r="L24" s="19"/>
      <c r="M24" s="19"/>
      <c r="N24" s="19"/>
    </row>
    <row r="25" spans="1:21" ht="17.45" customHeight="1" x14ac:dyDescent="0.25">
      <c r="A25" s="19"/>
      <c r="B25" s="89"/>
      <c r="C25" s="90"/>
      <c r="D25" s="90"/>
      <c r="E25" s="90"/>
      <c r="F25" s="90"/>
      <c r="G25" s="90"/>
      <c r="H25" s="90"/>
      <c r="I25" s="90"/>
      <c r="J25" s="90"/>
      <c r="K25" s="90"/>
      <c r="L25" s="19"/>
      <c r="M25" s="19"/>
      <c r="N25" s="19"/>
    </row>
    <row r="26" spans="1:21" ht="17.100000000000001" customHeight="1" x14ac:dyDescent="0.25">
      <c r="A26" s="19"/>
      <c r="B26" s="19"/>
      <c r="C26" s="19"/>
      <c r="D26" s="19"/>
      <c r="E26" s="19"/>
      <c r="F26" s="19"/>
      <c r="G26" s="19"/>
      <c r="H26" s="19"/>
      <c r="I26" s="19"/>
      <c r="J26" s="19"/>
      <c r="K26" s="19"/>
      <c r="L26" s="19"/>
      <c r="M26" s="19"/>
      <c r="N26" s="19"/>
    </row>
    <row r="27" spans="1:21" ht="9.75" customHeight="1" x14ac:dyDescent="0.25">
      <c r="A27" s="19"/>
      <c r="B27" s="27"/>
      <c r="C27" s="27"/>
      <c r="D27" s="27"/>
      <c r="E27" s="27"/>
      <c r="F27" s="27"/>
      <c r="G27" s="27"/>
      <c r="H27" s="27"/>
      <c r="I27" s="27"/>
      <c r="J27" s="27"/>
      <c r="K27" s="27"/>
      <c r="L27" s="27"/>
      <c r="M27" s="19"/>
      <c r="N27" s="19"/>
    </row>
    <row r="28" spans="1:21" ht="18.75" x14ac:dyDescent="0.3">
      <c r="A28" s="19"/>
      <c r="B28" s="91"/>
      <c r="C28" s="91"/>
      <c r="D28" s="91"/>
      <c r="E28" s="19"/>
      <c r="F28" s="19"/>
      <c r="G28" s="19"/>
      <c r="H28" s="19"/>
      <c r="I28" s="19"/>
      <c r="J28" s="19"/>
      <c r="K28" s="19"/>
      <c r="L28" s="19"/>
      <c r="M28" s="19"/>
      <c r="N28" s="19"/>
    </row>
    <row r="29" spans="1:21" x14ac:dyDescent="0.25">
      <c r="A29" s="19"/>
      <c r="B29" s="85" t="s">
        <v>18</v>
      </c>
      <c r="C29" s="85"/>
      <c r="D29" s="85"/>
      <c r="E29" s="85"/>
      <c r="F29" s="85"/>
      <c r="G29" s="85"/>
      <c r="H29" s="85"/>
      <c r="I29" s="85"/>
      <c r="J29" s="85"/>
      <c r="K29" s="85"/>
      <c r="L29" s="19"/>
      <c r="M29" s="19"/>
      <c r="N29" s="19"/>
    </row>
    <row r="30" spans="1:21" ht="9.75" customHeight="1" x14ac:dyDescent="0.25">
      <c r="A30" s="19"/>
      <c r="B30" s="19"/>
      <c r="C30" s="19"/>
      <c r="D30" s="19"/>
      <c r="E30" s="19"/>
      <c r="F30" s="19"/>
      <c r="G30" s="19"/>
      <c r="H30" s="19"/>
      <c r="I30" s="19"/>
      <c r="J30" s="19"/>
      <c r="K30" s="19"/>
      <c r="L30" s="19"/>
      <c r="M30" s="19"/>
      <c r="N30" s="19"/>
    </row>
    <row r="31" spans="1:21" x14ac:dyDescent="0.25">
      <c r="A31" s="19"/>
      <c r="B31" s="19"/>
      <c r="C31" s="19"/>
      <c r="D31" s="19"/>
      <c r="E31" s="19"/>
      <c r="F31" s="19"/>
      <c r="G31" s="19"/>
      <c r="H31" s="19"/>
      <c r="I31" s="19"/>
      <c r="J31" s="19"/>
      <c r="K31" s="19"/>
      <c r="L31" s="19"/>
      <c r="M31" s="19"/>
      <c r="N31" s="19"/>
    </row>
    <row r="32" spans="1:21" hidden="1" x14ac:dyDescent="0.25">
      <c r="A32" s="17"/>
      <c r="B32" s="17"/>
      <c r="C32" s="17"/>
      <c r="D32" s="17"/>
      <c r="E32" s="17"/>
      <c r="F32" s="17"/>
      <c r="G32" s="17"/>
      <c r="H32" s="17"/>
      <c r="I32" s="17"/>
      <c r="J32" s="17"/>
      <c r="K32" s="17"/>
      <c r="L32" s="17"/>
      <c r="M32" s="17"/>
      <c r="N32" s="17"/>
    </row>
    <row r="33" spans="1:14" hidden="1" x14ac:dyDescent="0.25">
      <c r="A33" s="18"/>
      <c r="B33" s="18"/>
      <c r="C33" s="18"/>
      <c r="D33" s="18"/>
      <c r="E33" s="18"/>
      <c r="F33" s="18"/>
      <c r="G33" s="18"/>
      <c r="H33" s="18"/>
      <c r="I33" s="18"/>
      <c r="J33" s="18"/>
      <c r="K33" s="18"/>
      <c r="L33" s="18"/>
      <c r="M33" s="18"/>
      <c r="N33" s="18"/>
    </row>
    <row r="34" spans="1:14" hidden="1" x14ac:dyDescent="0.25">
      <c r="A34" s="18"/>
      <c r="B34" s="18"/>
      <c r="C34" s="18"/>
      <c r="D34" s="18"/>
      <c r="E34" s="18"/>
      <c r="F34" s="18"/>
      <c r="G34" s="18"/>
      <c r="H34" s="18"/>
      <c r="I34" s="18"/>
      <c r="J34" s="18"/>
      <c r="K34" s="18"/>
      <c r="L34" s="18"/>
      <c r="M34" s="18"/>
      <c r="N34" s="18"/>
    </row>
    <row r="35" spans="1:14" hidden="1" x14ac:dyDescent="0.25">
      <c r="A35" s="18"/>
      <c r="B35" s="18"/>
      <c r="C35" s="18"/>
      <c r="D35" s="18"/>
      <c r="E35" s="18"/>
      <c r="F35" s="18"/>
      <c r="G35" s="18"/>
      <c r="H35" s="18"/>
      <c r="I35" s="18"/>
      <c r="J35" s="18"/>
      <c r="K35" s="18"/>
      <c r="L35" s="18"/>
      <c r="M35" s="18"/>
      <c r="N35" s="18"/>
    </row>
    <row r="36" spans="1:14" hidden="1" x14ac:dyDescent="0.25">
      <c r="A36" s="18"/>
      <c r="B36" s="18"/>
      <c r="C36" s="18"/>
      <c r="D36" s="18"/>
      <c r="E36" s="18"/>
      <c r="F36" s="18"/>
      <c r="G36" s="18"/>
      <c r="H36" s="18"/>
      <c r="I36" s="18"/>
      <c r="J36" s="18"/>
      <c r="K36" s="18"/>
      <c r="L36" s="18"/>
      <c r="M36" s="18"/>
      <c r="N36" s="18"/>
    </row>
  </sheetData>
  <sheetProtection algorithmName="SHA-512" hashValue="cgKuHeMXLEYn/U9B6mKziAY5LbsMsDmOUg1VvVkLW8Kg8ISWOy/Lz2oUpc4E830LDWzX1KXnRWBvkhAxqcz9hw==" saltValue="qgGCXJ6JOSWt/P5CinDGng==" spinCount="100000" sheet="1" objects="1" scenarios="1"/>
  <mergeCells count="19">
    <mergeCell ref="C11:C12"/>
    <mergeCell ref="D11:K12"/>
    <mergeCell ref="B2:K4"/>
    <mergeCell ref="B6:D6"/>
    <mergeCell ref="B8:B9"/>
    <mergeCell ref="C8:K9"/>
    <mergeCell ref="D10:G10"/>
    <mergeCell ref="B29:K29"/>
    <mergeCell ref="C13:C15"/>
    <mergeCell ref="D13:K15"/>
    <mergeCell ref="C16:C18"/>
    <mergeCell ref="D16:K18"/>
    <mergeCell ref="C19:C20"/>
    <mergeCell ref="D19:K20"/>
    <mergeCell ref="B22:B23"/>
    <mergeCell ref="C22:K23"/>
    <mergeCell ref="B24:B25"/>
    <mergeCell ref="C24:K25"/>
    <mergeCell ref="B28:D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3"/>
  <sheetViews>
    <sheetView workbookViewId="0">
      <selection activeCell="E47" sqref="E47"/>
    </sheetView>
  </sheetViews>
  <sheetFormatPr defaultRowHeight="15" x14ac:dyDescent="0.25"/>
  <cols>
    <col min="1" max="16" width="18" customWidth="1"/>
  </cols>
  <sheetData>
    <row r="1" spans="1:16" x14ac:dyDescent="0.25">
      <c r="A1" s="1" t="s">
        <v>19</v>
      </c>
      <c r="B1" s="1" t="s">
        <v>20</v>
      </c>
      <c r="C1" s="1" t="s">
        <v>21</v>
      </c>
      <c r="D1" s="1" t="s">
        <v>22</v>
      </c>
      <c r="E1" s="1" t="s">
        <v>23</v>
      </c>
      <c r="F1" s="1" t="s">
        <v>24</v>
      </c>
      <c r="G1" s="1" t="s">
        <v>25</v>
      </c>
      <c r="H1" s="1" t="s">
        <v>26</v>
      </c>
      <c r="I1" s="1" t="s">
        <v>27</v>
      </c>
      <c r="J1" s="1" t="s">
        <v>28</v>
      </c>
      <c r="K1" s="1" t="s">
        <v>29</v>
      </c>
      <c r="L1" s="1" t="s">
        <v>30</v>
      </c>
      <c r="M1" s="1" t="s">
        <v>31</v>
      </c>
      <c r="N1" s="1" t="s">
        <v>32</v>
      </c>
      <c r="O1" s="1" t="s">
        <v>33</v>
      </c>
      <c r="P1" s="1" t="s">
        <v>34</v>
      </c>
    </row>
    <row r="2" spans="1:16" x14ac:dyDescent="0.25">
      <c r="A2">
        <v>10000006919</v>
      </c>
      <c r="C2" t="s">
        <v>35</v>
      </c>
      <c r="D2" t="s">
        <v>36</v>
      </c>
      <c r="E2">
        <v>18.13</v>
      </c>
      <c r="F2">
        <v>100</v>
      </c>
      <c r="G2">
        <v>2.9</v>
      </c>
      <c r="H2" t="s">
        <v>37</v>
      </c>
      <c r="I2">
        <v>30</v>
      </c>
      <c r="J2">
        <v>2</v>
      </c>
      <c r="L2">
        <v>0</v>
      </c>
      <c r="M2">
        <v>0</v>
      </c>
      <c r="N2">
        <v>0</v>
      </c>
      <c r="O2">
        <v>14.75</v>
      </c>
      <c r="P2">
        <v>0</v>
      </c>
    </row>
    <row r="3" spans="1:16" x14ac:dyDescent="0.25">
      <c r="A3">
        <v>10000008443</v>
      </c>
      <c r="C3" t="s">
        <v>38</v>
      </c>
      <c r="D3" t="s">
        <v>36</v>
      </c>
      <c r="E3">
        <v>31.88</v>
      </c>
      <c r="F3">
        <v>170</v>
      </c>
      <c r="G3">
        <v>3</v>
      </c>
      <c r="H3" t="s">
        <v>37</v>
      </c>
      <c r="I3">
        <v>30</v>
      </c>
      <c r="J3">
        <v>2</v>
      </c>
      <c r="L3">
        <v>0</v>
      </c>
      <c r="M3">
        <v>0</v>
      </c>
      <c r="N3">
        <v>0</v>
      </c>
      <c r="O3">
        <v>24.25</v>
      </c>
      <c r="P3">
        <v>0</v>
      </c>
    </row>
    <row r="4" spans="1:16" x14ac:dyDescent="0.25">
      <c r="A4">
        <v>10000008737</v>
      </c>
      <c r="C4" t="s">
        <v>39</v>
      </c>
      <c r="D4" t="s">
        <v>36</v>
      </c>
      <c r="E4">
        <v>40</v>
      </c>
      <c r="F4">
        <v>266</v>
      </c>
      <c r="G4">
        <v>2.4</v>
      </c>
      <c r="H4" t="s">
        <v>40</v>
      </c>
      <c r="I4">
        <v>0</v>
      </c>
      <c r="J4">
        <v>2</v>
      </c>
      <c r="L4">
        <v>0</v>
      </c>
      <c r="M4">
        <v>0</v>
      </c>
      <c r="N4">
        <v>0</v>
      </c>
      <c r="O4">
        <v>32.28</v>
      </c>
      <c r="P4">
        <v>0</v>
      </c>
    </row>
    <row r="5" spans="1:16" x14ac:dyDescent="0.25">
      <c r="A5">
        <v>10000009860</v>
      </c>
      <c r="C5" t="s">
        <v>41</v>
      </c>
      <c r="D5" t="s">
        <v>36</v>
      </c>
      <c r="E5">
        <v>29.94</v>
      </c>
      <c r="F5">
        <v>143</v>
      </c>
      <c r="G5">
        <v>3.35</v>
      </c>
      <c r="H5" t="s">
        <v>37</v>
      </c>
      <c r="I5">
        <v>0</v>
      </c>
      <c r="J5">
        <v>2</v>
      </c>
      <c r="K5">
        <v>1</v>
      </c>
      <c r="L5">
        <v>0</v>
      </c>
      <c r="M5">
        <v>0</v>
      </c>
      <c r="N5">
        <v>0</v>
      </c>
      <c r="O5">
        <v>27.76</v>
      </c>
      <c r="P5">
        <v>0</v>
      </c>
    </row>
    <row r="6" spans="1:16" x14ac:dyDescent="0.25">
      <c r="A6">
        <v>10000011750</v>
      </c>
      <c r="C6" t="s">
        <v>42</v>
      </c>
      <c r="D6" t="s">
        <v>36</v>
      </c>
      <c r="E6">
        <v>30</v>
      </c>
      <c r="F6">
        <v>192</v>
      </c>
      <c r="G6">
        <v>2.5</v>
      </c>
      <c r="H6" t="s">
        <v>43</v>
      </c>
      <c r="I6">
        <v>30</v>
      </c>
      <c r="J6">
        <v>2</v>
      </c>
      <c r="L6">
        <v>0</v>
      </c>
      <c r="M6">
        <v>0</v>
      </c>
      <c r="N6">
        <v>0</v>
      </c>
      <c r="O6">
        <v>24.39</v>
      </c>
      <c r="P6">
        <v>0</v>
      </c>
    </row>
    <row r="7" spans="1:16" x14ac:dyDescent="0.25">
      <c r="A7">
        <v>10000013716</v>
      </c>
      <c r="C7" t="s">
        <v>44</v>
      </c>
      <c r="D7" t="s">
        <v>36</v>
      </c>
      <c r="E7">
        <v>20.25</v>
      </c>
      <c r="F7">
        <v>100</v>
      </c>
      <c r="G7">
        <v>3.25</v>
      </c>
      <c r="H7" t="s">
        <v>45</v>
      </c>
      <c r="I7">
        <v>0</v>
      </c>
      <c r="J7">
        <v>2</v>
      </c>
      <c r="L7">
        <v>0</v>
      </c>
      <c r="M7">
        <v>0</v>
      </c>
      <c r="N7">
        <v>0</v>
      </c>
      <c r="O7">
        <v>9.4600000000000009</v>
      </c>
      <c r="P7">
        <v>0</v>
      </c>
    </row>
    <row r="8" spans="1:16" x14ac:dyDescent="0.25">
      <c r="A8">
        <v>10000013717</v>
      </c>
      <c r="C8" t="s">
        <v>46</v>
      </c>
      <c r="D8" t="s">
        <v>47</v>
      </c>
      <c r="E8">
        <v>20.25</v>
      </c>
      <c r="F8">
        <v>100</v>
      </c>
      <c r="G8">
        <v>3.25</v>
      </c>
      <c r="H8" t="s">
        <v>45</v>
      </c>
      <c r="I8">
        <v>0</v>
      </c>
      <c r="J8">
        <v>2</v>
      </c>
      <c r="L8">
        <v>0</v>
      </c>
      <c r="M8">
        <v>0</v>
      </c>
      <c r="N8">
        <v>0</v>
      </c>
      <c r="O8">
        <v>0</v>
      </c>
      <c r="P8">
        <v>11.45</v>
      </c>
    </row>
    <row r="9" spans="1:16" x14ac:dyDescent="0.25">
      <c r="A9">
        <v>10000013740</v>
      </c>
      <c r="C9" t="s">
        <v>48</v>
      </c>
      <c r="D9" t="s">
        <v>36</v>
      </c>
      <c r="E9">
        <v>25</v>
      </c>
      <c r="F9">
        <v>143</v>
      </c>
      <c r="G9">
        <v>2.8</v>
      </c>
      <c r="H9" t="s">
        <v>49</v>
      </c>
      <c r="I9">
        <v>0</v>
      </c>
      <c r="J9">
        <v>2</v>
      </c>
      <c r="L9">
        <v>0</v>
      </c>
      <c r="M9">
        <v>0</v>
      </c>
      <c r="N9">
        <v>0</v>
      </c>
      <c r="O9">
        <v>23.73</v>
      </c>
      <c r="P9">
        <v>0</v>
      </c>
    </row>
    <row r="10" spans="1:16" x14ac:dyDescent="0.25">
      <c r="A10">
        <v>10000013782</v>
      </c>
      <c r="C10" t="s">
        <v>50</v>
      </c>
      <c r="D10" t="s">
        <v>36</v>
      </c>
      <c r="E10">
        <v>16.25</v>
      </c>
      <c r="F10">
        <v>100</v>
      </c>
      <c r="G10">
        <v>2.6</v>
      </c>
      <c r="H10" t="s">
        <v>45</v>
      </c>
      <c r="I10">
        <v>0</v>
      </c>
      <c r="J10">
        <v>2</v>
      </c>
      <c r="L10">
        <v>0</v>
      </c>
      <c r="M10">
        <v>0</v>
      </c>
      <c r="N10">
        <v>0</v>
      </c>
      <c r="O10">
        <v>15.21</v>
      </c>
      <c r="P10">
        <v>0</v>
      </c>
    </row>
    <row r="11" spans="1:16" x14ac:dyDescent="0.25">
      <c r="A11">
        <v>10000015230</v>
      </c>
      <c r="C11" t="s">
        <v>51</v>
      </c>
      <c r="D11" t="s">
        <v>36</v>
      </c>
      <c r="E11">
        <v>30</v>
      </c>
      <c r="F11">
        <v>160</v>
      </c>
      <c r="G11">
        <v>3</v>
      </c>
      <c r="H11" t="s">
        <v>45</v>
      </c>
      <c r="I11">
        <v>0</v>
      </c>
      <c r="J11">
        <v>3</v>
      </c>
      <c r="L11">
        <v>0</v>
      </c>
      <c r="M11">
        <v>0</v>
      </c>
      <c r="N11">
        <v>0</v>
      </c>
      <c r="O11">
        <v>43.99</v>
      </c>
      <c r="P11">
        <v>0</v>
      </c>
    </row>
    <row r="12" spans="1:16" x14ac:dyDescent="0.25">
      <c r="A12">
        <v>10000015320</v>
      </c>
      <c r="C12" t="s">
        <v>51</v>
      </c>
      <c r="D12" t="s">
        <v>36</v>
      </c>
      <c r="E12">
        <v>31.41</v>
      </c>
      <c r="F12">
        <v>250</v>
      </c>
      <c r="G12">
        <v>2.0099999999999998</v>
      </c>
      <c r="H12" t="s">
        <v>45</v>
      </c>
      <c r="I12">
        <v>30</v>
      </c>
      <c r="J12">
        <v>2</v>
      </c>
      <c r="L12">
        <v>0</v>
      </c>
      <c r="M12">
        <v>0</v>
      </c>
      <c r="N12">
        <v>0</v>
      </c>
      <c r="O12">
        <v>45.52</v>
      </c>
      <c r="P12">
        <v>0</v>
      </c>
    </row>
    <row r="13" spans="1:16" x14ac:dyDescent="0.25">
      <c r="A13">
        <v>10000015327</v>
      </c>
      <c r="C13" t="s">
        <v>51</v>
      </c>
      <c r="D13" t="s">
        <v>36</v>
      </c>
      <c r="E13">
        <v>29.53</v>
      </c>
      <c r="F13">
        <v>175</v>
      </c>
      <c r="G13">
        <v>2.7</v>
      </c>
      <c r="H13" t="s">
        <v>45</v>
      </c>
      <c r="I13">
        <v>0</v>
      </c>
      <c r="J13">
        <v>2.5</v>
      </c>
      <c r="L13">
        <v>0</v>
      </c>
      <c r="M13">
        <v>0</v>
      </c>
      <c r="N13">
        <v>0</v>
      </c>
      <c r="O13">
        <v>42.79</v>
      </c>
      <c r="P13">
        <v>0</v>
      </c>
    </row>
    <row r="14" spans="1:16" x14ac:dyDescent="0.25">
      <c r="A14">
        <v>10000015924</v>
      </c>
      <c r="C14" t="s">
        <v>51</v>
      </c>
      <c r="D14" t="s">
        <v>36</v>
      </c>
      <c r="E14">
        <v>30</v>
      </c>
      <c r="F14">
        <v>200</v>
      </c>
      <c r="G14">
        <v>2.4</v>
      </c>
      <c r="H14" t="s">
        <v>45</v>
      </c>
      <c r="I14">
        <v>0</v>
      </c>
      <c r="J14">
        <v>2.25</v>
      </c>
      <c r="L14">
        <v>0</v>
      </c>
      <c r="M14">
        <v>0</v>
      </c>
      <c r="N14">
        <v>0</v>
      </c>
      <c r="O14">
        <v>43.47</v>
      </c>
      <c r="P14">
        <v>0</v>
      </c>
    </row>
    <row r="15" spans="1:16" x14ac:dyDescent="0.25">
      <c r="A15">
        <v>10000015932</v>
      </c>
      <c r="C15" t="s">
        <v>51</v>
      </c>
      <c r="D15" t="s">
        <v>36</v>
      </c>
      <c r="E15">
        <v>30</v>
      </c>
      <c r="F15">
        <v>160</v>
      </c>
      <c r="G15">
        <v>3</v>
      </c>
      <c r="H15" t="s">
        <v>45</v>
      </c>
      <c r="I15">
        <v>0</v>
      </c>
      <c r="J15">
        <v>2.75</v>
      </c>
      <c r="L15">
        <v>0</v>
      </c>
      <c r="M15">
        <v>0</v>
      </c>
      <c r="N15">
        <v>0</v>
      </c>
      <c r="O15">
        <v>43.04</v>
      </c>
      <c r="P15">
        <v>0</v>
      </c>
    </row>
    <row r="16" spans="1:16" x14ac:dyDescent="0.25">
      <c r="A16">
        <v>10000016904</v>
      </c>
      <c r="C16" t="s">
        <v>52</v>
      </c>
      <c r="D16" t="s">
        <v>47</v>
      </c>
      <c r="E16">
        <v>20.45</v>
      </c>
      <c r="F16">
        <v>85</v>
      </c>
      <c r="G16">
        <v>3.85</v>
      </c>
      <c r="H16" t="s">
        <v>45</v>
      </c>
      <c r="I16">
        <v>0</v>
      </c>
      <c r="J16">
        <v>2</v>
      </c>
      <c r="K16">
        <v>1</v>
      </c>
      <c r="L16">
        <v>0</v>
      </c>
      <c r="M16">
        <v>0</v>
      </c>
      <c r="N16">
        <v>0</v>
      </c>
      <c r="O16">
        <v>0</v>
      </c>
      <c r="P16">
        <v>17.37</v>
      </c>
    </row>
    <row r="17" spans="1:16" x14ac:dyDescent="0.25">
      <c r="A17">
        <v>10000029467</v>
      </c>
      <c r="C17" t="s">
        <v>53</v>
      </c>
      <c r="D17" t="s">
        <v>47</v>
      </c>
      <c r="E17">
        <v>18.75</v>
      </c>
      <c r="F17">
        <v>250</v>
      </c>
      <c r="G17">
        <v>1.2</v>
      </c>
      <c r="H17" t="s">
        <v>45</v>
      </c>
      <c r="I17">
        <v>25</v>
      </c>
      <c r="J17">
        <v>1</v>
      </c>
      <c r="L17">
        <v>0</v>
      </c>
      <c r="M17">
        <v>0</v>
      </c>
      <c r="N17">
        <v>0</v>
      </c>
      <c r="O17">
        <v>0</v>
      </c>
      <c r="P17">
        <v>22.83</v>
      </c>
    </row>
    <row r="18" spans="1:16" x14ac:dyDescent="0.25">
      <c r="A18">
        <v>10000037344</v>
      </c>
      <c r="C18" t="s">
        <v>54</v>
      </c>
      <c r="D18" t="s">
        <v>36</v>
      </c>
      <c r="E18">
        <v>28.51</v>
      </c>
      <c r="F18">
        <v>343</v>
      </c>
      <c r="G18">
        <v>1.33</v>
      </c>
      <c r="H18" t="s">
        <v>45</v>
      </c>
      <c r="I18">
        <v>0</v>
      </c>
      <c r="J18">
        <v>1</v>
      </c>
      <c r="L18">
        <v>0</v>
      </c>
      <c r="M18">
        <v>0</v>
      </c>
      <c r="N18">
        <v>0</v>
      </c>
      <c r="O18">
        <v>21.77</v>
      </c>
      <c r="P18">
        <v>0</v>
      </c>
    </row>
    <row r="19" spans="1:16" x14ac:dyDescent="0.25">
      <c r="A19">
        <v>10000037600</v>
      </c>
      <c r="C19" t="s">
        <v>55</v>
      </c>
      <c r="D19" t="s">
        <v>36</v>
      </c>
      <c r="E19">
        <v>20.13</v>
      </c>
      <c r="F19">
        <v>140</v>
      </c>
      <c r="G19">
        <v>2.2999999999999998</v>
      </c>
      <c r="H19" t="s">
        <v>45</v>
      </c>
      <c r="I19">
        <v>0</v>
      </c>
      <c r="J19">
        <v>2</v>
      </c>
      <c r="L19">
        <v>0</v>
      </c>
      <c r="M19">
        <v>0</v>
      </c>
      <c r="N19">
        <v>0</v>
      </c>
      <c r="O19">
        <v>25.36</v>
      </c>
      <c r="P19">
        <v>0</v>
      </c>
    </row>
    <row r="20" spans="1:16" x14ac:dyDescent="0.25">
      <c r="A20">
        <v>10000038479</v>
      </c>
      <c r="C20" t="s">
        <v>56</v>
      </c>
      <c r="D20" t="s">
        <v>57</v>
      </c>
      <c r="E20">
        <v>30.6</v>
      </c>
      <c r="F20">
        <v>105</v>
      </c>
      <c r="G20">
        <v>4.6500000000000004</v>
      </c>
      <c r="H20" t="s">
        <v>58</v>
      </c>
      <c r="I20">
        <v>25</v>
      </c>
      <c r="J20">
        <v>2</v>
      </c>
      <c r="K20">
        <v>1</v>
      </c>
      <c r="L20">
        <v>26.65</v>
      </c>
      <c r="M20">
        <v>0</v>
      </c>
      <c r="N20">
        <v>0</v>
      </c>
      <c r="O20">
        <v>0</v>
      </c>
      <c r="P20">
        <v>0</v>
      </c>
    </row>
    <row r="21" spans="1:16" x14ac:dyDescent="0.25">
      <c r="A21">
        <v>10000038942</v>
      </c>
      <c r="C21" t="s">
        <v>59</v>
      </c>
      <c r="D21" t="s">
        <v>57</v>
      </c>
      <c r="E21">
        <v>30</v>
      </c>
      <c r="F21">
        <v>79</v>
      </c>
      <c r="H21" t="s">
        <v>49</v>
      </c>
      <c r="I21">
        <v>0</v>
      </c>
      <c r="J21">
        <v>2</v>
      </c>
      <c r="L21">
        <v>24.13</v>
      </c>
      <c r="M21">
        <v>0</v>
      </c>
      <c r="N21">
        <v>0</v>
      </c>
      <c r="O21">
        <v>0</v>
      </c>
      <c r="P21">
        <v>0</v>
      </c>
    </row>
    <row r="22" spans="1:16" x14ac:dyDescent="0.25">
      <c r="A22">
        <v>10000043537</v>
      </c>
      <c r="C22" t="s">
        <v>60</v>
      </c>
      <c r="D22" t="s">
        <v>61</v>
      </c>
      <c r="E22">
        <v>30</v>
      </c>
      <c r="F22">
        <v>240</v>
      </c>
      <c r="G22">
        <v>2</v>
      </c>
      <c r="H22" t="s">
        <v>62</v>
      </c>
      <c r="I22">
        <v>25</v>
      </c>
      <c r="J22">
        <v>2</v>
      </c>
      <c r="L22">
        <v>0</v>
      </c>
      <c r="M22">
        <v>39.58</v>
      </c>
      <c r="N22">
        <v>0</v>
      </c>
      <c r="O22">
        <v>0</v>
      </c>
      <c r="P22">
        <v>0</v>
      </c>
    </row>
    <row r="23" spans="1:16" x14ac:dyDescent="0.25">
      <c r="A23">
        <v>10000044195</v>
      </c>
      <c r="C23" t="s">
        <v>63</v>
      </c>
      <c r="D23" t="s">
        <v>61</v>
      </c>
      <c r="E23">
        <v>29.64</v>
      </c>
      <c r="F23">
        <v>78</v>
      </c>
      <c r="H23" t="s">
        <v>45</v>
      </c>
      <c r="I23">
        <v>0</v>
      </c>
      <c r="J23">
        <v>3.25</v>
      </c>
      <c r="K23">
        <v>1.25</v>
      </c>
      <c r="L23">
        <v>0</v>
      </c>
      <c r="M23">
        <v>23.27</v>
      </c>
      <c r="N23">
        <v>0</v>
      </c>
      <c r="O23">
        <v>0</v>
      </c>
      <c r="P23">
        <v>0</v>
      </c>
    </row>
    <row r="24" spans="1:16" x14ac:dyDescent="0.25">
      <c r="A24">
        <v>10000044196</v>
      </c>
      <c r="C24" t="s">
        <v>64</v>
      </c>
      <c r="D24" t="s">
        <v>61</v>
      </c>
      <c r="E24">
        <v>23.08</v>
      </c>
      <c r="F24">
        <v>78</v>
      </c>
      <c r="H24" t="s">
        <v>45</v>
      </c>
      <c r="I24">
        <v>0</v>
      </c>
      <c r="J24">
        <v>3.25</v>
      </c>
      <c r="L24">
        <v>0</v>
      </c>
      <c r="M24">
        <v>19.190000000000001</v>
      </c>
      <c r="N24">
        <v>0</v>
      </c>
      <c r="O24">
        <v>0</v>
      </c>
      <c r="P24">
        <v>0</v>
      </c>
    </row>
    <row r="25" spans="1:16" x14ac:dyDescent="0.25">
      <c r="A25">
        <v>10000051698</v>
      </c>
      <c r="C25" t="s">
        <v>65</v>
      </c>
      <c r="D25" t="s">
        <v>57</v>
      </c>
      <c r="E25">
        <v>30.24</v>
      </c>
      <c r="F25">
        <v>128</v>
      </c>
      <c r="G25">
        <v>3.78</v>
      </c>
      <c r="H25" t="s">
        <v>66</v>
      </c>
      <c r="I25">
        <v>40</v>
      </c>
      <c r="J25">
        <v>2</v>
      </c>
      <c r="K25">
        <v>1</v>
      </c>
      <c r="L25">
        <v>32.43</v>
      </c>
      <c r="M25">
        <v>0</v>
      </c>
      <c r="N25">
        <v>0</v>
      </c>
      <c r="O25">
        <v>0</v>
      </c>
      <c r="P25">
        <v>0</v>
      </c>
    </row>
    <row r="26" spans="1:16" x14ac:dyDescent="0.25">
      <c r="A26">
        <v>10000052436</v>
      </c>
      <c r="C26" t="s">
        <v>67</v>
      </c>
      <c r="D26" t="s">
        <v>61</v>
      </c>
      <c r="E26">
        <v>31.25</v>
      </c>
      <c r="F26">
        <v>89</v>
      </c>
      <c r="H26" t="s">
        <v>45</v>
      </c>
      <c r="I26">
        <v>40</v>
      </c>
      <c r="J26">
        <v>2.5</v>
      </c>
      <c r="L26">
        <v>0</v>
      </c>
      <c r="M26">
        <v>21.58</v>
      </c>
      <c r="N26">
        <v>0</v>
      </c>
      <c r="O26">
        <v>0</v>
      </c>
      <c r="P26">
        <v>0</v>
      </c>
    </row>
    <row r="27" spans="1:16" x14ac:dyDescent="0.25">
      <c r="A27">
        <v>10000055325</v>
      </c>
      <c r="C27" t="s">
        <v>68</v>
      </c>
      <c r="D27" t="s">
        <v>36</v>
      </c>
      <c r="E27">
        <v>24.3</v>
      </c>
      <c r="F27">
        <v>80</v>
      </c>
      <c r="G27">
        <v>4.8600000000000003</v>
      </c>
      <c r="H27" t="s">
        <v>69</v>
      </c>
      <c r="I27">
        <v>40</v>
      </c>
      <c r="J27">
        <v>2</v>
      </c>
      <c r="K27">
        <v>2</v>
      </c>
      <c r="L27">
        <v>0</v>
      </c>
      <c r="M27">
        <v>0</v>
      </c>
      <c r="N27">
        <v>0</v>
      </c>
      <c r="O27">
        <v>10.54</v>
      </c>
      <c r="P27">
        <v>0</v>
      </c>
    </row>
    <row r="28" spans="1:16" x14ac:dyDescent="0.25">
      <c r="A28">
        <v>10000055327</v>
      </c>
      <c r="C28" t="s">
        <v>70</v>
      </c>
      <c r="D28" t="s">
        <v>36</v>
      </c>
      <c r="E28">
        <v>29.16</v>
      </c>
      <c r="F28">
        <v>96</v>
      </c>
      <c r="G28">
        <v>4.8600000000000003</v>
      </c>
      <c r="H28" t="s">
        <v>69</v>
      </c>
      <c r="I28">
        <v>40</v>
      </c>
      <c r="J28">
        <v>2</v>
      </c>
      <c r="K28">
        <v>2</v>
      </c>
      <c r="L28">
        <v>0</v>
      </c>
      <c r="M28">
        <v>0</v>
      </c>
      <c r="N28">
        <v>0</v>
      </c>
      <c r="O28">
        <v>11.75</v>
      </c>
      <c r="P28">
        <v>0</v>
      </c>
    </row>
    <row r="29" spans="1:16" x14ac:dyDescent="0.25">
      <c r="A29">
        <v>10000055425</v>
      </c>
      <c r="C29" t="s">
        <v>71</v>
      </c>
      <c r="D29" t="s">
        <v>36</v>
      </c>
      <c r="E29">
        <v>31.25</v>
      </c>
      <c r="F29">
        <v>200</v>
      </c>
      <c r="G29">
        <v>2.5</v>
      </c>
      <c r="H29" t="s">
        <v>45</v>
      </c>
      <c r="I29">
        <v>0</v>
      </c>
      <c r="J29">
        <v>2</v>
      </c>
      <c r="L29">
        <v>0</v>
      </c>
      <c r="M29">
        <v>0</v>
      </c>
      <c r="N29">
        <v>0</v>
      </c>
      <c r="O29">
        <v>26.24</v>
      </c>
      <c r="P29">
        <v>0</v>
      </c>
    </row>
    <row r="30" spans="1:16" x14ac:dyDescent="0.25">
      <c r="A30">
        <v>10000059993</v>
      </c>
      <c r="C30" t="s">
        <v>72</v>
      </c>
      <c r="D30" t="s">
        <v>36</v>
      </c>
      <c r="E30">
        <v>20</v>
      </c>
      <c r="F30">
        <v>118</v>
      </c>
      <c r="G30">
        <v>2.7</v>
      </c>
      <c r="H30" t="s">
        <v>73</v>
      </c>
      <c r="I30">
        <v>0</v>
      </c>
      <c r="J30">
        <v>2</v>
      </c>
      <c r="L30">
        <v>0</v>
      </c>
      <c r="M30">
        <v>0</v>
      </c>
      <c r="N30">
        <v>0</v>
      </c>
      <c r="O30">
        <v>20.079999999999998</v>
      </c>
      <c r="P30">
        <v>0</v>
      </c>
    </row>
    <row r="31" spans="1:16" x14ac:dyDescent="0.25">
      <c r="A31">
        <v>10000060843</v>
      </c>
      <c r="C31" t="s">
        <v>74</v>
      </c>
      <c r="D31" t="s">
        <v>61</v>
      </c>
      <c r="E31">
        <v>30.26</v>
      </c>
      <c r="F31">
        <v>112</v>
      </c>
      <c r="G31">
        <v>4.3</v>
      </c>
      <c r="H31" t="s">
        <v>75</v>
      </c>
      <c r="I31">
        <v>0</v>
      </c>
      <c r="J31">
        <v>2</v>
      </c>
      <c r="K31">
        <v>1</v>
      </c>
      <c r="L31">
        <v>0</v>
      </c>
      <c r="M31">
        <v>35.57</v>
      </c>
      <c r="N31">
        <v>0</v>
      </c>
      <c r="O31">
        <v>0</v>
      </c>
      <c r="P31">
        <v>0</v>
      </c>
    </row>
    <row r="32" spans="1:16" x14ac:dyDescent="0.25">
      <c r="A32">
        <v>10000064752</v>
      </c>
      <c r="C32" t="s">
        <v>76</v>
      </c>
      <c r="D32" t="s">
        <v>57</v>
      </c>
      <c r="E32">
        <v>30.26</v>
      </c>
      <c r="F32">
        <v>149</v>
      </c>
      <c r="G32">
        <v>3.24</v>
      </c>
      <c r="H32" t="s">
        <v>66</v>
      </c>
      <c r="I32">
        <v>0</v>
      </c>
      <c r="J32">
        <v>1</v>
      </c>
      <c r="K32">
        <v>1</v>
      </c>
      <c r="L32">
        <v>25.02</v>
      </c>
      <c r="M32">
        <v>0</v>
      </c>
      <c r="N32">
        <v>0</v>
      </c>
      <c r="O32">
        <v>0</v>
      </c>
      <c r="P32">
        <v>0</v>
      </c>
    </row>
    <row r="33" spans="1:16" x14ac:dyDescent="0.25">
      <c r="A33">
        <v>10000065887</v>
      </c>
      <c r="C33" t="s">
        <v>77</v>
      </c>
      <c r="D33" t="s">
        <v>36</v>
      </c>
      <c r="E33">
        <v>29.9</v>
      </c>
      <c r="F33">
        <v>137</v>
      </c>
      <c r="G33">
        <v>3.48</v>
      </c>
      <c r="H33" t="s">
        <v>66</v>
      </c>
      <c r="I33">
        <v>30</v>
      </c>
      <c r="J33">
        <v>2</v>
      </c>
      <c r="K33">
        <v>1</v>
      </c>
      <c r="L33">
        <v>0</v>
      </c>
      <c r="M33">
        <v>0</v>
      </c>
      <c r="N33">
        <v>0</v>
      </c>
      <c r="O33">
        <v>24.14</v>
      </c>
      <c r="P33">
        <v>0</v>
      </c>
    </row>
    <row r="34" spans="1:16" x14ac:dyDescent="0.25">
      <c r="A34">
        <v>10000065888</v>
      </c>
      <c r="C34" t="s">
        <v>78</v>
      </c>
      <c r="D34" t="s">
        <v>36</v>
      </c>
      <c r="E34">
        <v>29.9</v>
      </c>
      <c r="F34">
        <v>137</v>
      </c>
      <c r="G34">
        <v>3.48</v>
      </c>
      <c r="H34" t="s">
        <v>66</v>
      </c>
      <c r="I34">
        <v>30</v>
      </c>
      <c r="J34">
        <v>2</v>
      </c>
      <c r="K34">
        <v>1</v>
      </c>
      <c r="L34">
        <v>0</v>
      </c>
      <c r="M34">
        <v>0</v>
      </c>
      <c r="N34">
        <v>0</v>
      </c>
      <c r="O34">
        <v>24.14</v>
      </c>
      <c r="P34">
        <v>0</v>
      </c>
    </row>
    <row r="35" spans="1:16" x14ac:dyDescent="0.25">
      <c r="A35">
        <v>10000068472</v>
      </c>
      <c r="C35" t="s">
        <v>79</v>
      </c>
      <c r="D35" t="s">
        <v>36</v>
      </c>
      <c r="E35">
        <v>12</v>
      </c>
      <c r="F35">
        <v>71</v>
      </c>
      <c r="G35">
        <v>2.7</v>
      </c>
      <c r="H35" t="s">
        <v>80</v>
      </c>
      <c r="I35">
        <v>0</v>
      </c>
      <c r="J35">
        <v>2</v>
      </c>
      <c r="L35">
        <v>0</v>
      </c>
      <c r="M35">
        <v>0</v>
      </c>
      <c r="N35">
        <v>0</v>
      </c>
      <c r="O35">
        <v>12.05</v>
      </c>
      <c r="P35">
        <v>0</v>
      </c>
    </row>
    <row r="36" spans="1:16" x14ac:dyDescent="0.25">
      <c r="A36">
        <v>10000068745</v>
      </c>
      <c r="C36" t="s">
        <v>81</v>
      </c>
      <c r="D36" t="s">
        <v>57</v>
      </c>
      <c r="E36">
        <v>30</v>
      </c>
      <c r="F36">
        <v>211</v>
      </c>
      <c r="G36">
        <v>2.27</v>
      </c>
      <c r="H36" t="s">
        <v>45</v>
      </c>
      <c r="I36">
        <v>25</v>
      </c>
      <c r="J36">
        <v>1</v>
      </c>
      <c r="K36">
        <v>0.5</v>
      </c>
      <c r="L36">
        <v>32.380000000000003</v>
      </c>
      <c r="M36">
        <v>0</v>
      </c>
      <c r="N36">
        <v>0</v>
      </c>
      <c r="O36">
        <v>0</v>
      </c>
      <c r="P36">
        <v>0</v>
      </c>
    </row>
    <row r="37" spans="1:16" x14ac:dyDescent="0.25">
      <c r="A37">
        <v>10000069005</v>
      </c>
      <c r="C37" t="s">
        <v>82</v>
      </c>
      <c r="D37" t="s">
        <v>36</v>
      </c>
      <c r="E37">
        <v>30</v>
      </c>
      <c r="F37">
        <v>150</v>
      </c>
      <c r="G37">
        <v>3.2</v>
      </c>
      <c r="H37" t="s">
        <v>45</v>
      </c>
      <c r="I37">
        <v>30</v>
      </c>
      <c r="J37">
        <v>2</v>
      </c>
      <c r="K37">
        <v>1</v>
      </c>
      <c r="L37">
        <v>0</v>
      </c>
      <c r="M37">
        <v>0</v>
      </c>
      <c r="N37">
        <v>0</v>
      </c>
      <c r="O37">
        <v>15.47</v>
      </c>
      <c r="P37">
        <v>0</v>
      </c>
    </row>
    <row r="38" spans="1:16" x14ac:dyDescent="0.25">
      <c r="A38">
        <v>10000069033</v>
      </c>
      <c r="C38" t="s">
        <v>83</v>
      </c>
      <c r="D38" t="s">
        <v>36</v>
      </c>
      <c r="E38">
        <v>30.78</v>
      </c>
      <c r="F38">
        <v>250</v>
      </c>
      <c r="G38">
        <v>1.97</v>
      </c>
      <c r="H38" t="s">
        <v>45</v>
      </c>
      <c r="I38">
        <v>0</v>
      </c>
      <c r="J38">
        <v>1</v>
      </c>
      <c r="K38">
        <v>0.5</v>
      </c>
      <c r="L38">
        <v>0</v>
      </c>
      <c r="M38">
        <v>0</v>
      </c>
      <c r="N38">
        <v>0</v>
      </c>
      <c r="O38">
        <v>23.04</v>
      </c>
      <c r="P38">
        <v>0</v>
      </c>
    </row>
    <row r="39" spans="1:16" x14ac:dyDescent="0.25">
      <c r="A39">
        <v>10000069050</v>
      </c>
      <c r="C39" t="s">
        <v>84</v>
      </c>
      <c r="D39" t="s">
        <v>36</v>
      </c>
      <c r="E39">
        <v>21.25</v>
      </c>
      <c r="F39">
        <v>170</v>
      </c>
      <c r="G39">
        <v>2</v>
      </c>
      <c r="H39" t="s">
        <v>45</v>
      </c>
      <c r="I39">
        <v>0</v>
      </c>
      <c r="J39">
        <v>2</v>
      </c>
      <c r="L39">
        <v>0</v>
      </c>
      <c r="M39">
        <v>0</v>
      </c>
      <c r="N39">
        <v>0</v>
      </c>
      <c r="O39">
        <v>33.58</v>
      </c>
      <c r="P39">
        <v>0</v>
      </c>
    </row>
    <row r="40" spans="1:16" x14ac:dyDescent="0.25">
      <c r="A40">
        <v>10000069097</v>
      </c>
      <c r="C40" t="s">
        <v>71</v>
      </c>
      <c r="D40" t="s">
        <v>36</v>
      </c>
      <c r="E40">
        <v>15.09</v>
      </c>
      <c r="F40">
        <v>115</v>
      </c>
      <c r="G40">
        <v>2.1</v>
      </c>
      <c r="H40" t="s">
        <v>45</v>
      </c>
      <c r="I40">
        <v>20</v>
      </c>
      <c r="J40">
        <v>2</v>
      </c>
      <c r="L40">
        <v>0</v>
      </c>
      <c r="M40">
        <v>0</v>
      </c>
      <c r="N40">
        <v>0</v>
      </c>
      <c r="O40">
        <v>11.8</v>
      </c>
      <c r="P40">
        <v>0</v>
      </c>
    </row>
    <row r="41" spans="1:16" x14ac:dyDescent="0.25">
      <c r="A41">
        <v>10000070346</v>
      </c>
      <c r="C41" t="s">
        <v>85</v>
      </c>
      <c r="D41" t="s">
        <v>36</v>
      </c>
      <c r="E41">
        <v>12</v>
      </c>
      <c r="F41">
        <v>71</v>
      </c>
      <c r="G41">
        <v>2.7</v>
      </c>
      <c r="H41" t="s">
        <v>80</v>
      </c>
      <c r="I41">
        <v>0</v>
      </c>
      <c r="J41">
        <v>2</v>
      </c>
      <c r="L41">
        <v>0</v>
      </c>
      <c r="M41">
        <v>0</v>
      </c>
      <c r="N41">
        <v>0</v>
      </c>
      <c r="O41">
        <v>12.88</v>
      </c>
      <c r="P41">
        <v>0</v>
      </c>
    </row>
    <row r="42" spans="1:16" x14ac:dyDescent="0.25">
      <c r="A42">
        <v>10000070875</v>
      </c>
      <c r="C42" t="s">
        <v>86</v>
      </c>
      <c r="D42" t="s">
        <v>57</v>
      </c>
      <c r="E42">
        <v>30.02</v>
      </c>
      <c r="F42">
        <v>118</v>
      </c>
      <c r="G42">
        <v>4.07</v>
      </c>
      <c r="H42" t="s">
        <v>45</v>
      </c>
      <c r="I42">
        <v>0</v>
      </c>
      <c r="J42">
        <v>2</v>
      </c>
      <c r="K42">
        <v>1</v>
      </c>
      <c r="L42">
        <v>29.6</v>
      </c>
      <c r="M42">
        <v>0</v>
      </c>
      <c r="N42">
        <v>0</v>
      </c>
      <c r="O42">
        <v>0</v>
      </c>
      <c r="P42">
        <v>0</v>
      </c>
    </row>
    <row r="43" spans="1:16" x14ac:dyDescent="0.25">
      <c r="A43">
        <v>10000070876</v>
      </c>
      <c r="C43" t="s">
        <v>87</v>
      </c>
      <c r="D43" t="s">
        <v>57</v>
      </c>
      <c r="E43">
        <v>30.12</v>
      </c>
      <c r="F43">
        <v>122</v>
      </c>
      <c r="G43">
        <v>3.95</v>
      </c>
      <c r="H43" t="s">
        <v>43</v>
      </c>
      <c r="I43">
        <v>0</v>
      </c>
      <c r="J43">
        <v>2</v>
      </c>
      <c r="K43">
        <v>1</v>
      </c>
      <c r="L43">
        <v>29.72</v>
      </c>
      <c r="M43">
        <v>0</v>
      </c>
      <c r="N43">
        <v>0</v>
      </c>
      <c r="O43">
        <v>0</v>
      </c>
      <c r="P43">
        <v>0</v>
      </c>
    </row>
    <row r="44" spans="1:16" x14ac:dyDescent="0.25">
      <c r="A44">
        <v>10000070877</v>
      </c>
      <c r="C44" t="s">
        <v>88</v>
      </c>
      <c r="D44" t="s">
        <v>57</v>
      </c>
      <c r="E44">
        <v>30.19</v>
      </c>
      <c r="F44">
        <v>122</v>
      </c>
      <c r="G44">
        <v>3.96</v>
      </c>
      <c r="H44" t="s">
        <v>89</v>
      </c>
      <c r="I44">
        <v>0</v>
      </c>
      <c r="J44">
        <v>2</v>
      </c>
      <c r="K44">
        <v>1</v>
      </c>
      <c r="L44">
        <v>29.8</v>
      </c>
      <c r="M44">
        <v>0</v>
      </c>
      <c r="N44">
        <v>0</v>
      </c>
      <c r="O44">
        <v>0</v>
      </c>
      <c r="P44">
        <v>0</v>
      </c>
    </row>
    <row r="45" spans="1:16" x14ac:dyDescent="0.25">
      <c r="A45">
        <v>10000072176</v>
      </c>
      <c r="C45" t="s">
        <v>90</v>
      </c>
      <c r="D45" t="s">
        <v>57</v>
      </c>
      <c r="E45">
        <v>30</v>
      </c>
      <c r="F45">
        <v>126</v>
      </c>
      <c r="G45">
        <v>3.78</v>
      </c>
      <c r="H45" t="s">
        <v>58</v>
      </c>
      <c r="I45">
        <v>0</v>
      </c>
      <c r="J45">
        <v>2</v>
      </c>
      <c r="K45">
        <v>1</v>
      </c>
      <c r="L45">
        <v>32.74</v>
      </c>
      <c r="M45">
        <v>0</v>
      </c>
      <c r="N45">
        <v>0</v>
      </c>
      <c r="O45">
        <v>0</v>
      </c>
      <c r="P45">
        <v>0</v>
      </c>
    </row>
    <row r="46" spans="1:16" x14ac:dyDescent="0.25">
      <c r="A46">
        <v>10000072312</v>
      </c>
      <c r="C46" t="s">
        <v>91</v>
      </c>
      <c r="D46" t="s">
        <v>92</v>
      </c>
      <c r="E46">
        <v>32.82</v>
      </c>
      <c r="F46">
        <v>175</v>
      </c>
      <c r="G46">
        <v>3</v>
      </c>
      <c r="H46" t="s">
        <v>45</v>
      </c>
      <c r="I46">
        <v>0</v>
      </c>
      <c r="J46">
        <v>2</v>
      </c>
      <c r="K46">
        <v>1</v>
      </c>
      <c r="L46">
        <v>16.98</v>
      </c>
      <c r="M46">
        <v>7.28</v>
      </c>
      <c r="N46">
        <v>0</v>
      </c>
      <c r="O46">
        <v>0</v>
      </c>
      <c r="P46">
        <v>0</v>
      </c>
    </row>
    <row r="47" spans="1:16" x14ac:dyDescent="0.25">
      <c r="A47">
        <v>10000072313</v>
      </c>
      <c r="C47" t="s">
        <v>93</v>
      </c>
      <c r="D47" t="s">
        <v>92</v>
      </c>
      <c r="E47">
        <v>31.86</v>
      </c>
      <c r="F47">
        <v>150</v>
      </c>
      <c r="G47">
        <v>3.39</v>
      </c>
      <c r="H47" t="s">
        <v>58</v>
      </c>
      <c r="I47">
        <v>0</v>
      </c>
      <c r="J47">
        <v>2</v>
      </c>
      <c r="K47">
        <v>1</v>
      </c>
      <c r="L47">
        <v>13.82</v>
      </c>
      <c r="M47">
        <v>5.92</v>
      </c>
      <c r="N47">
        <v>0</v>
      </c>
      <c r="O47">
        <v>0</v>
      </c>
      <c r="P47">
        <v>0</v>
      </c>
    </row>
    <row r="48" spans="1:16" x14ac:dyDescent="0.25">
      <c r="A48">
        <v>10000072314</v>
      </c>
      <c r="C48" t="s">
        <v>94</v>
      </c>
      <c r="D48" t="s">
        <v>92</v>
      </c>
      <c r="E48">
        <v>32.81</v>
      </c>
      <c r="F48">
        <v>175</v>
      </c>
      <c r="G48">
        <v>3</v>
      </c>
      <c r="H48" t="s">
        <v>43</v>
      </c>
      <c r="I48">
        <v>0</v>
      </c>
      <c r="J48">
        <v>2</v>
      </c>
      <c r="K48">
        <v>1</v>
      </c>
      <c r="L48">
        <v>16.98</v>
      </c>
      <c r="M48">
        <v>7.28</v>
      </c>
      <c r="N48">
        <v>0</v>
      </c>
      <c r="O48">
        <v>0</v>
      </c>
      <c r="P48">
        <v>0</v>
      </c>
    </row>
    <row r="49" spans="1:16" x14ac:dyDescent="0.25">
      <c r="A49">
        <v>10000072315</v>
      </c>
      <c r="C49" t="s">
        <v>95</v>
      </c>
      <c r="D49" t="s">
        <v>92</v>
      </c>
      <c r="E49">
        <v>31.5</v>
      </c>
      <c r="F49">
        <v>146</v>
      </c>
      <c r="G49">
        <v>3.44</v>
      </c>
      <c r="H49" t="s">
        <v>96</v>
      </c>
      <c r="I49">
        <v>0</v>
      </c>
      <c r="J49">
        <v>2</v>
      </c>
      <c r="K49">
        <v>1</v>
      </c>
      <c r="L49">
        <v>13.66</v>
      </c>
      <c r="M49">
        <v>5.85</v>
      </c>
      <c r="N49">
        <v>0</v>
      </c>
      <c r="O49">
        <v>0</v>
      </c>
      <c r="P49">
        <v>0</v>
      </c>
    </row>
    <row r="50" spans="1:16" x14ac:dyDescent="0.25">
      <c r="A50">
        <v>10000072319</v>
      </c>
      <c r="C50" t="s">
        <v>97</v>
      </c>
      <c r="D50" t="s">
        <v>92</v>
      </c>
      <c r="E50">
        <v>32.79</v>
      </c>
      <c r="F50">
        <v>155</v>
      </c>
      <c r="G50">
        <v>3.36</v>
      </c>
      <c r="H50" t="s">
        <v>89</v>
      </c>
      <c r="I50">
        <v>0</v>
      </c>
      <c r="J50">
        <v>2</v>
      </c>
      <c r="K50">
        <v>1</v>
      </c>
      <c r="L50">
        <v>14.22</v>
      </c>
      <c r="M50">
        <v>6.1</v>
      </c>
      <c r="N50">
        <v>0</v>
      </c>
      <c r="O50">
        <v>0</v>
      </c>
      <c r="P50">
        <v>0</v>
      </c>
    </row>
    <row r="51" spans="1:16" x14ac:dyDescent="0.25">
      <c r="A51">
        <v>10000072325</v>
      </c>
      <c r="C51" t="s">
        <v>91</v>
      </c>
      <c r="D51" t="s">
        <v>92</v>
      </c>
      <c r="E51">
        <v>20</v>
      </c>
      <c r="F51">
        <v>200</v>
      </c>
      <c r="G51">
        <v>1.6</v>
      </c>
      <c r="H51" t="s">
        <v>45</v>
      </c>
      <c r="I51">
        <v>0</v>
      </c>
      <c r="J51">
        <v>2</v>
      </c>
      <c r="K51">
        <v>0.25</v>
      </c>
      <c r="L51">
        <v>9.2799999999999994</v>
      </c>
      <c r="M51">
        <v>3.97</v>
      </c>
      <c r="N51">
        <v>0</v>
      </c>
      <c r="O51">
        <v>0</v>
      </c>
      <c r="P51">
        <v>0</v>
      </c>
    </row>
    <row r="52" spans="1:16" x14ac:dyDescent="0.25">
      <c r="A52">
        <v>10000072330</v>
      </c>
      <c r="C52" t="s">
        <v>98</v>
      </c>
      <c r="D52" t="s">
        <v>92</v>
      </c>
      <c r="E52">
        <v>32.82</v>
      </c>
      <c r="F52">
        <v>175</v>
      </c>
      <c r="G52">
        <v>3</v>
      </c>
      <c r="H52" t="s">
        <v>45</v>
      </c>
      <c r="I52">
        <v>0</v>
      </c>
      <c r="J52">
        <v>2</v>
      </c>
      <c r="K52">
        <v>1</v>
      </c>
      <c r="L52">
        <v>16.98</v>
      </c>
      <c r="M52">
        <v>7.28</v>
      </c>
      <c r="N52">
        <v>0</v>
      </c>
      <c r="O52">
        <v>0</v>
      </c>
      <c r="P52">
        <v>0</v>
      </c>
    </row>
    <row r="53" spans="1:16" x14ac:dyDescent="0.25">
      <c r="A53">
        <v>10000072336</v>
      </c>
      <c r="C53" t="s">
        <v>99</v>
      </c>
      <c r="D53" t="s">
        <v>92</v>
      </c>
      <c r="E53">
        <v>31.86</v>
      </c>
      <c r="F53">
        <v>149</v>
      </c>
      <c r="G53">
        <v>3.42</v>
      </c>
      <c r="H53" t="s">
        <v>58</v>
      </c>
      <c r="I53">
        <v>0</v>
      </c>
      <c r="J53">
        <v>2</v>
      </c>
      <c r="K53">
        <v>1</v>
      </c>
      <c r="L53">
        <v>13.82</v>
      </c>
      <c r="M53">
        <v>5.92</v>
      </c>
      <c r="N53">
        <v>0</v>
      </c>
      <c r="O53">
        <v>0</v>
      </c>
      <c r="P53">
        <v>0</v>
      </c>
    </row>
    <row r="54" spans="1:16" x14ac:dyDescent="0.25">
      <c r="A54">
        <v>10000072337</v>
      </c>
      <c r="C54" t="s">
        <v>100</v>
      </c>
      <c r="D54" t="s">
        <v>92</v>
      </c>
      <c r="E54">
        <v>32.79</v>
      </c>
      <c r="F54">
        <v>159</v>
      </c>
      <c r="G54">
        <v>3.3</v>
      </c>
      <c r="H54" t="s">
        <v>89</v>
      </c>
      <c r="I54">
        <v>0</v>
      </c>
      <c r="J54">
        <v>2</v>
      </c>
      <c r="K54">
        <v>1</v>
      </c>
      <c r="L54">
        <v>14.22</v>
      </c>
      <c r="M54">
        <v>6.1</v>
      </c>
      <c r="N54">
        <v>0</v>
      </c>
      <c r="O54">
        <v>0</v>
      </c>
      <c r="P54">
        <v>0</v>
      </c>
    </row>
    <row r="55" spans="1:16" x14ac:dyDescent="0.25">
      <c r="A55">
        <v>10000072367</v>
      </c>
      <c r="C55" t="s">
        <v>101</v>
      </c>
      <c r="D55" t="s">
        <v>57</v>
      </c>
      <c r="E55">
        <v>30</v>
      </c>
      <c r="F55">
        <v>177</v>
      </c>
      <c r="G55">
        <v>2.7</v>
      </c>
      <c r="H55" t="s">
        <v>80</v>
      </c>
      <c r="I55">
        <v>0</v>
      </c>
      <c r="J55">
        <v>2</v>
      </c>
      <c r="L55">
        <v>41.26</v>
      </c>
      <c r="M55">
        <v>0</v>
      </c>
      <c r="N55">
        <v>0</v>
      </c>
      <c r="O55">
        <v>0</v>
      </c>
      <c r="P55">
        <v>0</v>
      </c>
    </row>
    <row r="56" spans="1:16" x14ac:dyDescent="0.25">
      <c r="A56">
        <v>10000073050</v>
      </c>
      <c r="C56" t="s">
        <v>102</v>
      </c>
      <c r="D56" t="s">
        <v>36</v>
      </c>
      <c r="E56">
        <v>30</v>
      </c>
      <c r="F56">
        <v>174</v>
      </c>
      <c r="G56">
        <v>2.75</v>
      </c>
      <c r="H56" t="s">
        <v>43</v>
      </c>
      <c r="I56">
        <v>0</v>
      </c>
      <c r="J56">
        <v>2</v>
      </c>
      <c r="L56">
        <v>0</v>
      </c>
      <c r="M56">
        <v>0</v>
      </c>
      <c r="N56">
        <v>0</v>
      </c>
      <c r="O56">
        <v>34.06</v>
      </c>
      <c r="P56">
        <v>0</v>
      </c>
    </row>
    <row r="57" spans="1:16" x14ac:dyDescent="0.25">
      <c r="A57">
        <v>10000080125</v>
      </c>
      <c r="C57" t="s">
        <v>71</v>
      </c>
      <c r="D57" t="s">
        <v>36</v>
      </c>
      <c r="E57">
        <v>31.5</v>
      </c>
      <c r="F57">
        <v>210</v>
      </c>
      <c r="G57">
        <v>2.4</v>
      </c>
      <c r="H57" t="s">
        <v>45</v>
      </c>
      <c r="I57">
        <v>0</v>
      </c>
      <c r="J57">
        <v>2.25</v>
      </c>
      <c r="L57">
        <v>0</v>
      </c>
      <c r="M57">
        <v>0</v>
      </c>
      <c r="N57">
        <v>0</v>
      </c>
      <c r="O57">
        <v>26.3</v>
      </c>
      <c r="P57">
        <v>0</v>
      </c>
    </row>
    <row r="58" spans="1:16" x14ac:dyDescent="0.25">
      <c r="A58">
        <v>10000096170</v>
      </c>
      <c r="C58" t="s">
        <v>103</v>
      </c>
      <c r="D58" t="s">
        <v>36</v>
      </c>
      <c r="E58">
        <v>18.75</v>
      </c>
      <c r="F58">
        <v>100</v>
      </c>
      <c r="G58">
        <v>3</v>
      </c>
      <c r="H58" t="s">
        <v>45</v>
      </c>
      <c r="I58">
        <v>30</v>
      </c>
      <c r="J58">
        <v>3</v>
      </c>
      <c r="L58">
        <v>0</v>
      </c>
      <c r="M58">
        <v>0</v>
      </c>
      <c r="N58">
        <v>0</v>
      </c>
      <c r="O58">
        <v>21.3</v>
      </c>
      <c r="P58">
        <v>0</v>
      </c>
    </row>
    <row r="59" spans="1:16" x14ac:dyDescent="0.25">
      <c r="A59">
        <v>10000096694</v>
      </c>
      <c r="C59" t="s">
        <v>104</v>
      </c>
      <c r="D59" t="s">
        <v>36</v>
      </c>
      <c r="E59">
        <v>29.93</v>
      </c>
      <c r="F59">
        <v>133</v>
      </c>
      <c r="G59">
        <v>3.6</v>
      </c>
      <c r="H59" t="s">
        <v>49</v>
      </c>
      <c r="I59">
        <v>0</v>
      </c>
      <c r="J59">
        <v>2</v>
      </c>
      <c r="K59">
        <v>1</v>
      </c>
      <c r="L59">
        <v>0</v>
      </c>
      <c r="M59">
        <v>0</v>
      </c>
      <c r="N59">
        <v>0</v>
      </c>
      <c r="O59">
        <v>24.23</v>
      </c>
      <c r="P59">
        <v>0</v>
      </c>
    </row>
    <row r="60" spans="1:16" x14ac:dyDescent="0.25">
      <c r="A60">
        <v>10000097370</v>
      </c>
      <c r="C60" t="s">
        <v>39</v>
      </c>
      <c r="D60" t="s">
        <v>36</v>
      </c>
      <c r="E60">
        <v>40</v>
      </c>
      <c r="F60">
        <v>256</v>
      </c>
      <c r="G60">
        <v>2.5</v>
      </c>
      <c r="H60" t="s">
        <v>105</v>
      </c>
      <c r="I60">
        <v>0</v>
      </c>
      <c r="J60">
        <v>2</v>
      </c>
      <c r="L60">
        <v>0</v>
      </c>
      <c r="M60">
        <v>0</v>
      </c>
      <c r="N60">
        <v>0</v>
      </c>
      <c r="O60">
        <v>32.43</v>
      </c>
      <c r="P60">
        <v>0</v>
      </c>
    </row>
    <row r="61" spans="1:16" x14ac:dyDescent="0.25">
      <c r="A61">
        <v>10000097689</v>
      </c>
      <c r="C61" t="s">
        <v>106</v>
      </c>
      <c r="D61" t="s">
        <v>36</v>
      </c>
      <c r="E61">
        <v>30</v>
      </c>
      <c r="F61">
        <v>152</v>
      </c>
      <c r="G61">
        <v>3.15</v>
      </c>
      <c r="H61" t="s">
        <v>58</v>
      </c>
      <c r="I61">
        <v>30</v>
      </c>
      <c r="J61">
        <v>2</v>
      </c>
      <c r="L61">
        <v>0</v>
      </c>
      <c r="M61">
        <v>0</v>
      </c>
      <c r="N61">
        <v>0</v>
      </c>
      <c r="O61">
        <v>25.87</v>
      </c>
      <c r="P61">
        <v>0</v>
      </c>
    </row>
    <row r="62" spans="1:16" x14ac:dyDescent="0.25">
      <c r="A62">
        <v>10000097886</v>
      </c>
      <c r="C62" t="s">
        <v>104</v>
      </c>
      <c r="D62" t="s">
        <v>36</v>
      </c>
      <c r="E62">
        <v>30.31</v>
      </c>
      <c r="F62">
        <v>125</v>
      </c>
      <c r="G62">
        <v>3.88</v>
      </c>
      <c r="H62" t="s">
        <v>49</v>
      </c>
      <c r="I62">
        <v>30</v>
      </c>
      <c r="J62">
        <v>2</v>
      </c>
      <c r="K62">
        <v>1</v>
      </c>
      <c r="L62">
        <v>0</v>
      </c>
      <c r="M62">
        <v>0</v>
      </c>
      <c r="N62">
        <v>0</v>
      </c>
      <c r="O62">
        <v>15.44</v>
      </c>
      <c r="P62">
        <v>0</v>
      </c>
    </row>
    <row r="63" spans="1:16" x14ac:dyDescent="0.25">
      <c r="A63">
        <v>10021540928</v>
      </c>
      <c r="C63" t="s">
        <v>107</v>
      </c>
      <c r="D63" t="s">
        <v>92</v>
      </c>
      <c r="E63">
        <v>30.8</v>
      </c>
      <c r="F63">
        <v>150</v>
      </c>
      <c r="G63">
        <v>3.29</v>
      </c>
      <c r="H63" t="s">
        <v>45</v>
      </c>
      <c r="I63">
        <v>0</v>
      </c>
      <c r="J63">
        <v>2</v>
      </c>
      <c r="K63">
        <v>1</v>
      </c>
      <c r="L63">
        <v>7.62</v>
      </c>
      <c r="M63">
        <v>7.03</v>
      </c>
      <c r="N63">
        <v>0</v>
      </c>
      <c r="O63">
        <v>0</v>
      </c>
      <c r="P63">
        <v>0</v>
      </c>
    </row>
    <row r="64" spans="1:16" x14ac:dyDescent="0.25">
      <c r="A64">
        <v>10021550928</v>
      </c>
      <c r="C64" t="s">
        <v>108</v>
      </c>
      <c r="D64" t="s">
        <v>92</v>
      </c>
      <c r="E64">
        <v>28.35</v>
      </c>
      <c r="F64">
        <v>137</v>
      </c>
      <c r="G64">
        <v>3.3</v>
      </c>
      <c r="H64" t="s">
        <v>43</v>
      </c>
      <c r="I64">
        <v>0</v>
      </c>
      <c r="J64">
        <v>2</v>
      </c>
      <c r="K64">
        <v>1</v>
      </c>
      <c r="L64">
        <v>7.01</v>
      </c>
      <c r="M64">
        <v>6.47</v>
      </c>
      <c r="N64">
        <v>0</v>
      </c>
      <c r="O64">
        <v>0</v>
      </c>
      <c r="P64">
        <v>0</v>
      </c>
    </row>
    <row r="65" spans="1:16" x14ac:dyDescent="0.25">
      <c r="A65">
        <v>10029400928</v>
      </c>
      <c r="C65" t="s">
        <v>109</v>
      </c>
      <c r="D65" t="s">
        <v>92</v>
      </c>
      <c r="E65">
        <v>30</v>
      </c>
      <c r="F65">
        <v>124</v>
      </c>
      <c r="G65">
        <v>3.85</v>
      </c>
      <c r="H65" t="s">
        <v>110</v>
      </c>
      <c r="I65">
        <v>0</v>
      </c>
      <c r="J65">
        <v>2</v>
      </c>
      <c r="K65">
        <v>1</v>
      </c>
      <c r="L65">
        <v>13.84</v>
      </c>
      <c r="M65">
        <v>11.33</v>
      </c>
      <c r="N65">
        <v>0</v>
      </c>
      <c r="O65">
        <v>0</v>
      </c>
      <c r="P65">
        <v>0</v>
      </c>
    </row>
    <row r="66" spans="1:16" x14ac:dyDescent="0.25">
      <c r="A66">
        <v>10035220928</v>
      </c>
      <c r="C66" t="s">
        <v>111</v>
      </c>
      <c r="D66" t="s">
        <v>92</v>
      </c>
      <c r="E66">
        <v>30</v>
      </c>
      <c r="F66">
        <v>171</v>
      </c>
      <c r="G66">
        <v>2.8</v>
      </c>
      <c r="H66" t="s">
        <v>112</v>
      </c>
      <c r="I66">
        <v>0</v>
      </c>
      <c r="J66">
        <v>2</v>
      </c>
      <c r="L66">
        <v>20.62</v>
      </c>
      <c r="M66">
        <v>20.62</v>
      </c>
      <c r="N66">
        <v>0</v>
      </c>
      <c r="O66">
        <v>0</v>
      </c>
      <c r="P66">
        <v>0</v>
      </c>
    </row>
    <row r="67" spans="1:16" x14ac:dyDescent="0.25">
      <c r="A67">
        <v>10037310928</v>
      </c>
      <c r="C67" t="s">
        <v>107</v>
      </c>
      <c r="D67" t="s">
        <v>92</v>
      </c>
      <c r="E67">
        <v>26.25</v>
      </c>
      <c r="F67">
        <v>103</v>
      </c>
      <c r="G67">
        <v>4.07</v>
      </c>
      <c r="H67" t="s">
        <v>45</v>
      </c>
      <c r="I67">
        <v>0</v>
      </c>
      <c r="J67">
        <v>2</v>
      </c>
      <c r="K67">
        <v>1</v>
      </c>
      <c r="L67">
        <v>15.52</v>
      </c>
      <c r="M67">
        <v>12.69</v>
      </c>
      <c r="N67">
        <v>0</v>
      </c>
      <c r="O67">
        <v>0</v>
      </c>
      <c r="P67">
        <v>0</v>
      </c>
    </row>
    <row r="68" spans="1:16" x14ac:dyDescent="0.25">
      <c r="A68">
        <v>10037320928</v>
      </c>
      <c r="C68" t="s">
        <v>108</v>
      </c>
      <c r="D68" t="s">
        <v>92</v>
      </c>
      <c r="E68">
        <v>26.42</v>
      </c>
      <c r="F68">
        <v>107</v>
      </c>
      <c r="G68">
        <v>3.95</v>
      </c>
      <c r="H68" t="s">
        <v>43</v>
      </c>
      <c r="I68">
        <v>0</v>
      </c>
      <c r="J68">
        <v>2</v>
      </c>
      <c r="K68">
        <v>1</v>
      </c>
      <c r="L68">
        <v>15.41</v>
      </c>
      <c r="M68">
        <v>12.61</v>
      </c>
      <c r="N68">
        <v>0</v>
      </c>
      <c r="O68">
        <v>0</v>
      </c>
      <c r="P68">
        <v>0</v>
      </c>
    </row>
    <row r="69" spans="1:16" x14ac:dyDescent="0.25">
      <c r="A69">
        <v>10038570928</v>
      </c>
      <c r="C69" t="s">
        <v>113</v>
      </c>
      <c r="D69" t="s">
        <v>92</v>
      </c>
      <c r="E69">
        <v>31.05</v>
      </c>
      <c r="F69">
        <v>140</v>
      </c>
      <c r="G69">
        <v>3.53</v>
      </c>
      <c r="H69" t="s">
        <v>45</v>
      </c>
      <c r="I69">
        <v>0</v>
      </c>
      <c r="J69">
        <v>2</v>
      </c>
      <c r="K69">
        <v>1</v>
      </c>
      <c r="L69">
        <v>10.55</v>
      </c>
      <c r="M69">
        <v>8.64</v>
      </c>
      <c r="N69">
        <v>0</v>
      </c>
      <c r="O69">
        <v>0</v>
      </c>
      <c r="P69">
        <v>0</v>
      </c>
    </row>
    <row r="70" spans="1:16" x14ac:dyDescent="0.25">
      <c r="A70">
        <v>10038590928</v>
      </c>
      <c r="C70" t="s">
        <v>114</v>
      </c>
      <c r="D70" t="s">
        <v>92</v>
      </c>
      <c r="E70">
        <v>31.86</v>
      </c>
      <c r="F70">
        <v>141</v>
      </c>
      <c r="G70">
        <v>3.6</v>
      </c>
      <c r="H70" t="s">
        <v>58</v>
      </c>
      <c r="I70">
        <v>0</v>
      </c>
      <c r="J70">
        <v>2</v>
      </c>
      <c r="K70">
        <v>1</v>
      </c>
      <c r="L70">
        <v>10.81</v>
      </c>
      <c r="M70">
        <v>8.85</v>
      </c>
      <c r="N70">
        <v>0</v>
      </c>
      <c r="O70">
        <v>0</v>
      </c>
      <c r="P70">
        <v>0</v>
      </c>
    </row>
    <row r="71" spans="1:16" x14ac:dyDescent="0.25">
      <c r="A71">
        <v>10046210928</v>
      </c>
      <c r="C71" t="s">
        <v>115</v>
      </c>
      <c r="D71" t="s">
        <v>61</v>
      </c>
      <c r="E71">
        <v>30</v>
      </c>
      <c r="F71">
        <v>160</v>
      </c>
      <c r="G71">
        <v>3</v>
      </c>
      <c r="H71" t="s">
        <v>116</v>
      </c>
      <c r="I71">
        <v>25</v>
      </c>
      <c r="J71">
        <v>2</v>
      </c>
      <c r="L71">
        <v>0</v>
      </c>
      <c r="M71">
        <v>45.84</v>
      </c>
      <c r="N71">
        <v>0</v>
      </c>
      <c r="O71">
        <v>0</v>
      </c>
      <c r="P71">
        <v>0</v>
      </c>
    </row>
    <row r="72" spans="1:16" x14ac:dyDescent="0.25">
      <c r="A72">
        <v>10055670928</v>
      </c>
      <c r="C72" t="s">
        <v>98</v>
      </c>
      <c r="D72" t="s">
        <v>92</v>
      </c>
      <c r="E72">
        <v>30.28</v>
      </c>
      <c r="F72">
        <v>148</v>
      </c>
      <c r="G72">
        <v>3.26</v>
      </c>
      <c r="H72" t="s">
        <v>45</v>
      </c>
      <c r="I72">
        <v>0</v>
      </c>
      <c r="J72">
        <v>2</v>
      </c>
      <c r="K72">
        <v>0.75</v>
      </c>
      <c r="L72">
        <v>14.73</v>
      </c>
      <c r="M72">
        <v>12.06</v>
      </c>
      <c r="N72">
        <v>0</v>
      </c>
      <c r="O72">
        <v>0</v>
      </c>
      <c r="P72">
        <v>0</v>
      </c>
    </row>
    <row r="73" spans="1:16" x14ac:dyDescent="0.25">
      <c r="A73">
        <v>10057780928</v>
      </c>
      <c r="C73" t="s">
        <v>117</v>
      </c>
      <c r="D73" t="s">
        <v>92</v>
      </c>
      <c r="E73">
        <v>20</v>
      </c>
      <c r="F73">
        <v>200</v>
      </c>
      <c r="G73">
        <v>1.6</v>
      </c>
      <c r="H73" t="s">
        <v>45</v>
      </c>
      <c r="I73">
        <v>25</v>
      </c>
      <c r="J73">
        <v>1</v>
      </c>
      <c r="K73">
        <v>0.25</v>
      </c>
      <c r="L73">
        <v>6.89</v>
      </c>
      <c r="M73">
        <v>6.36</v>
      </c>
      <c r="N73">
        <v>0</v>
      </c>
      <c r="O73">
        <v>0</v>
      </c>
      <c r="P73">
        <v>0</v>
      </c>
    </row>
    <row r="74" spans="1:16" x14ac:dyDescent="0.25">
      <c r="A74">
        <v>10061470928</v>
      </c>
      <c r="C74" t="s">
        <v>118</v>
      </c>
      <c r="D74" t="s">
        <v>57</v>
      </c>
      <c r="E74">
        <v>28.5</v>
      </c>
      <c r="F74">
        <v>88</v>
      </c>
      <c r="G74">
        <v>5.16</v>
      </c>
      <c r="H74" t="s">
        <v>66</v>
      </c>
      <c r="I74">
        <v>25</v>
      </c>
      <c r="J74">
        <v>2</v>
      </c>
      <c r="K74">
        <v>1</v>
      </c>
      <c r="L74">
        <v>22.66</v>
      </c>
      <c r="M74">
        <v>0</v>
      </c>
      <c r="N74">
        <v>0</v>
      </c>
      <c r="O74">
        <v>0</v>
      </c>
      <c r="P74">
        <v>0</v>
      </c>
    </row>
    <row r="75" spans="1:16" x14ac:dyDescent="0.25">
      <c r="A75">
        <v>10110260328</v>
      </c>
      <c r="C75" t="s">
        <v>119</v>
      </c>
      <c r="D75" t="s">
        <v>61</v>
      </c>
      <c r="E75">
        <v>10</v>
      </c>
      <c r="F75">
        <v>55</v>
      </c>
      <c r="G75">
        <v>2.88</v>
      </c>
      <c r="H75" t="s">
        <v>43</v>
      </c>
      <c r="I75">
        <v>15</v>
      </c>
      <c r="J75">
        <v>2</v>
      </c>
      <c r="L75">
        <v>0</v>
      </c>
      <c r="M75">
        <v>12.47</v>
      </c>
      <c r="N75">
        <v>0</v>
      </c>
      <c r="O75">
        <v>0</v>
      </c>
      <c r="P75">
        <v>0</v>
      </c>
    </row>
    <row r="76" spans="1:16" x14ac:dyDescent="0.25">
      <c r="A76">
        <v>10164770928</v>
      </c>
      <c r="C76" t="s">
        <v>120</v>
      </c>
      <c r="D76" t="s">
        <v>92</v>
      </c>
      <c r="E76">
        <v>30.6</v>
      </c>
      <c r="F76">
        <v>144</v>
      </c>
      <c r="G76">
        <v>3.4</v>
      </c>
      <c r="H76" t="s">
        <v>45</v>
      </c>
      <c r="I76">
        <v>0</v>
      </c>
      <c r="J76">
        <v>2</v>
      </c>
      <c r="K76">
        <v>1</v>
      </c>
      <c r="L76">
        <v>8.2899999999999991</v>
      </c>
      <c r="M76">
        <v>7.8</v>
      </c>
      <c r="N76">
        <v>0</v>
      </c>
      <c r="O76">
        <v>0</v>
      </c>
      <c r="P76">
        <v>0</v>
      </c>
    </row>
    <row r="77" spans="1:16" x14ac:dyDescent="0.25">
      <c r="A77">
        <v>10164780928</v>
      </c>
      <c r="C77" t="s">
        <v>108</v>
      </c>
      <c r="D77" t="s">
        <v>92</v>
      </c>
      <c r="E77">
        <v>30.6</v>
      </c>
      <c r="F77">
        <v>144</v>
      </c>
      <c r="G77">
        <v>3.4</v>
      </c>
      <c r="H77" t="s">
        <v>43</v>
      </c>
      <c r="I77">
        <v>0</v>
      </c>
      <c r="J77">
        <v>2</v>
      </c>
      <c r="K77">
        <v>1</v>
      </c>
      <c r="L77">
        <v>8.2899999999999991</v>
      </c>
      <c r="M77">
        <v>7.8</v>
      </c>
      <c r="N77">
        <v>0</v>
      </c>
      <c r="O77">
        <v>0</v>
      </c>
      <c r="P77">
        <v>0</v>
      </c>
    </row>
    <row r="78" spans="1:16" x14ac:dyDescent="0.25">
      <c r="A78">
        <v>10167020928</v>
      </c>
      <c r="C78" t="s">
        <v>121</v>
      </c>
      <c r="D78" t="s">
        <v>61</v>
      </c>
      <c r="E78">
        <v>30</v>
      </c>
      <c r="F78">
        <v>168</v>
      </c>
      <c r="G78">
        <v>2.85</v>
      </c>
      <c r="H78" t="s">
        <v>122</v>
      </c>
      <c r="I78">
        <v>0</v>
      </c>
      <c r="J78">
        <v>2</v>
      </c>
      <c r="L78">
        <v>0</v>
      </c>
      <c r="M78">
        <v>45.84</v>
      </c>
      <c r="N78">
        <v>0</v>
      </c>
      <c r="O78">
        <v>0</v>
      </c>
      <c r="P78">
        <v>0</v>
      </c>
    </row>
    <row r="79" spans="1:16" x14ac:dyDescent="0.25">
      <c r="A79">
        <v>10174430928</v>
      </c>
      <c r="C79" t="s">
        <v>123</v>
      </c>
      <c r="D79" t="s">
        <v>61</v>
      </c>
      <c r="E79">
        <v>30.07</v>
      </c>
      <c r="F79">
        <v>336</v>
      </c>
      <c r="G79">
        <v>1.43</v>
      </c>
      <c r="H79" t="s">
        <v>45</v>
      </c>
      <c r="I79">
        <v>25</v>
      </c>
      <c r="J79">
        <v>1</v>
      </c>
      <c r="L79">
        <v>0</v>
      </c>
      <c r="M79">
        <v>44.75</v>
      </c>
      <c r="N79">
        <v>0</v>
      </c>
      <c r="O79">
        <v>0</v>
      </c>
      <c r="P79">
        <v>0</v>
      </c>
    </row>
    <row r="80" spans="1:16" x14ac:dyDescent="0.25">
      <c r="A80">
        <v>10195430928</v>
      </c>
      <c r="C80" t="s">
        <v>124</v>
      </c>
      <c r="D80" t="s">
        <v>61</v>
      </c>
      <c r="E80">
        <v>30</v>
      </c>
      <c r="F80">
        <v>165</v>
      </c>
      <c r="G80">
        <v>2.9</v>
      </c>
      <c r="H80" t="s">
        <v>43</v>
      </c>
      <c r="I80">
        <v>25</v>
      </c>
      <c r="J80">
        <v>1</v>
      </c>
      <c r="K80">
        <v>1</v>
      </c>
      <c r="L80">
        <v>0</v>
      </c>
      <c r="M80">
        <v>22.95</v>
      </c>
      <c r="N80">
        <v>0</v>
      </c>
      <c r="O80">
        <v>0</v>
      </c>
      <c r="P80">
        <v>0</v>
      </c>
    </row>
    <row r="81" spans="1:16" x14ac:dyDescent="0.25">
      <c r="A81">
        <v>10197770328</v>
      </c>
      <c r="C81" t="s">
        <v>119</v>
      </c>
      <c r="D81" t="s">
        <v>61</v>
      </c>
      <c r="E81">
        <v>10</v>
      </c>
      <c r="F81">
        <v>54</v>
      </c>
      <c r="G81">
        <v>2.92</v>
      </c>
      <c r="H81" t="s">
        <v>58</v>
      </c>
      <c r="I81">
        <v>15</v>
      </c>
      <c r="J81">
        <v>2</v>
      </c>
      <c r="L81">
        <v>0</v>
      </c>
      <c r="M81">
        <v>11.13</v>
      </c>
      <c r="N81">
        <v>0</v>
      </c>
      <c r="O81">
        <v>0</v>
      </c>
      <c r="P81">
        <v>0</v>
      </c>
    </row>
    <row r="82" spans="1:16" x14ac:dyDescent="0.25">
      <c r="A82">
        <v>10209800328</v>
      </c>
      <c r="C82" t="s">
        <v>125</v>
      </c>
      <c r="D82" t="s">
        <v>61</v>
      </c>
      <c r="E82">
        <v>12</v>
      </c>
      <c r="F82">
        <v>55</v>
      </c>
      <c r="G82">
        <v>3.5</v>
      </c>
      <c r="H82" t="s">
        <v>126</v>
      </c>
      <c r="I82">
        <v>15</v>
      </c>
      <c r="J82">
        <v>2</v>
      </c>
      <c r="L82">
        <v>0</v>
      </c>
      <c r="M82">
        <v>17.29</v>
      </c>
      <c r="N82">
        <v>0</v>
      </c>
      <c r="O82">
        <v>0</v>
      </c>
      <c r="P82">
        <v>0</v>
      </c>
    </row>
    <row r="83" spans="1:16" x14ac:dyDescent="0.25">
      <c r="A83">
        <v>10214220928</v>
      </c>
      <c r="C83" t="s">
        <v>127</v>
      </c>
      <c r="D83" t="s">
        <v>57</v>
      </c>
      <c r="E83">
        <v>10</v>
      </c>
      <c r="F83">
        <v>34</v>
      </c>
      <c r="G83">
        <v>4.68</v>
      </c>
      <c r="H83" t="s">
        <v>66</v>
      </c>
      <c r="I83">
        <v>0</v>
      </c>
      <c r="J83">
        <v>2</v>
      </c>
      <c r="K83">
        <v>1</v>
      </c>
      <c r="L83">
        <v>10.46</v>
      </c>
      <c r="M83">
        <v>0</v>
      </c>
      <c r="N83">
        <v>0</v>
      </c>
      <c r="O83">
        <v>0</v>
      </c>
      <c r="P83">
        <v>0</v>
      </c>
    </row>
    <row r="84" spans="1:16" x14ac:dyDescent="0.25">
      <c r="A84">
        <v>10218790928</v>
      </c>
      <c r="C84" t="s">
        <v>128</v>
      </c>
      <c r="D84" t="s">
        <v>92</v>
      </c>
      <c r="E84">
        <v>23.08</v>
      </c>
      <c r="F84">
        <v>78</v>
      </c>
      <c r="H84" t="s">
        <v>45</v>
      </c>
      <c r="I84">
        <v>25</v>
      </c>
      <c r="L84">
        <v>9.32</v>
      </c>
      <c r="M84">
        <v>9.7799999999999994</v>
      </c>
      <c r="N84">
        <v>0</v>
      </c>
      <c r="O84">
        <v>0</v>
      </c>
      <c r="P84">
        <v>0</v>
      </c>
    </row>
    <row r="85" spans="1:16" x14ac:dyDescent="0.25">
      <c r="A85">
        <v>10221780928</v>
      </c>
      <c r="C85" t="s">
        <v>129</v>
      </c>
      <c r="D85" t="s">
        <v>57</v>
      </c>
      <c r="E85">
        <v>23.12</v>
      </c>
      <c r="F85">
        <v>98</v>
      </c>
      <c r="G85">
        <v>3.75</v>
      </c>
      <c r="H85" t="s">
        <v>43</v>
      </c>
      <c r="I85">
        <v>10</v>
      </c>
      <c r="J85">
        <v>2</v>
      </c>
      <c r="K85">
        <v>1</v>
      </c>
      <c r="L85">
        <v>17.91</v>
      </c>
      <c r="M85">
        <v>0</v>
      </c>
      <c r="N85">
        <v>0</v>
      </c>
      <c r="O85">
        <v>0</v>
      </c>
      <c r="P85">
        <v>0</v>
      </c>
    </row>
    <row r="86" spans="1:16" x14ac:dyDescent="0.25">
      <c r="A86">
        <v>10264350928</v>
      </c>
      <c r="C86" t="s">
        <v>130</v>
      </c>
      <c r="D86" t="s">
        <v>61</v>
      </c>
      <c r="E86">
        <v>30</v>
      </c>
      <c r="F86">
        <v>100</v>
      </c>
      <c r="H86" t="s">
        <v>45</v>
      </c>
      <c r="I86">
        <v>10</v>
      </c>
      <c r="J86">
        <v>2.5</v>
      </c>
      <c r="L86">
        <v>0</v>
      </c>
      <c r="M86">
        <v>24.79</v>
      </c>
      <c r="N86">
        <v>0</v>
      </c>
      <c r="O86">
        <v>0</v>
      </c>
      <c r="P86">
        <v>0</v>
      </c>
    </row>
    <row r="87" spans="1:16" x14ac:dyDescent="0.25">
      <c r="A87">
        <v>10264360928</v>
      </c>
      <c r="C87" t="s">
        <v>131</v>
      </c>
      <c r="D87" t="s">
        <v>61</v>
      </c>
      <c r="E87">
        <v>30</v>
      </c>
      <c r="F87">
        <v>100</v>
      </c>
      <c r="H87" t="s">
        <v>45</v>
      </c>
      <c r="I87">
        <v>10</v>
      </c>
      <c r="J87">
        <v>2.5</v>
      </c>
      <c r="L87">
        <v>0</v>
      </c>
      <c r="M87">
        <v>24.9</v>
      </c>
      <c r="N87">
        <v>0</v>
      </c>
      <c r="O87">
        <v>0</v>
      </c>
      <c r="P87">
        <v>0</v>
      </c>
    </row>
    <row r="88" spans="1:16" x14ac:dyDescent="0.25">
      <c r="A88">
        <v>10269760928</v>
      </c>
      <c r="C88" t="s">
        <v>132</v>
      </c>
      <c r="D88" t="s">
        <v>57</v>
      </c>
      <c r="E88">
        <v>30.26</v>
      </c>
      <c r="F88">
        <v>112</v>
      </c>
      <c r="G88">
        <v>4.3</v>
      </c>
      <c r="H88" t="s">
        <v>75</v>
      </c>
      <c r="I88">
        <v>0</v>
      </c>
      <c r="J88">
        <v>2</v>
      </c>
      <c r="K88">
        <v>1</v>
      </c>
      <c r="L88">
        <v>32.840000000000003</v>
      </c>
      <c r="M88">
        <v>0</v>
      </c>
      <c r="N88">
        <v>0</v>
      </c>
      <c r="O88">
        <v>0</v>
      </c>
      <c r="P88">
        <v>0</v>
      </c>
    </row>
    <row r="89" spans="1:16" x14ac:dyDescent="0.25">
      <c r="A89">
        <v>10270240928</v>
      </c>
      <c r="C89" t="s">
        <v>133</v>
      </c>
      <c r="D89" t="s">
        <v>61</v>
      </c>
      <c r="E89">
        <v>30.15</v>
      </c>
      <c r="F89">
        <v>120</v>
      </c>
      <c r="G89">
        <v>4</v>
      </c>
      <c r="H89" t="s">
        <v>66</v>
      </c>
      <c r="I89">
        <v>0</v>
      </c>
      <c r="J89">
        <v>2</v>
      </c>
      <c r="K89">
        <v>2</v>
      </c>
      <c r="L89">
        <v>0</v>
      </c>
      <c r="M89">
        <v>19.14</v>
      </c>
      <c r="N89">
        <v>0</v>
      </c>
      <c r="O89">
        <v>0</v>
      </c>
      <c r="P89">
        <v>0</v>
      </c>
    </row>
    <row r="90" spans="1:16" x14ac:dyDescent="0.25">
      <c r="A90">
        <v>10286860928</v>
      </c>
      <c r="C90" t="s">
        <v>134</v>
      </c>
      <c r="D90" t="s">
        <v>57</v>
      </c>
      <c r="E90">
        <v>31.5</v>
      </c>
      <c r="F90">
        <v>112</v>
      </c>
      <c r="G90">
        <v>4.5</v>
      </c>
      <c r="H90" t="s">
        <v>75</v>
      </c>
      <c r="I90">
        <v>25</v>
      </c>
      <c r="J90">
        <v>2</v>
      </c>
      <c r="K90">
        <v>1</v>
      </c>
      <c r="L90">
        <v>27.42</v>
      </c>
      <c r="M90">
        <v>0</v>
      </c>
      <c r="N90">
        <v>0</v>
      </c>
      <c r="O90">
        <v>0</v>
      </c>
      <c r="P90">
        <v>0</v>
      </c>
    </row>
    <row r="91" spans="1:16" x14ac:dyDescent="0.25">
      <c r="A91">
        <v>10299010928</v>
      </c>
      <c r="C91" t="s">
        <v>135</v>
      </c>
      <c r="D91" t="s">
        <v>92</v>
      </c>
      <c r="E91">
        <v>30</v>
      </c>
      <c r="F91">
        <v>192</v>
      </c>
      <c r="G91">
        <v>2.4700000000000002</v>
      </c>
      <c r="H91" t="s">
        <v>45</v>
      </c>
      <c r="I91">
        <v>0</v>
      </c>
      <c r="J91">
        <v>2</v>
      </c>
      <c r="L91">
        <v>23.58</v>
      </c>
      <c r="M91">
        <v>15.72</v>
      </c>
      <c r="N91">
        <v>0</v>
      </c>
      <c r="O91">
        <v>0</v>
      </c>
      <c r="P91">
        <v>0</v>
      </c>
    </row>
    <row r="92" spans="1:16" x14ac:dyDescent="0.25">
      <c r="A92">
        <v>10346960928</v>
      </c>
      <c r="C92" t="s">
        <v>136</v>
      </c>
      <c r="D92" t="s">
        <v>57</v>
      </c>
      <c r="E92">
        <v>30</v>
      </c>
      <c r="F92">
        <v>79</v>
      </c>
      <c r="H92" t="s">
        <v>49</v>
      </c>
      <c r="I92">
        <v>0</v>
      </c>
      <c r="J92">
        <v>2</v>
      </c>
      <c r="L92">
        <v>26.39</v>
      </c>
      <c r="M92">
        <v>0</v>
      </c>
      <c r="N92">
        <v>0</v>
      </c>
      <c r="O92">
        <v>0</v>
      </c>
      <c r="P92">
        <v>0</v>
      </c>
    </row>
    <row r="93" spans="1:16" x14ac:dyDescent="0.25">
      <c r="A93">
        <v>10363650928</v>
      </c>
      <c r="C93" t="s">
        <v>137</v>
      </c>
      <c r="D93" t="s">
        <v>61</v>
      </c>
      <c r="E93">
        <v>12</v>
      </c>
      <c r="F93">
        <v>48</v>
      </c>
      <c r="G93">
        <v>4</v>
      </c>
      <c r="H93" t="s">
        <v>45</v>
      </c>
      <c r="I93">
        <v>0</v>
      </c>
      <c r="J93">
        <v>2</v>
      </c>
      <c r="K93">
        <v>2</v>
      </c>
      <c r="L93">
        <v>0</v>
      </c>
      <c r="M93">
        <v>7.01</v>
      </c>
      <c r="N93">
        <v>0</v>
      </c>
      <c r="O93">
        <v>0</v>
      </c>
      <c r="P93">
        <v>0</v>
      </c>
    </row>
    <row r="94" spans="1:16" x14ac:dyDescent="0.25">
      <c r="A94">
        <v>10365230928</v>
      </c>
      <c r="C94" t="s">
        <v>138</v>
      </c>
      <c r="D94" t="s">
        <v>92</v>
      </c>
      <c r="E94">
        <v>21.88</v>
      </c>
      <c r="F94">
        <v>100</v>
      </c>
      <c r="G94">
        <v>3.5</v>
      </c>
      <c r="H94" t="s">
        <v>139</v>
      </c>
      <c r="I94">
        <v>40</v>
      </c>
      <c r="J94">
        <v>1</v>
      </c>
      <c r="K94">
        <v>2</v>
      </c>
      <c r="L94">
        <v>3.97</v>
      </c>
      <c r="M94">
        <v>2.65</v>
      </c>
      <c r="N94">
        <v>0</v>
      </c>
      <c r="O94">
        <v>0</v>
      </c>
      <c r="P94">
        <v>0</v>
      </c>
    </row>
    <row r="95" spans="1:16" x14ac:dyDescent="0.25">
      <c r="A95">
        <v>10368640928</v>
      </c>
      <c r="C95" t="s">
        <v>140</v>
      </c>
      <c r="D95" t="s">
        <v>57</v>
      </c>
      <c r="E95">
        <v>30</v>
      </c>
      <c r="F95">
        <v>107</v>
      </c>
      <c r="G95">
        <v>4.46</v>
      </c>
      <c r="H95" t="s">
        <v>69</v>
      </c>
      <c r="I95">
        <v>25</v>
      </c>
      <c r="J95">
        <v>2.5</v>
      </c>
      <c r="K95">
        <v>1</v>
      </c>
      <c r="L95">
        <v>34.07</v>
      </c>
      <c r="M95">
        <v>0</v>
      </c>
      <c r="N95">
        <v>0</v>
      </c>
      <c r="O95">
        <v>0</v>
      </c>
      <c r="P95">
        <v>0</v>
      </c>
    </row>
    <row r="96" spans="1:16" x14ac:dyDescent="0.25">
      <c r="A96">
        <v>10383500928</v>
      </c>
      <c r="C96" t="s">
        <v>141</v>
      </c>
      <c r="D96" t="s">
        <v>57</v>
      </c>
      <c r="E96">
        <v>10</v>
      </c>
      <c r="F96">
        <v>54</v>
      </c>
      <c r="G96">
        <v>3</v>
      </c>
      <c r="H96" t="s">
        <v>45</v>
      </c>
      <c r="I96">
        <v>0</v>
      </c>
      <c r="J96">
        <v>2.25</v>
      </c>
      <c r="L96">
        <v>13.75</v>
      </c>
      <c r="M96">
        <v>0</v>
      </c>
      <c r="N96">
        <v>0</v>
      </c>
      <c r="O96">
        <v>0</v>
      </c>
      <c r="P96">
        <v>0</v>
      </c>
    </row>
    <row r="97" spans="1:16" x14ac:dyDescent="0.25">
      <c r="A97">
        <v>10460120928</v>
      </c>
      <c r="C97" t="s">
        <v>142</v>
      </c>
      <c r="D97" t="s">
        <v>92</v>
      </c>
      <c r="E97">
        <v>10</v>
      </c>
      <c r="F97">
        <v>70</v>
      </c>
      <c r="G97">
        <v>2.2999999999999998</v>
      </c>
      <c r="H97" t="s">
        <v>143</v>
      </c>
      <c r="I97">
        <v>10</v>
      </c>
      <c r="J97">
        <v>2</v>
      </c>
      <c r="L97">
        <v>8.5299999999999994</v>
      </c>
      <c r="M97">
        <v>5.69</v>
      </c>
      <c r="N97">
        <v>0</v>
      </c>
      <c r="O97">
        <v>0</v>
      </c>
      <c r="P97">
        <v>0</v>
      </c>
    </row>
    <row r="98" spans="1:16" x14ac:dyDescent="0.25">
      <c r="A98">
        <v>10460210928</v>
      </c>
      <c r="C98" t="s">
        <v>144</v>
      </c>
      <c r="D98" t="s">
        <v>92</v>
      </c>
      <c r="E98">
        <v>10</v>
      </c>
      <c r="F98">
        <v>73</v>
      </c>
      <c r="G98">
        <v>2.2000000000000002</v>
      </c>
      <c r="H98" t="s">
        <v>145</v>
      </c>
      <c r="I98">
        <v>10</v>
      </c>
      <c r="J98">
        <v>2</v>
      </c>
      <c r="L98">
        <v>4.97</v>
      </c>
      <c r="M98">
        <v>9.24</v>
      </c>
      <c r="N98">
        <v>0</v>
      </c>
      <c r="O98">
        <v>0</v>
      </c>
      <c r="P98">
        <v>0</v>
      </c>
    </row>
    <row r="99" spans="1:16" x14ac:dyDescent="0.25">
      <c r="A99">
        <v>10703000928</v>
      </c>
      <c r="C99" t="s">
        <v>146</v>
      </c>
      <c r="D99" t="s">
        <v>57</v>
      </c>
      <c r="E99">
        <v>30</v>
      </c>
      <c r="F99">
        <v>120</v>
      </c>
      <c r="G99">
        <v>4</v>
      </c>
      <c r="H99" t="s">
        <v>45</v>
      </c>
      <c r="I99">
        <v>0</v>
      </c>
      <c r="J99">
        <v>2</v>
      </c>
      <c r="K99">
        <v>1</v>
      </c>
      <c r="L99">
        <v>30.95</v>
      </c>
      <c r="M99">
        <v>0</v>
      </c>
      <c r="N99">
        <v>0</v>
      </c>
      <c r="O99">
        <v>0</v>
      </c>
      <c r="P99">
        <v>0</v>
      </c>
    </row>
    <row r="100" spans="1:16" x14ac:dyDescent="0.25">
      <c r="A100">
        <v>10703020928</v>
      </c>
      <c r="C100" t="s">
        <v>147</v>
      </c>
      <c r="D100" t="s">
        <v>57</v>
      </c>
      <c r="E100">
        <v>30.82</v>
      </c>
      <c r="F100">
        <v>120</v>
      </c>
      <c r="G100">
        <v>4.1100000000000003</v>
      </c>
      <c r="H100" t="s">
        <v>45</v>
      </c>
      <c r="I100">
        <v>0</v>
      </c>
      <c r="J100">
        <v>2</v>
      </c>
      <c r="K100">
        <v>1</v>
      </c>
      <c r="L100">
        <v>33.96</v>
      </c>
      <c r="M100">
        <v>0</v>
      </c>
      <c r="N100">
        <v>0</v>
      </c>
      <c r="O100">
        <v>0</v>
      </c>
      <c r="P100">
        <v>0</v>
      </c>
    </row>
    <row r="101" spans="1:16" x14ac:dyDescent="0.25">
      <c r="A101">
        <v>10703030928</v>
      </c>
      <c r="C101" t="s">
        <v>148</v>
      </c>
      <c r="D101" t="s">
        <v>57</v>
      </c>
      <c r="E101">
        <v>30</v>
      </c>
      <c r="F101">
        <v>211</v>
      </c>
      <c r="G101">
        <v>2.27</v>
      </c>
      <c r="H101" t="s">
        <v>45</v>
      </c>
      <c r="I101">
        <v>0</v>
      </c>
      <c r="J101">
        <v>1</v>
      </c>
      <c r="K101">
        <v>0.5</v>
      </c>
      <c r="L101">
        <v>32.380000000000003</v>
      </c>
      <c r="M101">
        <v>0</v>
      </c>
      <c r="N101">
        <v>0</v>
      </c>
      <c r="O101">
        <v>0</v>
      </c>
      <c r="P101">
        <v>0</v>
      </c>
    </row>
    <row r="102" spans="1:16" x14ac:dyDescent="0.25">
      <c r="A102">
        <v>10703040928</v>
      </c>
      <c r="C102" t="s">
        <v>91</v>
      </c>
      <c r="D102" t="s">
        <v>92</v>
      </c>
      <c r="E102">
        <v>32.82</v>
      </c>
      <c r="F102">
        <v>175</v>
      </c>
      <c r="G102">
        <v>3</v>
      </c>
      <c r="H102" t="s">
        <v>45</v>
      </c>
      <c r="I102">
        <v>0</v>
      </c>
      <c r="J102">
        <v>2</v>
      </c>
      <c r="K102">
        <v>1</v>
      </c>
      <c r="L102">
        <v>14.56</v>
      </c>
      <c r="M102">
        <v>9.6999999999999993</v>
      </c>
      <c r="N102">
        <v>0</v>
      </c>
      <c r="O102">
        <v>0</v>
      </c>
      <c r="P102">
        <v>0</v>
      </c>
    </row>
    <row r="103" spans="1:16" x14ac:dyDescent="0.25">
      <c r="A103">
        <v>10703100928</v>
      </c>
      <c r="C103" t="s">
        <v>149</v>
      </c>
      <c r="D103" t="s">
        <v>57</v>
      </c>
      <c r="E103">
        <v>30</v>
      </c>
      <c r="F103">
        <v>120</v>
      </c>
      <c r="G103">
        <v>4</v>
      </c>
      <c r="H103" t="s">
        <v>45</v>
      </c>
      <c r="I103">
        <v>0</v>
      </c>
      <c r="J103">
        <v>2</v>
      </c>
      <c r="K103">
        <v>1</v>
      </c>
      <c r="L103">
        <v>30.95</v>
      </c>
      <c r="M103">
        <v>0</v>
      </c>
      <c r="N103">
        <v>0</v>
      </c>
      <c r="O103">
        <v>0</v>
      </c>
      <c r="P103">
        <v>0</v>
      </c>
    </row>
    <row r="104" spans="1:16" x14ac:dyDescent="0.25">
      <c r="A104">
        <v>10703120928</v>
      </c>
      <c r="C104" t="s">
        <v>81</v>
      </c>
      <c r="D104" t="s">
        <v>57</v>
      </c>
      <c r="E104">
        <v>30.82</v>
      </c>
      <c r="F104">
        <v>120</v>
      </c>
      <c r="G104">
        <v>4.1100000000000003</v>
      </c>
      <c r="H104" t="s">
        <v>45</v>
      </c>
      <c r="I104">
        <v>0</v>
      </c>
      <c r="J104">
        <v>2</v>
      </c>
      <c r="K104">
        <v>1</v>
      </c>
      <c r="L104">
        <v>34.119999999999997</v>
      </c>
      <c r="M104">
        <v>0</v>
      </c>
      <c r="N104">
        <v>0</v>
      </c>
      <c r="O104">
        <v>0</v>
      </c>
      <c r="P104">
        <v>0</v>
      </c>
    </row>
    <row r="105" spans="1:16" x14ac:dyDescent="0.25">
      <c r="A105">
        <v>10703140928</v>
      </c>
      <c r="C105" t="s">
        <v>98</v>
      </c>
      <c r="D105" t="s">
        <v>92</v>
      </c>
      <c r="E105">
        <v>32.82</v>
      </c>
      <c r="F105">
        <v>175</v>
      </c>
      <c r="G105">
        <v>3</v>
      </c>
      <c r="H105" t="s">
        <v>45</v>
      </c>
      <c r="I105">
        <v>0</v>
      </c>
      <c r="J105">
        <v>2</v>
      </c>
      <c r="K105">
        <v>1</v>
      </c>
      <c r="L105">
        <v>14.56</v>
      </c>
      <c r="M105">
        <v>9.6999999999999993</v>
      </c>
      <c r="N105">
        <v>0</v>
      </c>
      <c r="O105">
        <v>0</v>
      </c>
      <c r="P105">
        <v>0</v>
      </c>
    </row>
    <row r="106" spans="1:16" x14ac:dyDescent="0.25">
      <c r="A106">
        <v>10703320928</v>
      </c>
      <c r="C106" t="s">
        <v>150</v>
      </c>
      <c r="D106" t="s">
        <v>57</v>
      </c>
      <c r="E106">
        <v>30.14</v>
      </c>
      <c r="F106">
        <v>114</v>
      </c>
      <c r="G106">
        <v>4.2300000000000004</v>
      </c>
      <c r="H106" t="s">
        <v>58</v>
      </c>
      <c r="I106">
        <v>0</v>
      </c>
      <c r="J106">
        <v>2</v>
      </c>
      <c r="K106">
        <v>1</v>
      </c>
      <c r="L106">
        <v>33.42</v>
      </c>
      <c r="M106">
        <v>0</v>
      </c>
      <c r="N106">
        <v>0</v>
      </c>
      <c r="O106">
        <v>0</v>
      </c>
      <c r="P106">
        <v>0</v>
      </c>
    </row>
    <row r="107" spans="1:16" x14ac:dyDescent="0.25">
      <c r="A107">
        <v>10703340928</v>
      </c>
      <c r="C107" t="s">
        <v>93</v>
      </c>
      <c r="D107" t="s">
        <v>92</v>
      </c>
      <c r="E107">
        <v>31.86</v>
      </c>
      <c r="F107">
        <v>150</v>
      </c>
      <c r="G107">
        <v>3.39</v>
      </c>
      <c r="H107" t="s">
        <v>58</v>
      </c>
      <c r="I107">
        <v>0</v>
      </c>
      <c r="J107">
        <v>2</v>
      </c>
      <c r="K107">
        <v>1</v>
      </c>
      <c r="L107">
        <v>11.84</v>
      </c>
      <c r="M107">
        <v>7.9</v>
      </c>
      <c r="N107">
        <v>0</v>
      </c>
      <c r="O107">
        <v>0</v>
      </c>
      <c r="P107">
        <v>0</v>
      </c>
    </row>
    <row r="108" spans="1:16" x14ac:dyDescent="0.25">
      <c r="A108">
        <v>10703420928</v>
      </c>
      <c r="C108" t="s">
        <v>151</v>
      </c>
      <c r="D108" t="s">
        <v>57</v>
      </c>
      <c r="E108">
        <v>30.08</v>
      </c>
      <c r="F108">
        <v>126</v>
      </c>
      <c r="G108">
        <v>3.82</v>
      </c>
      <c r="H108" t="s">
        <v>58</v>
      </c>
      <c r="I108">
        <v>0</v>
      </c>
      <c r="J108">
        <v>2</v>
      </c>
      <c r="K108">
        <v>1</v>
      </c>
      <c r="L108">
        <v>33.36</v>
      </c>
      <c r="M108">
        <v>0</v>
      </c>
      <c r="N108">
        <v>0</v>
      </c>
      <c r="O108">
        <v>0</v>
      </c>
      <c r="P108">
        <v>0</v>
      </c>
    </row>
    <row r="109" spans="1:16" x14ac:dyDescent="0.25">
      <c r="A109">
        <v>10703440928</v>
      </c>
      <c r="C109" t="s">
        <v>99</v>
      </c>
      <c r="D109" t="s">
        <v>92</v>
      </c>
      <c r="E109">
        <v>31.86</v>
      </c>
      <c r="F109">
        <v>149</v>
      </c>
      <c r="G109">
        <v>3.42</v>
      </c>
      <c r="H109" t="s">
        <v>58</v>
      </c>
      <c r="I109">
        <v>0</v>
      </c>
      <c r="J109">
        <v>2</v>
      </c>
      <c r="K109">
        <v>1</v>
      </c>
      <c r="L109">
        <v>11.84</v>
      </c>
      <c r="M109">
        <v>7.9</v>
      </c>
      <c r="N109">
        <v>0</v>
      </c>
      <c r="O109">
        <v>0</v>
      </c>
      <c r="P109">
        <v>0</v>
      </c>
    </row>
    <row r="110" spans="1:16" x14ac:dyDescent="0.25">
      <c r="A110">
        <v>10703620928</v>
      </c>
      <c r="C110" t="s">
        <v>152</v>
      </c>
      <c r="D110" t="s">
        <v>57</v>
      </c>
      <c r="E110">
        <v>30.18</v>
      </c>
      <c r="F110">
        <v>111</v>
      </c>
      <c r="G110">
        <v>4.3499999999999996</v>
      </c>
      <c r="H110" t="s">
        <v>43</v>
      </c>
      <c r="I110">
        <v>10</v>
      </c>
      <c r="J110">
        <v>2</v>
      </c>
      <c r="K110">
        <v>1</v>
      </c>
      <c r="L110">
        <v>33.26</v>
      </c>
      <c r="M110">
        <v>0</v>
      </c>
      <c r="N110">
        <v>0</v>
      </c>
      <c r="O110">
        <v>0</v>
      </c>
      <c r="P110">
        <v>0</v>
      </c>
    </row>
    <row r="111" spans="1:16" x14ac:dyDescent="0.25">
      <c r="A111">
        <v>10703640928</v>
      </c>
      <c r="C111" t="s">
        <v>94</v>
      </c>
      <c r="D111" t="s">
        <v>92</v>
      </c>
      <c r="E111">
        <v>32.81</v>
      </c>
      <c r="F111">
        <v>175</v>
      </c>
      <c r="G111">
        <v>3</v>
      </c>
      <c r="H111" t="s">
        <v>43</v>
      </c>
      <c r="I111">
        <v>0</v>
      </c>
      <c r="J111">
        <v>2</v>
      </c>
      <c r="K111">
        <v>1</v>
      </c>
      <c r="L111">
        <v>14.56</v>
      </c>
      <c r="M111">
        <v>9.6999999999999993</v>
      </c>
      <c r="N111">
        <v>0</v>
      </c>
      <c r="O111">
        <v>0</v>
      </c>
      <c r="P111">
        <v>0</v>
      </c>
    </row>
    <row r="112" spans="1:16" x14ac:dyDescent="0.25">
      <c r="A112">
        <v>10703670928</v>
      </c>
      <c r="C112" t="s">
        <v>95</v>
      </c>
      <c r="D112" t="s">
        <v>92</v>
      </c>
      <c r="E112">
        <v>31.5</v>
      </c>
      <c r="F112">
        <v>146</v>
      </c>
      <c r="G112">
        <v>3.44</v>
      </c>
      <c r="H112" t="s">
        <v>96</v>
      </c>
      <c r="I112">
        <v>0</v>
      </c>
      <c r="J112">
        <v>2</v>
      </c>
      <c r="K112">
        <v>1</v>
      </c>
      <c r="L112">
        <v>11.71</v>
      </c>
      <c r="M112">
        <v>7.8</v>
      </c>
      <c r="N112">
        <v>0</v>
      </c>
      <c r="O112">
        <v>0</v>
      </c>
      <c r="P112">
        <v>0</v>
      </c>
    </row>
    <row r="113" spans="1:16" x14ac:dyDescent="0.25">
      <c r="A113">
        <v>10703680928</v>
      </c>
      <c r="C113" t="s">
        <v>97</v>
      </c>
      <c r="D113" t="s">
        <v>92</v>
      </c>
      <c r="E113">
        <v>32.79</v>
      </c>
      <c r="F113">
        <v>155</v>
      </c>
      <c r="G113">
        <v>3.36</v>
      </c>
      <c r="H113" t="s">
        <v>89</v>
      </c>
      <c r="I113">
        <v>0</v>
      </c>
      <c r="J113">
        <v>2</v>
      </c>
      <c r="K113">
        <v>1</v>
      </c>
      <c r="L113">
        <v>12.19</v>
      </c>
      <c r="M113">
        <v>8.1300000000000008</v>
      </c>
      <c r="N113">
        <v>0</v>
      </c>
      <c r="O113">
        <v>0</v>
      </c>
      <c r="P113">
        <v>0</v>
      </c>
    </row>
    <row r="114" spans="1:16" x14ac:dyDescent="0.25">
      <c r="A114">
        <v>10703720928</v>
      </c>
      <c r="C114" t="s">
        <v>153</v>
      </c>
      <c r="D114" t="s">
        <v>57</v>
      </c>
      <c r="E114">
        <v>30</v>
      </c>
      <c r="F114">
        <v>115</v>
      </c>
      <c r="G114">
        <v>4.1500000000000004</v>
      </c>
      <c r="H114" t="s">
        <v>43</v>
      </c>
      <c r="I114">
        <v>0</v>
      </c>
      <c r="J114">
        <v>2</v>
      </c>
      <c r="K114">
        <v>1</v>
      </c>
      <c r="L114">
        <v>33.200000000000003</v>
      </c>
      <c r="M114">
        <v>0</v>
      </c>
      <c r="N114">
        <v>0</v>
      </c>
      <c r="O114">
        <v>0</v>
      </c>
      <c r="P114">
        <v>0</v>
      </c>
    </row>
    <row r="115" spans="1:16" x14ac:dyDescent="0.25">
      <c r="A115">
        <v>10703780928</v>
      </c>
      <c r="C115" t="s">
        <v>100</v>
      </c>
      <c r="D115" t="s">
        <v>92</v>
      </c>
      <c r="E115">
        <v>32.79</v>
      </c>
      <c r="F115">
        <v>159</v>
      </c>
      <c r="G115">
        <v>3.3</v>
      </c>
      <c r="H115" t="s">
        <v>89</v>
      </c>
      <c r="I115">
        <v>0</v>
      </c>
      <c r="J115">
        <v>2</v>
      </c>
      <c r="K115">
        <v>1</v>
      </c>
      <c r="L115">
        <v>12.19</v>
      </c>
      <c r="M115">
        <v>8.1300000000000008</v>
      </c>
      <c r="N115">
        <v>0</v>
      </c>
      <c r="O115">
        <v>0</v>
      </c>
      <c r="P115">
        <v>0</v>
      </c>
    </row>
    <row r="116" spans="1:16" x14ac:dyDescent="0.25">
      <c r="A116">
        <v>16660000928</v>
      </c>
      <c r="C116" t="s">
        <v>154</v>
      </c>
      <c r="D116" t="s">
        <v>92</v>
      </c>
      <c r="E116">
        <v>29.64</v>
      </c>
      <c r="F116">
        <v>78</v>
      </c>
      <c r="H116" t="s">
        <v>45</v>
      </c>
      <c r="I116">
        <v>0</v>
      </c>
      <c r="L116">
        <v>13.974</v>
      </c>
      <c r="M116">
        <v>9.3160000000000007</v>
      </c>
      <c r="N116">
        <v>0</v>
      </c>
      <c r="O116">
        <v>0</v>
      </c>
      <c r="P116">
        <v>0</v>
      </c>
    </row>
    <row r="117" spans="1:16" x14ac:dyDescent="0.25">
      <c r="A117">
        <v>16660100928</v>
      </c>
      <c r="C117" t="s">
        <v>155</v>
      </c>
      <c r="D117" t="s">
        <v>61</v>
      </c>
      <c r="E117">
        <v>29.64</v>
      </c>
      <c r="F117">
        <v>92</v>
      </c>
      <c r="H117" t="s">
        <v>45</v>
      </c>
      <c r="I117">
        <v>0</v>
      </c>
      <c r="J117">
        <v>2</v>
      </c>
      <c r="K117">
        <v>1</v>
      </c>
      <c r="L117">
        <v>0</v>
      </c>
      <c r="M117">
        <v>22.5</v>
      </c>
      <c r="N117">
        <v>0</v>
      </c>
      <c r="O117">
        <v>0</v>
      </c>
      <c r="P117">
        <v>0</v>
      </c>
    </row>
    <row r="118" spans="1:16" x14ac:dyDescent="0.25">
      <c r="A118">
        <v>17020111120</v>
      </c>
      <c r="C118" t="s">
        <v>156</v>
      </c>
      <c r="D118" t="s">
        <v>157</v>
      </c>
      <c r="E118">
        <v>20.86</v>
      </c>
      <c r="F118">
        <v>144</v>
      </c>
      <c r="G118">
        <v>2.3199999999999998</v>
      </c>
      <c r="H118" t="s">
        <v>158</v>
      </c>
      <c r="I118">
        <v>10</v>
      </c>
      <c r="J118">
        <v>1</v>
      </c>
      <c r="K118">
        <v>1</v>
      </c>
      <c r="L118">
        <v>0</v>
      </c>
      <c r="M118">
        <v>0</v>
      </c>
      <c r="N118">
        <v>8.83</v>
      </c>
      <c r="O118">
        <v>0</v>
      </c>
      <c r="P118">
        <v>0</v>
      </c>
    </row>
    <row r="119" spans="1:16" x14ac:dyDescent="0.25">
      <c r="A119">
        <v>17021081120</v>
      </c>
      <c r="C119" t="s">
        <v>159</v>
      </c>
      <c r="D119" t="s">
        <v>157</v>
      </c>
      <c r="E119">
        <v>20.2</v>
      </c>
      <c r="F119">
        <v>108</v>
      </c>
      <c r="G119">
        <v>2.99</v>
      </c>
      <c r="H119" t="s">
        <v>158</v>
      </c>
      <c r="I119">
        <v>0</v>
      </c>
      <c r="J119">
        <v>1</v>
      </c>
      <c r="K119">
        <v>2</v>
      </c>
      <c r="L119">
        <v>0</v>
      </c>
      <c r="M119">
        <v>0</v>
      </c>
      <c r="N119">
        <v>6.75</v>
      </c>
      <c r="O119">
        <v>0</v>
      </c>
      <c r="P119">
        <v>0</v>
      </c>
    </row>
    <row r="120" spans="1:16" x14ac:dyDescent="0.25">
      <c r="A120">
        <v>17021101120</v>
      </c>
      <c r="C120" t="s">
        <v>156</v>
      </c>
      <c r="D120" t="s">
        <v>157</v>
      </c>
      <c r="E120">
        <v>19.2</v>
      </c>
      <c r="F120">
        <v>108</v>
      </c>
      <c r="G120">
        <v>2.8570000000000002</v>
      </c>
      <c r="H120" t="s">
        <v>158</v>
      </c>
      <c r="I120">
        <v>10</v>
      </c>
      <c r="J120">
        <v>1</v>
      </c>
      <c r="K120">
        <v>2</v>
      </c>
      <c r="L120">
        <v>0</v>
      </c>
      <c r="M120">
        <v>0</v>
      </c>
      <c r="N120">
        <v>6.75</v>
      </c>
      <c r="O120">
        <v>0</v>
      </c>
      <c r="P120">
        <v>0</v>
      </c>
    </row>
    <row r="121" spans="1:16" x14ac:dyDescent="0.25">
      <c r="A121">
        <v>17023721120</v>
      </c>
      <c r="C121" t="s">
        <v>160</v>
      </c>
      <c r="D121" t="s">
        <v>157</v>
      </c>
      <c r="E121">
        <v>17.190000000000001</v>
      </c>
      <c r="F121">
        <v>72</v>
      </c>
      <c r="G121">
        <v>3.82</v>
      </c>
      <c r="H121" t="s">
        <v>158</v>
      </c>
      <c r="I121">
        <v>20</v>
      </c>
      <c r="J121">
        <v>1</v>
      </c>
      <c r="K121">
        <v>2.25</v>
      </c>
      <c r="L121">
        <v>0</v>
      </c>
      <c r="M121">
        <v>0</v>
      </c>
      <c r="N121">
        <v>3.4649999999999999</v>
      </c>
      <c r="O121">
        <v>0</v>
      </c>
      <c r="P121">
        <v>0</v>
      </c>
    </row>
    <row r="122" spans="1:16" x14ac:dyDescent="0.25">
      <c r="A122">
        <v>17026721120</v>
      </c>
      <c r="C122" t="s">
        <v>161</v>
      </c>
      <c r="D122" t="s">
        <v>157</v>
      </c>
      <c r="E122">
        <v>11.3</v>
      </c>
      <c r="F122">
        <v>72</v>
      </c>
      <c r="G122">
        <v>2.5099999999999998</v>
      </c>
      <c r="H122" t="s">
        <v>158</v>
      </c>
      <c r="I122">
        <v>20</v>
      </c>
      <c r="J122">
        <v>0.5</v>
      </c>
      <c r="K122">
        <v>1.75</v>
      </c>
      <c r="L122">
        <v>0</v>
      </c>
      <c r="M122">
        <v>0</v>
      </c>
      <c r="N122">
        <v>2.9249999999999998</v>
      </c>
      <c r="O122">
        <v>0</v>
      </c>
      <c r="P122">
        <v>0</v>
      </c>
    </row>
    <row r="123" spans="1:16" x14ac:dyDescent="0.25">
      <c r="A123">
        <v>17033220928</v>
      </c>
      <c r="C123" t="s">
        <v>162</v>
      </c>
      <c r="D123" t="s">
        <v>57</v>
      </c>
      <c r="E123">
        <v>30.9</v>
      </c>
      <c r="F123">
        <v>110</v>
      </c>
      <c r="G123">
        <v>4.5</v>
      </c>
      <c r="H123" t="s">
        <v>58</v>
      </c>
      <c r="I123">
        <v>10</v>
      </c>
      <c r="J123">
        <v>2</v>
      </c>
      <c r="K123">
        <v>1</v>
      </c>
      <c r="L123">
        <v>32.630000000000003</v>
      </c>
      <c r="M123">
        <v>0</v>
      </c>
      <c r="N123">
        <v>0</v>
      </c>
      <c r="O123">
        <v>0</v>
      </c>
      <c r="P123">
        <v>0</v>
      </c>
    </row>
  </sheetData>
  <sheetProtection algorithmName="SHA-512" hashValue="/Ik1GshXYGhjBPjOe7d6Zvf7A6bLgqOmRFglrYmtg4uk9hgIo6OGm97Xv4xGqTizTLMVJfKrqV75rfUmLaFEdQ==" saltValue="hEmr5jcnhT/v+Ou8qNgAkg==" spinCount="100000" sheet="1" objects="1" scenarios="1"/>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3C4C6"/>
  </sheetPr>
  <dimension ref="A1:AF117"/>
  <sheetViews>
    <sheetView showGridLines="0" zoomScaleNormal="100" workbookViewId="0">
      <pane xSplit="6" ySplit="11" topLeftCell="G12" activePane="bottomRight" state="frozen"/>
      <selection pane="topRight" activeCell="G1" sqref="G1"/>
      <selection pane="bottomLeft" activeCell="A12" sqref="A12"/>
      <selection pane="bottomRight" activeCell="B19" sqref="B19"/>
    </sheetView>
  </sheetViews>
  <sheetFormatPr defaultRowHeight="15" x14ac:dyDescent="0.25"/>
  <cols>
    <col min="1" max="1" width="18.5703125" customWidth="1"/>
    <col min="2" max="2" width="71.28515625" bestFit="1" customWidth="1"/>
    <col min="3" max="3" width="14.140625" customWidth="1"/>
    <col min="4" max="5" width="16" customWidth="1"/>
    <col min="6" max="6" width="12.5703125" customWidth="1"/>
    <col min="7" max="7" width="13.85546875" customWidth="1"/>
    <col min="8" max="8" width="16" customWidth="1"/>
    <col min="9" max="9" width="9" customWidth="1"/>
    <col min="10" max="10" width="11" customWidth="1"/>
    <col min="11" max="11" width="13.42578125" customWidth="1"/>
    <col min="12" max="12" width="12.28515625" customWidth="1"/>
    <col min="13" max="13" width="11.42578125" customWidth="1"/>
    <col min="14" max="14" width="10.42578125" customWidth="1"/>
    <col min="15" max="15" width="13.28515625" customWidth="1"/>
    <col min="16" max="16" width="13" customWidth="1"/>
    <col min="17" max="17" width="11.140625" customWidth="1"/>
    <col min="18" max="18" width="11.85546875" customWidth="1"/>
    <col min="19" max="19" width="11.28515625" customWidth="1"/>
    <col min="20" max="32" width="16" customWidth="1"/>
  </cols>
  <sheetData>
    <row r="1" spans="1:32" ht="23.25" x14ac:dyDescent="0.35">
      <c r="A1" s="52" t="s">
        <v>163</v>
      </c>
    </row>
    <row r="2" spans="1:32" ht="15.75" thickBot="1" x14ac:dyDescent="0.3"/>
    <row r="3" spans="1:32" ht="45" x14ac:dyDescent="0.25">
      <c r="A3" s="36" t="s">
        <v>164</v>
      </c>
      <c r="B3" s="71">
        <v>0</v>
      </c>
      <c r="C3" s="7"/>
      <c r="D3" s="7"/>
      <c r="E3" s="7"/>
      <c r="F3" s="8"/>
    </row>
    <row r="4" spans="1:32" ht="30" x14ac:dyDescent="0.25">
      <c r="A4" s="9" t="s">
        <v>165</v>
      </c>
      <c r="B4" s="79">
        <f>0.7*B3</f>
        <v>0</v>
      </c>
      <c r="D4" s="97" t="s">
        <v>166</v>
      </c>
      <c r="E4" s="68">
        <f>IF(B8&gt;0, R117/B8, 0)</f>
        <v>0</v>
      </c>
      <c r="F4" s="11"/>
    </row>
    <row r="5" spans="1:32" ht="30" x14ac:dyDescent="0.25">
      <c r="A5" s="37" t="s">
        <v>167</v>
      </c>
      <c r="B5" s="80">
        <f>0.3*B3</f>
        <v>0</v>
      </c>
      <c r="D5" s="98"/>
      <c r="E5" s="69">
        <f>IF(B9&gt;0, S117/B9, 0)</f>
        <v>0</v>
      </c>
      <c r="F5" s="11"/>
    </row>
    <row r="6" spans="1:32" ht="31.5" customHeight="1" x14ac:dyDescent="0.25">
      <c r="A6" s="37" t="s">
        <v>168</v>
      </c>
      <c r="B6" s="70">
        <v>0</v>
      </c>
      <c r="F6" s="11"/>
    </row>
    <row r="7" spans="1:32" ht="28.5" customHeight="1" x14ac:dyDescent="0.25">
      <c r="A7" s="37" t="s">
        <v>169</v>
      </c>
      <c r="B7" s="70">
        <v>0</v>
      </c>
      <c r="F7" s="11"/>
    </row>
    <row r="8" spans="1:32" ht="30" x14ac:dyDescent="0.25">
      <c r="A8" s="37" t="s">
        <v>170</v>
      </c>
      <c r="B8" s="74">
        <f>B4+B6</f>
        <v>0</v>
      </c>
      <c r="C8" s="42" t="s">
        <v>171</v>
      </c>
      <c r="D8" s="74">
        <f>R117</f>
        <v>0</v>
      </c>
      <c r="E8" s="42" t="s">
        <v>172</v>
      </c>
      <c r="F8" s="72">
        <f>B8-R117</f>
        <v>0</v>
      </c>
    </row>
    <row r="9" spans="1:32" ht="30.75" thickBot="1" x14ac:dyDescent="0.3">
      <c r="A9" s="38" t="s">
        <v>173</v>
      </c>
      <c r="B9" s="75">
        <f>B5+B7</f>
        <v>0</v>
      </c>
      <c r="C9" s="43" t="s">
        <v>174</v>
      </c>
      <c r="D9" s="75">
        <f>S117</f>
        <v>0</v>
      </c>
      <c r="E9" s="43" t="s">
        <v>175</v>
      </c>
      <c r="F9" s="73">
        <f>B9-S117</f>
        <v>0</v>
      </c>
      <c r="M9" t="s">
        <v>176</v>
      </c>
    </row>
    <row r="10" spans="1:32" x14ac:dyDescent="0.25">
      <c r="A10" s="35"/>
      <c r="B10" s="10"/>
      <c r="C10" s="10"/>
      <c r="D10" s="10"/>
      <c r="E10" s="10"/>
      <c r="F10" s="10"/>
    </row>
    <row r="11" spans="1:32" s="5" customFormat="1" ht="30.75" thickBot="1" x14ac:dyDescent="0.3">
      <c r="A11" s="53" t="s">
        <v>177</v>
      </c>
      <c r="B11" s="53" t="s">
        <v>21</v>
      </c>
      <c r="C11" s="53" t="s">
        <v>22</v>
      </c>
      <c r="D11" s="53" t="s">
        <v>178</v>
      </c>
      <c r="E11" s="53" t="s">
        <v>179</v>
      </c>
      <c r="F11" s="53" t="s">
        <v>180</v>
      </c>
      <c r="G11" s="53" t="s">
        <v>181</v>
      </c>
      <c r="H11" s="53" t="s">
        <v>182</v>
      </c>
      <c r="I11" s="53" t="s">
        <v>183</v>
      </c>
      <c r="J11" s="53" t="s">
        <v>184</v>
      </c>
      <c r="K11" s="53" t="s">
        <v>185</v>
      </c>
      <c r="L11" s="53" t="s">
        <v>186</v>
      </c>
      <c r="M11" s="53" t="s">
        <v>187</v>
      </c>
      <c r="N11" s="53" t="s">
        <v>188</v>
      </c>
      <c r="O11" s="53" t="s">
        <v>189</v>
      </c>
      <c r="P11" s="4" t="s">
        <v>190</v>
      </c>
      <c r="Q11" s="4" t="s">
        <v>191</v>
      </c>
      <c r="R11" s="4" t="s">
        <v>192</v>
      </c>
      <c r="S11" s="4" t="s">
        <v>193</v>
      </c>
      <c r="T11" s="53" t="s">
        <v>194</v>
      </c>
      <c r="U11" s="53" t="s">
        <v>195</v>
      </c>
      <c r="V11" s="53" t="s">
        <v>196</v>
      </c>
      <c r="W11" s="53" t="s">
        <v>197</v>
      </c>
      <c r="X11" s="53" t="s">
        <v>198</v>
      </c>
      <c r="Y11" s="53" t="s">
        <v>199</v>
      </c>
      <c r="Z11" s="53" t="s">
        <v>200</v>
      </c>
      <c r="AA11" s="53" t="s">
        <v>201</v>
      </c>
      <c r="AB11" s="53" t="s">
        <v>202</v>
      </c>
      <c r="AC11" s="53" t="s">
        <v>203</v>
      </c>
      <c r="AD11" s="53" t="s">
        <v>204</v>
      </c>
      <c r="AE11" s="53" t="s">
        <v>205</v>
      </c>
      <c r="AF11" s="53" t="s">
        <v>206</v>
      </c>
    </row>
    <row r="12" spans="1:32" ht="18.75" customHeight="1" thickBot="1" x14ac:dyDescent="0.3">
      <c r="A12" s="30"/>
      <c r="B12" s="30" t="s">
        <v>207</v>
      </c>
      <c r="C12" s="30"/>
      <c r="D12" s="31"/>
      <c r="E12" s="32"/>
      <c r="F12" s="32"/>
      <c r="G12" s="32"/>
      <c r="H12" s="32"/>
      <c r="I12" s="32"/>
      <c r="J12" s="32"/>
      <c r="K12" s="32"/>
      <c r="L12" s="32"/>
      <c r="M12" s="29"/>
      <c r="N12" s="32"/>
      <c r="O12" s="32"/>
      <c r="P12" s="29"/>
      <c r="Q12" s="33"/>
      <c r="R12" s="33"/>
      <c r="S12" s="33"/>
      <c r="T12" s="33"/>
      <c r="U12" s="33"/>
      <c r="V12" s="33"/>
      <c r="W12" s="33"/>
      <c r="X12" s="33"/>
      <c r="Y12" s="33"/>
      <c r="Z12" s="33"/>
      <c r="AA12" s="33"/>
      <c r="AB12" s="33"/>
      <c r="AC12" s="33"/>
      <c r="AD12" s="33"/>
      <c r="AE12" s="33"/>
      <c r="AF12" s="33"/>
    </row>
    <row r="13" spans="1:32" x14ac:dyDescent="0.25">
      <c r="A13">
        <v>10000038479</v>
      </c>
      <c r="B13" s="56" t="str">
        <f>IFERROR(_xlfn.XLOOKUP(A13,Catalog[MaterialCode],Catalog[Description],""),"")</f>
        <v>Whole Grain Breaded Nashville Hot MWWM Chicken Tenders</v>
      </c>
      <c r="C13" s="55" t="str">
        <f>IFERROR(_xlfn.XLOOKUP(A13,Catalog[MaterialCode],Catalog[Commodity],""),"")</f>
        <v>100103 W</v>
      </c>
      <c r="D13" s="55">
        <f>IFERROR(_xlfn.XLOOKUP(A13,Catalog[MaterialCode],Catalog[NetCaseWeight_lbs],0),0)</f>
        <v>30.6</v>
      </c>
      <c r="E13" s="55">
        <f>IFERROR(_xlfn.XLOOKUP(A13,Catalog[MaterialCode],Catalog[ServingsPerCase],0),0)</f>
        <v>105</v>
      </c>
      <c r="F13" s="83">
        <f>IFERROR(_xlfn.XLOOKUP(A13,Catalog[MaterialCode],Catalog[ServingSize_oz],0),0)</f>
        <v>4.6500000000000004</v>
      </c>
      <c r="G13" s="55">
        <f>IFERROR(_xlfn.XLOOKUP(A13,Catalog[MaterialCode],Catalog[CSCPoints],0),0)</f>
        <v>25</v>
      </c>
      <c r="H13" s="55" t="str">
        <f>IFERROR(_xlfn.XLOOKUP(A13,Catalog[MaterialCode],Catalog[CNPortion],0),0)</f>
        <v>3 pieces</v>
      </c>
      <c r="I13" s="55">
        <f>IFERROR(_xlfn.XLOOKUP(A13,Catalog[MaterialCode],Catalog[MMA_oz],0),0)</f>
        <v>2</v>
      </c>
      <c r="J13" s="55">
        <f>IFERROR(_xlfn.XLOOKUP(A13,Catalog[MaterialCode],Catalog[EqGrain_oz],0),0)</f>
        <v>1</v>
      </c>
      <c r="K13" s="55">
        <f>IFERROR(_xlfn.XLOOKUP(A13,Catalog[MaterialCode],Catalog[WhiteLbsDFperCase],0),0)</f>
        <v>26.65</v>
      </c>
      <c r="L13" s="55">
        <f>IFERROR(_xlfn.XLOOKUP(A13,Catalog[MaterialCode],Catalog[DarkLbsDFperCase],0),0)</f>
        <v>0</v>
      </c>
      <c r="M13" s="57">
        <v>0</v>
      </c>
      <c r="N13" s="57">
        <v>0</v>
      </c>
      <c r="O13" s="57">
        <v>0</v>
      </c>
      <c r="P13" s="55">
        <f t="shared" ref="P13:P40" si="0">IF(M13&gt;0,M13*E13,IF(AND(N13&gt;0,O13&gt;0),N13*O13,0))</f>
        <v>0</v>
      </c>
      <c r="Q13" s="55">
        <f t="shared" ref="Q13:Q40" si="1">IF(M13&gt;0,M13,IF(E13&gt;0,ROUNDUP(P13/E13,0),0))</f>
        <v>0</v>
      </c>
      <c r="R13" s="55">
        <f t="shared" ref="R13:R40" si="2">Q13*K13</f>
        <v>0</v>
      </c>
      <c r="S13" s="55">
        <f t="shared" ref="S13:S40" si="3">Q13*L13</f>
        <v>0</v>
      </c>
      <c r="T13" s="57">
        <v>0</v>
      </c>
      <c r="U13" s="57">
        <v>0</v>
      </c>
      <c r="V13" s="57">
        <v>0</v>
      </c>
      <c r="W13" s="57">
        <v>0</v>
      </c>
      <c r="X13" s="57">
        <v>0</v>
      </c>
      <c r="Y13" s="57">
        <v>0</v>
      </c>
      <c r="Z13" s="57">
        <v>0</v>
      </c>
      <c r="AA13" s="57">
        <v>0</v>
      </c>
      <c r="AB13" s="57">
        <v>0</v>
      </c>
      <c r="AC13" s="57">
        <v>0</v>
      </c>
      <c r="AD13" s="57">
        <v>0</v>
      </c>
      <c r="AE13" s="57">
        <v>0</v>
      </c>
      <c r="AF13" s="55">
        <f>Q13-SUM(T13:AE13)</f>
        <v>0</v>
      </c>
    </row>
    <row r="14" spans="1:32" x14ac:dyDescent="0.25">
      <c r="A14">
        <v>10000038942</v>
      </c>
      <c r="B14" s="56" t="str">
        <f>IFERROR(_xlfn.XLOOKUP(A14,Catalog[MaterialCode],Catalog[Description],""),"")</f>
        <v>Wings of Fire Bone-In Chicken Wings</v>
      </c>
      <c r="C14" s="55" t="str">
        <f>IFERROR(_xlfn.XLOOKUP(A14,Catalog[MaterialCode],Catalog[Commodity],""),"")</f>
        <v>100103 W</v>
      </c>
      <c r="D14" s="55">
        <f>IFERROR(_xlfn.XLOOKUP(A14,Catalog[MaterialCode],Catalog[NetCaseWeight_lbs],0),0)</f>
        <v>30</v>
      </c>
      <c r="E14" s="55">
        <f>IFERROR(_xlfn.XLOOKUP(A14,Catalog[MaterialCode],Catalog[ServingsPerCase],0),0)</f>
        <v>79</v>
      </c>
      <c r="F14" s="83">
        <f>IFERROR(_xlfn.XLOOKUP(A14,Catalog[MaterialCode],Catalog[ServingSize_oz],0),0)</f>
        <v>0</v>
      </c>
      <c r="G14" s="55">
        <f>IFERROR(_xlfn.XLOOKUP(A14,Catalog[MaterialCode],Catalog[CSCPoints],0),0)</f>
        <v>0</v>
      </c>
      <c r="H14" s="55" t="str">
        <f>IFERROR(_xlfn.XLOOKUP(A14,Catalog[MaterialCode],Catalog[CNPortion],0),0)</f>
        <v>4 pieces</v>
      </c>
      <c r="I14" s="55">
        <f>IFERROR(_xlfn.XLOOKUP(A14,Catalog[MaterialCode],Catalog[MMA_oz],0),0)</f>
        <v>2</v>
      </c>
      <c r="J14" s="55">
        <f>IFERROR(_xlfn.XLOOKUP(A14,Catalog[MaterialCode],Catalog[EqGrain_oz],0),0)</f>
        <v>0</v>
      </c>
      <c r="K14" s="55">
        <f>IFERROR(_xlfn.XLOOKUP(A14,Catalog[MaterialCode],Catalog[WhiteLbsDFperCase],0),0)</f>
        <v>24.13</v>
      </c>
      <c r="L14" s="55">
        <f>IFERROR(_xlfn.XLOOKUP(A14,Catalog[MaterialCode],Catalog[DarkLbsDFperCase],0),0)</f>
        <v>0</v>
      </c>
      <c r="M14" s="57">
        <v>0</v>
      </c>
      <c r="N14" s="57">
        <v>0</v>
      </c>
      <c r="O14" s="57">
        <v>0</v>
      </c>
      <c r="P14" s="55">
        <f t="shared" si="0"/>
        <v>0</v>
      </c>
      <c r="Q14" s="55">
        <f t="shared" si="1"/>
        <v>0</v>
      </c>
      <c r="R14" s="55">
        <f t="shared" si="2"/>
        <v>0</v>
      </c>
      <c r="S14" s="55">
        <f t="shared" si="3"/>
        <v>0</v>
      </c>
      <c r="T14" s="57">
        <v>0</v>
      </c>
      <c r="U14" s="57">
        <v>0</v>
      </c>
      <c r="V14" s="57">
        <v>0</v>
      </c>
      <c r="W14" s="57">
        <v>0</v>
      </c>
      <c r="X14" s="57">
        <v>0</v>
      </c>
      <c r="Y14" s="57">
        <v>0</v>
      </c>
      <c r="Z14" s="57">
        <v>0</v>
      </c>
      <c r="AA14" s="57">
        <v>0</v>
      </c>
      <c r="AB14" s="57">
        <v>0</v>
      </c>
      <c r="AC14" s="57">
        <v>0</v>
      </c>
      <c r="AD14" s="57">
        <v>0</v>
      </c>
      <c r="AE14" s="57">
        <v>0</v>
      </c>
      <c r="AF14" s="55">
        <f t="shared" ref="AF14:AF80" si="4">Q14-SUM(T14:AE14)</f>
        <v>0</v>
      </c>
    </row>
    <row r="15" spans="1:32" x14ac:dyDescent="0.25">
      <c r="A15">
        <v>10000051698</v>
      </c>
      <c r="B15" s="56" t="str">
        <f>IFERROR(_xlfn.XLOOKUP(A15,Catalog[MaterialCode],Catalog[Description],""),"")</f>
        <v>Whole Grain Breaded Homestyle Whole Muscle Boneless Chicken Wings</v>
      </c>
      <c r="C15" s="55" t="str">
        <f>IFERROR(_xlfn.XLOOKUP(A15,Catalog[MaterialCode],Catalog[Commodity],""),"")</f>
        <v>100103 W</v>
      </c>
      <c r="D15" s="55">
        <f>IFERROR(_xlfn.XLOOKUP(A15,Catalog[MaterialCode],Catalog[NetCaseWeight_lbs],0),0)</f>
        <v>30.24</v>
      </c>
      <c r="E15" s="55">
        <f>IFERROR(_xlfn.XLOOKUP(A15,Catalog[MaterialCode],Catalog[ServingsPerCase],0),0)</f>
        <v>128</v>
      </c>
      <c r="F15" s="83">
        <f>IFERROR(_xlfn.XLOOKUP(A15,Catalog[MaterialCode],Catalog[ServingSize_oz],0),0)</f>
        <v>3.78</v>
      </c>
      <c r="G15" s="55">
        <f>IFERROR(_xlfn.XLOOKUP(A15,Catalog[MaterialCode],Catalog[CSCPoints],0),0)</f>
        <v>40</v>
      </c>
      <c r="H15" s="55" t="str">
        <f>IFERROR(_xlfn.XLOOKUP(A15,Catalog[MaterialCode],Catalog[CNPortion],0),0)</f>
        <v>6 pieces</v>
      </c>
      <c r="I15" s="55">
        <f>IFERROR(_xlfn.XLOOKUP(A15,Catalog[MaterialCode],Catalog[MMA_oz],0),0)</f>
        <v>2</v>
      </c>
      <c r="J15" s="55">
        <f>IFERROR(_xlfn.XLOOKUP(A15,Catalog[MaterialCode],Catalog[EqGrain_oz],0),0)</f>
        <v>1</v>
      </c>
      <c r="K15" s="55">
        <f>IFERROR(_xlfn.XLOOKUP(A15,Catalog[MaterialCode],Catalog[WhiteLbsDFperCase],0),0)</f>
        <v>32.43</v>
      </c>
      <c r="L15" s="55">
        <f>IFERROR(_xlfn.XLOOKUP(A15,Catalog[MaterialCode],Catalog[DarkLbsDFperCase],0),0)</f>
        <v>0</v>
      </c>
      <c r="M15" s="57">
        <v>0</v>
      </c>
      <c r="N15" s="57">
        <v>0</v>
      </c>
      <c r="O15" s="57">
        <v>0</v>
      </c>
      <c r="P15" s="55">
        <f t="shared" si="0"/>
        <v>0</v>
      </c>
      <c r="Q15" s="55">
        <f t="shared" si="1"/>
        <v>0</v>
      </c>
      <c r="R15" s="55">
        <f t="shared" si="2"/>
        <v>0</v>
      </c>
      <c r="S15" s="55">
        <f t="shared" si="3"/>
        <v>0</v>
      </c>
      <c r="T15" s="57">
        <v>0</v>
      </c>
      <c r="U15" s="57">
        <v>0</v>
      </c>
      <c r="V15" s="57">
        <v>0</v>
      </c>
      <c r="W15" s="57">
        <v>0</v>
      </c>
      <c r="X15" s="57">
        <v>0</v>
      </c>
      <c r="Y15" s="57">
        <v>0</v>
      </c>
      <c r="Z15" s="57">
        <v>0</v>
      </c>
      <c r="AA15" s="57">
        <v>0</v>
      </c>
      <c r="AB15" s="57">
        <v>0</v>
      </c>
      <c r="AC15" s="57">
        <v>0</v>
      </c>
      <c r="AD15" s="57">
        <v>0</v>
      </c>
      <c r="AE15" s="57">
        <v>0</v>
      </c>
      <c r="AF15" s="55">
        <f t="shared" si="4"/>
        <v>0</v>
      </c>
    </row>
    <row r="16" spans="1:32" x14ac:dyDescent="0.25">
      <c r="A16">
        <v>10000064752</v>
      </c>
      <c r="B16" s="56" t="str">
        <f>IFERROR(_xlfn.XLOOKUP(A16,Catalog[MaterialCode],Catalog[Description],""),"")</f>
        <v>Mega Minis® Whole Grain Breaded Waffle Flavored Chicken Chunks</v>
      </c>
      <c r="C16" s="55" t="str">
        <f>IFERROR(_xlfn.XLOOKUP(A16,Catalog[MaterialCode],Catalog[Commodity],""),"")</f>
        <v>100103 W</v>
      </c>
      <c r="D16" s="55">
        <f>IFERROR(_xlfn.XLOOKUP(A16,Catalog[MaterialCode],Catalog[NetCaseWeight_lbs],0),0)</f>
        <v>30.26</v>
      </c>
      <c r="E16" s="55">
        <f>IFERROR(_xlfn.XLOOKUP(A16,Catalog[MaterialCode],Catalog[ServingsPerCase],0),0)</f>
        <v>149</v>
      </c>
      <c r="F16" s="83">
        <f>IFERROR(_xlfn.XLOOKUP(A16,Catalog[MaterialCode],Catalog[ServingSize_oz],0),0)</f>
        <v>3.24</v>
      </c>
      <c r="G16" s="55">
        <f>IFERROR(_xlfn.XLOOKUP(A16,Catalog[MaterialCode],Catalog[CSCPoints],0),0)</f>
        <v>0</v>
      </c>
      <c r="H16" s="55" t="str">
        <f>IFERROR(_xlfn.XLOOKUP(A16,Catalog[MaterialCode],Catalog[CNPortion],0),0)</f>
        <v>6 pieces</v>
      </c>
      <c r="I16" s="55">
        <f>IFERROR(_xlfn.XLOOKUP(A16,Catalog[MaterialCode],Catalog[MMA_oz],0),0)</f>
        <v>1</v>
      </c>
      <c r="J16" s="55">
        <f>IFERROR(_xlfn.XLOOKUP(A16,Catalog[MaterialCode],Catalog[EqGrain_oz],0),0)</f>
        <v>1</v>
      </c>
      <c r="K16" s="55">
        <f>IFERROR(_xlfn.XLOOKUP(A16,Catalog[MaterialCode],Catalog[WhiteLbsDFperCase],0),0)</f>
        <v>25.02</v>
      </c>
      <c r="L16" s="55">
        <f>IFERROR(_xlfn.XLOOKUP(A16,Catalog[MaterialCode],Catalog[DarkLbsDFperCase],0),0)</f>
        <v>0</v>
      </c>
      <c r="M16" s="57">
        <v>0</v>
      </c>
      <c r="N16" s="57">
        <v>0</v>
      </c>
      <c r="O16" s="57">
        <v>0</v>
      </c>
      <c r="P16" s="55">
        <f t="shared" si="0"/>
        <v>0</v>
      </c>
      <c r="Q16" s="55">
        <f t="shared" si="1"/>
        <v>0</v>
      </c>
      <c r="R16" s="55">
        <f t="shared" si="2"/>
        <v>0</v>
      </c>
      <c r="S16" s="55">
        <f t="shared" si="3"/>
        <v>0</v>
      </c>
      <c r="T16" s="57">
        <v>0</v>
      </c>
      <c r="U16" s="57">
        <v>0</v>
      </c>
      <c r="V16" s="57">
        <v>0</v>
      </c>
      <c r="W16" s="57">
        <v>0</v>
      </c>
      <c r="X16" s="57">
        <v>0</v>
      </c>
      <c r="Y16" s="57">
        <v>0</v>
      </c>
      <c r="Z16" s="57">
        <v>0</v>
      </c>
      <c r="AA16" s="57">
        <v>0</v>
      </c>
      <c r="AB16" s="57">
        <v>0</v>
      </c>
      <c r="AC16" s="57">
        <v>0</v>
      </c>
      <c r="AD16" s="57">
        <v>0</v>
      </c>
      <c r="AE16" s="57">
        <v>0</v>
      </c>
      <c r="AF16" s="55">
        <f t="shared" si="4"/>
        <v>0</v>
      </c>
    </row>
    <row r="17" spans="1:32" x14ac:dyDescent="0.25">
      <c r="A17">
        <v>10000068745</v>
      </c>
      <c r="B17" s="56" t="str">
        <f>IFERROR(_xlfn.XLOOKUP(A17,Catalog[MaterialCode],Catalog[Description],""),"")</f>
        <v>Whole Grain Breaded Hot 'N Spicy MWWM Chicken Filets</v>
      </c>
      <c r="C17" s="55" t="str">
        <f>IFERROR(_xlfn.XLOOKUP(A17,Catalog[MaterialCode],Catalog[Commodity],""),"")</f>
        <v>100103 W</v>
      </c>
      <c r="D17" s="55">
        <f>IFERROR(_xlfn.XLOOKUP(A17,Catalog[MaterialCode],Catalog[NetCaseWeight_lbs],0),0)</f>
        <v>30</v>
      </c>
      <c r="E17" s="55">
        <f>IFERROR(_xlfn.XLOOKUP(A17,Catalog[MaterialCode],Catalog[ServingsPerCase],0),0)</f>
        <v>211</v>
      </c>
      <c r="F17" s="83">
        <f>IFERROR(_xlfn.XLOOKUP(A17,Catalog[MaterialCode],Catalog[ServingSize_oz],0),0)</f>
        <v>2.27</v>
      </c>
      <c r="G17" s="55">
        <f>IFERROR(_xlfn.XLOOKUP(A17,Catalog[MaterialCode],Catalog[CSCPoints],0),0)</f>
        <v>25</v>
      </c>
      <c r="H17" s="55" t="str">
        <f>IFERROR(_xlfn.XLOOKUP(A17,Catalog[MaterialCode],Catalog[CNPortion],0),0)</f>
        <v>1 piece</v>
      </c>
      <c r="I17" s="55">
        <f>IFERROR(_xlfn.XLOOKUP(A17,Catalog[MaterialCode],Catalog[MMA_oz],0),0)</f>
        <v>1</v>
      </c>
      <c r="J17" s="55">
        <f>IFERROR(_xlfn.XLOOKUP(A17,Catalog[MaterialCode],Catalog[EqGrain_oz],0),0)</f>
        <v>0.5</v>
      </c>
      <c r="K17" s="55">
        <f>IFERROR(_xlfn.XLOOKUP(A17,Catalog[MaterialCode],Catalog[WhiteLbsDFperCase],0),0)</f>
        <v>32.380000000000003</v>
      </c>
      <c r="L17" s="55">
        <f>IFERROR(_xlfn.XLOOKUP(A17,Catalog[MaterialCode],Catalog[DarkLbsDFperCase],0),0)</f>
        <v>0</v>
      </c>
      <c r="M17" s="57">
        <v>0</v>
      </c>
      <c r="N17" s="57">
        <v>0</v>
      </c>
      <c r="O17" s="57">
        <v>0</v>
      </c>
      <c r="P17" s="55">
        <f t="shared" si="0"/>
        <v>0</v>
      </c>
      <c r="Q17" s="55">
        <f t="shared" si="1"/>
        <v>0</v>
      </c>
      <c r="R17" s="55">
        <f t="shared" si="2"/>
        <v>0</v>
      </c>
      <c r="S17" s="55">
        <f t="shared" si="3"/>
        <v>0</v>
      </c>
      <c r="T17" s="57">
        <v>0</v>
      </c>
      <c r="U17" s="57">
        <v>0</v>
      </c>
      <c r="V17" s="57">
        <v>0</v>
      </c>
      <c r="W17" s="57">
        <v>0</v>
      </c>
      <c r="X17" s="57">
        <v>0</v>
      </c>
      <c r="Y17" s="57">
        <v>0</v>
      </c>
      <c r="Z17" s="57">
        <v>0</v>
      </c>
      <c r="AA17" s="57">
        <v>0</v>
      </c>
      <c r="AB17" s="57">
        <v>0</v>
      </c>
      <c r="AC17" s="57">
        <v>0</v>
      </c>
      <c r="AD17" s="57">
        <v>0</v>
      </c>
      <c r="AE17" s="57">
        <v>0</v>
      </c>
      <c r="AF17" s="55">
        <f t="shared" si="4"/>
        <v>0</v>
      </c>
    </row>
    <row r="18" spans="1:32" x14ac:dyDescent="0.25">
      <c r="A18">
        <v>10000070875</v>
      </c>
      <c r="B18" s="56" t="str">
        <f>IFERROR(_xlfn.XLOOKUP(A18,Catalog[MaterialCode],Catalog[Description],""),"")</f>
        <v xml:space="preserve">Whole Grain Breaded White Meat Chicken Patties </v>
      </c>
      <c r="C18" s="55" t="str">
        <f>IFERROR(_xlfn.XLOOKUP(A18,Catalog[MaterialCode],Catalog[Commodity],""),"")</f>
        <v>100103 W</v>
      </c>
      <c r="D18" s="55">
        <f>IFERROR(_xlfn.XLOOKUP(A18,Catalog[MaterialCode],Catalog[NetCaseWeight_lbs],0),0)</f>
        <v>30.02</v>
      </c>
      <c r="E18" s="55">
        <f>IFERROR(_xlfn.XLOOKUP(A18,Catalog[MaterialCode],Catalog[ServingsPerCase],0),0)</f>
        <v>118</v>
      </c>
      <c r="F18" s="83">
        <f>IFERROR(_xlfn.XLOOKUP(A18,Catalog[MaterialCode],Catalog[ServingSize_oz],0),0)</f>
        <v>4.07</v>
      </c>
      <c r="G18" s="55">
        <f>IFERROR(_xlfn.XLOOKUP(A18,Catalog[MaterialCode],Catalog[CSCPoints],0),0)</f>
        <v>0</v>
      </c>
      <c r="H18" s="55" t="str">
        <f>IFERROR(_xlfn.XLOOKUP(A18,Catalog[MaterialCode],Catalog[CNPortion],0),0)</f>
        <v>1 piece</v>
      </c>
      <c r="I18" s="55">
        <f>IFERROR(_xlfn.XLOOKUP(A18,Catalog[MaterialCode],Catalog[MMA_oz],0),0)</f>
        <v>2</v>
      </c>
      <c r="J18" s="55">
        <f>IFERROR(_xlfn.XLOOKUP(A18,Catalog[MaterialCode],Catalog[EqGrain_oz],0),0)</f>
        <v>1</v>
      </c>
      <c r="K18" s="55">
        <v>29.2</v>
      </c>
      <c r="L18" s="55">
        <f>IFERROR(_xlfn.XLOOKUP(A18,Catalog[MaterialCode],Catalog[DarkLbsDFperCase],0),0)</f>
        <v>0</v>
      </c>
      <c r="M18" s="57">
        <v>0</v>
      </c>
      <c r="N18" s="57">
        <v>0</v>
      </c>
      <c r="O18" s="57">
        <v>0</v>
      </c>
      <c r="P18" s="55">
        <f t="shared" si="0"/>
        <v>0</v>
      </c>
      <c r="Q18" s="55">
        <f t="shared" si="1"/>
        <v>0</v>
      </c>
      <c r="R18" s="55">
        <f t="shared" si="2"/>
        <v>0</v>
      </c>
      <c r="S18" s="55">
        <f t="shared" si="3"/>
        <v>0</v>
      </c>
      <c r="T18" s="57">
        <v>0</v>
      </c>
      <c r="U18" s="57">
        <v>0</v>
      </c>
      <c r="V18" s="57">
        <v>0</v>
      </c>
      <c r="W18" s="57">
        <v>0</v>
      </c>
      <c r="X18" s="57">
        <v>0</v>
      </c>
      <c r="Y18" s="57">
        <v>0</v>
      </c>
      <c r="Z18" s="57">
        <v>0</v>
      </c>
      <c r="AA18" s="57">
        <v>0</v>
      </c>
      <c r="AB18" s="57">
        <v>0</v>
      </c>
      <c r="AC18" s="57">
        <v>0</v>
      </c>
      <c r="AD18" s="57">
        <v>0</v>
      </c>
      <c r="AE18" s="57">
        <v>0</v>
      </c>
      <c r="AF18" s="55">
        <f t="shared" si="4"/>
        <v>0</v>
      </c>
    </row>
    <row r="19" spans="1:32" x14ac:dyDescent="0.25">
      <c r="A19">
        <v>10000070876</v>
      </c>
      <c r="B19" s="56" t="str">
        <f>IFERROR(_xlfn.XLOOKUP(A19,Catalog[MaterialCode],Catalog[Description],""),"")</f>
        <v>Whole Grain Breaded White Meat Chicken Nuggets</v>
      </c>
      <c r="C19" s="55" t="str">
        <f>IFERROR(_xlfn.XLOOKUP(A19,Catalog[MaterialCode],Catalog[Commodity],""),"")</f>
        <v>100103 W</v>
      </c>
      <c r="D19" s="55">
        <f>IFERROR(_xlfn.XLOOKUP(A19,Catalog[MaterialCode],Catalog[NetCaseWeight_lbs],0),0)</f>
        <v>30.12</v>
      </c>
      <c r="E19" s="55">
        <f>IFERROR(_xlfn.XLOOKUP(A19,Catalog[MaterialCode],Catalog[ServingsPerCase],0),0)</f>
        <v>122</v>
      </c>
      <c r="F19" s="83">
        <f>IFERROR(_xlfn.XLOOKUP(A19,Catalog[MaterialCode],Catalog[ServingSize_oz],0),0)</f>
        <v>3.95</v>
      </c>
      <c r="G19" s="55">
        <f>IFERROR(_xlfn.XLOOKUP(A19,Catalog[MaterialCode],Catalog[CSCPoints],0),0)</f>
        <v>0</v>
      </c>
      <c r="H19" s="55" t="str">
        <f>IFERROR(_xlfn.XLOOKUP(A19,Catalog[MaterialCode],Catalog[CNPortion],0),0)</f>
        <v>5 pieces</v>
      </c>
      <c r="I19" s="55">
        <f>IFERROR(_xlfn.XLOOKUP(A19,Catalog[MaterialCode],Catalog[MMA_oz],0),0)</f>
        <v>2</v>
      </c>
      <c r="J19" s="55">
        <f>IFERROR(_xlfn.XLOOKUP(A19,Catalog[MaterialCode],Catalog[EqGrain_oz],0),0)</f>
        <v>1</v>
      </c>
      <c r="K19" s="55">
        <v>29.32</v>
      </c>
      <c r="L19" s="55">
        <f>IFERROR(_xlfn.XLOOKUP(A19,Catalog[MaterialCode],Catalog[DarkLbsDFperCase],0),0)</f>
        <v>0</v>
      </c>
      <c r="M19" s="57">
        <v>0</v>
      </c>
      <c r="N19" s="57">
        <v>0</v>
      </c>
      <c r="O19" s="57">
        <v>0</v>
      </c>
      <c r="P19" s="55">
        <f t="shared" si="0"/>
        <v>0</v>
      </c>
      <c r="Q19" s="55">
        <f t="shared" si="1"/>
        <v>0</v>
      </c>
      <c r="R19" s="55">
        <f t="shared" si="2"/>
        <v>0</v>
      </c>
      <c r="S19" s="55">
        <f t="shared" si="3"/>
        <v>0</v>
      </c>
      <c r="T19" s="57">
        <v>0</v>
      </c>
      <c r="U19" s="57">
        <v>0</v>
      </c>
      <c r="V19" s="57">
        <v>0</v>
      </c>
      <c r="W19" s="57">
        <v>0</v>
      </c>
      <c r="X19" s="57">
        <v>0</v>
      </c>
      <c r="Y19" s="57">
        <v>0</v>
      </c>
      <c r="Z19" s="57">
        <v>0</v>
      </c>
      <c r="AA19" s="57">
        <v>0</v>
      </c>
      <c r="AB19" s="57">
        <v>0</v>
      </c>
      <c r="AC19" s="57">
        <v>0</v>
      </c>
      <c r="AD19" s="57">
        <v>0</v>
      </c>
      <c r="AE19" s="57">
        <v>0</v>
      </c>
      <c r="AF19" s="55">
        <f t="shared" si="4"/>
        <v>0</v>
      </c>
    </row>
    <row r="20" spans="1:32" x14ac:dyDescent="0.25">
      <c r="A20">
        <v>10000070877</v>
      </c>
      <c r="B20" s="56" t="str">
        <f>IFERROR(_xlfn.XLOOKUP(A20,Catalog[MaterialCode],Catalog[Description],""),"")</f>
        <v>Whole Grain Breaded White Meat Popcorn Chicken</v>
      </c>
      <c r="C20" s="55" t="str">
        <f>IFERROR(_xlfn.XLOOKUP(A20,Catalog[MaterialCode],Catalog[Commodity],""),"")</f>
        <v>100103 W</v>
      </c>
      <c r="D20" s="55">
        <f>IFERROR(_xlfn.XLOOKUP(A20,Catalog[MaterialCode],Catalog[NetCaseWeight_lbs],0),0)</f>
        <v>30.19</v>
      </c>
      <c r="E20" s="55">
        <f>IFERROR(_xlfn.XLOOKUP(A20,Catalog[MaterialCode],Catalog[ServingsPerCase],0),0)</f>
        <v>122</v>
      </c>
      <c r="F20" s="83">
        <f>IFERROR(_xlfn.XLOOKUP(A20,Catalog[MaterialCode],Catalog[ServingSize_oz],0),0)</f>
        <v>3.96</v>
      </c>
      <c r="G20" s="55">
        <f>IFERROR(_xlfn.XLOOKUP(A20,Catalog[MaterialCode],Catalog[CSCPoints],0),0)</f>
        <v>0</v>
      </c>
      <c r="H20" s="55" t="str">
        <f>IFERROR(_xlfn.XLOOKUP(A20,Catalog[MaterialCode],Catalog[CNPortion],0),0)</f>
        <v>12 pieces</v>
      </c>
      <c r="I20" s="55">
        <f>IFERROR(_xlfn.XLOOKUP(A20,Catalog[MaterialCode],Catalog[MMA_oz],0),0)</f>
        <v>2</v>
      </c>
      <c r="J20" s="55">
        <f>IFERROR(_xlfn.XLOOKUP(A20,Catalog[MaterialCode],Catalog[EqGrain_oz],0),0)</f>
        <v>1</v>
      </c>
      <c r="K20" s="55">
        <v>29.4</v>
      </c>
      <c r="L20" s="55">
        <f>IFERROR(_xlfn.XLOOKUP(A20,Catalog[MaterialCode],Catalog[DarkLbsDFperCase],0),0)</f>
        <v>0</v>
      </c>
      <c r="M20" s="57">
        <v>0</v>
      </c>
      <c r="N20" s="57">
        <v>0</v>
      </c>
      <c r="O20" s="57">
        <v>0</v>
      </c>
      <c r="P20" s="55">
        <f t="shared" si="0"/>
        <v>0</v>
      </c>
      <c r="Q20" s="55">
        <f t="shared" si="1"/>
        <v>0</v>
      </c>
      <c r="R20" s="55">
        <f t="shared" si="2"/>
        <v>0</v>
      </c>
      <c r="S20" s="55">
        <f t="shared" si="3"/>
        <v>0</v>
      </c>
      <c r="T20" s="57">
        <v>0</v>
      </c>
      <c r="U20" s="57">
        <v>0</v>
      </c>
      <c r="V20" s="57">
        <v>0</v>
      </c>
      <c r="W20" s="57">
        <v>0</v>
      </c>
      <c r="X20" s="57">
        <v>0</v>
      </c>
      <c r="Y20" s="57">
        <v>0</v>
      </c>
      <c r="Z20" s="57">
        <v>0</v>
      </c>
      <c r="AA20" s="57">
        <v>0</v>
      </c>
      <c r="AB20" s="57">
        <v>0</v>
      </c>
      <c r="AC20" s="57">
        <v>0</v>
      </c>
      <c r="AD20" s="57">
        <v>0</v>
      </c>
      <c r="AE20" s="57">
        <v>0</v>
      </c>
      <c r="AF20" s="55">
        <f t="shared" si="4"/>
        <v>0</v>
      </c>
    </row>
    <row r="21" spans="1:32" x14ac:dyDescent="0.25">
      <c r="A21">
        <v>10000072176</v>
      </c>
      <c r="B21" s="56" t="str">
        <f>IFERROR(_xlfn.XLOOKUP(A21,Catalog[MaterialCode],Catalog[Description],""),"")</f>
        <v xml:space="preserve">Whole Grain Breaded Homestyle Chicken Breast Tenders </v>
      </c>
      <c r="C21" s="55" t="str">
        <f>IFERROR(_xlfn.XLOOKUP(A21,Catalog[MaterialCode],Catalog[Commodity],""),"")</f>
        <v>100103 W</v>
      </c>
      <c r="D21" s="55">
        <f>IFERROR(_xlfn.XLOOKUP(A21,Catalog[MaterialCode],Catalog[NetCaseWeight_lbs],0),0)</f>
        <v>30</v>
      </c>
      <c r="E21" s="55">
        <f>IFERROR(_xlfn.XLOOKUP(A21,Catalog[MaterialCode],Catalog[ServingsPerCase],0),0)</f>
        <v>126</v>
      </c>
      <c r="F21" s="83">
        <f>IFERROR(_xlfn.XLOOKUP(A21,Catalog[MaterialCode],Catalog[ServingSize_oz],0),0)</f>
        <v>3.78</v>
      </c>
      <c r="G21" s="55">
        <f>IFERROR(_xlfn.XLOOKUP(A21,Catalog[MaterialCode],Catalog[CSCPoints],0),0)</f>
        <v>0</v>
      </c>
      <c r="H21" s="55" t="str">
        <f>IFERROR(_xlfn.XLOOKUP(A21,Catalog[MaterialCode],Catalog[CNPortion],0),0)</f>
        <v>3 pieces</v>
      </c>
      <c r="I21" s="55">
        <f>IFERROR(_xlfn.XLOOKUP(A21,Catalog[MaterialCode],Catalog[MMA_oz],0),0)</f>
        <v>2</v>
      </c>
      <c r="J21" s="55">
        <f>IFERROR(_xlfn.XLOOKUP(A21,Catalog[MaterialCode],Catalog[EqGrain_oz],0),0)</f>
        <v>1</v>
      </c>
      <c r="K21" s="55">
        <f>IFERROR(_xlfn.XLOOKUP(A21,Catalog[MaterialCode],Catalog[WhiteLbsDFperCase],0),0)</f>
        <v>32.74</v>
      </c>
      <c r="L21" s="55">
        <f>IFERROR(_xlfn.XLOOKUP(A21,Catalog[MaterialCode],Catalog[DarkLbsDFperCase],0),0)</f>
        <v>0</v>
      </c>
      <c r="M21" s="57">
        <v>0</v>
      </c>
      <c r="N21" s="57">
        <v>0</v>
      </c>
      <c r="O21" s="57">
        <v>0</v>
      </c>
      <c r="P21" s="55">
        <f t="shared" si="0"/>
        <v>0</v>
      </c>
      <c r="Q21" s="55">
        <f t="shared" si="1"/>
        <v>0</v>
      </c>
      <c r="R21" s="55">
        <f t="shared" si="2"/>
        <v>0</v>
      </c>
      <c r="S21" s="55">
        <f t="shared" si="3"/>
        <v>0</v>
      </c>
      <c r="T21" s="57">
        <v>0</v>
      </c>
      <c r="U21" s="57">
        <v>0</v>
      </c>
      <c r="V21" s="57">
        <v>0</v>
      </c>
      <c r="W21" s="57">
        <v>0</v>
      </c>
      <c r="X21" s="57">
        <v>0</v>
      </c>
      <c r="Y21" s="57">
        <v>0</v>
      </c>
      <c r="Z21" s="57">
        <v>0</v>
      </c>
      <c r="AA21" s="57">
        <v>0</v>
      </c>
      <c r="AB21" s="57">
        <v>0</v>
      </c>
      <c r="AC21" s="57">
        <v>0</v>
      </c>
      <c r="AD21" s="57">
        <v>0</v>
      </c>
      <c r="AE21" s="57">
        <v>0</v>
      </c>
      <c r="AF21" s="55">
        <f t="shared" si="4"/>
        <v>0</v>
      </c>
    </row>
    <row r="22" spans="1:32" x14ac:dyDescent="0.25">
      <c r="A22">
        <v>10000072367</v>
      </c>
      <c r="B22" s="56" t="str">
        <f>IFERROR(_xlfn.XLOOKUP(A22,Catalog[MaterialCode],Catalog[Description],""),"")</f>
        <v>All Natural** Low Sodium 1/2" Diced White Chicken</v>
      </c>
      <c r="C22" s="55" t="str">
        <f>IFERROR(_xlfn.XLOOKUP(A22,Catalog[MaterialCode],Catalog[Commodity],""),"")</f>
        <v>100103 W</v>
      </c>
      <c r="D22" s="55">
        <f>IFERROR(_xlfn.XLOOKUP(A22,Catalog[MaterialCode],Catalog[NetCaseWeight_lbs],0),0)</f>
        <v>30</v>
      </c>
      <c r="E22" s="55">
        <f>IFERROR(_xlfn.XLOOKUP(A22,Catalog[MaterialCode],Catalog[ServingsPerCase],0),0)</f>
        <v>177</v>
      </c>
      <c r="F22" s="83">
        <f>IFERROR(_xlfn.XLOOKUP(A22,Catalog[MaterialCode],Catalog[ServingSize_oz],0),0)</f>
        <v>2.7</v>
      </c>
      <c r="G22" s="55">
        <f>IFERROR(_xlfn.XLOOKUP(A22,Catalog[MaterialCode],Catalog[CSCPoints],0),0)</f>
        <v>0</v>
      </c>
      <c r="H22" s="55" t="str">
        <f>IFERROR(_xlfn.XLOOKUP(A22,Catalog[MaterialCode],Catalog[CNPortion],0),0)</f>
        <v>2.70 oz.</v>
      </c>
      <c r="I22" s="55">
        <f>IFERROR(_xlfn.XLOOKUP(A22,Catalog[MaterialCode],Catalog[MMA_oz],0),0)</f>
        <v>2</v>
      </c>
      <c r="J22" s="55">
        <f>IFERROR(_xlfn.XLOOKUP(A22,Catalog[MaterialCode],Catalog[EqGrain_oz],0),0)</f>
        <v>0</v>
      </c>
      <c r="K22" s="55">
        <f>IFERROR(_xlfn.XLOOKUP(A22,Catalog[MaterialCode],Catalog[WhiteLbsDFperCase],0),0)</f>
        <v>41.26</v>
      </c>
      <c r="L22" s="55">
        <f>IFERROR(_xlfn.XLOOKUP(A22,Catalog[MaterialCode],Catalog[DarkLbsDFperCase],0),0)</f>
        <v>0</v>
      </c>
      <c r="M22" s="57">
        <v>0</v>
      </c>
      <c r="N22" s="57">
        <v>0</v>
      </c>
      <c r="O22" s="57">
        <v>0</v>
      </c>
      <c r="P22" s="55">
        <f t="shared" ref="P22" si="5">IF(M22&gt;0,M22*E22,IF(AND(N22&gt;0,O22&gt;0),N22*O22,0))</f>
        <v>0</v>
      </c>
      <c r="Q22" s="55">
        <f t="shared" ref="Q22" si="6">IF(M22&gt;0,M22,IF(E22&gt;0,ROUNDUP(P22/E22,0),0))</f>
        <v>0</v>
      </c>
      <c r="R22" s="55">
        <f t="shared" ref="R22" si="7">Q22*K22</f>
        <v>0</v>
      </c>
      <c r="S22" s="55">
        <f t="shared" ref="S22" si="8">Q22*L22</f>
        <v>0</v>
      </c>
      <c r="T22" s="57">
        <v>0</v>
      </c>
      <c r="U22" s="57">
        <v>0</v>
      </c>
      <c r="V22" s="57">
        <v>0</v>
      </c>
      <c r="W22" s="57">
        <v>0</v>
      </c>
      <c r="X22" s="57">
        <v>0</v>
      </c>
      <c r="Y22" s="57">
        <v>0</v>
      </c>
      <c r="Z22" s="57">
        <v>0</v>
      </c>
      <c r="AA22" s="57">
        <v>0</v>
      </c>
      <c r="AB22" s="57">
        <v>0</v>
      </c>
      <c r="AC22" s="57">
        <v>0</v>
      </c>
      <c r="AD22" s="57">
        <v>0</v>
      </c>
      <c r="AE22" s="57">
        <v>0</v>
      </c>
      <c r="AF22" s="55">
        <f t="shared" ref="AF22" si="9">Q22-SUM(T22:AE22)</f>
        <v>0</v>
      </c>
    </row>
    <row r="23" spans="1:32" x14ac:dyDescent="0.25">
      <c r="A23">
        <v>10061470928</v>
      </c>
      <c r="B23" s="56" t="str">
        <f>IFERROR(_xlfn.XLOOKUP(A23,Catalog[MaterialCode],Catalog[Description],""),"")</f>
        <v>Whole Grain Breaded MWWM Honey Sriracha Glazed Boneless Chicken Wings</v>
      </c>
      <c r="C23" s="55" t="str">
        <f>IFERROR(_xlfn.XLOOKUP(A23,Catalog[MaterialCode],Catalog[Commodity],""),"")</f>
        <v>100103 W</v>
      </c>
      <c r="D23" s="55">
        <f>IFERROR(_xlfn.XLOOKUP(A23,Catalog[MaterialCode],Catalog[NetCaseWeight_lbs],0),0)</f>
        <v>28.5</v>
      </c>
      <c r="E23" s="55">
        <f>IFERROR(_xlfn.XLOOKUP(A23,Catalog[MaterialCode],Catalog[ServingsPerCase],0),0)</f>
        <v>88</v>
      </c>
      <c r="F23" s="83">
        <f>IFERROR(_xlfn.XLOOKUP(A23,Catalog[MaterialCode],Catalog[ServingSize_oz],0),0)</f>
        <v>5.16</v>
      </c>
      <c r="G23" s="55">
        <f>IFERROR(_xlfn.XLOOKUP(A23,Catalog[MaterialCode],Catalog[CSCPoints],0),0)</f>
        <v>25</v>
      </c>
      <c r="H23" s="55" t="str">
        <f>IFERROR(_xlfn.XLOOKUP(A23,Catalog[MaterialCode],Catalog[CNPortion],0),0)</f>
        <v>6 pieces</v>
      </c>
      <c r="I23" s="55">
        <f>IFERROR(_xlfn.XLOOKUP(A23,Catalog[MaterialCode],Catalog[MMA_oz],0),0)</f>
        <v>2</v>
      </c>
      <c r="J23" s="55">
        <f>IFERROR(_xlfn.XLOOKUP(A23,Catalog[MaterialCode],Catalog[EqGrain_oz],0),0)</f>
        <v>1</v>
      </c>
      <c r="K23" s="55">
        <f>IFERROR(_xlfn.XLOOKUP(A23,Catalog[MaterialCode],Catalog[WhiteLbsDFperCase],0),0)</f>
        <v>22.66</v>
      </c>
      <c r="L23" s="55">
        <f>IFERROR(_xlfn.XLOOKUP(A23,Catalog[MaterialCode],Catalog[DarkLbsDFperCase],0),0)</f>
        <v>0</v>
      </c>
      <c r="M23" s="57">
        <v>0</v>
      </c>
      <c r="N23" s="57">
        <v>0</v>
      </c>
      <c r="O23" s="57">
        <v>0</v>
      </c>
      <c r="P23" s="55">
        <f t="shared" si="0"/>
        <v>0</v>
      </c>
      <c r="Q23" s="55">
        <f t="shared" si="1"/>
        <v>0</v>
      </c>
      <c r="R23" s="55">
        <f t="shared" si="2"/>
        <v>0</v>
      </c>
      <c r="S23" s="55">
        <f t="shared" si="3"/>
        <v>0</v>
      </c>
      <c r="T23" s="57">
        <v>0</v>
      </c>
      <c r="U23" s="57">
        <v>0</v>
      </c>
      <c r="V23" s="57">
        <v>0</v>
      </c>
      <c r="W23" s="57">
        <v>0</v>
      </c>
      <c r="X23" s="57">
        <v>0</v>
      </c>
      <c r="Y23" s="57">
        <v>0</v>
      </c>
      <c r="Z23" s="57">
        <v>0</v>
      </c>
      <c r="AA23" s="57">
        <v>0</v>
      </c>
      <c r="AB23" s="57">
        <v>0</v>
      </c>
      <c r="AC23" s="57">
        <v>0</v>
      </c>
      <c r="AD23" s="57">
        <v>0</v>
      </c>
      <c r="AE23" s="57">
        <v>0</v>
      </c>
      <c r="AF23" s="55">
        <f t="shared" si="4"/>
        <v>0</v>
      </c>
    </row>
    <row r="24" spans="1:32" x14ac:dyDescent="0.25">
      <c r="A24">
        <v>10214220928</v>
      </c>
      <c r="B24" s="56" t="str">
        <f>IFERROR(_xlfn.XLOOKUP(A24,Catalog[MaterialCode],Catalog[Description],""),"")</f>
        <v>Whole Grain Breaded MWWM Homestyle Boneless Chicken Wings</v>
      </c>
      <c r="C24" s="55" t="str">
        <f>IFERROR(_xlfn.XLOOKUP(A24,Catalog[MaterialCode],Catalog[Commodity],""),"")</f>
        <v>100103 W</v>
      </c>
      <c r="D24" s="55">
        <f>IFERROR(_xlfn.XLOOKUP(A24,Catalog[MaterialCode],Catalog[NetCaseWeight_lbs],0),0)</f>
        <v>10</v>
      </c>
      <c r="E24" s="55">
        <f>IFERROR(_xlfn.XLOOKUP(A24,Catalog[MaterialCode],Catalog[ServingsPerCase],0),0)</f>
        <v>34</v>
      </c>
      <c r="F24" s="83">
        <f>IFERROR(_xlfn.XLOOKUP(A24,Catalog[MaterialCode],Catalog[ServingSize_oz],0),0)</f>
        <v>4.68</v>
      </c>
      <c r="G24" s="55">
        <f>IFERROR(_xlfn.XLOOKUP(A24,Catalog[MaterialCode],Catalog[CSCPoints],0),0)</f>
        <v>0</v>
      </c>
      <c r="H24" s="55" t="str">
        <f>IFERROR(_xlfn.XLOOKUP(A24,Catalog[MaterialCode],Catalog[CNPortion],0),0)</f>
        <v>6 pieces</v>
      </c>
      <c r="I24" s="55">
        <f>IFERROR(_xlfn.XLOOKUP(A24,Catalog[MaterialCode],Catalog[MMA_oz],0),0)</f>
        <v>2</v>
      </c>
      <c r="J24" s="55">
        <f>IFERROR(_xlfn.XLOOKUP(A24,Catalog[MaterialCode],Catalog[EqGrain_oz],0),0)</f>
        <v>1</v>
      </c>
      <c r="K24" s="55">
        <f>IFERROR(_xlfn.XLOOKUP(A24,Catalog[MaterialCode],Catalog[WhiteLbsDFperCase],0),0)</f>
        <v>10.46</v>
      </c>
      <c r="L24" s="55">
        <f>IFERROR(_xlfn.XLOOKUP(A24,Catalog[MaterialCode],Catalog[DarkLbsDFperCase],0),0)</f>
        <v>0</v>
      </c>
      <c r="M24" s="57">
        <v>0</v>
      </c>
      <c r="N24" s="57">
        <v>0</v>
      </c>
      <c r="O24" s="57">
        <v>0</v>
      </c>
      <c r="P24" s="55">
        <f t="shared" si="0"/>
        <v>0</v>
      </c>
      <c r="Q24" s="55">
        <f t="shared" si="1"/>
        <v>0</v>
      </c>
      <c r="R24" s="55">
        <f t="shared" si="2"/>
        <v>0</v>
      </c>
      <c r="S24" s="55">
        <f t="shared" si="3"/>
        <v>0</v>
      </c>
      <c r="T24" s="57">
        <v>0</v>
      </c>
      <c r="U24" s="57">
        <v>0</v>
      </c>
      <c r="V24" s="57">
        <v>0</v>
      </c>
      <c r="W24" s="57">
        <v>0</v>
      </c>
      <c r="X24" s="57">
        <v>0</v>
      </c>
      <c r="Y24" s="57">
        <v>0</v>
      </c>
      <c r="Z24" s="57">
        <v>0</v>
      </c>
      <c r="AA24" s="57">
        <v>0</v>
      </c>
      <c r="AB24" s="57">
        <v>0</v>
      </c>
      <c r="AC24" s="57">
        <v>0</v>
      </c>
      <c r="AD24" s="57">
        <v>0</v>
      </c>
      <c r="AE24" s="57">
        <v>0</v>
      </c>
      <c r="AF24" s="55">
        <f t="shared" si="4"/>
        <v>0</v>
      </c>
    </row>
    <row r="25" spans="1:32" x14ac:dyDescent="0.25">
      <c r="A25">
        <v>10221780928</v>
      </c>
      <c r="B25" s="56" t="str">
        <f>IFERROR(_xlfn.XLOOKUP(A25,Catalog[MaterialCode],Catalog[Description],""),"")</f>
        <v>Whole Grain Battered Tempura Style Chicken Nuggets</v>
      </c>
      <c r="C25" s="55" t="str">
        <f>IFERROR(_xlfn.XLOOKUP(A25,Catalog[MaterialCode],Catalog[Commodity],""),"")</f>
        <v>100103 W</v>
      </c>
      <c r="D25" s="55">
        <f>IFERROR(_xlfn.XLOOKUP(A25,Catalog[MaterialCode],Catalog[NetCaseWeight_lbs],0),0)</f>
        <v>23.12</v>
      </c>
      <c r="E25" s="55">
        <f>IFERROR(_xlfn.XLOOKUP(A25,Catalog[MaterialCode],Catalog[ServingsPerCase],0),0)</f>
        <v>98</v>
      </c>
      <c r="F25" s="83">
        <f>IFERROR(_xlfn.XLOOKUP(A25,Catalog[MaterialCode],Catalog[ServingSize_oz],0),0)</f>
        <v>3.75</v>
      </c>
      <c r="G25" s="55">
        <f>IFERROR(_xlfn.XLOOKUP(A25,Catalog[MaterialCode],Catalog[CSCPoints],0),0)</f>
        <v>10</v>
      </c>
      <c r="H25" s="55" t="str">
        <f>IFERROR(_xlfn.XLOOKUP(A25,Catalog[MaterialCode],Catalog[CNPortion],0),0)</f>
        <v>5 pieces</v>
      </c>
      <c r="I25" s="55">
        <f>IFERROR(_xlfn.XLOOKUP(A25,Catalog[MaterialCode],Catalog[MMA_oz],0),0)</f>
        <v>2</v>
      </c>
      <c r="J25" s="55">
        <f>IFERROR(_xlfn.XLOOKUP(A25,Catalog[MaterialCode],Catalog[EqGrain_oz],0),0)</f>
        <v>1</v>
      </c>
      <c r="K25" s="55">
        <f>IFERROR(_xlfn.XLOOKUP(A25,Catalog[MaterialCode],Catalog[WhiteLbsDFperCase],0),0)</f>
        <v>17.91</v>
      </c>
      <c r="L25" s="55">
        <f>IFERROR(_xlfn.XLOOKUP(A25,Catalog[MaterialCode],Catalog[DarkLbsDFperCase],0),0)</f>
        <v>0</v>
      </c>
      <c r="M25" s="57">
        <v>0</v>
      </c>
      <c r="N25" s="57">
        <v>0</v>
      </c>
      <c r="O25" s="57">
        <v>0</v>
      </c>
      <c r="P25" s="55">
        <f t="shared" si="0"/>
        <v>0</v>
      </c>
      <c r="Q25" s="55">
        <f t="shared" si="1"/>
        <v>0</v>
      </c>
      <c r="R25" s="55">
        <f t="shared" si="2"/>
        <v>0</v>
      </c>
      <c r="S25" s="55">
        <f t="shared" si="3"/>
        <v>0</v>
      </c>
      <c r="T25" s="57">
        <v>0</v>
      </c>
      <c r="U25" s="57">
        <v>0</v>
      </c>
      <c r="V25" s="57">
        <v>0</v>
      </c>
      <c r="W25" s="57">
        <v>0</v>
      </c>
      <c r="X25" s="57">
        <v>0</v>
      </c>
      <c r="Y25" s="57">
        <v>0</v>
      </c>
      <c r="Z25" s="57">
        <v>0</v>
      </c>
      <c r="AA25" s="57">
        <v>0</v>
      </c>
      <c r="AB25" s="57">
        <v>0</v>
      </c>
      <c r="AC25" s="57">
        <v>0</v>
      </c>
      <c r="AD25" s="57">
        <v>0</v>
      </c>
      <c r="AE25" s="57">
        <v>0</v>
      </c>
      <c r="AF25" s="55">
        <f t="shared" si="4"/>
        <v>0</v>
      </c>
    </row>
    <row r="26" spans="1:32" x14ac:dyDescent="0.25">
      <c r="A26">
        <v>10269760928</v>
      </c>
      <c r="B26" s="56" t="str">
        <f>IFERROR(_xlfn.XLOOKUP(A26,Catalog[MaterialCode],Catalog[Description],""),"")</f>
        <v>Mega Minis® Whole Grain Breaded Homestyle MWWM Chicken Chunks</v>
      </c>
      <c r="C26" s="55" t="str">
        <f>IFERROR(_xlfn.XLOOKUP(A26,Catalog[MaterialCode],Catalog[Commodity],""),"")</f>
        <v>100103 W</v>
      </c>
      <c r="D26" s="55">
        <f>IFERROR(_xlfn.XLOOKUP(A26,Catalog[MaterialCode],Catalog[NetCaseWeight_lbs],0),0)</f>
        <v>30.26</v>
      </c>
      <c r="E26" s="55">
        <f>IFERROR(_xlfn.XLOOKUP(A26,Catalog[MaterialCode],Catalog[ServingsPerCase],0),0)</f>
        <v>112</v>
      </c>
      <c r="F26" s="83">
        <f>IFERROR(_xlfn.XLOOKUP(A26,Catalog[MaterialCode],Catalog[ServingSize_oz],0),0)</f>
        <v>4.3</v>
      </c>
      <c r="G26" s="55">
        <f>IFERROR(_xlfn.XLOOKUP(A26,Catalog[MaterialCode],Catalog[CSCPoints],0),0)</f>
        <v>0</v>
      </c>
      <c r="H26" s="55" t="str">
        <f>IFERROR(_xlfn.XLOOKUP(A26,Catalog[MaterialCode],Catalog[CNPortion],0),0)</f>
        <v>10 pieces</v>
      </c>
      <c r="I26" s="55">
        <f>IFERROR(_xlfn.XLOOKUP(A26,Catalog[MaterialCode],Catalog[MMA_oz],0),0)</f>
        <v>2</v>
      </c>
      <c r="J26" s="55">
        <f>IFERROR(_xlfn.XLOOKUP(A26,Catalog[MaterialCode],Catalog[EqGrain_oz],0),0)</f>
        <v>1</v>
      </c>
      <c r="K26" s="55">
        <f>IFERROR(_xlfn.XLOOKUP(A26,Catalog[MaterialCode],Catalog[WhiteLbsDFperCase],0),0)</f>
        <v>32.840000000000003</v>
      </c>
      <c r="L26" s="55">
        <f>IFERROR(_xlfn.XLOOKUP(A26,Catalog[MaterialCode],Catalog[DarkLbsDFperCase],0),0)</f>
        <v>0</v>
      </c>
      <c r="M26" s="57">
        <v>0</v>
      </c>
      <c r="N26" s="57">
        <v>0</v>
      </c>
      <c r="O26" s="57">
        <v>0</v>
      </c>
      <c r="P26" s="55">
        <f t="shared" si="0"/>
        <v>0</v>
      </c>
      <c r="Q26" s="55">
        <f t="shared" si="1"/>
        <v>0</v>
      </c>
      <c r="R26" s="55">
        <f t="shared" si="2"/>
        <v>0</v>
      </c>
      <c r="S26" s="55">
        <f t="shared" si="3"/>
        <v>0</v>
      </c>
      <c r="T26" s="57">
        <v>0</v>
      </c>
      <c r="U26" s="57">
        <v>0</v>
      </c>
      <c r="V26" s="57">
        <v>0</v>
      </c>
      <c r="W26" s="57">
        <v>0</v>
      </c>
      <c r="X26" s="57">
        <v>0</v>
      </c>
      <c r="Y26" s="57">
        <v>0</v>
      </c>
      <c r="Z26" s="57">
        <v>0</v>
      </c>
      <c r="AA26" s="57">
        <v>0</v>
      </c>
      <c r="AB26" s="57">
        <v>0</v>
      </c>
      <c r="AC26" s="57">
        <v>0</v>
      </c>
      <c r="AD26" s="57">
        <v>0</v>
      </c>
      <c r="AE26" s="57">
        <v>0</v>
      </c>
      <c r="AF26" s="55">
        <f t="shared" si="4"/>
        <v>0</v>
      </c>
    </row>
    <row r="27" spans="1:32" x14ac:dyDescent="0.25">
      <c r="A27">
        <v>10286860928</v>
      </c>
      <c r="B27" s="56" t="str">
        <f>IFERROR(_xlfn.XLOOKUP(A27,Catalog[MaterialCode],Catalog[Description],""),"")</f>
        <v>Mega Minis® Whole Grain Breaded Nashville Hot MWWM Chicken Chunks</v>
      </c>
      <c r="C27" s="55" t="str">
        <f>IFERROR(_xlfn.XLOOKUP(A27,Catalog[MaterialCode],Catalog[Commodity],""),"")</f>
        <v>100103 W</v>
      </c>
      <c r="D27" s="55">
        <f>IFERROR(_xlfn.XLOOKUP(A27,Catalog[MaterialCode],Catalog[NetCaseWeight_lbs],0),0)</f>
        <v>31.5</v>
      </c>
      <c r="E27" s="55">
        <f>IFERROR(_xlfn.XLOOKUP(A27,Catalog[MaterialCode],Catalog[ServingsPerCase],0),0)</f>
        <v>112</v>
      </c>
      <c r="F27" s="83">
        <f>IFERROR(_xlfn.XLOOKUP(A27,Catalog[MaterialCode],Catalog[ServingSize_oz],0),0)</f>
        <v>4.5</v>
      </c>
      <c r="G27" s="55">
        <f>IFERROR(_xlfn.XLOOKUP(A27,Catalog[MaterialCode],Catalog[CSCPoints],0),0)</f>
        <v>25</v>
      </c>
      <c r="H27" s="55" t="str">
        <f>IFERROR(_xlfn.XLOOKUP(A27,Catalog[MaterialCode],Catalog[CNPortion],0),0)</f>
        <v>10 pieces</v>
      </c>
      <c r="I27" s="55">
        <f>IFERROR(_xlfn.XLOOKUP(A27,Catalog[MaterialCode],Catalog[MMA_oz],0),0)</f>
        <v>2</v>
      </c>
      <c r="J27" s="55">
        <f>IFERROR(_xlfn.XLOOKUP(A27,Catalog[MaterialCode],Catalog[EqGrain_oz],0),0)</f>
        <v>1</v>
      </c>
      <c r="K27" s="55">
        <f>IFERROR(_xlfn.XLOOKUP(A27,Catalog[MaterialCode],Catalog[WhiteLbsDFperCase],0),0)</f>
        <v>27.42</v>
      </c>
      <c r="L27" s="55">
        <f>IFERROR(_xlfn.XLOOKUP(A27,Catalog[MaterialCode],Catalog[DarkLbsDFperCase],0),0)</f>
        <v>0</v>
      </c>
      <c r="M27" s="57">
        <v>0</v>
      </c>
      <c r="N27" s="57">
        <v>0</v>
      </c>
      <c r="O27" s="57">
        <v>0</v>
      </c>
      <c r="P27" s="55">
        <f t="shared" si="0"/>
        <v>0</v>
      </c>
      <c r="Q27" s="55">
        <f t="shared" si="1"/>
        <v>0</v>
      </c>
      <c r="R27" s="55">
        <f t="shared" si="2"/>
        <v>0</v>
      </c>
      <c r="S27" s="55">
        <f t="shared" si="3"/>
        <v>0</v>
      </c>
      <c r="T27" s="57">
        <v>0</v>
      </c>
      <c r="U27" s="57">
        <v>0</v>
      </c>
      <c r="V27" s="57">
        <v>0</v>
      </c>
      <c r="W27" s="57">
        <v>0</v>
      </c>
      <c r="X27" s="57">
        <v>0</v>
      </c>
      <c r="Y27" s="57">
        <v>0</v>
      </c>
      <c r="Z27" s="57">
        <v>0</v>
      </c>
      <c r="AA27" s="57">
        <v>0</v>
      </c>
      <c r="AB27" s="57">
        <v>0</v>
      </c>
      <c r="AC27" s="57">
        <v>0</v>
      </c>
      <c r="AD27" s="57">
        <v>0</v>
      </c>
      <c r="AE27" s="57">
        <v>0</v>
      </c>
      <c r="AF27" s="55">
        <f t="shared" si="4"/>
        <v>0</v>
      </c>
    </row>
    <row r="28" spans="1:32" x14ac:dyDescent="0.25">
      <c r="A28">
        <v>10346960928</v>
      </c>
      <c r="B28" s="56" t="str">
        <f>IFERROR(_xlfn.XLOOKUP(A28,Catalog[MaterialCode],Catalog[Description],""),"")</f>
        <v>Oven Roasted Glazed Chicken Wings</v>
      </c>
      <c r="C28" s="55" t="str">
        <f>IFERROR(_xlfn.XLOOKUP(A28,Catalog[MaterialCode],Catalog[Commodity],""),"")</f>
        <v>100103 W</v>
      </c>
      <c r="D28" s="55">
        <f>IFERROR(_xlfn.XLOOKUP(A28,Catalog[MaterialCode],Catalog[NetCaseWeight_lbs],0),0)</f>
        <v>30</v>
      </c>
      <c r="E28" s="55">
        <f>IFERROR(_xlfn.XLOOKUP(A28,Catalog[MaterialCode],Catalog[ServingsPerCase],0),0)</f>
        <v>79</v>
      </c>
      <c r="F28" s="83">
        <f>IFERROR(_xlfn.XLOOKUP(A28,Catalog[MaterialCode],Catalog[ServingSize_oz],0),0)</f>
        <v>0</v>
      </c>
      <c r="G28" s="55">
        <f>IFERROR(_xlfn.XLOOKUP(A28,Catalog[MaterialCode],Catalog[CSCPoints],0),0)</f>
        <v>0</v>
      </c>
      <c r="H28" s="55" t="str">
        <f>IFERROR(_xlfn.XLOOKUP(A28,Catalog[MaterialCode],Catalog[CNPortion],0),0)</f>
        <v>4 pieces</v>
      </c>
      <c r="I28" s="55">
        <f>IFERROR(_xlfn.XLOOKUP(A28,Catalog[MaterialCode],Catalog[MMA_oz],0),0)</f>
        <v>2</v>
      </c>
      <c r="J28" s="55">
        <f>IFERROR(_xlfn.XLOOKUP(A28,Catalog[MaterialCode],Catalog[EqGrain_oz],0),0)</f>
        <v>0</v>
      </c>
      <c r="K28" s="55">
        <f>IFERROR(_xlfn.XLOOKUP(A28,Catalog[MaterialCode],Catalog[WhiteLbsDFperCase],0),0)</f>
        <v>26.39</v>
      </c>
      <c r="L28" s="55">
        <f>IFERROR(_xlfn.XLOOKUP(A28,Catalog[MaterialCode],Catalog[DarkLbsDFperCase],0),0)</f>
        <v>0</v>
      </c>
      <c r="M28" s="57">
        <v>0</v>
      </c>
      <c r="N28" s="57">
        <v>0</v>
      </c>
      <c r="O28" s="57">
        <v>0</v>
      </c>
      <c r="P28" s="55">
        <f t="shared" si="0"/>
        <v>0</v>
      </c>
      <c r="Q28" s="55">
        <f t="shared" si="1"/>
        <v>0</v>
      </c>
      <c r="R28" s="55">
        <f t="shared" si="2"/>
        <v>0</v>
      </c>
      <c r="S28" s="55">
        <f t="shared" si="3"/>
        <v>0</v>
      </c>
      <c r="T28" s="57">
        <v>0</v>
      </c>
      <c r="U28" s="57">
        <v>0</v>
      </c>
      <c r="V28" s="57">
        <v>0</v>
      </c>
      <c r="W28" s="57">
        <v>0</v>
      </c>
      <c r="X28" s="57">
        <v>0</v>
      </c>
      <c r="Y28" s="57">
        <v>0</v>
      </c>
      <c r="Z28" s="57">
        <v>0</v>
      </c>
      <c r="AA28" s="57">
        <v>0</v>
      </c>
      <c r="AB28" s="57">
        <v>0</v>
      </c>
      <c r="AC28" s="57">
        <v>0</v>
      </c>
      <c r="AD28" s="57">
        <v>0</v>
      </c>
      <c r="AE28" s="57">
        <v>0</v>
      </c>
      <c r="AF28" s="55">
        <f t="shared" si="4"/>
        <v>0</v>
      </c>
    </row>
    <row r="29" spans="1:32" x14ac:dyDescent="0.25">
      <c r="A29">
        <v>10368640928</v>
      </c>
      <c r="B29" s="56" t="str">
        <f>IFERROR(_xlfn.XLOOKUP(A29,Catalog[MaterialCode],Catalog[Description],""),"")</f>
        <v>Whole Grain Breaded Homestyle Whole Muscle Chicken Tenderloins</v>
      </c>
      <c r="C29" s="55" t="str">
        <f>IFERROR(_xlfn.XLOOKUP(A29,Catalog[MaterialCode],Catalog[Commodity],""),"")</f>
        <v>100103 W</v>
      </c>
      <c r="D29" s="55">
        <f>IFERROR(_xlfn.XLOOKUP(A29,Catalog[MaterialCode],Catalog[NetCaseWeight_lbs],0),0)</f>
        <v>30</v>
      </c>
      <c r="E29" s="55">
        <f>IFERROR(_xlfn.XLOOKUP(A29,Catalog[MaterialCode],Catalog[ServingsPerCase],0),0)</f>
        <v>107</v>
      </c>
      <c r="F29" s="83">
        <f>IFERROR(_xlfn.XLOOKUP(A29,Catalog[MaterialCode],Catalog[ServingSize_oz],0),0)</f>
        <v>4.46</v>
      </c>
      <c r="G29" s="55">
        <f>IFERROR(_xlfn.XLOOKUP(A29,Catalog[MaterialCode],Catalog[CSCPoints],0),0)</f>
        <v>25</v>
      </c>
      <c r="H29" s="55" t="str">
        <f>IFERROR(_xlfn.XLOOKUP(A29,Catalog[MaterialCode],Catalog[CNPortion],0),0)</f>
        <v>2 pieces</v>
      </c>
      <c r="I29" s="55">
        <f>IFERROR(_xlfn.XLOOKUP(A29,Catalog[MaterialCode],Catalog[MMA_oz],0),0)</f>
        <v>2.5</v>
      </c>
      <c r="J29" s="55">
        <f>IFERROR(_xlfn.XLOOKUP(A29,Catalog[MaterialCode],Catalog[EqGrain_oz],0),0)</f>
        <v>1</v>
      </c>
      <c r="K29" s="55">
        <f>IFERROR(_xlfn.XLOOKUP(A29,Catalog[MaterialCode],Catalog[WhiteLbsDFperCase],0),0)</f>
        <v>34.07</v>
      </c>
      <c r="L29" s="55">
        <f>IFERROR(_xlfn.XLOOKUP(A29,Catalog[MaterialCode],Catalog[DarkLbsDFperCase],0),0)</f>
        <v>0</v>
      </c>
      <c r="M29" s="57">
        <v>0</v>
      </c>
      <c r="N29" s="57">
        <v>0</v>
      </c>
      <c r="O29" s="57">
        <v>0</v>
      </c>
      <c r="P29" s="55">
        <f t="shared" si="0"/>
        <v>0</v>
      </c>
      <c r="Q29" s="55">
        <f t="shared" si="1"/>
        <v>0</v>
      </c>
      <c r="R29" s="55">
        <f t="shared" si="2"/>
        <v>0</v>
      </c>
      <c r="S29" s="55">
        <f t="shared" si="3"/>
        <v>0</v>
      </c>
      <c r="T29" s="57">
        <v>0</v>
      </c>
      <c r="U29" s="57">
        <v>0</v>
      </c>
      <c r="V29" s="57">
        <v>0</v>
      </c>
      <c r="W29" s="57">
        <v>0</v>
      </c>
      <c r="X29" s="57">
        <v>0</v>
      </c>
      <c r="Y29" s="57">
        <v>0</v>
      </c>
      <c r="Z29" s="57">
        <v>0</v>
      </c>
      <c r="AA29" s="57">
        <v>0</v>
      </c>
      <c r="AB29" s="57">
        <v>0</v>
      </c>
      <c r="AC29" s="57">
        <v>0</v>
      </c>
      <c r="AD29" s="57">
        <v>0</v>
      </c>
      <c r="AE29" s="57">
        <v>0</v>
      </c>
      <c r="AF29" s="55">
        <f t="shared" si="4"/>
        <v>0</v>
      </c>
    </row>
    <row r="30" spans="1:32" x14ac:dyDescent="0.25">
      <c r="A30">
        <v>10383500928</v>
      </c>
      <c r="B30" s="56" t="str">
        <f>IFERROR(_xlfn.XLOOKUP(A30,Catalog[MaterialCode],Catalog[Description],""),"")</f>
        <v>Red Label® Whole Muscle Grilled Chicken Filets</v>
      </c>
      <c r="C30" s="55" t="str">
        <f>IFERROR(_xlfn.XLOOKUP(A30,Catalog[MaterialCode],Catalog[Commodity],""),"")</f>
        <v>100103 W</v>
      </c>
      <c r="D30" s="55">
        <f>IFERROR(_xlfn.XLOOKUP(A30,Catalog[MaterialCode],Catalog[NetCaseWeight_lbs],0),0)</f>
        <v>10</v>
      </c>
      <c r="E30" s="55">
        <f>IFERROR(_xlfn.XLOOKUP(A30,Catalog[MaterialCode],Catalog[ServingsPerCase],0),0)</f>
        <v>54</v>
      </c>
      <c r="F30" s="83">
        <f>IFERROR(_xlfn.XLOOKUP(A30,Catalog[MaterialCode],Catalog[ServingSize_oz],0),0)</f>
        <v>3</v>
      </c>
      <c r="G30" s="55">
        <f>IFERROR(_xlfn.XLOOKUP(A30,Catalog[MaterialCode],Catalog[CSCPoints],0),0)</f>
        <v>0</v>
      </c>
      <c r="H30" s="55" t="str">
        <f>IFERROR(_xlfn.XLOOKUP(A30,Catalog[MaterialCode],Catalog[CNPortion],0),0)</f>
        <v>1 piece</v>
      </c>
      <c r="I30" s="55">
        <f>IFERROR(_xlfn.XLOOKUP(A30,Catalog[MaterialCode],Catalog[MMA_oz],0),0)</f>
        <v>2.25</v>
      </c>
      <c r="J30" s="55">
        <f>IFERROR(_xlfn.XLOOKUP(A30,Catalog[MaterialCode],Catalog[EqGrain_oz],0),0)</f>
        <v>0</v>
      </c>
      <c r="K30" s="55">
        <f>IFERROR(_xlfn.XLOOKUP(A30,Catalog[MaterialCode],Catalog[WhiteLbsDFperCase],0),0)</f>
        <v>13.75</v>
      </c>
      <c r="L30" s="55">
        <f>IFERROR(_xlfn.XLOOKUP(A30,Catalog[MaterialCode],Catalog[DarkLbsDFperCase],0),0)</f>
        <v>0</v>
      </c>
      <c r="M30" s="57">
        <v>0</v>
      </c>
      <c r="N30" s="57">
        <v>0</v>
      </c>
      <c r="O30" s="57">
        <v>0</v>
      </c>
      <c r="P30" s="55">
        <f t="shared" si="0"/>
        <v>0</v>
      </c>
      <c r="Q30" s="55">
        <f t="shared" si="1"/>
        <v>0</v>
      </c>
      <c r="R30" s="55">
        <f t="shared" si="2"/>
        <v>0</v>
      </c>
      <c r="S30" s="55">
        <f t="shared" si="3"/>
        <v>0</v>
      </c>
      <c r="T30" s="57">
        <v>0</v>
      </c>
      <c r="U30" s="57">
        <v>0</v>
      </c>
      <c r="V30" s="57">
        <v>0</v>
      </c>
      <c r="W30" s="57">
        <v>0</v>
      </c>
      <c r="X30" s="57">
        <v>0</v>
      </c>
      <c r="Y30" s="57">
        <v>0</v>
      </c>
      <c r="Z30" s="57">
        <v>0</v>
      </c>
      <c r="AA30" s="57">
        <v>0</v>
      </c>
      <c r="AB30" s="57">
        <v>0</v>
      </c>
      <c r="AC30" s="57">
        <v>0</v>
      </c>
      <c r="AD30" s="57">
        <v>0</v>
      </c>
      <c r="AE30" s="57">
        <v>0</v>
      </c>
      <c r="AF30" s="55">
        <f t="shared" si="4"/>
        <v>0</v>
      </c>
    </row>
    <row r="31" spans="1:32" x14ac:dyDescent="0.25">
      <c r="A31">
        <v>10703000928</v>
      </c>
      <c r="B31" s="56" t="str">
        <f>IFERROR(_xlfn.XLOOKUP(A31,Catalog[MaterialCode],Catalog[Description],""),"")</f>
        <v>Whole Grain Breaded Homestyle Whole Muscle Chicken Breast Filets</v>
      </c>
      <c r="C31" s="55" t="str">
        <f>IFERROR(_xlfn.XLOOKUP(A31,Catalog[MaterialCode],Catalog[Commodity],""),"")</f>
        <v>100103 W</v>
      </c>
      <c r="D31" s="55">
        <f>IFERROR(_xlfn.XLOOKUP(A31,Catalog[MaterialCode],Catalog[NetCaseWeight_lbs],0),0)</f>
        <v>30</v>
      </c>
      <c r="E31" s="55">
        <f>IFERROR(_xlfn.XLOOKUP(A31,Catalog[MaterialCode],Catalog[ServingsPerCase],0),0)</f>
        <v>120</v>
      </c>
      <c r="F31" s="83">
        <f>IFERROR(_xlfn.XLOOKUP(A31,Catalog[MaterialCode],Catalog[ServingSize_oz],0),0)</f>
        <v>4</v>
      </c>
      <c r="G31" s="55">
        <f>IFERROR(_xlfn.XLOOKUP(A31,Catalog[MaterialCode],Catalog[CSCPoints],0),0)</f>
        <v>0</v>
      </c>
      <c r="H31" s="55" t="str">
        <f>IFERROR(_xlfn.XLOOKUP(A31,Catalog[MaterialCode],Catalog[CNPortion],0),0)</f>
        <v>1 piece</v>
      </c>
      <c r="I31" s="55">
        <f>IFERROR(_xlfn.XLOOKUP(A31,Catalog[MaterialCode],Catalog[MMA_oz],0),0)</f>
        <v>2</v>
      </c>
      <c r="J31" s="55">
        <f>IFERROR(_xlfn.XLOOKUP(A31,Catalog[MaterialCode],Catalog[EqGrain_oz],0),0)</f>
        <v>1</v>
      </c>
      <c r="K31" s="55">
        <f>IFERROR(_xlfn.XLOOKUP(A31,Catalog[MaterialCode],Catalog[WhiteLbsDFperCase],0),0)</f>
        <v>30.95</v>
      </c>
      <c r="L31" s="55">
        <f>IFERROR(_xlfn.XLOOKUP(A31,Catalog[MaterialCode],Catalog[DarkLbsDFperCase],0),0)</f>
        <v>0</v>
      </c>
      <c r="M31" s="57">
        <v>0</v>
      </c>
      <c r="N31" s="57">
        <v>0</v>
      </c>
      <c r="O31" s="57">
        <v>0</v>
      </c>
      <c r="P31" s="55">
        <f t="shared" si="0"/>
        <v>0</v>
      </c>
      <c r="Q31" s="55">
        <f t="shared" si="1"/>
        <v>0</v>
      </c>
      <c r="R31" s="55">
        <f t="shared" si="2"/>
        <v>0</v>
      </c>
      <c r="S31" s="55">
        <f t="shared" si="3"/>
        <v>0</v>
      </c>
      <c r="T31" s="57">
        <v>0</v>
      </c>
      <c r="U31" s="57">
        <v>0</v>
      </c>
      <c r="V31" s="57">
        <v>0</v>
      </c>
      <c r="W31" s="57">
        <v>0</v>
      </c>
      <c r="X31" s="57">
        <v>0</v>
      </c>
      <c r="Y31" s="57">
        <v>0</v>
      </c>
      <c r="Z31" s="57">
        <v>0</v>
      </c>
      <c r="AA31" s="57">
        <v>0</v>
      </c>
      <c r="AB31" s="57">
        <v>0</v>
      </c>
      <c r="AC31" s="57">
        <v>0</v>
      </c>
      <c r="AD31" s="57">
        <v>0</v>
      </c>
      <c r="AE31" s="57">
        <v>0</v>
      </c>
      <c r="AF31" s="55">
        <f t="shared" si="4"/>
        <v>0</v>
      </c>
    </row>
    <row r="32" spans="1:32" x14ac:dyDescent="0.25">
      <c r="A32">
        <v>10703020928</v>
      </c>
      <c r="B32" s="56" t="str">
        <f>IFERROR(_xlfn.XLOOKUP(A32,Catalog[MaterialCode],Catalog[Description],""),"")</f>
        <v>Whole Grain Breaded Golden Crispy MWWM Chicken Filets</v>
      </c>
      <c r="C32" s="55" t="str">
        <f>IFERROR(_xlfn.XLOOKUP(A32,Catalog[MaterialCode],Catalog[Commodity],""),"")</f>
        <v>100103 W</v>
      </c>
      <c r="D32" s="55">
        <f>IFERROR(_xlfn.XLOOKUP(A32,Catalog[MaterialCode],Catalog[NetCaseWeight_lbs],0),0)</f>
        <v>30.82</v>
      </c>
      <c r="E32" s="55">
        <f>IFERROR(_xlfn.XLOOKUP(A32,Catalog[MaterialCode],Catalog[ServingsPerCase],0),0)</f>
        <v>120</v>
      </c>
      <c r="F32" s="83">
        <f>IFERROR(_xlfn.XLOOKUP(A32,Catalog[MaterialCode],Catalog[ServingSize_oz],0),0)</f>
        <v>4.1100000000000003</v>
      </c>
      <c r="G32" s="55">
        <f>IFERROR(_xlfn.XLOOKUP(A32,Catalog[MaterialCode],Catalog[CSCPoints],0),0)</f>
        <v>0</v>
      </c>
      <c r="H32" s="55" t="str">
        <f>IFERROR(_xlfn.XLOOKUP(A32,Catalog[MaterialCode],Catalog[CNPortion],0),0)</f>
        <v>1 piece</v>
      </c>
      <c r="I32" s="55">
        <f>IFERROR(_xlfn.XLOOKUP(A32,Catalog[MaterialCode],Catalog[MMA_oz],0),0)</f>
        <v>2</v>
      </c>
      <c r="J32" s="55">
        <f>IFERROR(_xlfn.XLOOKUP(A32,Catalog[MaterialCode],Catalog[EqGrain_oz],0),0)</f>
        <v>1</v>
      </c>
      <c r="K32" s="55">
        <f>IFERROR(_xlfn.XLOOKUP(A32,Catalog[MaterialCode],Catalog[WhiteLbsDFperCase],0),0)</f>
        <v>33.96</v>
      </c>
      <c r="L32" s="55">
        <f>IFERROR(_xlfn.XLOOKUP(A32,Catalog[MaterialCode],Catalog[DarkLbsDFperCase],0),0)</f>
        <v>0</v>
      </c>
      <c r="M32" s="57">
        <v>0</v>
      </c>
      <c r="N32" s="57">
        <v>0</v>
      </c>
      <c r="O32" s="57">
        <v>0</v>
      </c>
      <c r="P32" s="55">
        <f t="shared" si="0"/>
        <v>0</v>
      </c>
      <c r="Q32" s="55">
        <f t="shared" si="1"/>
        <v>0</v>
      </c>
      <c r="R32" s="55">
        <f t="shared" si="2"/>
        <v>0</v>
      </c>
      <c r="S32" s="55">
        <f t="shared" si="3"/>
        <v>0</v>
      </c>
      <c r="T32" s="57">
        <v>0</v>
      </c>
      <c r="U32" s="57">
        <v>0</v>
      </c>
      <c r="V32" s="57">
        <v>0</v>
      </c>
      <c r="W32" s="57">
        <v>0</v>
      </c>
      <c r="X32" s="57">
        <v>0</v>
      </c>
      <c r="Y32" s="57">
        <v>0</v>
      </c>
      <c r="Z32" s="57">
        <v>0</v>
      </c>
      <c r="AA32" s="57">
        <v>0</v>
      </c>
      <c r="AB32" s="57">
        <v>0</v>
      </c>
      <c r="AC32" s="57">
        <v>0</v>
      </c>
      <c r="AD32" s="57">
        <v>0</v>
      </c>
      <c r="AE32" s="57">
        <v>0</v>
      </c>
      <c r="AF32" s="55">
        <f t="shared" si="4"/>
        <v>0</v>
      </c>
    </row>
    <row r="33" spans="1:32" x14ac:dyDescent="0.25">
      <c r="A33">
        <v>10703030928</v>
      </c>
      <c r="B33" s="56" t="str">
        <f>IFERROR(_xlfn.XLOOKUP(A33,Catalog[MaterialCode],Catalog[Description],""),"")</f>
        <v>Whole Grain Breaded Southern Style MWWM Chicken Filets</v>
      </c>
      <c r="C33" s="55" t="str">
        <f>IFERROR(_xlfn.XLOOKUP(A33,Catalog[MaterialCode],Catalog[Commodity],""),"")</f>
        <v>100103 W</v>
      </c>
      <c r="D33" s="55">
        <f>IFERROR(_xlfn.XLOOKUP(A33,Catalog[MaterialCode],Catalog[NetCaseWeight_lbs],0),0)</f>
        <v>30</v>
      </c>
      <c r="E33" s="55">
        <f>IFERROR(_xlfn.XLOOKUP(A33,Catalog[MaterialCode],Catalog[ServingsPerCase],0),0)</f>
        <v>211</v>
      </c>
      <c r="F33" s="83">
        <f>IFERROR(_xlfn.XLOOKUP(A33,Catalog[MaterialCode],Catalog[ServingSize_oz],0),0)</f>
        <v>2.27</v>
      </c>
      <c r="G33" s="55">
        <f>IFERROR(_xlfn.XLOOKUP(A33,Catalog[MaterialCode],Catalog[CSCPoints],0),0)</f>
        <v>0</v>
      </c>
      <c r="H33" s="55" t="str">
        <f>IFERROR(_xlfn.XLOOKUP(A33,Catalog[MaterialCode],Catalog[CNPortion],0),0)</f>
        <v>1 piece</v>
      </c>
      <c r="I33" s="55">
        <f>IFERROR(_xlfn.XLOOKUP(A33,Catalog[MaterialCode],Catalog[MMA_oz],0),0)</f>
        <v>1</v>
      </c>
      <c r="J33" s="55">
        <f>IFERROR(_xlfn.XLOOKUP(A33,Catalog[MaterialCode],Catalog[EqGrain_oz],0),0)</f>
        <v>0.5</v>
      </c>
      <c r="K33" s="55">
        <f>IFERROR(_xlfn.XLOOKUP(A33,Catalog[MaterialCode],Catalog[WhiteLbsDFperCase],0),0)</f>
        <v>32.380000000000003</v>
      </c>
      <c r="L33" s="55">
        <f>IFERROR(_xlfn.XLOOKUP(A33,Catalog[MaterialCode],Catalog[DarkLbsDFperCase],0),0)</f>
        <v>0</v>
      </c>
      <c r="M33" s="57">
        <v>0</v>
      </c>
      <c r="N33" s="57">
        <v>0</v>
      </c>
      <c r="O33" s="57">
        <v>0</v>
      </c>
      <c r="P33" s="55">
        <f t="shared" si="0"/>
        <v>0</v>
      </c>
      <c r="Q33" s="55">
        <f t="shared" si="1"/>
        <v>0</v>
      </c>
      <c r="R33" s="55">
        <f t="shared" si="2"/>
        <v>0</v>
      </c>
      <c r="S33" s="55">
        <f t="shared" si="3"/>
        <v>0</v>
      </c>
      <c r="T33" s="57">
        <v>0</v>
      </c>
      <c r="U33" s="57">
        <v>0</v>
      </c>
      <c r="V33" s="57">
        <v>0</v>
      </c>
      <c r="W33" s="57">
        <v>0</v>
      </c>
      <c r="X33" s="57">
        <v>0</v>
      </c>
      <c r="Y33" s="57">
        <v>0</v>
      </c>
      <c r="Z33" s="57">
        <v>0</v>
      </c>
      <c r="AA33" s="57">
        <v>0</v>
      </c>
      <c r="AB33" s="57">
        <v>0</v>
      </c>
      <c r="AC33" s="57">
        <v>0</v>
      </c>
      <c r="AD33" s="57">
        <v>0</v>
      </c>
      <c r="AE33" s="57">
        <v>0</v>
      </c>
      <c r="AF33" s="55">
        <f t="shared" si="4"/>
        <v>0</v>
      </c>
    </row>
    <row r="34" spans="1:32" x14ac:dyDescent="0.25">
      <c r="A34">
        <v>10703100928</v>
      </c>
      <c r="B34" s="56" t="str">
        <f>IFERROR(_xlfn.XLOOKUP(A34,Catalog[MaterialCode],Catalog[Description],""),"")</f>
        <v>Whole Grain Breaded Hot 'N Spicy Whole Muscle Chicken Breast Filets</v>
      </c>
      <c r="C34" s="55" t="str">
        <f>IFERROR(_xlfn.XLOOKUP(A34,Catalog[MaterialCode],Catalog[Commodity],""),"")</f>
        <v>100103 W</v>
      </c>
      <c r="D34" s="55">
        <f>IFERROR(_xlfn.XLOOKUP(A34,Catalog[MaterialCode],Catalog[NetCaseWeight_lbs],0),0)</f>
        <v>30</v>
      </c>
      <c r="E34" s="55">
        <f>IFERROR(_xlfn.XLOOKUP(A34,Catalog[MaterialCode],Catalog[ServingsPerCase],0),0)</f>
        <v>120</v>
      </c>
      <c r="F34" s="83">
        <f>IFERROR(_xlfn.XLOOKUP(A34,Catalog[MaterialCode],Catalog[ServingSize_oz],0),0)</f>
        <v>4</v>
      </c>
      <c r="G34" s="55">
        <f>IFERROR(_xlfn.XLOOKUP(A34,Catalog[MaterialCode],Catalog[CSCPoints],0),0)</f>
        <v>0</v>
      </c>
      <c r="H34" s="55" t="str">
        <f>IFERROR(_xlfn.XLOOKUP(A34,Catalog[MaterialCode],Catalog[CNPortion],0),0)</f>
        <v>1 piece</v>
      </c>
      <c r="I34" s="55">
        <f>IFERROR(_xlfn.XLOOKUP(A34,Catalog[MaterialCode],Catalog[MMA_oz],0),0)</f>
        <v>2</v>
      </c>
      <c r="J34" s="55">
        <f>IFERROR(_xlfn.XLOOKUP(A34,Catalog[MaterialCode],Catalog[EqGrain_oz],0),0)</f>
        <v>1</v>
      </c>
      <c r="K34" s="55">
        <f>IFERROR(_xlfn.XLOOKUP(A34,Catalog[MaterialCode],Catalog[WhiteLbsDFperCase],0),0)</f>
        <v>30.95</v>
      </c>
      <c r="L34" s="55">
        <f>IFERROR(_xlfn.XLOOKUP(A34,Catalog[MaterialCode],Catalog[DarkLbsDFperCase],0),0)</f>
        <v>0</v>
      </c>
      <c r="M34" s="57">
        <v>0</v>
      </c>
      <c r="N34" s="57">
        <v>0</v>
      </c>
      <c r="O34" s="57">
        <v>0</v>
      </c>
      <c r="P34" s="55">
        <f t="shared" si="0"/>
        <v>0</v>
      </c>
      <c r="Q34" s="55">
        <f t="shared" si="1"/>
        <v>0</v>
      </c>
      <c r="R34" s="55">
        <f t="shared" si="2"/>
        <v>0</v>
      </c>
      <c r="S34" s="55">
        <f t="shared" si="3"/>
        <v>0</v>
      </c>
      <c r="T34" s="57">
        <v>0</v>
      </c>
      <c r="U34" s="57">
        <v>0</v>
      </c>
      <c r="V34" s="57">
        <v>0</v>
      </c>
      <c r="W34" s="57">
        <v>0</v>
      </c>
      <c r="X34" s="57">
        <v>0</v>
      </c>
      <c r="Y34" s="57">
        <v>0</v>
      </c>
      <c r="Z34" s="57">
        <v>0</v>
      </c>
      <c r="AA34" s="57">
        <v>0</v>
      </c>
      <c r="AB34" s="57">
        <v>0</v>
      </c>
      <c r="AC34" s="57">
        <v>0</v>
      </c>
      <c r="AD34" s="57">
        <v>0</v>
      </c>
      <c r="AE34" s="57">
        <v>0</v>
      </c>
      <c r="AF34" s="55">
        <f t="shared" si="4"/>
        <v>0</v>
      </c>
    </row>
    <row r="35" spans="1:32" x14ac:dyDescent="0.25">
      <c r="A35">
        <v>10703120928</v>
      </c>
      <c r="B35" s="56" t="str">
        <f>IFERROR(_xlfn.XLOOKUP(A35,Catalog[MaterialCode],Catalog[Description],""),"")</f>
        <v>Whole Grain Breaded Hot 'N Spicy MWWM Chicken Filets</v>
      </c>
      <c r="C35" s="55" t="str">
        <f>IFERROR(_xlfn.XLOOKUP(A35,Catalog[MaterialCode],Catalog[Commodity],""),"")</f>
        <v>100103 W</v>
      </c>
      <c r="D35" s="55">
        <f>IFERROR(_xlfn.XLOOKUP(A35,Catalog[MaterialCode],Catalog[NetCaseWeight_lbs],0),0)</f>
        <v>30.82</v>
      </c>
      <c r="E35" s="55">
        <f>IFERROR(_xlfn.XLOOKUP(A35,Catalog[MaterialCode],Catalog[ServingsPerCase],0),0)</f>
        <v>120</v>
      </c>
      <c r="F35" s="83">
        <f>IFERROR(_xlfn.XLOOKUP(A35,Catalog[MaterialCode],Catalog[ServingSize_oz],0),0)</f>
        <v>4.1100000000000003</v>
      </c>
      <c r="G35" s="55">
        <f>IFERROR(_xlfn.XLOOKUP(A35,Catalog[MaterialCode],Catalog[CSCPoints],0),0)</f>
        <v>0</v>
      </c>
      <c r="H35" s="55" t="str">
        <f>IFERROR(_xlfn.XLOOKUP(A35,Catalog[MaterialCode],Catalog[CNPortion],0),0)</f>
        <v>1 piece</v>
      </c>
      <c r="I35" s="55">
        <f>IFERROR(_xlfn.XLOOKUP(A35,Catalog[MaterialCode],Catalog[MMA_oz],0),0)</f>
        <v>2</v>
      </c>
      <c r="J35" s="55">
        <f>IFERROR(_xlfn.XLOOKUP(A35,Catalog[MaterialCode],Catalog[EqGrain_oz],0),0)</f>
        <v>1</v>
      </c>
      <c r="K35" s="55">
        <f>IFERROR(_xlfn.XLOOKUP(A35,Catalog[MaterialCode],Catalog[WhiteLbsDFperCase],0),0)</f>
        <v>34.119999999999997</v>
      </c>
      <c r="L35" s="55">
        <f>IFERROR(_xlfn.XLOOKUP(A35,Catalog[MaterialCode],Catalog[DarkLbsDFperCase],0),0)</f>
        <v>0</v>
      </c>
      <c r="M35" s="57">
        <v>0</v>
      </c>
      <c r="N35" s="57">
        <v>0</v>
      </c>
      <c r="O35" s="57">
        <v>0</v>
      </c>
      <c r="P35" s="55">
        <f t="shared" si="0"/>
        <v>0</v>
      </c>
      <c r="Q35" s="55">
        <f t="shared" si="1"/>
        <v>0</v>
      </c>
      <c r="R35" s="55">
        <f t="shared" si="2"/>
        <v>0</v>
      </c>
      <c r="S35" s="55">
        <f t="shared" si="3"/>
        <v>0</v>
      </c>
      <c r="T35" s="57">
        <v>0</v>
      </c>
      <c r="U35" s="57">
        <v>0</v>
      </c>
      <c r="V35" s="57">
        <v>0</v>
      </c>
      <c r="W35" s="57">
        <v>0</v>
      </c>
      <c r="X35" s="57">
        <v>0</v>
      </c>
      <c r="Y35" s="57">
        <v>0</v>
      </c>
      <c r="Z35" s="57">
        <v>0</v>
      </c>
      <c r="AA35" s="57">
        <v>0</v>
      </c>
      <c r="AB35" s="57">
        <v>0</v>
      </c>
      <c r="AC35" s="57">
        <v>0</v>
      </c>
      <c r="AD35" s="57">
        <v>0</v>
      </c>
      <c r="AE35" s="57">
        <v>0</v>
      </c>
      <c r="AF35" s="55">
        <f t="shared" si="4"/>
        <v>0</v>
      </c>
    </row>
    <row r="36" spans="1:32" x14ac:dyDescent="0.25">
      <c r="A36">
        <v>10703320928</v>
      </c>
      <c r="B36" s="56" t="str">
        <f>IFERROR(_xlfn.XLOOKUP(A36,Catalog[MaterialCode],Catalog[Description],""),"")</f>
        <v>Whole Grain Breaded Golden Crispy MWWM Chicken Tenders</v>
      </c>
      <c r="C36" s="55" t="str">
        <f>IFERROR(_xlfn.XLOOKUP(A36,Catalog[MaterialCode],Catalog[Commodity],""),"")</f>
        <v>100103 W</v>
      </c>
      <c r="D36" s="55">
        <f>IFERROR(_xlfn.XLOOKUP(A36,Catalog[MaterialCode],Catalog[NetCaseWeight_lbs],0),0)</f>
        <v>30.14</v>
      </c>
      <c r="E36" s="55">
        <f>IFERROR(_xlfn.XLOOKUP(A36,Catalog[MaterialCode],Catalog[ServingsPerCase],0),0)</f>
        <v>114</v>
      </c>
      <c r="F36" s="83">
        <f>IFERROR(_xlfn.XLOOKUP(A36,Catalog[MaterialCode],Catalog[ServingSize_oz],0),0)</f>
        <v>4.2300000000000004</v>
      </c>
      <c r="G36" s="55">
        <f>IFERROR(_xlfn.XLOOKUP(A36,Catalog[MaterialCode],Catalog[CSCPoints],0),0)</f>
        <v>0</v>
      </c>
      <c r="H36" s="55" t="str">
        <f>IFERROR(_xlfn.XLOOKUP(A36,Catalog[MaterialCode],Catalog[CNPortion],0),0)</f>
        <v>3 pieces</v>
      </c>
      <c r="I36" s="55">
        <f>IFERROR(_xlfn.XLOOKUP(A36,Catalog[MaterialCode],Catalog[MMA_oz],0),0)</f>
        <v>2</v>
      </c>
      <c r="J36" s="55">
        <f>IFERROR(_xlfn.XLOOKUP(A36,Catalog[MaterialCode],Catalog[EqGrain_oz],0),0)</f>
        <v>1</v>
      </c>
      <c r="K36" s="55">
        <f>IFERROR(_xlfn.XLOOKUP(A36,Catalog[MaterialCode],Catalog[WhiteLbsDFperCase],0),0)</f>
        <v>33.42</v>
      </c>
      <c r="L36" s="55">
        <f>IFERROR(_xlfn.XLOOKUP(A36,Catalog[MaterialCode],Catalog[DarkLbsDFperCase],0),0)</f>
        <v>0</v>
      </c>
      <c r="M36" s="57">
        <v>0</v>
      </c>
      <c r="N36" s="57">
        <v>0</v>
      </c>
      <c r="O36" s="57">
        <v>0</v>
      </c>
      <c r="P36" s="55">
        <f t="shared" si="0"/>
        <v>0</v>
      </c>
      <c r="Q36" s="55">
        <f t="shared" si="1"/>
        <v>0</v>
      </c>
      <c r="R36" s="55">
        <f t="shared" si="2"/>
        <v>0</v>
      </c>
      <c r="S36" s="55">
        <f t="shared" si="3"/>
        <v>0</v>
      </c>
      <c r="T36" s="57">
        <v>0</v>
      </c>
      <c r="U36" s="57">
        <v>0</v>
      </c>
      <c r="V36" s="57">
        <v>0</v>
      </c>
      <c r="W36" s="57">
        <v>0</v>
      </c>
      <c r="X36" s="57">
        <v>0</v>
      </c>
      <c r="Y36" s="57">
        <v>0</v>
      </c>
      <c r="Z36" s="57">
        <v>0</v>
      </c>
      <c r="AA36" s="57">
        <v>0</v>
      </c>
      <c r="AB36" s="57">
        <v>0</v>
      </c>
      <c r="AC36" s="57">
        <v>0</v>
      </c>
      <c r="AD36" s="57">
        <v>0</v>
      </c>
      <c r="AE36" s="57">
        <v>0</v>
      </c>
      <c r="AF36" s="55">
        <f t="shared" si="4"/>
        <v>0</v>
      </c>
    </row>
    <row r="37" spans="1:32" x14ac:dyDescent="0.25">
      <c r="A37">
        <v>10703420928</v>
      </c>
      <c r="B37" s="56" t="str">
        <f>IFERROR(_xlfn.XLOOKUP(A37,Catalog[MaterialCode],Catalog[Description],""),"")</f>
        <v>Whole Grain Breaded Hot 'N Spicy MWWM Chicken Tenders</v>
      </c>
      <c r="C37" s="55" t="str">
        <f>IFERROR(_xlfn.XLOOKUP(A37,Catalog[MaterialCode],Catalog[Commodity],""),"")</f>
        <v>100103 W</v>
      </c>
      <c r="D37" s="55">
        <f>IFERROR(_xlfn.XLOOKUP(A37,Catalog[MaterialCode],Catalog[NetCaseWeight_lbs],0),0)</f>
        <v>30.08</v>
      </c>
      <c r="E37" s="55">
        <f>IFERROR(_xlfn.XLOOKUP(A37,Catalog[MaterialCode],Catalog[ServingsPerCase],0),0)</f>
        <v>126</v>
      </c>
      <c r="F37" s="83">
        <f>IFERROR(_xlfn.XLOOKUP(A37,Catalog[MaterialCode],Catalog[ServingSize_oz],0),0)</f>
        <v>3.82</v>
      </c>
      <c r="G37" s="55">
        <f>IFERROR(_xlfn.XLOOKUP(A37,Catalog[MaterialCode],Catalog[CSCPoints],0),0)</f>
        <v>0</v>
      </c>
      <c r="H37" s="55" t="str">
        <f>IFERROR(_xlfn.XLOOKUP(A37,Catalog[MaterialCode],Catalog[CNPortion],0),0)</f>
        <v>3 pieces</v>
      </c>
      <c r="I37" s="55">
        <f>IFERROR(_xlfn.XLOOKUP(A37,Catalog[MaterialCode],Catalog[MMA_oz],0),0)</f>
        <v>2</v>
      </c>
      <c r="J37" s="55">
        <f>IFERROR(_xlfn.XLOOKUP(A37,Catalog[MaterialCode],Catalog[EqGrain_oz],0),0)</f>
        <v>1</v>
      </c>
      <c r="K37" s="55">
        <f>IFERROR(_xlfn.XLOOKUP(A37,Catalog[MaterialCode],Catalog[WhiteLbsDFperCase],0),0)</f>
        <v>33.36</v>
      </c>
      <c r="L37" s="55">
        <f>IFERROR(_xlfn.XLOOKUP(A37,Catalog[MaterialCode],Catalog[DarkLbsDFperCase],0),0)</f>
        <v>0</v>
      </c>
      <c r="M37" s="57">
        <v>0</v>
      </c>
      <c r="N37" s="57">
        <v>0</v>
      </c>
      <c r="O37" s="57">
        <v>0</v>
      </c>
      <c r="P37" s="55">
        <f t="shared" si="0"/>
        <v>0</v>
      </c>
      <c r="Q37" s="55">
        <f t="shared" si="1"/>
        <v>0</v>
      </c>
      <c r="R37" s="55">
        <f t="shared" si="2"/>
        <v>0</v>
      </c>
      <c r="S37" s="55">
        <f t="shared" si="3"/>
        <v>0</v>
      </c>
      <c r="T37" s="57">
        <v>0</v>
      </c>
      <c r="U37" s="57">
        <v>0</v>
      </c>
      <c r="V37" s="57">
        <v>0</v>
      </c>
      <c r="W37" s="57">
        <v>0</v>
      </c>
      <c r="X37" s="57">
        <v>0</v>
      </c>
      <c r="Y37" s="57">
        <v>0</v>
      </c>
      <c r="Z37" s="57">
        <v>0</v>
      </c>
      <c r="AA37" s="57">
        <v>0</v>
      </c>
      <c r="AB37" s="57">
        <v>0</v>
      </c>
      <c r="AC37" s="57">
        <v>0</v>
      </c>
      <c r="AD37" s="57">
        <v>0</v>
      </c>
      <c r="AE37" s="57">
        <v>0</v>
      </c>
      <c r="AF37" s="55">
        <f t="shared" si="4"/>
        <v>0</v>
      </c>
    </row>
    <row r="38" spans="1:32" x14ac:dyDescent="0.25">
      <c r="A38">
        <v>10703620928</v>
      </c>
      <c r="B38" s="56" t="str">
        <f>IFERROR(_xlfn.XLOOKUP(A38,Catalog[MaterialCode],Catalog[Description],""),"")</f>
        <v>Whole Grain Breaded Golden Crispy MWWM Boneless Chicken Wings</v>
      </c>
      <c r="C38" s="55" t="str">
        <f>IFERROR(_xlfn.XLOOKUP(A38,Catalog[MaterialCode],Catalog[Commodity],""),"")</f>
        <v>100103 W</v>
      </c>
      <c r="D38" s="55">
        <f>IFERROR(_xlfn.XLOOKUP(A38,Catalog[MaterialCode],Catalog[NetCaseWeight_lbs],0),0)</f>
        <v>30.18</v>
      </c>
      <c r="E38" s="55">
        <f>IFERROR(_xlfn.XLOOKUP(A38,Catalog[MaterialCode],Catalog[ServingsPerCase],0),0)</f>
        <v>111</v>
      </c>
      <c r="F38" s="83">
        <f>IFERROR(_xlfn.XLOOKUP(A38,Catalog[MaterialCode],Catalog[ServingSize_oz],0),0)</f>
        <v>4.3499999999999996</v>
      </c>
      <c r="G38" s="55">
        <f>IFERROR(_xlfn.XLOOKUP(A38,Catalog[MaterialCode],Catalog[CSCPoints],0),0)</f>
        <v>10</v>
      </c>
      <c r="H38" s="55" t="str">
        <f>IFERROR(_xlfn.XLOOKUP(A38,Catalog[MaterialCode],Catalog[CNPortion],0),0)</f>
        <v>5 pieces</v>
      </c>
      <c r="I38" s="55">
        <f>IFERROR(_xlfn.XLOOKUP(A38,Catalog[MaterialCode],Catalog[MMA_oz],0),0)</f>
        <v>2</v>
      </c>
      <c r="J38" s="55">
        <f>IFERROR(_xlfn.XLOOKUP(A38,Catalog[MaterialCode],Catalog[EqGrain_oz],0),0)</f>
        <v>1</v>
      </c>
      <c r="K38" s="55">
        <f>IFERROR(_xlfn.XLOOKUP(A38,Catalog[MaterialCode],Catalog[WhiteLbsDFperCase],0),0)</f>
        <v>33.26</v>
      </c>
      <c r="L38" s="55">
        <f>IFERROR(_xlfn.XLOOKUP(A38,Catalog[MaterialCode],Catalog[DarkLbsDFperCase],0),0)</f>
        <v>0</v>
      </c>
      <c r="M38" s="57">
        <v>0</v>
      </c>
      <c r="N38" s="57">
        <v>0</v>
      </c>
      <c r="O38" s="57">
        <v>0</v>
      </c>
      <c r="P38" s="55">
        <f t="shared" si="0"/>
        <v>0</v>
      </c>
      <c r="Q38" s="55">
        <f t="shared" si="1"/>
        <v>0</v>
      </c>
      <c r="R38" s="55">
        <f t="shared" si="2"/>
        <v>0</v>
      </c>
      <c r="S38" s="55">
        <f t="shared" si="3"/>
        <v>0</v>
      </c>
      <c r="T38" s="57">
        <v>0</v>
      </c>
      <c r="U38" s="57">
        <v>0</v>
      </c>
      <c r="V38" s="57">
        <v>0</v>
      </c>
      <c r="W38" s="57">
        <v>0</v>
      </c>
      <c r="X38" s="57">
        <v>0</v>
      </c>
      <c r="Y38" s="57">
        <v>0</v>
      </c>
      <c r="Z38" s="57">
        <v>0</v>
      </c>
      <c r="AA38" s="57">
        <v>0</v>
      </c>
      <c r="AB38" s="57">
        <v>0</v>
      </c>
      <c r="AC38" s="57">
        <v>0</v>
      </c>
      <c r="AD38" s="57">
        <v>0</v>
      </c>
      <c r="AE38" s="57">
        <v>0</v>
      </c>
      <c r="AF38" s="55">
        <f t="shared" si="4"/>
        <v>0</v>
      </c>
    </row>
    <row r="39" spans="1:32" x14ac:dyDescent="0.25">
      <c r="A39">
        <v>10703720928</v>
      </c>
      <c r="B39" s="56" t="str">
        <f>IFERROR(_xlfn.XLOOKUP(A39,Catalog[MaterialCode],Catalog[Description],""),"")</f>
        <v>Whole Grain Breaded Hot 'N Spicy MWWM Boneless Chicken Wings</v>
      </c>
      <c r="C39" s="55" t="str">
        <f>IFERROR(_xlfn.XLOOKUP(A39,Catalog[MaterialCode],Catalog[Commodity],""),"")</f>
        <v>100103 W</v>
      </c>
      <c r="D39" s="55">
        <f>IFERROR(_xlfn.XLOOKUP(A39,Catalog[MaterialCode],Catalog[NetCaseWeight_lbs],0),0)</f>
        <v>30</v>
      </c>
      <c r="E39" s="55">
        <f>IFERROR(_xlfn.XLOOKUP(A39,Catalog[MaterialCode],Catalog[ServingsPerCase],0),0)</f>
        <v>115</v>
      </c>
      <c r="F39" s="83">
        <f>IFERROR(_xlfn.XLOOKUP(A39,Catalog[MaterialCode],Catalog[ServingSize_oz],0),0)</f>
        <v>4.1500000000000004</v>
      </c>
      <c r="G39" s="55">
        <f>IFERROR(_xlfn.XLOOKUP(A39,Catalog[MaterialCode],Catalog[CSCPoints],0),0)</f>
        <v>0</v>
      </c>
      <c r="H39" s="55" t="str">
        <f>IFERROR(_xlfn.XLOOKUP(A39,Catalog[MaterialCode],Catalog[CNPortion],0),0)</f>
        <v>5 pieces</v>
      </c>
      <c r="I39" s="55">
        <f>IFERROR(_xlfn.XLOOKUP(A39,Catalog[MaterialCode],Catalog[MMA_oz],0),0)</f>
        <v>2</v>
      </c>
      <c r="J39" s="55">
        <f>IFERROR(_xlfn.XLOOKUP(A39,Catalog[MaterialCode],Catalog[EqGrain_oz],0),0)</f>
        <v>1</v>
      </c>
      <c r="K39" s="55">
        <f>IFERROR(_xlfn.XLOOKUP(A39,Catalog[MaterialCode],Catalog[WhiteLbsDFperCase],0),0)</f>
        <v>33.200000000000003</v>
      </c>
      <c r="L39" s="55">
        <f>IFERROR(_xlfn.XLOOKUP(A39,Catalog[MaterialCode],Catalog[DarkLbsDFperCase],0),0)</f>
        <v>0</v>
      </c>
      <c r="M39" s="57">
        <v>0</v>
      </c>
      <c r="N39" s="57">
        <v>0</v>
      </c>
      <c r="O39" s="57">
        <v>0</v>
      </c>
      <c r="P39" s="55">
        <f t="shared" si="0"/>
        <v>0</v>
      </c>
      <c r="Q39" s="55">
        <f t="shared" si="1"/>
        <v>0</v>
      </c>
      <c r="R39" s="55">
        <f t="shared" si="2"/>
        <v>0</v>
      </c>
      <c r="S39" s="55">
        <f t="shared" si="3"/>
        <v>0</v>
      </c>
      <c r="T39" s="57">
        <v>0</v>
      </c>
      <c r="U39" s="57">
        <v>0</v>
      </c>
      <c r="V39" s="57">
        <v>0</v>
      </c>
      <c r="W39" s="57">
        <v>0</v>
      </c>
      <c r="X39" s="57">
        <v>0</v>
      </c>
      <c r="Y39" s="57">
        <v>0</v>
      </c>
      <c r="Z39" s="57">
        <v>0</v>
      </c>
      <c r="AA39" s="57">
        <v>0</v>
      </c>
      <c r="AB39" s="57">
        <v>0</v>
      </c>
      <c r="AC39" s="57">
        <v>0</v>
      </c>
      <c r="AD39" s="57">
        <v>0</v>
      </c>
      <c r="AE39" s="57">
        <v>0</v>
      </c>
      <c r="AF39" s="55">
        <f t="shared" si="4"/>
        <v>0</v>
      </c>
    </row>
    <row r="40" spans="1:32" ht="15.75" thickBot="1" x14ac:dyDescent="0.3">
      <c r="A40">
        <v>17033220928</v>
      </c>
      <c r="B40" s="56" t="str">
        <f>IFERROR(_xlfn.XLOOKUP(A40,Catalog[MaterialCode],Catalog[Description],""),"")</f>
        <v>Whole Grain Breaded Homestyle MWWM Chicken Tenders</v>
      </c>
      <c r="C40" s="55" t="str">
        <f>IFERROR(_xlfn.XLOOKUP(A40,Catalog[MaterialCode],Catalog[Commodity],""),"")</f>
        <v>100103 W</v>
      </c>
      <c r="D40" s="55">
        <f>IFERROR(_xlfn.XLOOKUP(A40,Catalog[MaterialCode],Catalog[NetCaseWeight_lbs],0),0)</f>
        <v>30.9</v>
      </c>
      <c r="E40" s="55">
        <f>IFERROR(_xlfn.XLOOKUP(A40,Catalog[MaterialCode],Catalog[ServingsPerCase],0),0)</f>
        <v>110</v>
      </c>
      <c r="F40" s="83">
        <f>IFERROR(_xlfn.XLOOKUP(A40,Catalog[MaterialCode],Catalog[ServingSize_oz],0),0)</f>
        <v>4.5</v>
      </c>
      <c r="G40" s="55">
        <f>IFERROR(_xlfn.XLOOKUP(A40,Catalog[MaterialCode],Catalog[CSCPoints],0),0)</f>
        <v>10</v>
      </c>
      <c r="H40" s="55" t="str">
        <f>IFERROR(_xlfn.XLOOKUP(A40,Catalog[MaterialCode],Catalog[CNPortion],0),0)</f>
        <v>3 pieces</v>
      </c>
      <c r="I40" s="55">
        <f>IFERROR(_xlfn.XLOOKUP(A40,Catalog[MaterialCode],Catalog[MMA_oz],0),0)</f>
        <v>2</v>
      </c>
      <c r="J40" s="55">
        <f>IFERROR(_xlfn.XLOOKUP(A40,Catalog[MaterialCode],Catalog[EqGrain_oz],0),0)</f>
        <v>1</v>
      </c>
      <c r="K40" s="55">
        <f>IFERROR(_xlfn.XLOOKUP(A40,Catalog[MaterialCode],Catalog[WhiteLbsDFperCase],0),0)</f>
        <v>32.630000000000003</v>
      </c>
      <c r="L40" s="55">
        <f>IFERROR(_xlfn.XLOOKUP(A40,Catalog[MaterialCode],Catalog[DarkLbsDFperCase],0),0)</f>
        <v>0</v>
      </c>
      <c r="M40" s="58">
        <v>0</v>
      </c>
      <c r="N40" s="58">
        <v>0</v>
      </c>
      <c r="O40" s="58">
        <v>0</v>
      </c>
      <c r="P40" s="55">
        <f t="shared" si="0"/>
        <v>0</v>
      </c>
      <c r="Q40" s="55">
        <f t="shared" si="1"/>
        <v>0</v>
      </c>
      <c r="R40" s="55">
        <f t="shared" si="2"/>
        <v>0</v>
      </c>
      <c r="S40" s="55">
        <f t="shared" si="3"/>
        <v>0</v>
      </c>
      <c r="T40" s="58">
        <v>0</v>
      </c>
      <c r="U40" s="58">
        <v>0</v>
      </c>
      <c r="V40" s="58">
        <v>0</v>
      </c>
      <c r="W40" s="58">
        <v>0</v>
      </c>
      <c r="X40" s="58">
        <v>0</v>
      </c>
      <c r="Y40" s="58">
        <v>0</v>
      </c>
      <c r="Z40" s="58">
        <v>0</v>
      </c>
      <c r="AA40" s="58">
        <v>0</v>
      </c>
      <c r="AB40" s="58">
        <v>0</v>
      </c>
      <c r="AC40" s="58">
        <v>0</v>
      </c>
      <c r="AD40" s="58">
        <v>0</v>
      </c>
      <c r="AE40" s="58">
        <v>0</v>
      </c>
      <c r="AF40" s="55">
        <f t="shared" si="4"/>
        <v>0</v>
      </c>
    </row>
    <row r="41" spans="1:32" ht="19.5" thickBot="1" x14ac:dyDescent="0.3">
      <c r="A41" s="31"/>
      <c r="B41" s="30" t="s">
        <v>208</v>
      </c>
      <c r="C41" s="31"/>
      <c r="D41" s="31"/>
      <c r="E41" s="31"/>
      <c r="F41" s="84"/>
      <c r="G41" s="31"/>
      <c r="H41" s="31"/>
      <c r="I41" s="31"/>
      <c r="J41" s="31"/>
      <c r="K41" s="31"/>
      <c r="L41" s="31"/>
      <c r="M41" s="59"/>
      <c r="N41" s="60"/>
      <c r="O41" s="60"/>
      <c r="P41" s="32"/>
      <c r="Q41" s="54"/>
      <c r="R41" s="54"/>
      <c r="S41" s="54"/>
      <c r="T41" s="62"/>
      <c r="U41" s="62"/>
      <c r="V41" s="62"/>
      <c r="W41" s="62"/>
      <c r="X41" s="62"/>
      <c r="Y41" s="62"/>
      <c r="Z41" s="62"/>
      <c r="AA41" s="62"/>
      <c r="AB41" s="62"/>
      <c r="AC41" s="62"/>
      <c r="AD41" s="62"/>
      <c r="AE41" s="62"/>
      <c r="AF41" s="54"/>
    </row>
    <row r="42" spans="1:32" x14ac:dyDescent="0.25">
      <c r="A42">
        <v>10000043537</v>
      </c>
      <c r="B42" s="56" t="str">
        <f>IFERROR(_xlfn.XLOOKUP(A42,Catalog[MaterialCode],Catalog[Description],""),"")</f>
        <v>Taco Seasoned Chopped Chicken</v>
      </c>
      <c r="C42" s="55" t="str">
        <f>IFERROR(_xlfn.XLOOKUP(A42,Catalog[MaterialCode],Catalog[Commodity],""),"")</f>
        <v>100103 D</v>
      </c>
      <c r="D42" s="55">
        <f>IFERROR(_xlfn.XLOOKUP(A42,Catalog[MaterialCode],Catalog[NetCaseWeight_lbs],0),0)</f>
        <v>30</v>
      </c>
      <c r="E42" s="55">
        <f>IFERROR(_xlfn.XLOOKUP(A42,Catalog[MaterialCode],Catalog[ServingsPerCase],0),0)</f>
        <v>240</v>
      </c>
      <c r="F42" s="83">
        <f>IFERROR(_xlfn.XLOOKUP(A42,Catalog[MaterialCode],Catalog[ServingSize_oz],0),0)</f>
        <v>2</v>
      </c>
      <c r="G42" s="55">
        <f>IFERROR(_xlfn.XLOOKUP(A42,Catalog[MaterialCode],Catalog[CSCPoints],0),0)</f>
        <v>25</v>
      </c>
      <c r="H42" s="55" t="str">
        <f>IFERROR(_xlfn.XLOOKUP(A42,Catalog[MaterialCode],Catalog[CNPortion],0),0)</f>
        <v>2.00 oz.</v>
      </c>
      <c r="I42" s="55">
        <f>IFERROR(_xlfn.XLOOKUP(A42,Catalog[MaterialCode],Catalog[MMA_oz],0),0)</f>
        <v>2</v>
      </c>
      <c r="J42" s="55">
        <f>IFERROR(_xlfn.XLOOKUP(A42,Catalog[MaterialCode],Catalog[EqGrain_oz],0),0)</f>
        <v>0</v>
      </c>
      <c r="K42" s="55">
        <f>IFERROR(_xlfn.XLOOKUP(A42,Catalog[MaterialCode],Catalog[WhiteLbsDFperCase],0),0)</f>
        <v>0</v>
      </c>
      <c r="L42" s="55">
        <f>IFERROR(_xlfn.XLOOKUP(A42,Catalog[MaterialCode],Catalog[DarkLbsDFperCase],0),0)</f>
        <v>39.58</v>
      </c>
      <c r="M42" s="61">
        <v>0</v>
      </c>
      <c r="N42" s="61">
        <v>0</v>
      </c>
      <c r="O42" s="61">
        <v>0</v>
      </c>
      <c r="P42" s="55">
        <f t="shared" ref="P42:P58" si="10">IF(M42&gt;0,M42*E42,IF(AND(N42&gt;0,O42&gt;0),N42*O42,0))</f>
        <v>0</v>
      </c>
      <c r="Q42" s="55">
        <f t="shared" ref="Q42:Q58" si="11">IF(M42&gt;0,M42,IF(E42&gt;0,ROUNDUP(P42/E42,0),0))</f>
        <v>0</v>
      </c>
      <c r="R42" s="55">
        <f t="shared" ref="R42:R58" si="12">Q42*K42</f>
        <v>0</v>
      </c>
      <c r="S42" s="55">
        <f t="shared" ref="S42:S58" si="13">Q42*L42</f>
        <v>0</v>
      </c>
      <c r="T42" s="61">
        <v>0</v>
      </c>
      <c r="U42" s="61">
        <v>0</v>
      </c>
      <c r="V42" s="61">
        <v>0</v>
      </c>
      <c r="W42" s="61">
        <v>0</v>
      </c>
      <c r="X42" s="61">
        <v>0</v>
      </c>
      <c r="Y42" s="61">
        <v>0</v>
      </c>
      <c r="Z42" s="61">
        <v>0</v>
      </c>
      <c r="AA42" s="61">
        <v>0</v>
      </c>
      <c r="AB42" s="61">
        <v>0</v>
      </c>
      <c r="AC42" s="61">
        <v>0</v>
      </c>
      <c r="AD42" s="61">
        <v>0</v>
      </c>
      <c r="AE42" s="61">
        <v>0</v>
      </c>
      <c r="AF42" s="55">
        <f t="shared" si="4"/>
        <v>0</v>
      </c>
    </row>
    <row r="43" spans="1:32" x14ac:dyDescent="0.25">
      <c r="A43">
        <v>10000044195</v>
      </c>
      <c r="B43" s="56" t="str">
        <f>IFERROR(_xlfn.XLOOKUP(A43,Catalog[MaterialCode],Catalog[Description],""),"")</f>
        <v>Breaded Traditional Chicken Thigh</v>
      </c>
      <c r="C43" s="55" t="str">
        <f>IFERROR(_xlfn.XLOOKUP(A43,Catalog[MaterialCode],Catalog[Commodity],""),"")</f>
        <v>100103 D</v>
      </c>
      <c r="D43" s="55">
        <f>IFERROR(_xlfn.XLOOKUP(A43,Catalog[MaterialCode],Catalog[NetCaseWeight_lbs],0),0)</f>
        <v>29.64</v>
      </c>
      <c r="E43" s="55">
        <f>IFERROR(_xlfn.XLOOKUP(A43,Catalog[MaterialCode],Catalog[ServingsPerCase],0),0)</f>
        <v>78</v>
      </c>
      <c r="F43" s="83">
        <f>IFERROR(_xlfn.XLOOKUP(A43,Catalog[MaterialCode],Catalog[ServingSize_oz],0),0)</f>
        <v>0</v>
      </c>
      <c r="G43" s="55">
        <f>IFERROR(_xlfn.XLOOKUP(A43,Catalog[MaterialCode],Catalog[CSCPoints],0),0)</f>
        <v>0</v>
      </c>
      <c r="H43" s="55" t="str">
        <f>IFERROR(_xlfn.XLOOKUP(A43,Catalog[MaterialCode],Catalog[CNPortion],0),0)</f>
        <v>1 piece</v>
      </c>
      <c r="I43" s="55">
        <f>IFERROR(_xlfn.XLOOKUP(A43,Catalog[MaterialCode],Catalog[MMA_oz],0),0)</f>
        <v>3.25</v>
      </c>
      <c r="J43" s="55">
        <f>IFERROR(_xlfn.XLOOKUP(A43,Catalog[MaterialCode],Catalog[EqGrain_oz],0),0)</f>
        <v>1.25</v>
      </c>
      <c r="K43" s="55">
        <f>IFERROR(_xlfn.XLOOKUP(A43,Catalog[MaterialCode],Catalog[WhiteLbsDFperCase],0),0)</f>
        <v>0</v>
      </c>
      <c r="L43" s="55">
        <f>IFERROR(_xlfn.XLOOKUP(A43,Catalog[MaterialCode],Catalog[DarkLbsDFperCase],0),0)</f>
        <v>23.27</v>
      </c>
      <c r="M43" s="57">
        <v>0</v>
      </c>
      <c r="N43" s="57">
        <v>0</v>
      </c>
      <c r="O43" s="57">
        <v>0</v>
      </c>
      <c r="P43" s="55">
        <f t="shared" si="10"/>
        <v>0</v>
      </c>
      <c r="Q43" s="55">
        <f t="shared" si="11"/>
        <v>0</v>
      </c>
      <c r="R43" s="55">
        <f t="shared" si="12"/>
        <v>0</v>
      </c>
      <c r="S43" s="55">
        <f t="shared" si="13"/>
        <v>0</v>
      </c>
      <c r="T43" s="57">
        <v>0</v>
      </c>
      <c r="U43" s="57">
        <v>0</v>
      </c>
      <c r="V43" s="57">
        <v>0</v>
      </c>
      <c r="W43" s="57">
        <v>0</v>
      </c>
      <c r="X43" s="57">
        <v>0</v>
      </c>
      <c r="Y43" s="57">
        <v>0</v>
      </c>
      <c r="Z43" s="57">
        <v>0</v>
      </c>
      <c r="AA43" s="57">
        <v>0</v>
      </c>
      <c r="AB43" s="57">
        <v>0</v>
      </c>
      <c r="AC43" s="57">
        <v>0</v>
      </c>
      <c r="AD43" s="57">
        <v>0</v>
      </c>
      <c r="AE43" s="57">
        <v>0</v>
      </c>
      <c r="AF43" s="55">
        <f t="shared" si="4"/>
        <v>0</v>
      </c>
    </row>
    <row r="44" spans="1:32" x14ac:dyDescent="0.25">
      <c r="A44">
        <v>10000044196</v>
      </c>
      <c r="B44" s="56" t="str">
        <f>IFERROR(_xlfn.XLOOKUP(A44,Catalog[MaterialCode],Catalog[Description],""),"")</f>
        <v>Mesquite Glazed Chicken Thigh</v>
      </c>
      <c r="C44" s="55" t="str">
        <f>IFERROR(_xlfn.XLOOKUP(A44,Catalog[MaterialCode],Catalog[Commodity],""),"")</f>
        <v>100103 D</v>
      </c>
      <c r="D44" s="55">
        <f>IFERROR(_xlfn.XLOOKUP(A44,Catalog[MaterialCode],Catalog[NetCaseWeight_lbs],0),0)</f>
        <v>23.08</v>
      </c>
      <c r="E44" s="55">
        <f>IFERROR(_xlfn.XLOOKUP(A44,Catalog[MaterialCode],Catalog[ServingsPerCase],0),0)</f>
        <v>78</v>
      </c>
      <c r="F44" s="83">
        <f>IFERROR(_xlfn.XLOOKUP(A44,Catalog[MaterialCode],Catalog[ServingSize_oz],0),0)</f>
        <v>0</v>
      </c>
      <c r="G44" s="55">
        <f>IFERROR(_xlfn.XLOOKUP(A44,Catalog[MaterialCode],Catalog[CSCPoints],0),0)</f>
        <v>0</v>
      </c>
      <c r="H44" s="55" t="str">
        <f>IFERROR(_xlfn.XLOOKUP(A44,Catalog[MaterialCode],Catalog[CNPortion],0),0)</f>
        <v>1 piece</v>
      </c>
      <c r="I44" s="55">
        <f>IFERROR(_xlfn.XLOOKUP(A44,Catalog[MaterialCode],Catalog[MMA_oz],0),0)</f>
        <v>3.25</v>
      </c>
      <c r="J44" s="55">
        <f>IFERROR(_xlfn.XLOOKUP(A44,Catalog[MaterialCode],Catalog[EqGrain_oz],0),0)</f>
        <v>0</v>
      </c>
      <c r="K44" s="55">
        <f>IFERROR(_xlfn.XLOOKUP(A44,Catalog[MaterialCode],Catalog[WhiteLbsDFperCase],0),0)</f>
        <v>0</v>
      </c>
      <c r="L44" s="55">
        <f>IFERROR(_xlfn.XLOOKUP(A44,Catalog[MaterialCode],Catalog[DarkLbsDFperCase],0),0)</f>
        <v>19.190000000000001</v>
      </c>
      <c r="M44" s="57">
        <v>0</v>
      </c>
      <c r="N44" s="57">
        <v>0</v>
      </c>
      <c r="O44" s="57">
        <v>0</v>
      </c>
      <c r="P44" s="55">
        <f t="shared" si="10"/>
        <v>0</v>
      </c>
      <c r="Q44" s="55">
        <f t="shared" si="11"/>
        <v>0</v>
      </c>
      <c r="R44" s="55">
        <f t="shared" si="12"/>
        <v>0</v>
      </c>
      <c r="S44" s="55">
        <f t="shared" si="13"/>
        <v>0</v>
      </c>
      <c r="T44" s="57">
        <v>0</v>
      </c>
      <c r="U44" s="57">
        <v>0</v>
      </c>
      <c r="V44" s="57">
        <v>0</v>
      </c>
      <c r="W44" s="57">
        <v>0</v>
      </c>
      <c r="X44" s="57">
        <v>0</v>
      </c>
      <c r="Y44" s="57">
        <v>0</v>
      </c>
      <c r="Z44" s="57">
        <v>0</v>
      </c>
      <c r="AA44" s="57">
        <v>0</v>
      </c>
      <c r="AB44" s="57">
        <v>0</v>
      </c>
      <c r="AC44" s="57">
        <v>0</v>
      </c>
      <c r="AD44" s="57">
        <v>0</v>
      </c>
      <c r="AE44" s="57">
        <v>0</v>
      </c>
      <c r="AF44" s="55">
        <f t="shared" si="4"/>
        <v>0</v>
      </c>
    </row>
    <row r="45" spans="1:32" x14ac:dyDescent="0.25">
      <c r="A45">
        <v>10000052436</v>
      </c>
      <c r="B45" s="56" t="str">
        <f>IFERROR(_xlfn.XLOOKUP(A45,Catalog[MaterialCode],Catalog[Description],""),"")</f>
        <v>Fully Cooked Chicken Drumsticks With BBQ Sauce</v>
      </c>
      <c r="C45" s="55" t="str">
        <f>IFERROR(_xlfn.XLOOKUP(A45,Catalog[MaterialCode],Catalog[Commodity],""),"")</f>
        <v>100103 D</v>
      </c>
      <c r="D45" s="55">
        <f>IFERROR(_xlfn.XLOOKUP(A45,Catalog[MaterialCode],Catalog[NetCaseWeight_lbs],0),0)</f>
        <v>31.25</v>
      </c>
      <c r="E45" s="55">
        <f>IFERROR(_xlfn.XLOOKUP(A45,Catalog[MaterialCode],Catalog[ServingsPerCase],0),0)</f>
        <v>89</v>
      </c>
      <c r="F45" s="83">
        <f>IFERROR(_xlfn.XLOOKUP(A45,Catalog[MaterialCode],Catalog[ServingSize_oz],0),0)</f>
        <v>0</v>
      </c>
      <c r="G45" s="55">
        <f>IFERROR(_xlfn.XLOOKUP(A45,Catalog[MaterialCode],Catalog[CSCPoints],0),0)</f>
        <v>40</v>
      </c>
      <c r="H45" s="55" t="str">
        <f>IFERROR(_xlfn.XLOOKUP(A45,Catalog[MaterialCode],Catalog[CNPortion],0),0)</f>
        <v>1 piece</v>
      </c>
      <c r="I45" s="55">
        <f>IFERROR(_xlfn.XLOOKUP(A45,Catalog[MaterialCode],Catalog[MMA_oz],0),0)</f>
        <v>2.5</v>
      </c>
      <c r="J45" s="55">
        <f>IFERROR(_xlfn.XLOOKUP(A45,Catalog[MaterialCode],Catalog[EqGrain_oz],0),0)</f>
        <v>0</v>
      </c>
      <c r="K45" s="55">
        <f>IFERROR(_xlfn.XLOOKUP(A45,Catalog[MaterialCode],Catalog[WhiteLbsDFperCase],0),0)</f>
        <v>0</v>
      </c>
      <c r="L45" s="55">
        <f>IFERROR(_xlfn.XLOOKUP(A45,Catalog[MaterialCode],Catalog[DarkLbsDFperCase],0),0)</f>
        <v>21.58</v>
      </c>
      <c r="M45" s="57">
        <v>0</v>
      </c>
      <c r="N45" s="57">
        <v>0</v>
      </c>
      <c r="O45" s="57">
        <v>0</v>
      </c>
      <c r="P45" s="55">
        <f t="shared" si="10"/>
        <v>0</v>
      </c>
      <c r="Q45" s="55">
        <f t="shared" si="11"/>
        <v>0</v>
      </c>
      <c r="R45" s="55">
        <f t="shared" si="12"/>
        <v>0</v>
      </c>
      <c r="S45" s="55">
        <f t="shared" si="13"/>
        <v>0</v>
      </c>
      <c r="T45" s="57">
        <v>0</v>
      </c>
      <c r="U45" s="57">
        <v>0</v>
      </c>
      <c r="V45" s="57">
        <v>0</v>
      </c>
      <c r="W45" s="57">
        <v>0</v>
      </c>
      <c r="X45" s="57">
        <v>0</v>
      </c>
      <c r="Y45" s="57">
        <v>0</v>
      </c>
      <c r="Z45" s="57">
        <v>0</v>
      </c>
      <c r="AA45" s="57">
        <v>0</v>
      </c>
      <c r="AB45" s="57">
        <v>0</v>
      </c>
      <c r="AC45" s="57">
        <v>0</v>
      </c>
      <c r="AD45" s="57">
        <v>0</v>
      </c>
      <c r="AE45" s="57">
        <v>0</v>
      </c>
      <c r="AF45" s="55">
        <f t="shared" si="4"/>
        <v>0</v>
      </c>
    </row>
    <row r="46" spans="1:32" x14ac:dyDescent="0.25">
      <c r="A46">
        <v>10000060843</v>
      </c>
      <c r="B46" s="56" t="str">
        <f>IFERROR(_xlfn.XLOOKUP(A46,Catalog[MaterialCode],Catalog[Description],""),"")</f>
        <v>Mega Minis® Whole Grain Breaded Homestyle Chicken Chunks</v>
      </c>
      <c r="C46" s="55" t="str">
        <f>IFERROR(_xlfn.XLOOKUP(A46,Catalog[MaterialCode],Catalog[Commodity],""),"")</f>
        <v>100103 D</v>
      </c>
      <c r="D46" s="55">
        <f>IFERROR(_xlfn.XLOOKUP(A46,Catalog[MaterialCode],Catalog[NetCaseWeight_lbs],0),0)</f>
        <v>30.26</v>
      </c>
      <c r="E46" s="55">
        <f>IFERROR(_xlfn.XLOOKUP(A46,Catalog[MaterialCode],Catalog[ServingsPerCase],0),0)</f>
        <v>112</v>
      </c>
      <c r="F46" s="83">
        <f>IFERROR(_xlfn.XLOOKUP(A46,Catalog[MaterialCode],Catalog[ServingSize_oz],0),0)</f>
        <v>4.3</v>
      </c>
      <c r="G46" s="55">
        <f>IFERROR(_xlfn.XLOOKUP(A46,Catalog[MaterialCode],Catalog[CSCPoints],0),0)</f>
        <v>0</v>
      </c>
      <c r="H46" s="55" t="str">
        <f>IFERROR(_xlfn.XLOOKUP(A46,Catalog[MaterialCode],Catalog[CNPortion],0),0)</f>
        <v>10 pieces</v>
      </c>
      <c r="I46" s="55">
        <f>IFERROR(_xlfn.XLOOKUP(A46,Catalog[MaterialCode],Catalog[MMA_oz],0),0)</f>
        <v>2</v>
      </c>
      <c r="J46" s="55">
        <f>IFERROR(_xlfn.XLOOKUP(A46,Catalog[MaterialCode],Catalog[EqGrain_oz],0),0)</f>
        <v>1</v>
      </c>
      <c r="K46" s="55">
        <f>IFERROR(_xlfn.XLOOKUP(A46,Catalog[MaterialCode],Catalog[WhiteLbsDFperCase],0),0)</f>
        <v>0</v>
      </c>
      <c r="L46" s="55">
        <f>IFERROR(_xlfn.XLOOKUP(A46,Catalog[MaterialCode],Catalog[DarkLbsDFperCase],0),0)</f>
        <v>35.57</v>
      </c>
      <c r="M46" s="57">
        <v>0</v>
      </c>
      <c r="N46" s="57">
        <v>0</v>
      </c>
      <c r="O46" s="57">
        <v>0</v>
      </c>
      <c r="P46" s="55">
        <f t="shared" si="10"/>
        <v>0</v>
      </c>
      <c r="Q46" s="55">
        <f t="shared" si="11"/>
        <v>0</v>
      </c>
      <c r="R46" s="55">
        <f t="shared" si="12"/>
        <v>0</v>
      </c>
      <c r="S46" s="55">
        <f t="shared" si="13"/>
        <v>0</v>
      </c>
      <c r="T46" s="57">
        <v>0</v>
      </c>
      <c r="U46" s="57">
        <v>0</v>
      </c>
      <c r="V46" s="57">
        <v>0</v>
      </c>
      <c r="W46" s="57">
        <v>0</v>
      </c>
      <c r="X46" s="57">
        <v>0</v>
      </c>
      <c r="Y46" s="57">
        <v>0</v>
      </c>
      <c r="Z46" s="57">
        <v>0</v>
      </c>
      <c r="AA46" s="57">
        <v>0</v>
      </c>
      <c r="AB46" s="57">
        <v>0</v>
      </c>
      <c r="AC46" s="57">
        <v>0</v>
      </c>
      <c r="AD46" s="57">
        <v>0</v>
      </c>
      <c r="AE46" s="57">
        <v>0</v>
      </c>
      <c r="AF46" s="55">
        <f t="shared" si="4"/>
        <v>0</v>
      </c>
    </row>
    <row r="47" spans="1:32" x14ac:dyDescent="0.25">
      <c r="A47">
        <v>10046210928</v>
      </c>
      <c r="B47" s="56" t="str">
        <f>IFERROR(_xlfn.XLOOKUP(A47,Catalog[MaterialCode],Catalog[Description],""),"")</f>
        <v>Fajita Chicken Strips</v>
      </c>
      <c r="C47" s="55" t="str">
        <f>IFERROR(_xlfn.XLOOKUP(A47,Catalog[MaterialCode],Catalog[Commodity],""),"")</f>
        <v>100103 D</v>
      </c>
      <c r="D47" s="55">
        <f>IFERROR(_xlfn.XLOOKUP(A47,Catalog[MaterialCode],Catalog[NetCaseWeight_lbs],0),0)</f>
        <v>30</v>
      </c>
      <c r="E47" s="55">
        <f>IFERROR(_xlfn.XLOOKUP(A47,Catalog[MaterialCode],Catalog[ServingsPerCase],0),0)</f>
        <v>160</v>
      </c>
      <c r="F47" s="83">
        <f>IFERROR(_xlfn.XLOOKUP(A47,Catalog[MaterialCode],Catalog[ServingSize_oz],0),0)</f>
        <v>3</v>
      </c>
      <c r="G47" s="55">
        <f>IFERROR(_xlfn.XLOOKUP(A47,Catalog[MaterialCode],Catalog[CSCPoints],0),0)</f>
        <v>25</v>
      </c>
      <c r="H47" s="55" t="str">
        <f>IFERROR(_xlfn.XLOOKUP(A47,Catalog[MaterialCode],Catalog[CNPortion],0),0)</f>
        <v>3.00 oz.</v>
      </c>
      <c r="I47" s="55">
        <f>IFERROR(_xlfn.XLOOKUP(A47,Catalog[MaterialCode],Catalog[MMA_oz],0),0)</f>
        <v>2</v>
      </c>
      <c r="J47" s="55">
        <f>IFERROR(_xlfn.XLOOKUP(A47,Catalog[MaterialCode],Catalog[EqGrain_oz],0),0)</f>
        <v>0</v>
      </c>
      <c r="K47" s="55">
        <f>IFERROR(_xlfn.XLOOKUP(A47,Catalog[MaterialCode],Catalog[WhiteLbsDFperCase],0),0)</f>
        <v>0</v>
      </c>
      <c r="L47" s="55">
        <f>IFERROR(_xlfn.XLOOKUP(A47,Catalog[MaterialCode],Catalog[DarkLbsDFperCase],0),0)</f>
        <v>45.84</v>
      </c>
      <c r="M47" s="57">
        <v>0</v>
      </c>
      <c r="N47" s="57">
        <v>0</v>
      </c>
      <c r="O47" s="57">
        <v>0</v>
      </c>
      <c r="P47" s="55">
        <f t="shared" si="10"/>
        <v>0</v>
      </c>
      <c r="Q47" s="55">
        <f t="shared" si="11"/>
        <v>0</v>
      </c>
      <c r="R47" s="55">
        <f t="shared" si="12"/>
        <v>0</v>
      </c>
      <c r="S47" s="55">
        <f t="shared" si="13"/>
        <v>0</v>
      </c>
      <c r="T47" s="57">
        <v>0</v>
      </c>
      <c r="U47" s="57">
        <v>0</v>
      </c>
      <c r="V47" s="57">
        <v>0</v>
      </c>
      <c r="W47" s="57">
        <v>0</v>
      </c>
      <c r="X47" s="57">
        <v>0</v>
      </c>
      <c r="Y47" s="57">
        <v>0</v>
      </c>
      <c r="Z47" s="57">
        <v>0</v>
      </c>
      <c r="AA47" s="57">
        <v>0</v>
      </c>
      <c r="AB47" s="57">
        <v>0</v>
      </c>
      <c r="AC47" s="57">
        <v>0</v>
      </c>
      <c r="AD47" s="57">
        <v>0</v>
      </c>
      <c r="AE47" s="57">
        <v>0</v>
      </c>
      <c r="AF47" s="55">
        <f t="shared" si="4"/>
        <v>0</v>
      </c>
    </row>
    <row r="48" spans="1:32" x14ac:dyDescent="0.25">
      <c r="A48">
        <v>10110260328</v>
      </c>
      <c r="B48" s="56" t="str">
        <f>IFERROR(_xlfn.XLOOKUP(A48,Catalog[MaterialCode],Catalog[Description],""),"")</f>
        <v>Chicken Meatballs</v>
      </c>
      <c r="C48" s="55" t="str">
        <f>IFERROR(_xlfn.XLOOKUP(A48,Catalog[MaterialCode],Catalog[Commodity],""),"")</f>
        <v>100103 D</v>
      </c>
      <c r="D48" s="55">
        <f>IFERROR(_xlfn.XLOOKUP(A48,Catalog[MaterialCode],Catalog[NetCaseWeight_lbs],0),0)</f>
        <v>10</v>
      </c>
      <c r="E48" s="55">
        <f>IFERROR(_xlfn.XLOOKUP(A48,Catalog[MaterialCode],Catalog[ServingsPerCase],0),0)</f>
        <v>55</v>
      </c>
      <c r="F48" s="83">
        <f>IFERROR(_xlfn.XLOOKUP(A48,Catalog[MaterialCode],Catalog[ServingSize_oz],0),0)</f>
        <v>2.88</v>
      </c>
      <c r="G48" s="55">
        <f>IFERROR(_xlfn.XLOOKUP(A48,Catalog[MaterialCode],Catalog[CSCPoints],0),0)</f>
        <v>15</v>
      </c>
      <c r="H48" s="55" t="str">
        <f>IFERROR(_xlfn.XLOOKUP(A48,Catalog[MaterialCode],Catalog[CNPortion],0),0)</f>
        <v>5 pieces</v>
      </c>
      <c r="I48" s="55">
        <f>IFERROR(_xlfn.XLOOKUP(A48,Catalog[MaterialCode],Catalog[MMA_oz],0),0)</f>
        <v>2</v>
      </c>
      <c r="J48" s="55">
        <f>IFERROR(_xlfn.XLOOKUP(A48,Catalog[MaterialCode],Catalog[EqGrain_oz],0),0)</f>
        <v>0</v>
      </c>
      <c r="K48" s="55">
        <f>IFERROR(_xlfn.XLOOKUP(A48,Catalog[MaterialCode],Catalog[WhiteLbsDFperCase],0),0)</f>
        <v>0</v>
      </c>
      <c r="L48" s="55">
        <f>IFERROR(_xlfn.XLOOKUP(A48,Catalog[MaterialCode],Catalog[DarkLbsDFperCase],0),0)</f>
        <v>12.47</v>
      </c>
      <c r="M48" s="57">
        <v>0</v>
      </c>
      <c r="N48" s="57">
        <v>0</v>
      </c>
      <c r="O48" s="57">
        <v>0</v>
      </c>
      <c r="P48" s="55">
        <f t="shared" si="10"/>
        <v>0</v>
      </c>
      <c r="Q48" s="55">
        <f t="shared" si="11"/>
        <v>0</v>
      </c>
      <c r="R48" s="55">
        <f t="shared" si="12"/>
        <v>0</v>
      </c>
      <c r="S48" s="55">
        <f t="shared" si="13"/>
        <v>0</v>
      </c>
      <c r="T48" s="57">
        <v>0</v>
      </c>
      <c r="U48" s="57">
        <v>0</v>
      </c>
      <c r="V48" s="57">
        <v>0</v>
      </c>
      <c r="W48" s="57">
        <v>0</v>
      </c>
      <c r="X48" s="57">
        <v>0</v>
      </c>
      <c r="Y48" s="57">
        <v>0</v>
      </c>
      <c r="Z48" s="57">
        <v>0</v>
      </c>
      <c r="AA48" s="57">
        <v>0</v>
      </c>
      <c r="AB48" s="57">
        <v>0</v>
      </c>
      <c r="AC48" s="57">
        <v>0</v>
      </c>
      <c r="AD48" s="57">
        <v>0</v>
      </c>
      <c r="AE48" s="57">
        <v>0</v>
      </c>
      <c r="AF48" s="55">
        <f t="shared" si="4"/>
        <v>0</v>
      </c>
    </row>
    <row r="49" spans="1:32" x14ac:dyDescent="0.25">
      <c r="A49">
        <v>10167020928</v>
      </c>
      <c r="B49" s="56" t="str">
        <f>IFERROR(_xlfn.XLOOKUP(A49,Catalog[MaterialCode],Catalog[Description],""),"")</f>
        <v>Chicken Strips with Grill Marks</v>
      </c>
      <c r="C49" s="55" t="str">
        <f>IFERROR(_xlfn.XLOOKUP(A49,Catalog[MaterialCode],Catalog[Commodity],""),"")</f>
        <v>100103 D</v>
      </c>
      <c r="D49" s="55">
        <f>IFERROR(_xlfn.XLOOKUP(A49,Catalog[MaterialCode],Catalog[NetCaseWeight_lbs],0),0)</f>
        <v>30</v>
      </c>
      <c r="E49" s="55">
        <f>IFERROR(_xlfn.XLOOKUP(A49,Catalog[MaterialCode],Catalog[ServingsPerCase],0),0)</f>
        <v>168</v>
      </c>
      <c r="F49" s="83">
        <f>IFERROR(_xlfn.XLOOKUP(A49,Catalog[MaterialCode],Catalog[ServingSize_oz],0),0)</f>
        <v>2.85</v>
      </c>
      <c r="G49" s="55">
        <f>IFERROR(_xlfn.XLOOKUP(A49,Catalog[MaterialCode],Catalog[CSCPoints],0),0)</f>
        <v>0</v>
      </c>
      <c r="H49" s="55" t="str">
        <f>IFERROR(_xlfn.XLOOKUP(A49,Catalog[MaterialCode],Catalog[CNPortion],0),0)</f>
        <v>2.85 oz.</v>
      </c>
      <c r="I49" s="55">
        <f>IFERROR(_xlfn.XLOOKUP(A49,Catalog[MaterialCode],Catalog[MMA_oz],0),0)</f>
        <v>2</v>
      </c>
      <c r="J49" s="55">
        <f>IFERROR(_xlfn.XLOOKUP(A49,Catalog[MaterialCode],Catalog[EqGrain_oz],0),0)</f>
        <v>0</v>
      </c>
      <c r="K49" s="55">
        <f>IFERROR(_xlfn.XLOOKUP(A49,Catalog[MaterialCode],Catalog[WhiteLbsDFperCase],0),0)</f>
        <v>0</v>
      </c>
      <c r="L49" s="55">
        <f>IFERROR(_xlfn.XLOOKUP(A49,Catalog[MaterialCode],Catalog[DarkLbsDFperCase],0),0)</f>
        <v>45.84</v>
      </c>
      <c r="M49" s="57">
        <v>0</v>
      </c>
      <c r="N49" s="57">
        <v>0</v>
      </c>
      <c r="O49" s="57">
        <v>0</v>
      </c>
      <c r="P49" s="55">
        <f t="shared" si="10"/>
        <v>0</v>
      </c>
      <c r="Q49" s="55">
        <f t="shared" si="11"/>
        <v>0</v>
      </c>
      <c r="R49" s="55">
        <f t="shared" si="12"/>
        <v>0</v>
      </c>
      <c r="S49" s="55">
        <f t="shared" si="13"/>
        <v>0</v>
      </c>
      <c r="T49" s="57">
        <v>0</v>
      </c>
      <c r="U49" s="57">
        <v>0</v>
      </c>
      <c r="V49" s="57">
        <v>0</v>
      </c>
      <c r="W49" s="57">
        <v>0</v>
      </c>
      <c r="X49" s="57">
        <v>0</v>
      </c>
      <c r="Y49" s="57">
        <v>0</v>
      </c>
      <c r="Z49" s="57">
        <v>0</v>
      </c>
      <c r="AA49" s="57">
        <v>0</v>
      </c>
      <c r="AB49" s="57">
        <v>0</v>
      </c>
      <c r="AC49" s="57">
        <v>0</v>
      </c>
      <c r="AD49" s="57">
        <v>0</v>
      </c>
      <c r="AE49" s="57">
        <v>0</v>
      </c>
      <c r="AF49" s="55">
        <f t="shared" si="4"/>
        <v>0</v>
      </c>
    </row>
    <row r="50" spans="1:32" x14ac:dyDescent="0.25">
      <c r="A50">
        <v>10174430928</v>
      </c>
      <c r="B50" s="56" t="str">
        <f>IFERROR(_xlfn.XLOOKUP(A50,Catalog[MaterialCode],Catalog[Description],""),"")</f>
        <v>Chicken Sausage Patties</v>
      </c>
      <c r="C50" s="55" t="str">
        <f>IFERROR(_xlfn.XLOOKUP(A50,Catalog[MaterialCode],Catalog[Commodity],""),"")</f>
        <v>100103 D</v>
      </c>
      <c r="D50" s="55">
        <f>IFERROR(_xlfn.XLOOKUP(A50,Catalog[MaterialCode],Catalog[NetCaseWeight_lbs],0),0)</f>
        <v>30.07</v>
      </c>
      <c r="E50" s="55">
        <f>IFERROR(_xlfn.XLOOKUP(A50,Catalog[MaterialCode],Catalog[ServingsPerCase],0),0)</f>
        <v>336</v>
      </c>
      <c r="F50" s="83">
        <f>IFERROR(_xlfn.XLOOKUP(A50,Catalog[MaterialCode],Catalog[ServingSize_oz],0),0)</f>
        <v>1.43</v>
      </c>
      <c r="G50" s="55">
        <f>IFERROR(_xlfn.XLOOKUP(A50,Catalog[MaterialCode],Catalog[CSCPoints],0),0)</f>
        <v>25</v>
      </c>
      <c r="H50" s="55" t="str">
        <f>IFERROR(_xlfn.XLOOKUP(A50,Catalog[MaterialCode],Catalog[CNPortion],0),0)</f>
        <v>1 piece</v>
      </c>
      <c r="I50" s="55">
        <f>IFERROR(_xlfn.XLOOKUP(A50,Catalog[MaterialCode],Catalog[MMA_oz],0),0)</f>
        <v>1</v>
      </c>
      <c r="J50" s="55">
        <f>IFERROR(_xlfn.XLOOKUP(A50,Catalog[MaterialCode],Catalog[EqGrain_oz],0),0)</f>
        <v>0</v>
      </c>
      <c r="K50" s="55">
        <f>IFERROR(_xlfn.XLOOKUP(A50,Catalog[MaterialCode],Catalog[WhiteLbsDFperCase],0),0)</f>
        <v>0</v>
      </c>
      <c r="L50" s="55">
        <f>IFERROR(_xlfn.XLOOKUP(A50,Catalog[MaterialCode],Catalog[DarkLbsDFperCase],0),0)</f>
        <v>44.75</v>
      </c>
      <c r="M50" s="57">
        <v>0</v>
      </c>
      <c r="N50" s="57">
        <v>0</v>
      </c>
      <c r="O50" s="57">
        <v>0</v>
      </c>
      <c r="P50" s="55">
        <f t="shared" si="10"/>
        <v>0</v>
      </c>
      <c r="Q50" s="55">
        <f t="shared" si="11"/>
        <v>0</v>
      </c>
      <c r="R50" s="55">
        <f t="shared" si="12"/>
        <v>0</v>
      </c>
      <c r="S50" s="55">
        <f t="shared" si="13"/>
        <v>0</v>
      </c>
      <c r="T50" s="57">
        <v>0</v>
      </c>
      <c r="U50" s="57">
        <v>0</v>
      </c>
      <c r="V50" s="57">
        <v>0</v>
      </c>
      <c r="W50" s="57">
        <v>0</v>
      </c>
      <c r="X50" s="57">
        <v>0</v>
      </c>
      <c r="Y50" s="57">
        <v>0</v>
      </c>
      <c r="Z50" s="57">
        <v>0</v>
      </c>
      <c r="AA50" s="57">
        <v>0</v>
      </c>
      <c r="AB50" s="57">
        <v>0</v>
      </c>
      <c r="AC50" s="57">
        <v>0</v>
      </c>
      <c r="AD50" s="57">
        <v>0</v>
      </c>
      <c r="AE50" s="57">
        <v>0</v>
      </c>
      <c r="AF50" s="55">
        <f t="shared" si="4"/>
        <v>0</v>
      </c>
    </row>
    <row r="51" spans="1:32" x14ac:dyDescent="0.25">
      <c r="A51">
        <v>10195430928</v>
      </c>
      <c r="B51" s="56" t="str">
        <f>IFERROR(_xlfn.XLOOKUP(A51,Catalog[MaterialCode],Catalog[Description],""),"")</f>
        <v>Whole Grain Breaded Pancake Flavored Chicken Sausage Bites</v>
      </c>
      <c r="C51" s="55" t="str">
        <f>IFERROR(_xlfn.XLOOKUP(A51,Catalog[MaterialCode],Catalog[Commodity],""),"")</f>
        <v>100103 D</v>
      </c>
      <c r="D51" s="55">
        <f>IFERROR(_xlfn.XLOOKUP(A51,Catalog[MaterialCode],Catalog[NetCaseWeight_lbs],0),0)</f>
        <v>30</v>
      </c>
      <c r="E51" s="55">
        <f>IFERROR(_xlfn.XLOOKUP(A51,Catalog[MaterialCode],Catalog[ServingsPerCase],0),0)</f>
        <v>165</v>
      </c>
      <c r="F51" s="83">
        <f>IFERROR(_xlfn.XLOOKUP(A51,Catalog[MaterialCode],Catalog[ServingSize_oz],0),0)</f>
        <v>2.9</v>
      </c>
      <c r="G51" s="55">
        <f>IFERROR(_xlfn.XLOOKUP(A51,Catalog[MaterialCode],Catalog[CSCPoints],0),0)</f>
        <v>25</v>
      </c>
      <c r="H51" s="55" t="str">
        <f>IFERROR(_xlfn.XLOOKUP(A51,Catalog[MaterialCode],Catalog[CNPortion],0),0)</f>
        <v>5 pieces</v>
      </c>
      <c r="I51" s="55">
        <f>IFERROR(_xlfn.XLOOKUP(A51,Catalog[MaterialCode],Catalog[MMA_oz],0),0)</f>
        <v>1</v>
      </c>
      <c r="J51" s="55">
        <f>IFERROR(_xlfn.XLOOKUP(A51,Catalog[MaterialCode],Catalog[EqGrain_oz],0),0)</f>
        <v>1</v>
      </c>
      <c r="K51" s="55">
        <f>IFERROR(_xlfn.XLOOKUP(A51,Catalog[MaterialCode],Catalog[WhiteLbsDFperCase],0),0)</f>
        <v>0</v>
      </c>
      <c r="L51" s="55">
        <f>IFERROR(_xlfn.XLOOKUP(A51,Catalog[MaterialCode],Catalog[DarkLbsDFperCase],0),0)</f>
        <v>22.95</v>
      </c>
      <c r="M51" s="57">
        <v>0</v>
      </c>
      <c r="N51" s="57">
        <v>0</v>
      </c>
      <c r="O51" s="57">
        <v>0</v>
      </c>
      <c r="P51" s="55">
        <f t="shared" si="10"/>
        <v>0</v>
      </c>
      <c r="Q51" s="55">
        <f t="shared" si="11"/>
        <v>0</v>
      </c>
      <c r="R51" s="55">
        <f t="shared" si="12"/>
        <v>0</v>
      </c>
      <c r="S51" s="55">
        <f t="shared" si="13"/>
        <v>0</v>
      </c>
      <c r="T51" s="57">
        <v>0</v>
      </c>
      <c r="U51" s="57">
        <v>0</v>
      </c>
      <c r="V51" s="57">
        <v>0</v>
      </c>
      <c r="W51" s="57">
        <v>0</v>
      </c>
      <c r="X51" s="57">
        <v>0</v>
      </c>
      <c r="Y51" s="57">
        <v>0</v>
      </c>
      <c r="Z51" s="57">
        <v>0</v>
      </c>
      <c r="AA51" s="57">
        <v>0</v>
      </c>
      <c r="AB51" s="57">
        <v>0</v>
      </c>
      <c r="AC51" s="57">
        <v>0</v>
      </c>
      <c r="AD51" s="57">
        <v>0</v>
      </c>
      <c r="AE51" s="57">
        <v>0</v>
      </c>
      <c r="AF51" s="55">
        <f t="shared" si="4"/>
        <v>0</v>
      </c>
    </row>
    <row r="52" spans="1:32" x14ac:dyDescent="0.25">
      <c r="A52">
        <v>10197770328</v>
      </c>
      <c r="B52" s="56" t="str">
        <f>IFERROR(_xlfn.XLOOKUP(A52,Catalog[MaterialCode],Catalog[Description],""),"")</f>
        <v>Chicken Meatballs</v>
      </c>
      <c r="C52" s="55" t="str">
        <f>IFERROR(_xlfn.XLOOKUP(A52,Catalog[MaterialCode],Catalog[Commodity],""),"")</f>
        <v>100103 D</v>
      </c>
      <c r="D52" s="55">
        <f>IFERROR(_xlfn.XLOOKUP(A52,Catalog[MaterialCode],Catalog[NetCaseWeight_lbs],0),0)</f>
        <v>10</v>
      </c>
      <c r="E52" s="55">
        <f>IFERROR(_xlfn.XLOOKUP(A52,Catalog[MaterialCode],Catalog[ServingsPerCase],0),0)</f>
        <v>54</v>
      </c>
      <c r="F52" s="83">
        <f>IFERROR(_xlfn.XLOOKUP(A52,Catalog[MaterialCode],Catalog[ServingSize_oz],0),0)</f>
        <v>2.92</v>
      </c>
      <c r="G52" s="55">
        <f>IFERROR(_xlfn.XLOOKUP(A52,Catalog[MaterialCode],Catalog[CSCPoints],0),0)</f>
        <v>15</v>
      </c>
      <c r="H52" s="55" t="str">
        <f>IFERROR(_xlfn.XLOOKUP(A52,Catalog[MaterialCode],Catalog[CNPortion],0),0)</f>
        <v>3 pieces</v>
      </c>
      <c r="I52" s="55">
        <f>IFERROR(_xlfn.XLOOKUP(A52,Catalog[MaterialCode],Catalog[MMA_oz],0),0)</f>
        <v>2</v>
      </c>
      <c r="J52" s="55">
        <f>IFERROR(_xlfn.XLOOKUP(A52,Catalog[MaterialCode],Catalog[EqGrain_oz],0),0)</f>
        <v>0</v>
      </c>
      <c r="K52" s="55">
        <f>IFERROR(_xlfn.XLOOKUP(A52,Catalog[MaterialCode],Catalog[WhiteLbsDFperCase],0),0)</f>
        <v>0</v>
      </c>
      <c r="L52" s="55">
        <f>IFERROR(_xlfn.XLOOKUP(A52,Catalog[MaterialCode],Catalog[DarkLbsDFperCase],0),0)</f>
        <v>11.13</v>
      </c>
      <c r="M52" s="57">
        <v>0</v>
      </c>
      <c r="N52" s="57">
        <v>0</v>
      </c>
      <c r="O52" s="57">
        <v>0</v>
      </c>
      <c r="P52" s="55">
        <f t="shared" si="10"/>
        <v>0</v>
      </c>
      <c r="Q52" s="55">
        <f t="shared" si="11"/>
        <v>0</v>
      </c>
      <c r="R52" s="55">
        <f t="shared" si="12"/>
        <v>0</v>
      </c>
      <c r="S52" s="55">
        <f t="shared" si="13"/>
        <v>0</v>
      </c>
      <c r="T52" s="57">
        <v>0</v>
      </c>
      <c r="U52" s="57">
        <v>0</v>
      </c>
      <c r="V52" s="57">
        <v>0</v>
      </c>
      <c r="W52" s="57">
        <v>0</v>
      </c>
      <c r="X52" s="57">
        <v>0</v>
      </c>
      <c r="Y52" s="57">
        <v>0</v>
      </c>
      <c r="Z52" s="57">
        <v>0</v>
      </c>
      <c r="AA52" s="57">
        <v>0</v>
      </c>
      <c r="AB52" s="57">
        <v>0</v>
      </c>
      <c r="AC52" s="57">
        <v>0</v>
      </c>
      <c r="AD52" s="57">
        <v>0</v>
      </c>
      <c r="AE52" s="57">
        <v>0</v>
      </c>
      <c r="AF52" s="55">
        <f t="shared" si="4"/>
        <v>0</v>
      </c>
    </row>
    <row r="53" spans="1:32" x14ac:dyDescent="0.25">
      <c r="A53">
        <v>10209800328</v>
      </c>
      <c r="B53" s="56" t="str">
        <f>IFERROR(_xlfn.XLOOKUP(A53,Catalog[MaterialCode],Catalog[Description],""),"")</f>
        <v>Sliced Black Forest Chicken Ham</v>
      </c>
      <c r="C53" s="55" t="str">
        <f>IFERROR(_xlfn.XLOOKUP(A53,Catalog[MaterialCode],Catalog[Commodity],""),"")</f>
        <v>100103 D</v>
      </c>
      <c r="D53" s="55">
        <f>IFERROR(_xlfn.XLOOKUP(A53,Catalog[MaterialCode],Catalog[NetCaseWeight_lbs],0),0)</f>
        <v>12</v>
      </c>
      <c r="E53" s="55">
        <f>IFERROR(_xlfn.XLOOKUP(A53,Catalog[MaterialCode],Catalog[ServingsPerCase],0),0)</f>
        <v>55</v>
      </c>
      <c r="F53" s="83">
        <f>IFERROR(_xlfn.XLOOKUP(A53,Catalog[MaterialCode],Catalog[ServingSize_oz],0),0)</f>
        <v>3.5</v>
      </c>
      <c r="G53" s="55">
        <f>IFERROR(_xlfn.XLOOKUP(A53,Catalog[MaterialCode],Catalog[CSCPoints],0),0)</f>
        <v>15</v>
      </c>
      <c r="H53" s="55" t="str">
        <f>IFERROR(_xlfn.XLOOKUP(A53,Catalog[MaterialCode],Catalog[CNPortion],0),0)</f>
        <v>7 slices</v>
      </c>
      <c r="I53" s="55">
        <f>IFERROR(_xlfn.XLOOKUP(A53,Catalog[MaterialCode],Catalog[MMA_oz],0),0)</f>
        <v>2</v>
      </c>
      <c r="J53" s="55">
        <f>IFERROR(_xlfn.XLOOKUP(A53,Catalog[MaterialCode],Catalog[EqGrain_oz],0),0)</f>
        <v>0</v>
      </c>
      <c r="K53" s="55">
        <f>IFERROR(_xlfn.XLOOKUP(A53,Catalog[MaterialCode],Catalog[WhiteLbsDFperCase],0),0)</f>
        <v>0</v>
      </c>
      <c r="L53" s="55">
        <f>IFERROR(_xlfn.XLOOKUP(A53,Catalog[MaterialCode],Catalog[DarkLbsDFperCase],0),0)</f>
        <v>17.29</v>
      </c>
      <c r="M53" s="57">
        <v>0</v>
      </c>
      <c r="N53" s="57">
        <v>0</v>
      </c>
      <c r="O53" s="57">
        <v>0</v>
      </c>
      <c r="P53" s="55">
        <f t="shared" si="10"/>
        <v>0</v>
      </c>
      <c r="Q53" s="55">
        <f t="shared" si="11"/>
        <v>0</v>
      </c>
      <c r="R53" s="55">
        <f t="shared" si="12"/>
        <v>0</v>
      </c>
      <c r="S53" s="55">
        <f t="shared" si="13"/>
        <v>0</v>
      </c>
      <c r="T53" s="57">
        <v>0</v>
      </c>
      <c r="U53" s="57">
        <v>0</v>
      </c>
      <c r="V53" s="57">
        <v>0</v>
      </c>
      <c r="W53" s="57">
        <v>0</v>
      </c>
      <c r="X53" s="57">
        <v>0</v>
      </c>
      <c r="Y53" s="57">
        <v>0</v>
      </c>
      <c r="Z53" s="57">
        <v>0</v>
      </c>
      <c r="AA53" s="57">
        <v>0</v>
      </c>
      <c r="AB53" s="57">
        <v>0</v>
      </c>
      <c r="AC53" s="57">
        <v>0</v>
      </c>
      <c r="AD53" s="57">
        <v>0</v>
      </c>
      <c r="AE53" s="57">
        <v>0</v>
      </c>
      <c r="AF53" s="55">
        <f t="shared" si="4"/>
        <v>0</v>
      </c>
    </row>
    <row r="54" spans="1:32" x14ac:dyDescent="0.25">
      <c r="A54">
        <v>10264350928</v>
      </c>
      <c r="B54" s="56" t="str">
        <f>IFERROR(_xlfn.XLOOKUP(A54,Catalog[MaterialCode],Catalog[Description],""),"")</f>
        <v>Glazed Oven Roasted Chicken Drumsticks</v>
      </c>
      <c r="C54" s="55" t="str">
        <f>IFERROR(_xlfn.XLOOKUP(A54,Catalog[MaterialCode],Catalog[Commodity],""),"")</f>
        <v>100103 D</v>
      </c>
      <c r="D54" s="55">
        <f>IFERROR(_xlfn.XLOOKUP(A54,Catalog[MaterialCode],Catalog[NetCaseWeight_lbs],0),0)</f>
        <v>30</v>
      </c>
      <c r="E54" s="55">
        <f>IFERROR(_xlfn.XLOOKUP(A54,Catalog[MaterialCode],Catalog[ServingsPerCase],0),0)</f>
        <v>100</v>
      </c>
      <c r="F54" s="83">
        <f>IFERROR(_xlfn.XLOOKUP(A54,Catalog[MaterialCode],Catalog[ServingSize_oz],0),0)</f>
        <v>0</v>
      </c>
      <c r="G54" s="55">
        <f>IFERROR(_xlfn.XLOOKUP(A54,Catalog[MaterialCode],Catalog[CSCPoints],0),0)</f>
        <v>10</v>
      </c>
      <c r="H54" s="55" t="str">
        <f>IFERROR(_xlfn.XLOOKUP(A54,Catalog[MaterialCode],Catalog[CNPortion],0),0)</f>
        <v>1 piece</v>
      </c>
      <c r="I54" s="55">
        <f>IFERROR(_xlfn.XLOOKUP(A54,Catalog[MaterialCode],Catalog[MMA_oz],0),0)</f>
        <v>2.5</v>
      </c>
      <c r="J54" s="55">
        <f>IFERROR(_xlfn.XLOOKUP(A54,Catalog[MaterialCode],Catalog[EqGrain_oz],0),0)</f>
        <v>0</v>
      </c>
      <c r="K54" s="55">
        <f>IFERROR(_xlfn.XLOOKUP(A54,Catalog[MaterialCode],Catalog[WhiteLbsDFperCase],0),0)</f>
        <v>0</v>
      </c>
      <c r="L54" s="55">
        <f>IFERROR(_xlfn.XLOOKUP(A54,Catalog[MaterialCode],Catalog[DarkLbsDFperCase],0),0)</f>
        <v>24.79</v>
      </c>
      <c r="M54" s="57">
        <v>0</v>
      </c>
      <c r="N54" s="57">
        <v>0</v>
      </c>
      <c r="O54" s="57">
        <v>0</v>
      </c>
      <c r="P54" s="55">
        <f t="shared" si="10"/>
        <v>0</v>
      </c>
      <c r="Q54" s="55">
        <f t="shared" si="11"/>
        <v>0</v>
      </c>
      <c r="R54" s="55">
        <f t="shared" si="12"/>
        <v>0</v>
      </c>
      <c r="S54" s="55">
        <f t="shared" si="13"/>
        <v>0</v>
      </c>
      <c r="T54" s="57">
        <v>0</v>
      </c>
      <c r="U54" s="57">
        <v>0</v>
      </c>
      <c r="V54" s="57">
        <v>0</v>
      </c>
      <c r="W54" s="57">
        <v>0</v>
      </c>
      <c r="X54" s="57">
        <v>0</v>
      </c>
      <c r="Y54" s="57">
        <v>0</v>
      </c>
      <c r="Z54" s="57">
        <v>0</v>
      </c>
      <c r="AA54" s="57">
        <v>0</v>
      </c>
      <c r="AB54" s="57">
        <v>0</v>
      </c>
      <c r="AC54" s="57">
        <v>0</v>
      </c>
      <c r="AD54" s="57">
        <v>0</v>
      </c>
      <c r="AE54" s="57">
        <v>0</v>
      </c>
      <c r="AF54" s="55">
        <f t="shared" si="4"/>
        <v>0</v>
      </c>
    </row>
    <row r="55" spans="1:32" x14ac:dyDescent="0.25">
      <c r="A55">
        <v>10264360928</v>
      </c>
      <c r="B55" s="56" t="str">
        <f>IFERROR(_xlfn.XLOOKUP(A55,Catalog[MaterialCode],Catalog[Description],""),"")</f>
        <v>Mesquite Glazed Chicken Drumsticks</v>
      </c>
      <c r="C55" s="55" t="str">
        <f>IFERROR(_xlfn.XLOOKUP(A55,Catalog[MaterialCode],Catalog[Commodity],""),"")</f>
        <v>100103 D</v>
      </c>
      <c r="D55" s="55">
        <f>IFERROR(_xlfn.XLOOKUP(A55,Catalog[MaterialCode],Catalog[NetCaseWeight_lbs],0),0)</f>
        <v>30</v>
      </c>
      <c r="E55" s="55">
        <f>IFERROR(_xlfn.XLOOKUP(A55,Catalog[MaterialCode],Catalog[ServingsPerCase],0),0)</f>
        <v>100</v>
      </c>
      <c r="F55" s="83">
        <f>IFERROR(_xlfn.XLOOKUP(A55,Catalog[MaterialCode],Catalog[ServingSize_oz],0),0)</f>
        <v>0</v>
      </c>
      <c r="G55" s="55">
        <f>IFERROR(_xlfn.XLOOKUP(A55,Catalog[MaterialCode],Catalog[CSCPoints],0),0)</f>
        <v>10</v>
      </c>
      <c r="H55" s="55" t="str">
        <f>IFERROR(_xlfn.XLOOKUP(A55,Catalog[MaterialCode],Catalog[CNPortion],0),0)</f>
        <v>1 piece</v>
      </c>
      <c r="I55" s="55">
        <f>IFERROR(_xlfn.XLOOKUP(A55,Catalog[MaterialCode],Catalog[MMA_oz],0),0)</f>
        <v>2.5</v>
      </c>
      <c r="J55" s="55">
        <f>IFERROR(_xlfn.XLOOKUP(A55,Catalog[MaterialCode],Catalog[EqGrain_oz],0),0)</f>
        <v>0</v>
      </c>
      <c r="K55" s="55">
        <f>IFERROR(_xlfn.XLOOKUP(A55,Catalog[MaterialCode],Catalog[WhiteLbsDFperCase],0),0)</f>
        <v>0</v>
      </c>
      <c r="L55" s="55">
        <f>IFERROR(_xlfn.XLOOKUP(A55,Catalog[MaterialCode],Catalog[DarkLbsDFperCase],0),0)</f>
        <v>24.9</v>
      </c>
      <c r="M55" s="57">
        <v>0</v>
      </c>
      <c r="N55" s="57">
        <v>0</v>
      </c>
      <c r="O55" s="57">
        <v>0</v>
      </c>
      <c r="P55" s="55">
        <f t="shared" si="10"/>
        <v>0</v>
      </c>
      <c r="Q55" s="55">
        <f t="shared" si="11"/>
        <v>0</v>
      </c>
      <c r="R55" s="55">
        <f t="shared" si="12"/>
        <v>0</v>
      </c>
      <c r="S55" s="55">
        <f t="shared" si="13"/>
        <v>0</v>
      </c>
      <c r="T55" s="57">
        <v>0</v>
      </c>
      <c r="U55" s="57">
        <v>0</v>
      </c>
      <c r="V55" s="57">
        <v>0</v>
      </c>
      <c r="W55" s="57">
        <v>0</v>
      </c>
      <c r="X55" s="57">
        <v>0</v>
      </c>
      <c r="Y55" s="57">
        <v>0</v>
      </c>
      <c r="Z55" s="57">
        <v>0</v>
      </c>
      <c r="AA55" s="57">
        <v>0</v>
      </c>
      <c r="AB55" s="57">
        <v>0</v>
      </c>
      <c r="AC55" s="57">
        <v>0</v>
      </c>
      <c r="AD55" s="57">
        <v>0</v>
      </c>
      <c r="AE55" s="57">
        <v>0</v>
      </c>
      <c r="AF55" s="55">
        <f t="shared" si="4"/>
        <v>0</v>
      </c>
    </row>
    <row r="56" spans="1:32" x14ac:dyDescent="0.25">
      <c r="A56">
        <v>10270240928</v>
      </c>
      <c r="B56" s="56" t="str">
        <f>IFERROR(_xlfn.XLOOKUP(A56,Catalog[MaterialCode],Catalog[Description],""),"")</f>
        <v>Whole Grain Mini Chicken Corn Dog Bites</v>
      </c>
      <c r="C56" s="55" t="str">
        <f>IFERROR(_xlfn.XLOOKUP(A56,Catalog[MaterialCode],Catalog[Commodity],""),"")</f>
        <v>100103 D</v>
      </c>
      <c r="D56" s="55">
        <f>IFERROR(_xlfn.XLOOKUP(A56,Catalog[MaterialCode],Catalog[NetCaseWeight_lbs],0),0)</f>
        <v>30.15</v>
      </c>
      <c r="E56" s="55">
        <f>IFERROR(_xlfn.XLOOKUP(A56,Catalog[MaterialCode],Catalog[ServingsPerCase],0),0)</f>
        <v>120</v>
      </c>
      <c r="F56" s="83">
        <f>IFERROR(_xlfn.XLOOKUP(A56,Catalog[MaterialCode],Catalog[ServingSize_oz],0),0)</f>
        <v>4</v>
      </c>
      <c r="G56" s="55">
        <f>IFERROR(_xlfn.XLOOKUP(A56,Catalog[MaterialCode],Catalog[CSCPoints],0),0)</f>
        <v>0</v>
      </c>
      <c r="H56" s="55" t="str">
        <f>IFERROR(_xlfn.XLOOKUP(A56,Catalog[MaterialCode],Catalog[CNPortion],0),0)</f>
        <v>6 pieces</v>
      </c>
      <c r="I56" s="55">
        <f>IFERROR(_xlfn.XLOOKUP(A56,Catalog[MaterialCode],Catalog[MMA_oz],0),0)</f>
        <v>2</v>
      </c>
      <c r="J56" s="55">
        <f>IFERROR(_xlfn.XLOOKUP(A56,Catalog[MaterialCode],Catalog[EqGrain_oz],0),0)</f>
        <v>2</v>
      </c>
      <c r="K56" s="55">
        <f>IFERROR(_xlfn.XLOOKUP(A56,Catalog[MaterialCode],Catalog[WhiteLbsDFperCase],0),0)</f>
        <v>0</v>
      </c>
      <c r="L56" s="55">
        <f>IFERROR(_xlfn.XLOOKUP(A56,Catalog[MaterialCode],Catalog[DarkLbsDFperCase],0),0)</f>
        <v>19.14</v>
      </c>
      <c r="M56" s="57">
        <v>0</v>
      </c>
      <c r="N56" s="57">
        <v>0</v>
      </c>
      <c r="O56" s="57">
        <v>0</v>
      </c>
      <c r="P56" s="55">
        <f t="shared" si="10"/>
        <v>0</v>
      </c>
      <c r="Q56" s="55">
        <f t="shared" si="11"/>
        <v>0</v>
      </c>
      <c r="R56" s="55">
        <f t="shared" si="12"/>
        <v>0</v>
      </c>
      <c r="S56" s="55">
        <f t="shared" si="13"/>
        <v>0</v>
      </c>
      <c r="T56" s="57">
        <v>0</v>
      </c>
      <c r="U56" s="57">
        <v>0</v>
      </c>
      <c r="V56" s="57">
        <v>0</v>
      </c>
      <c r="W56" s="57">
        <v>0</v>
      </c>
      <c r="X56" s="57">
        <v>0</v>
      </c>
      <c r="Y56" s="57">
        <v>0</v>
      </c>
      <c r="Z56" s="57">
        <v>0</v>
      </c>
      <c r="AA56" s="57">
        <v>0</v>
      </c>
      <c r="AB56" s="57">
        <v>0</v>
      </c>
      <c r="AC56" s="57">
        <v>0</v>
      </c>
      <c r="AD56" s="57">
        <v>0</v>
      </c>
      <c r="AE56" s="57">
        <v>0</v>
      </c>
      <c r="AF56" s="55">
        <f t="shared" si="4"/>
        <v>0</v>
      </c>
    </row>
    <row r="57" spans="1:32" x14ac:dyDescent="0.25">
      <c r="A57">
        <v>10363650928</v>
      </c>
      <c r="B57" s="56" t="str">
        <f>IFERROR(_xlfn.XLOOKUP(A57,Catalog[MaterialCode],Catalog[Description],""),"")</f>
        <v>Whole Grain Chicken Corn Dogs</v>
      </c>
      <c r="C57" s="55" t="str">
        <f>IFERROR(_xlfn.XLOOKUP(A57,Catalog[MaterialCode],Catalog[Commodity],""),"")</f>
        <v>100103 D</v>
      </c>
      <c r="D57" s="55">
        <f>IFERROR(_xlfn.XLOOKUP(A57,Catalog[MaterialCode],Catalog[NetCaseWeight_lbs],0),0)</f>
        <v>12</v>
      </c>
      <c r="E57" s="55">
        <f>IFERROR(_xlfn.XLOOKUP(A57,Catalog[MaterialCode],Catalog[ServingsPerCase],0),0)</f>
        <v>48</v>
      </c>
      <c r="F57" s="83">
        <f>IFERROR(_xlfn.XLOOKUP(A57,Catalog[MaterialCode],Catalog[ServingSize_oz],0),0)</f>
        <v>4</v>
      </c>
      <c r="G57" s="55">
        <f>IFERROR(_xlfn.XLOOKUP(A57,Catalog[MaterialCode],Catalog[CSCPoints],0),0)</f>
        <v>0</v>
      </c>
      <c r="H57" s="55" t="str">
        <f>IFERROR(_xlfn.XLOOKUP(A57,Catalog[MaterialCode],Catalog[CNPortion],0),0)</f>
        <v>1 piece</v>
      </c>
      <c r="I57" s="55">
        <f>IFERROR(_xlfn.XLOOKUP(A57,Catalog[MaterialCode],Catalog[MMA_oz],0),0)</f>
        <v>2</v>
      </c>
      <c r="J57" s="55">
        <f>IFERROR(_xlfn.XLOOKUP(A57,Catalog[MaterialCode],Catalog[EqGrain_oz],0),0)</f>
        <v>2</v>
      </c>
      <c r="K57" s="55">
        <f>IFERROR(_xlfn.XLOOKUP(A57,Catalog[MaterialCode],Catalog[WhiteLbsDFperCase],0),0)</f>
        <v>0</v>
      </c>
      <c r="L57" s="55">
        <f>IFERROR(_xlfn.XLOOKUP(A57,Catalog[MaterialCode],Catalog[DarkLbsDFperCase],0),0)</f>
        <v>7.01</v>
      </c>
      <c r="M57" s="57">
        <v>0</v>
      </c>
      <c r="N57" s="57">
        <v>0</v>
      </c>
      <c r="O57" s="57">
        <v>0</v>
      </c>
      <c r="P57" s="55">
        <f t="shared" si="10"/>
        <v>0</v>
      </c>
      <c r="Q57" s="55">
        <f t="shared" si="11"/>
        <v>0</v>
      </c>
      <c r="R57" s="55">
        <f t="shared" si="12"/>
        <v>0</v>
      </c>
      <c r="S57" s="55">
        <f t="shared" si="13"/>
        <v>0</v>
      </c>
      <c r="T57" s="57">
        <v>0</v>
      </c>
      <c r="U57" s="57">
        <v>0</v>
      </c>
      <c r="V57" s="57">
        <v>0</v>
      </c>
      <c r="W57" s="57">
        <v>0</v>
      </c>
      <c r="X57" s="57">
        <v>0</v>
      </c>
      <c r="Y57" s="57">
        <v>0</v>
      </c>
      <c r="Z57" s="57">
        <v>0</v>
      </c>
      <c r="AA57" s="57">
        <v>0</v>
      </c>
      <c r="AB57" s="57">
        <v>0</v>
      </c>
      <c r="AC57" s="57">
        <v>0</v>
      </c>
      <c r="AD57" s="57">
        <v>0</v>
      </c>
      <c r="AE57" s="57">
        <v>0</v>
      </c>
      <c r="AF57" s="55">
        <f t="shared" si="4"/>
        <v>0</v>
      </c>
    </row>
    <row r="58" spans="1:32" ht="15.75" thickBot="1" x14ac:dyDescent="0.3">
      <c r="A58">
        <v>16660100928</v>
      </c>
      <c r="B58" s="56" t="str">
        <f>IFERROR(_xlfn.XLOOKUP(A58,Catalog[MaterialCode],Catalog[Description],""),"")</f>
        <v>Whole Grain Breaded Traditional Chicken Drumsticks</v>
      </c>
      <c r="C58" s="55" t="str">
        <f>IFERROR(_xlfn.XLOOKUP(A58,Catalog[MaterialCode],Catalog[Commodity],""),"")</f>
        <v>100103 D</v>
      </c>
      <c r="D58" s="55">
        <f>IFERROR(_xlfn.XLOOKUP(A58,Catalog[MaterialCode],Catalog[NetCaseWeight_lbs],0),0)</f>
        <v>29.64</v>
      </c>
      <c r="E58" s="55">
        <f>IFERROR(_xlfn.XLOOKUP(A58,Catalog[MaterialCode],Catalog[ServingsPerCase],0),0)</f>
        <v>92</v>
      </c>
      <c r="F58" s="83">
        <f>IFERROR(_xlfn.XLOOKUP(A58,Catalog[MaterialCode],Catalog[ServingSize_oz],0),0)</f>
        <v>0</v>
      </c>
      <c r="G58" s="55">
        <f>IFERROR(_xlfn.XLOOKUP(A58,Catalog[MaterialCode],Catalog[CSCPoints],0),0)</f>
        <v>0</v>
      </c>
      <c r="H58" s="55" t="str">
        <f>IFERROR(_xlfn.XLOOKUP(A58,Catalog[MaterialCode],Catalog[CNPortion],0),0)</f>
        <v>1 piece</v>
      </c>
      <c r="I58" s="55">
        <f>IFERROR(_xlfn.XLOOKUP(A58,Catalog[MaterialCode],Catalog[MMA_oz],0),0)</f>
        <v>2</v>
      </c>
      <c r="J58" s="55">
        <f>IFERROR(_xlfn.XLOOKUP(A58,Catalog[MaterialCode],Catalog[EqGrain_oz],0),0)</f>
        <v>1</v>
      </c>
      <c r="K58" s="55">
        <f>IFERROR(_xlfn.XLOOKUP(A58,Catalog[MaterialCode],Catalog[WhiteLbsDFperCase],0),0)</f>
        <v>0</v>
      </c>
      <c r="L58" s="55">
        <f>IFERROR(_xlfn.XLOOKUP(A58,Catalog[MaterialCode],Catalog[DarkLbsDFperCase],0),0)</f>
        <v>22.5</v>
      </c>
      <c r="M58" s="57">
        <v>0</v>
      </c>
      <c r="N58" s="57">
        <v>0</v>
      </c>
      <c r="O58" s="57">
        <v>0</v>
      </c>
      <c r="P58" s="55">
        <f t="shared" si="10"/>
        <v>0</v>
      </c>
      <c r="Q58" s="55">
        <f t="shared" si="11"/>
        <v>0</v>
      </c>
      <c r="R58" s="55">
        <f t="shared" si="12"/>
        <v>0</v>
      </c>
      <c r="S58" s="55">
        <f t="shared" si="13"/>
        <v>0</v>
      </c>
      <c r="T58" s="57">
        <v>0</v>
      </c>
      <c r="U58" s="57">
        <v>0</v>
      </c>
      <c r="V58" s="57">
        <v>0</v>
      </c>
      <c r="W58" s="57">
        <v>0</v>
      </c>
      <c r="X58" s="57">
        <v>0</v>
      </c>
      <c r="Y58" s="57">
        <v>0</v>
      </c>
      <c r="Z58" s="57">
        <v>0</v>
      </c>
      <c r="AA58" s="57">
        <v>0</v>
      </c>
      <c r="AB58" s="57">
        <v>0</v>
      </c>
      <c r="AC58" s="57">
        <v>0</v>
      </c>
      <c r="AD58" s="57">
        <v>0</v>
      </c>
      <c r="AE58" s="57">
        <v>0</v>
      </c>
      <c r="AF58" s="55">
        <f t="shared" si="4"/>
        <v>0</v>
      </c>
    </row>
    <row r="59" spans="1:32" ht="19.5" thickBot="1" x14ac:dyDescent="0.3">
      <c r="A59" s="31"/>
      <c r="B59" s="30" t="s">
        <v>209</v>
      </c>
      <c r="C59" s="31"/>
      <c r="D59" s="31"/>
      <c r="E59" s="31"/>
      <c r="F59" s="84"/>
      <c r="G59" s="31"/>
      <c r="H59" s="31"/>
      <c r="I59" s="31"/>
      <c r="J59" s="31"/>
      <c r="K59" s="31"/>
      <c r="L59" s="31"/>
      <c r="M59" s="60"/>
      <c r="N59" s="60"/>
      <c r="O59" s="60"/>
      <c r="P59" s="32"/>
      <c r="Q59" s="54"/>
      <c r="R59" s="54"/>
      <c r="S59" s="54"/>
      <c r="T59" s="62"/>
      <c r="U59" s="62"/>
      <c r="V59" s="62"/>
      <c r="W59" s="62"/>
      <c r="X59" s="62"/>
      <c r="Y59" s="62"/>
      <c r="Z59" s="62"/>
      <c r="AA59" s="62"/>
      <c r="AB59" s="62"/>
      <c r="AC59" s="62"/>
      <c r="AD59" s="62"/>
      <c r="AE59" s="62"/>
      <c r="AF59" s="54"/>
    </row>
    <row r="60" spans="1:32" x14ac:dyDescent="0.25">
      <c r="A60">
        <v>10000072312</v>
      </c>
      <c r="B60" s="56" t="str">
        <f>IFERROR(_xlfn.XLOOKUP(A60,Catalog[MaterialCode],Catalog[Description],""),"")</f>
        <v>Whole Grain Breaded Golden Crispy Chicken Patties</v>
      </c>
      <c r="C60" s="55" t="str">
        <f>IFERROR(_xlfn.XLOOKUP(A60,Catalog[MaterialCode],Catalog[Commodity],""),"")</f>
        <v>100103 W/D</v>
      </c>
      <c r="D60" s="55">
        <f>IFERROR(_xlfn.XLOOKUP(A60,Catalog[MaterialCode],Catalog[NetCaseWeight_lbs],0),0)</f>
        <v>32.82</v>
      </c>
      <c r="E60" s="55">
        <f>IFERROR(_xlfn.XLOOKUP(A60,Catalog[MaterialCode],Catalog[ServingsPerCase],0),0)</f>
        <v>175</v>
      </c>
      <c r="F60" s="83">
        <f>IFERROR(_xlfn.XLOOKUP(A60,Catalog[MaterialCode],Catalog[ServingSize_oz],0),0)</f>
        <v>3</v>
      </c>
      <c r="G60" s="55">
        <f>IFERROR(_xlfn.XLOOKUP(A60,Catalog[MaterialCode],Catalog[CSCPoints],0),0)</f>
        <v>0</v>
      </c>
      <c r="H60" s="55" t="str">
        <f>IFERROR(_xlfn.XLOOKUP(A60,Catalog[MaterialCode],Catalog[CNPortion],0),0)</f>
        <v>1 piece</v>
      </c>
      <c r="I60" s="55">
        <f>IFERROR(_xlfn.XLOOKUP(A60,Catalog[MaterialCode],Catalog[MMA_oz],0),0)</f>
        <v>2</v>
      </c>
      <c r="J60" s="55">
        <f>IFERROR(_xlfn.XLOOKUP(A60,Catalog[MaterialCode],Catalog[EqGrain_oz],0),0)</f>
        <v>1</v>
      </c>
      <c r="K60" s="55">
        <v>15.5</v>
      </c>
      <c r="L60" s="55">
        <v>6.64</v>
      </c>
      <c r="M60" s="57">
        <v>0</v>
      </c>
      <c r="N60" s="57">
        <v>0</v>
      </c>
      <c r="O60" s="57">
        <v>0</v>
      </c>
      <c r="P60" s="55">
        <f t="shared" ref="P60:P91" si="14">IF(M60&gt;0,M60*E60,IF(AND(N60&gt;0,O60&gt;0),N60*O60,0))</f>
        <v>0</v>
      </c>
      <c r="Q60" s="55">
        <f t="shared" ref="Q60:Q91" si="15">IF(M60&gt;0,M60,IF(E60&gt;0,ROUNDUP(P60/E60,0),0))</f>
        <v>0</v>
      </c>
      <c r="R60" s="55">
        <f t="shared" ref="R60:R91" si="16">Q60*K60</f>
        <v>0</v>
      </c>
      <c r="S60" s="55">
        <f t="shared" ref="S60:S91" si="17">Q60*L60</f>
        <v>0</v>
      </c>
      <c r="T60" s="57">
        <v>0</v>
      </c>
      <c r="U60" s="57">
        <v>0</v>
      </c>
      <c r="V60" s="57">
        <v>0</v>
      </c>
      <c r="W60" s="57">
        <v>0</v>
      </c>
      <c r="X60" s="57">
        <v>0</v>
      </c>
      <c r="Y60" s="57">
        <v>0</v>
      </c>
      <c r="Z60" s="57">
        <v>0</v>
      </c>
      <c r="AA60" s="57">
        <v>0</v>
      </c>
      <c r="AB60" s="57">
        <v>0</v>
      </c>
      <c r="AC60" s="57">
        <v>0</v>
      </c>
      <c r="AD60" s="57">
        <v>0</v>
      </c>
      <c r="AE60" s="57">
        <v>0</v>
      </c>
      <c r="AF60" s="55">
        <f t="shared" si="4"/>
        <v>0</v>
      </c>
    </row>
    <row r="61" spans="1:32" x14ac:dyDescent="0.25">
      <c r="A61">
        <v>10000072313</v>
      </c>
      <c r="B61" s="56" t="str">
        <f>IFERROR(_xlfn.XLOOKUP(A61,Catalog[MaterialCode],Catalog[Description],""),"")</f>
        <v>Whole Grain Breaded Golden Crispy Chicken Tenders</v>
      </c>
      <c r="C61" s="55" t="str">
        <f>IFERROR(_xlfn.XLOOKUP(A61,Catalog[MaterialCode],Catalog[Commodity],""),"")</f>
        <v>100103 W/D</v>
      </c>
      <c r="D61" s="55">
        <f>IFERROR(_xlfn.XLOOKUP(A61,Catalog[MaterialCode],Catalog[NetCaseWeight_lbs],0),0)</f>
        <v>31.86</v>
      </c>
      <c r="E61" s="55">
        <f>IFERROR(_xlfn.XLOOKUP(A61,Catalog[MaterialCode],Catalog[ServingsPerCase],0),0)</f>
        <v>150</v>
      </c>
      <c r="F61" s="83">
        <f>IFERROR(_xlfn.XLOOKUP(A61,Catalog[MaterialCode],Catalog[ServingSize_oz],0),0)</f>
        <v>3.39</v>
      </c>
      <c r="G61" s="55">
        <f>IFERROR(_xlfn.XLOOKUP(A61,Catalog[MaterialCode],Catalog[CSCPoints],0),0)</f>
        <v>0</v>
      </c>
      <c r="H61" s="55" t="str">
        <f>IFERROR(_xlfn.XLOOKUP(A61,Catalog[MaterialCode],Catalog[CNPortion],0),0)</f>
        <v>3 pieces</v>
      </c>
      <c r="I61" s="55">
        <f>IFERROR(_xlfn.XLOOKUP(A61,Catalog[MaterialCode],Catalog[MMA_oz],0),0)</f>
        <v>2</v>
      </c>
      <c r="J61" s="55">
        <f>IFERROR(_xlfn.XLOOKUP(A61,Catalog[MaterialCode],Catalog[EqGrain_oz],0),0)</f>
        <v>1</v>
      </c>
      <c r="K61" s="55">
        <f>IFERROR(_xlfn.XLOOKUP(A61,Catalog[MaterialCode],Catalog[WhiteLbsDFperCase],0),0)</f>
        <v>13.82</v>
      </c>
      <c r="L61" s="55">
        <f>IFERROR(_xlfn.XLOOKUP(A61,Catalog[MaterialCode],Catalog[DarkLbsDFperCase],0),0)</f>
        <v>5.92</v>
      </c>
      <c r="M61" s="57">
        <v>0</v>
      </c>
      <c r="N61" s="57">
        <v>0</v>
      </c>
      <c r="O61" s="57">
        <v>0</v>
      </c>
      <c r="P61" s="55">
        <f t="shared" si="14"/>
        <v>0</v>
      </c>
      <c r="Q61" s="55">
        <f t="shared" si="15"/>
        <v>0</v>
      </c>
      <c r="R61" s="55">
        <f t="shared" si="16"/>
        <v>0</v>
      </c>
      <c r="S61" s="55">
        <f t="shared" si="17"/>
        <v>0</v>
      </c>
      <c r="T61" s="57">
        <v>0</v>
      </c>
      <c r="U61" s="57">
        <v>0</v>
      </c>
      <c r="V61" s="57">
        <v>0</v>
      </c>
      <c r="W61" s="57">
        <v>0</v>
      </c>
      <c r="X61" s="57">
        <v>0</v>
      </c>
      <c r="Y61" s="57">
        <v>0</v>
      </c>
      <c r="Z61" s="57">
        <v>0</v>
      </c>
      <c r="AA61" s="57">
        <v>0</v>
      </c>
      <c r="AB61" s="57">
        <v>0</v>
      </c>
      <c r="AC61" s="57">
        <v>0</v>
      </c>
      <c r="AD61" s="57">
        <v>0</v>
      </c>
      <c r="AE61" s="57">
        <v>0</v>
      </c>
      <c r="AF61" s="55">
        <f t="shared" si="4"/>
        <v>0</v>
      </c>
    </row>
    <row r="62" spans="1:32" x14ac:dyDescent="0.25">
      <c r="A62">
        <v>10000072314</v>
      </c>
      <c r="B62" s="56" t="str">
        <f>IFERROR(_xlfn.XLOOKUP(A62,Catalog[MaterialCode],Catalog[Description],""),"")</f>
        <v>Whole Grain Breaded Golden Crispy Chicken Nuggets</v>
      </c>
      <c r="C62" s="55" t="str">
        <f>IFERROR(_xlfn.XLOOKUP(A62,Catalog[MaterialCode],Catalog[Commodity],""),"")</f>
        <v>100103 W/D</v>
      </c>
      <c r="D62" s="55">
        <f>IFERROR(_xlfn.XLOOKUP(A62,Catalog[MaterialCode],Catalog[NetCaseWeight_lbs],0),0)</f>
        <v>32.81</v>
      </c>
      <c r="E62" s="55">
        <f>IFERROR(_xlfn.XLOOKUP(A62,Catalog[MaterialCode],Catalog[ServingsPerCase],0),0)</f>
        <v>175</v>
      </c>
      <c r="F62" s="83">
        <f>IFERROR(_xlfn.XLOOKUP(A62,Catalog[MaterialCode],Catalog[ServingSize_oz],0),0)</f>
        <v>3</v>
      </c>
      <c r="G62" s="55">
        <f>IFERROR(_xlfn.XLOOKUP(A62,Catalog[MaterialCode],Catalog[CSCPoints],0),0)</f>
        <v>0</v>
      </c>
      <c r="H62" s="55" t="str">
        <f>IFERROR(_xlfn.XLOOKUP(A62,Catalog[MaterialCode],Catalog[CNPortion],0),0)</f>
        <v>5 pieces</v>
      </c>
      <c r="I62" s="55">
        <f>IFERROR(_xlfn.XLOOKUP(A62,Catalog[MaterialCode],Catalog[MMA_oz],0),0)</f>
        <v>2</v>
      </c>
      <c r="J62" s="55">
        <f>IFERROR(_xlfn.XLOOKUP(A62,Catalog[MaterialCode],Catalog[EqGrain_oz],0),0)</f>
        <v>1</v>
      </c>
      <c r="K62" s="55">
        <v>15.49</v>
      </c>
      <c r="L62" s="55">
        <v>6.64</v>
      </c>
      <c r="M62" s="57">
        <v>0</v>
      </c>
      <c r="N62" s="57">
        <v>0</v>
      </c>
      <c r="O62" s="57">
        <v>0</v>
      </c>
      <c r="P62" s="55">
        <f t="shared" si="14"/>
        <v>0</v>
      </c>
      <c r="Q62" s="55">
        <f t="shared" si="15"/>
        <v>0</v>
      </c>
      <c r="R62" s="55">
        <f t="shared" si="16"/>
        <v>0</v>
      </c>
      <c r="S62" s="55">
        <f t="shared" si="17"/>
        <v>0</v>
      </c>
      <c r="T62" s="57">
        <v>0</v>
      </c>
      <c r="U62" s="57">
        <v>0</v>
      </c>
      <c r="V62" s="57">
        <v>0</v>
      </c>
      <c r="W62" s="57">
        <v>0</v>
      </c>
      <c r="X62" s="57">
        <v>0</v>
      </c>
      <c r="Y62" s="57">
        <v>0</v>
      </c>
      <c r="Z62" s="57">
        <v>0</v>
      </c>
      <c r="AA62" s="57">
        <v>0</v>
      </c>
      <c r="AB62" s="57">
        <v>0</v>
      </c>
      <c r="AC62" s="57">
        <v>0</v>
      </c>
      <c r="AD62" s="57">
        <v>0</v>
      </c>
      <c r="AE62" s="57">
        <v>0</v>
      </c>
      <c r="AF62" s="55">
        <f t="shared" si="4"/>
        <v>0</v>
      </c>
    </row>
    <row r="63" spans="1:32" x14ac:dyDescent="0.25">
      <c r="A63">
        <v>10000072315</v>
      </c>
      <c r="B63" s="56" t="str">
        <f>IFERROR(_xlfn.XLOOKUP(A63,Catalog[MaterialCode],Catalog[Description],""),"")</f>
        <v>Whole Grain Breaded Golden Crispy Chicken Fries</v>
      </c>
      <c r="C63" s="55" t="str">
        <f>IFERROR(_xlfn.XLOOKUP(A63,Catalog[MaterialCode],Catalog[Commodity],""),"")</f>
        <v>100103 W/D</v>
      </c>
      <c r="D63" s="55">
        <f>IFERROR(_xlfn.XLOOKUP(A63,Catalog[MaterialCode],Catalog[NetCaseWeight_lbs],0),0)</f>
        <v>31.5</v>
      </c>
      <c r="E63" s="55">
        <f>IFERROR(_xlfn.XLOOKUP(A63,Catalog[MaterialCode],Catalog[ServingsPerCase],0),0)</f>
        <v>146</v>
      </c>
      <c r="F63" s="83">
        <f>IFERROR(_xlfn.XLOOKUP(A63,Catalog[MaterialCode],Catalog[ServingSize_oz],0),0)</f>
        <v>3.44</v>
      </c>
      <c r="G63" s="55">
        <f>IFERROR(_xlfn.XLOOKUP(A63,Catalog[MaterialCode],Catalog[CSCPoints],0),0)</f>
        <v>0</v>
      </c>
      <c r="H63" s="55" t="str">
        <f>IFERROR(_xlfn.XLOOKUP(A63,Catalog[MaterialCode],Catalog[CNPortion],0),0)</f>
        <v>8 pieces</v>
      </c>
      <c r="I63" s="55">
        <f>IFERROR(_xlfn.XLOOKUP(A63,Catalog[MaterialCode],Catalog[MMA_oz],0),0)</f>
        <v>2</v>
      </c>
      <c r="J63" s="55">
        <f>IFERROR(_xlfn.XLOOKUP(A63,Catalog[MaterialCode],Catalog[EqGrain_oz],0),0)</f>
        <v>1</v>
      </c>
      <c r="K63" s="55">
        <v>12.46</v>
      </c>
      <c r="L63" s="55">
        <v>5.34</v>
      </c>
      <c r="M63" s="57">
        <v>0</v>
      </c>
      <c r="N63" s="57">
        <v>0</v>
      </c>
      <c r="O63" s="57">
        <v>0</v>
      </c>
      <c r="P63" s="55">
        <f t="shared" si="14"/>
        <v>0</v>
      </c>
      <c r="Q63" s="55">
        <f t="shared" si="15"/>
        <v>0</v>
      </c>
      <c r="R63" s="55">
        <f t="shared" si="16"/>
        <v>0</v>
      </c>
      <c r="S63" s="55">
        <f t="shared" si="17"/>
        <v>0</v>
      </c>
      <c r="T63" s="57">
        <v>0</v>
      </c>
      <c r="U63" s="57">
        <v>0</v>
      </c>
      <c r="V63" s="57">
        <v>0</v>
      </c>
      <c r="W63" s="57">
        <v>0</v>
      </c>
      <c r="X63" s="57">
        <v>0</v>
      </c>
      <c r="Y63" s="57">
        <v>0</v>
      </c>
      <c r="Z63" s="57">
        <v>0</v>
      </c>
      <c r="AA63" s="57">
        <v>0</v>
      </c>
      <c r="AB63" s="57">
        <v>0</v>
      </c>
      <c r="AC63" s="57">
        <v>0</v>
      </c>
      <c r="AD63" s="57">
        <v>0</v>
      </c>
      <c r="AE63" s="57">
        <v>0</v>
      </c>
      <c r="AF63" s="55">
        <f t="shared" si="4"/>
        <v>0</v>
      </c>
    </row>
    <row r="64" spans="1:32" x14ac:dyDescent="0.25">
      <c r="A64">
        <v>10000072319</v>
      </c>
      <c r="B64" s="56" t="str">
        <f>IFERROR(_xlfn.XLOOKUP(A64,Catalog[MaterialCode],Catalog[Description],""),"")</f>
        <v>Whole Grain Breaded Golden Crispy Popcorn Chicken</v>
      </c>
      <c r="C64" s="55" t="str">
        <f>IFERROR(_xlfn.XLOOKUP(A64,Catalog[MaterialCode],Catalog[Commodity],""),"")</f>
        <v>100103 W/D</v>
      </c>
      <c r="D64" s="55">
        <f>IFERROR(_xlfn.XLOOKUP(A64,Catalog[MaterialCode],Catalog[NetCaseWeight_lbs],0),0)</f>
        <v>32.79</v>
      </c>
      <c r="E64" s="55">
        <f>IFERROR(_xlfn.XLOOKUP(A64,Catalog[MaterialCode],Catalog[ServingsPerCase],0),0)</f>
        <v>155</v>
      </c>
      <c r="F64" s="83">
        <f>IFERROR(_xlfn.XLOOKUP(A64,Catalog[MaterialCode],Catalog[ServingSize_oz],0),0)</f>
        <v>3.36</v>
      </c>
      <c r="G64" s="55">
        <f>IFERROR(_xlfn.XLOOKUP(A64,Catalog[MaterialCode],Catalog[CSCPoints],0),0)</f>
        <v>0</v>
      </c>
      <c r="H64" s="55" t="str">
        <f>IFERROR(_xlfn.XLOOKUP(A64,Catalog[MaterialCode],Catalog[CNPortion],0),0)</f>
        <v>12 pieces</v>
      </c>
      <c r="I64" s="55">
        <f>IFERROR(_xlfn.XLOOKUP(A64,Catalog[MaterialCode],Catalog[MMA_oz],0),0)</f>
        <v>2</v>
      </c>
      <c r="J64" s="55">
        <f>IFERROR(_xlfn.XLOOKUP(A64,Catalog[MaterialCode],Catalog[EqGrain_oz],0),0)</f>
        <v>1</v>
      </c>
      <c r="K64" s="55">
        <v>12.98</v>
      </c>
      <c r="L64" s="55">
        <v>5.56</v>
      </c>
      <c r="M64" s="57">
        <v>0</v>
      </c>
      <c r="N64" s="57">
        <v>0</v>
      </c>
      <c r="O64" s="57">
        <v>0</v>
      </c>
      <c r="P64" s="55">
        <f t="shared" si="14"/>
        <v>0</v>
      </c>
      <c r="Q64" s="55">
        <f t="shared" si="15"/>
        <v>0</v>
      </c>
      <c r="R64" s="55">
        <f t="shared" si="16"/>
        <v>0</v>
      </c>
      <c r="S64" s="55">
        <f t="shared" si="17"/>
        <v>0</v>
      </c>
      <c r="T64" s="57">
        <v>0</v>
      </c>
      <c r="U64" s="57">
        <v>0</v>
      </c>
      <c r="V64" s="57">
        <v>0</v>
      </c>
      <c r="W64" s="57">
        <v>0</v>
      </c>
      <c r="X64" s="57">
        <v>0</v>
      </c>
      <c r="Y64" s="57">
        <v>0</v>
      </c>
      <c r="Z64" s="57">
        <v>0</v>
      </c>
      <c r="AA64" s="57">
        <v>0</v>
      </c>
      <c r="AB64" s="57">
        <v>0</v>
      </c>
      <c r="AC64" s="57">
        <v>0</v>
      </c>
      <c r="AD64" s="57">
        <v>0</v>
      </c>
      <c r="AE64" s="57">
        <v>0</v>
      </c>
      <c r="AF64" s="55">
        <f t="shared" si="4"/>
        <v>0</v>
      </c>
    </row>
    <row r="65" spans="1:32" x14ac:dyDescent="0.25">
      <c r="A65">
        <v>10000072325</v>
      </c>
      <c r="B65" s="56" t="str">
        <f>IFERROR(_xlfn.XLOOKUP(A65,Catalog[MaterialCode],Catalog[Description],""),"")</f>
        <v>Whole Grain Breaded Golden Crispy Chicken Patties</v>
      </c>
      <c r="C65" s="55" t="str">
        <f>IFERROR(_xlfn.XLOOKUP(A65,Catalog[MaterialCode],Catalog[Commodity],""),"")</f>
        <v>100103 W/D</v>
      </c>
      <c r="D65" s="55">
        <f>IFERROR(_xlfn.XLOOKUP(A65,Catalog[MaterialCode],Catalog[NetCaseWeight_lbs],0),0)</f>
        <v>20</v>
      </c>
      <c r="E65" s="55">
        <f>IFERROR(_xlfn.XLOOKUP(A65,Catalog[MaterialCode],Catalog[ServingsPerCase],0),0)</f>
        <v>200</v>
      </c>
      <c r="F65" s="83">
        <f>IFERROR(_xlfn.XLOOKUP(A65,Catalog[MaterialCode],Catalog[ServingSize_oz],0),0)</f>
        <v>1.6</v>
      </c>
      <c r="G65" s="55">
        <f>IFERROR(_xlfn.XLOOKUP(A65,Catalog[MaterialCode],Catalog[CSCPoints],0),0)</f>
        <v>0</v>
      </c>
      <c r="H65" s="55" t="str">
        <f>IFERROR(_xlfn.XLOOKUP(A65,Catalog[MaterialCode],Catalog[CNPortion],0),0)</f>
        <v>1 piece</v>
      </c>
      <c r="I65" s="55">
        <f>IFERROR(_xlfn.XLOOKUP(A65,Catalog[MaterialCode],Catalog[MMA_oz],0),0)</f>
        <v>2</v>
      </c>
      <c r="J65" s="55">
        <f>IFERROR(_xlfn.XLOOKUP(A65,Catalog[MaterialCode],Catalog[EqGrain_oz],0),0)</f>
        <v>0.25</v>
      </c>
      <c r="K65" s="55">
        <v>8.4600000000000009</v>
      </c>
      <c r="L65" s="55">
        <v>3.63</v>
      </c>
      <c r="M65" s="57">
        <v>0</v>
      </c>
      <c r="N65" s="57">
        <v>0</v>
      </c>
      <c r="O65" s="57">
        <v>0</v>
      </c>
      <c r="P65" s="55">
        <f t="shared" si="14"/>
        <v>0</v>
      </c>
      <c r="Q65" s="55">
        <f t="shared" si="15"/>
        <v>0</v>
      </c>
      <c r="R65" s="55">
        <f t="shared" si="16"/>
        <v>0</v>
      </c>
      <c r="S65" s="55">
        <f t="shared" si="17"/>
        <v>0</v>
      </c>
      <c r="T65" s="57">
        <v>0</v>
      </c>
      <c r="U65" s="57">
        <v>0</v>
      </c>
      <c r="V65" s="57">
        <v>0</v>
      </c>
      <c r="W65" s="57">
        <v>0</v>
      </c>
      <c r="X65" s="57">
        <v>0</v>
      </c>
      <c r="Y65" s="57">
        <v>0</v>
      </c>
      <c r="Z65" s="57">
        <v>0</v>
      </c>
      <c r="AA65" s="57">
        <v>0</v>
      </c>
      <c r="AB65" s="57">
        <v>0</v>
      </c>
      <c r="AC65" s="57">
        <v>0</v>
      </c>
      <c r="AD65" s="57">
        <v>0</v>
      </c>
      <c r="AE65" s="57">
        <v>0</v>
      </c>
      <c r="AF65" s="55">
        <f t="shared" si="4"/>
        <v>0</v>
      </c>
    </row>
    <row r="66" spans="1:32" x14ac:dyDescent="0.25">
      <c r="A66">
        <v>10000072330</v>
      </c>
      <c r="B66" s="56" t="str">
        <f>IFERROR(_xlfn.XLOOKUP(A66,Catalog[MaterialCode],Catalog[Description],""),"")</f>
        <v>Whole Grain Breaded Hot 'N Spicy Chicken Patties</v>
      </c>
      <c r="C66" s="55" t="str">
        <f>IFERROR(_xlfn.XLOOKUP(A66,Catalog[MaterialCode],Catalog[Commodity],""),"")</f>
        <v>100103 W/D</v>
      </c>
      <c r="D66" s="55">
        <f>IFERROR(_xlfn.XLOOKUP(A66,Catalog[MaterialCode],Catalog[NetCaseWeight_lbs],0),0)</f>
        <v>32.82</v>
      </c>
      <c r="E66" s="55">
        <f>IFERROR(_xlfn.XLOOKUP(A66,Catalog[MaterialCode],Catalog[ServingsPerCase],0),0)</f>
        <v>175</v>
      </c>
      <c r="F66" s="83">
        <f>IFERROR(_xlfn.XLOOKUP(A66,Catalog[MaterialCode],Catalog[ServingSize_oz],0),0)</f>
        <v>3</v>
      </c>
      <c r="G66" s="55">
        <f>IFERROR(_xlfn.XLOOKUP(A66,Catalog[MaterialCode],Catalog[CSCPoints],0),0)</f>
        <v>0</v>
      </c>
      <c r="H66" s="55" t="str">
        <f>IFERROR(_xlfn.XLOOKUP(A66,Catalog[MaterialCode],Catalog[CNPortion],0),0)</f>
        <v>1 piece</v>
      </c>
      <c r="I66" s="55">
        <f>IFERROR(_xlfn.XLOOKUP(A66,Catalog[MaterialCode],Catalog[MMA_oz],0),0)</f>
        <v>2</v>
      </c>
      <c r="J66" s="55">
        <f>IFERROR(_xlfn.XLOOKUP(A66,Catalog[MaterialCode],Catalog[EqGrain_oz],0),0)</f>
        <v>1</v>
      </c>
      <c r="K66" s="55">
        <v>15.5</v>
      </c>
      <c r="L66" s="55">
        <v>6.64</v>
      </c>
      <c r="M66" s="57">
        <v>0</v>
      </c>
      <c r="N66" s="57">
        <v>0</v>
      </c>
      <c r="O66" s="57">
        <v>0</v>
      </c>
      <c r="P66" s="55">
        <f t="shared" si="14"/>
        <v>0</v>
      </c>
      <c r="Q66" s="55">
        <f t="shared" si="15"/>
        <v>0</v>
      </c>
      <c r="R66" s="55">
        <f t="shared" si="16"/>
        <v>0</v>
      </c>
      <c r="S66" s="55">
        <f t="shared" si="17"/>
        <v>0</v>
      </c>
      <c r="T66" s="57">
        <v>0</v>
      </c>
      <c r="U66" s="57">
        <v>0</v>
      </c>
      <c r="V66" s="57">
        <v>0</v>
      </c>
      <c r="W66" s="57">
        <v>0</v>
      </c>
      <c r="X66" s="57">
        <v>0</v>
      </c>
      <c r="Y66" s="57">
        <v>0</v>
      </c>
      <c r="Z66" s="57">
        <v>0</v>
      </c>
      <c r="AA66" s="57">
        <v>0</v>
      </c>
      <c r="AB66" s="57">
        <v>0</v>
      </c>
      <c r="AC66" s="57">
        <v>0</v>
      </c>
      <c r="AD66" s="57">
        <v>0</v>
      </c>
      <c r="AE66" s="57">
        <v>0</v>
      </c>
      <c r="AF66" s="55">
        <f t="shared" si="4"/>
        <v>0</v>
      </c>
    </row>
    <row r="67" spans="1:32" x14ac:dyDescent="0.25">
      <c r="A67">
        <v>10000072336</v>
      </c>
      <c r="B67" s="56" t="str">
        <f>IFERROR(_xlfn.XLOOKUP(A67,Catalog[MaterialCode],Catalog[Description],""),"")</f>
        <v>Whole Grain Breaded Hot 'N Spicy Chicken Tenders</v>
      </c>
      <c r="C67" s="55" t="str">
        <f>IFERROR(_xlfn.XLOOKUP(A67,Catalog[MaterialCode],Catalog[Commodity],""),"")</f>
        <v>100103 W/D</v>
      </c>
      <c r="D67" s="55">
        <f>IFERROR(_xlfn.XLOOKUP(A67,Catalog[MaterialCode],Catalog[NetCaseWeight_lbs],0),0)</f>
        <v>31.86</v>
      </c>
      <c r="E67" s="55">
        <f>IFERROR(_xlfn.XLOOKUP(A67,Catalog[MaterialCode],Catalog[ServingsPerCase],0),0)</f>
        <v>149</v>
      </c>
      <c r="F67" s="83">
        <f>IFERROR(_xlfn.XLOOKUP(A67,Catalog[MaterialCode],Catalog[ServingSize_oz],0),0)</f>
        <v>3.42</v>
      </c>
      <c r="G67" s="55">
        <f>IFERROR(_xlfn.XLOOKUP(A67,Catalog[MaterialCode],Catalog[CSCPoints],0),0)</f>
        <v>0</v>
      </c>
      <c r="H67" s="55" t="str">
        <f>IFERROR(_xlfn.XLOOKUP(A67,Catalog[MaterialCode],Catalog[CNPortion],0),0)</f>
        <v>3 pieces</v>
      </c>
      <c r="I67" s="55">
        <f>IFERROR(_xlfn.XLOOKUP(A67,Catalog[MaterialCode],Catalog[MMA_oz],0),0)</f>
        <v>2</v>
      </c>
      <c r="J67" s="55">
        <f>IFERROR(_xlfn.XLOOKUP(A67,Catalog[MaterialCode],Catalog[EqGrain_oz],0),0)</f>
        <v>1</v>
      </c>
      <c r="K67" s="55">
        <v>12.61</v>
      </c>
      <c r="L67" s="55">
        <v>5.4</v>
      </c>
      <c r="M67" s="57">
        <v>0</v>
      </c>
      <c r="N67" s="57">
        <v>0</v>
      </c>
      <c r="O67" s="57">
        <v>0</v>
      </c>
      <c r="P67" s="55">
        <f t="shared" si="14"/>
        <v>0</v>
      </c>
      <c r="Q67" s="55">
        <f t="shared" si="15"/>
        <v>0</v>
      </c>
      <c r="R67" s="55">
        <f t="shared" si="16"/>
        <v>0</v>
      </c>
      <c r="S67" s="55">
        <f t="shared" si="17"/>
        <v>0</v>
      </c>
      <c r="T67" s="57">
        <v>0</v>
      </c>
      <c r="U67" s="57">
        <v>0</v>
      </c>
      <c r="V67" s="57">
        <v>0</v>
      </c>
      <c r="W67" s="57">
        <v>0</v>
      </c>
      <c r="X67" s="57">
        <v>0</v>
      </c>
      <c r="Y67" s="57">
        <v>0</v>
      </c>
      <c r="Z67" s="57">
        <v>0</v>
      </c>
      <c r="AA67" s="57">
        <v>0</v>
      </c>
      <c r="AB67" s="57">
        <v>0</v>
      </c>
      <c r="AC67" s="57">
        <v>0</v>
      </c>
      <c r="AD67" s="57">
        <v>0</v>
      </c>
      <c r="AE67" s="57">
        <v>0</v>
      </c>
      <c r="AF67" s="55">
        <f t="shared" si="4"/>
        <v>0</v>
      </c>
    </row>
    <row r="68" spans="1:32" x14ac:dyDescent="0.25">
      <c r="A68">
        <v>10000072337</v>
      </c>
      <c r="B68" s="56" t="str">
        <f>IFERROR(_xlfn.XLOOKUP(A68,Catalog[MaterialCode],Catalog[Description],""),"")</f>
        <v>Whole Grain Breaded Hot 'N Spicy Popcorn Chicken</v>
      </c>
      <c r="C68" s="55" t="str">
        <f>IFERROR(_xlfn.XLOOKUP(A68,Catalog[MaterialCode],Catalog[Commodity],""),"")</f>
        <v>100103 W/D</v>
      </c>
      <c r="D68" s="55">
        <f>IFERROR(_xlfn.XLOOKUP(A68,Catalog[MaterialCode],Catalog[NetCaseWeight_lbs],0),0)</f>
        <v>32.79</v>
      </c>
      <c r="E68" s="55">
        <f>IFERROR(_xlfn.XLOOKUP(A68,Catalog[MaterialCode],Catalog[ServingsPerCase],0),0)</f>
        <v>159</v>
      </c>
      <c r="F68" s="83">
        <f>IFERROR(_xlfn.XLOOKUP(A68,Catalog[MaterialCode],Catalog[ServingSize_oz],0),0)</f>
        <v>3.3</v>
      </c>
      <c r="G68" s="55">
        <f>IFERROR(_xlfn.XLOOKUP(A68,Catalog[MaterialCode],Catalog[CSCPoints],0),0)</f>
        <v>0</v>
      </c>
      <c r="H68" s="55" t="str">
        <f>IFERROR(_xlfn.XLOOKUP(A68,Catalog[MaterialCode],Catalog[CNPortion],0),0)</f>
        <v>12 pieces</v>
      </c>
      <c r="I68" s="55">
        <f>IFERROR(_xlfn.XLOOKUP(A68,Catalog[MaterialCode],Catalog[MMA_oz],0),0)</f>
        <v>2</v>
      </c>
      <c r="J68" s="55">
        <f>IFERROR(_xlfn.XLOOKUP(A68,Catalog[MaterialCode],Catalog[EqGrain_oz],0),0)</f>
        <v>1</v>
      </c>
      <c r="K68" s="55">
        <v>12.98</v>
      </c>
      <c r="L68" s="55">
        <v>5.56</v>
      </c>
      <c r="M68" s="57">
        <v>0</v>
      </c>
      <c r="N68" s="57">
        <v>0</v>
      </c>
      <c r="O68" s="57">
        <v>0</v>
      </c>
      <c r="P68" s="55">
        <f t="shared" si="14"/>
        <v>0</v>
      </c>
      <c r="Q68" s="55">
        <f t="shared" si="15"/>
        <v>0</v>
      </c>
      <c r="R68" s="55">
        <f t="shared" si="16"/>
        <v>0</v>
      </c>
      <c r="S68" s="55">
        <f t="shared" si="17"/>
        <v>0</v>
      </c>
      <c r="T68" s="57">
        <v>0</v>
      </c>
      <c r="U68" s="57">
        <v>0</v>
      </c>
      <c r="V68" s="57">
        <v>0</v>
      </c>
      <c r="W68" s="57">
        <v>0</v>
      </c>
      <c r="X68" s="57">
        <v>0</v>
      </c>
      <c r="Y68" s="57">
        <v>0</v>
      </c>
      <c r="Z68" s="57">
        <v>0</v>
      </c>
      <c r="AA68" s="57">
        <v>0</v>
      </c>
      <c r="AB68" s="57">
        <v>0</v>
      </c>
      <c r="AC68" s="57">
        <v>0</v>
      </c>
      <c r="AD68" s="57">
        <v>0</v>
      </c>
      <c r="AE68" s="57">
        <v>0</v>
      </c>
      <c r="AF68" s="55">
        <f t="shared" si="4"/>
        <v>0</v>
      </c>
    </row>
    <row r="69" spans="1:32" x14ac:dyDescent="0.25">
      <c r="A69">
        <v>10021540928</v>
      </c>
      <c r="B69" s="56" t="str">
        <f>IFERROR(_xlfn.XLOOKUP(A69,Catalog[MaterialCode],Catalog[Description],""),"")</f>
        <v>Whole Grain Breaded Chicken Patties</v>
      </c>
      <c r="C69" s="55" t="str">
        <f>IFERROR(_xlfn.XLOOKUP(A69,Catalog[MaterialCode],Catalog[Commodity],""),"")</f>
        <v>100103 W/D</v>
      </c>
      <c r="D69" s="55">
        <f>IFERROR(_xlfn.XLOOKUP(A69,Catalog[MaterialCode],Catalog[NetCaseWeight_lbs],0),0)</f>
        <v>30.8</v>
      </c>
      <c r="E69" s="55">
        <f>IFERROR(_xlfn.XLOOKUP(A69,Catalog[MaterialCode],Catalog[ServingsPerCase],0),0)</f>
        <v>150</v>
      </c>
      <c r="F69" s="83">
        <f>IFERROR(_xlfn.XLOOKUP(A69,Catalog[MaterialCode],Catalog[ServingSize_oz],0),0)</f>
        <v>3.29</v>
      </c>
      <c r="G69" s="55">
        <f>IFERROR(_xlfn.XLOOKUP(A69,Catalog[MaterialCode],Catalog[CSCPoints],0),0)</f>
        <v>0</v>
      </c>
      <c r="H69" s="55" t="str">
        <f>IFERROR(_xlfn.XLOOKUP(A69,Catalog[MaterialCode],Catalog[CNPortion],0),0)</f>
        <v>1 piece</v>
      </c>
      <c r="I69" s="55">
        <f>IFERROR(_xlfn.XLOOKUP(A69,Catalog[MaterialCode],Catalog[MMA_oz],0),0)</f>
        <v>2</v>
      </c>
      <c r="J69" s="55">
        <f>IFERROR(_xlfn.XLOOKUP(A69,Catalog[MaterialCode],Catalog[EqGrain_oz],0),0)</f>
        <v>1</v>
      </c>
      <c r="K69" s="55">
        <f>IFERROR(_xlfn.XLOOKUP(A69,Catalog[MaterialCode],Catalog[WhiteLbsDFperCase],0),0)</f>
        <v>7.62</v>
      </c>
      <c r="L69" s="55">
        <f>IFERROR(_xlfn.XLOOKUP(A69,Catalog[MaterialCode],Catalog[DarkLbsDFperCase],0),0)</f>
        <v>7.03</v>
      </c>
      <c r="M69" s="57">
        <v>0</v>
      </c>
      <c r="N69" s="57">
        <v>0</v>
      </c>
      <c r="O69" s="57">
        <v>0</v>
      </c>
      <c r="P69" s="55">
        <f t="shared" si="14"/>
        <v>0</v>
      </c>
      <c r="Q69" s="55">
        <f t="shared" si="15"/>
        <v>0</v>
      </c>
      <c r="R69" s="55">
        <f t="shared" si="16"/>
        <v>0</v>
      </c>
      <c r="S69" s="55">
        <f t="shared" si="17"/>
        <v>0</v>
      </c>
      <c r="T69" s="57">
        <v>0</v>
      </c>
      <c r="U69" s="57">
        <v>0</v>
      </c>
      <c r="V69" s="57">
        <v>0</v>
      </c>
      <c r="W69" s="57">
        <v>0</v>
      </c>
      <c r="X69" s="57">
        <v>0</v>
      </c>
      <c r="Y69" s="57">
        <v>0</v>
      </c>
      <c r="Z69" s="57">
        <v>0</v>
      </c>
      <c r="AA69" s="57">
        <v>0</v>
      </c>
      <c r="AB69" s="57">
        <v>0</v>
      </c>
      <c r="AC69" s="57">
        <v>0</v>
      </c>
      <c r="AD69" s="57">
        <v>0</v>
      </c>
      <c r="AE69" s="57">
        <v>0</v>
      </c>
      <c r="AF69" s="55">
        <f t="shared" si="4"/>
        <v>0</v>
      </c>
    </row>
    <row r="70" spans="1:32" x14ac:dyDescent="0.25">
      <c r="A70">
        <v>10021550928</v>
      </c>
      <c r="B70" s="56" t="str">
        <f>IFERROR(_xlfn.XLOOKUP(A70,Catalog[MaterialCode],Catalog[Description],""),"")</f>
        <v>Whole Grain Breaded Chicken Nuggets</v>
      </c>
      <c r="C70" s="55" t="str">
        <f>IFERROR(_xlfn.XLOOKUP(A70,Catalog[MaterialCode],Catalog[Commodity],""),"")</f>
        <v>100103 W/D</v>
      </c>
      <c r="D70" s="55">
        <f>IFERROR(_xlfn.XLOOKUP(A70,Catalog[MaterialCode],Catalog[NetCaseWeight_lbs],0),0)</f>
        <v>28.35</v>
      </c>
      <c r="E70" s="55">
        <f>IFERROR(_xlfn.XLOOKUP(A70,Catalog[MaterialCode],Catalog[ServingsPerCase],0),0)</f>
        <v>137</v>
      </c>
      <c r="F70" s="83">
        <f>IFERROR(_xlfn.XLOOKUP(A70,Catalog[MaterialCode],Catalog[ServingSize_oz],0),0)</f>
        <v>3.3</v>
      </c>
      <c r="G70" s="55">
        <f>IFERROR(_xlfn.XLOOKUP(A70,Catalog[MaterialCode],Catalog[CSCPoints],0),0)</f>
        <v>0</v>
      </c>
      <c r="H70" s="55" t="str">
        <f>IFERROR(_xlfn.XLOOKUP(A70,Catalog[MaterialCode],Catalog[CNPortion],0),0)</f>
        <v>5 pieces</v>
      </c>
      <c r="I70" s="55">
        <f>IFERROR(_xlfn.XLOOKUP(A70,Catalog[MaterialCode],Catalog[MMA_oz],0),0)</f>
        <v>2</v>
      </c>
      <c r="J70" s="55">
        <f>IFERROR(_xlfn.XLOOKUP(A70,Catalog[MaterialCode],Catalog[EqGrain_oz],0),0)</f>
        <v>1</v>
      </c>
      <c r="K70" s="55">
        <f>IFERROR(_xlfn.XLOOKUP(A70,Catalog[MaterialCode],Catalog[WhiteLbsDFperCase],0),0)</f>
        <v>7.01</v>
      </c>
      <c r="L70" s="55">
        <f>IFERROR(_xlfn.XLOOKUP(A70,Catalog[MaterialCode],Catalog[DarkLbsDFperCase],0),0)</f>
        <v>6.47</v>
      </c>
      <c r="M70" s="57">
        <v>0</v>
      </c>
      <c r="N70" s="57">
        <v>0</v>
      </c>
      <c r="O70" s="57">
        <v>0</v>
      </c>
      <c r="P70" s="55">
        <f t="shared" si="14"/>
        <v>0</v>
      </c>
      <c r="Q70" s="55">
        <f t="shared" si="15"/>
        <v>0</v>
      </c>
      <c r="R70" s="55">
        <f t="shared" si="16"/>
        <v>0</v>
      </c>
      <c r="S70" s="55">
        <f t="shared" si="17"/>
        <v>0</v>
      </c>
      <c r="T70" s="57">
        <v>0</v>
      </c>
      <c r="U70" s="57">
        <v>0</v>
      </c>
      <c r="V70" s="57">
        <v>0</v>
      </c>
      <c r="W70" s="57">
        <v>0</v>
      </c>
      <c r="X70" s="57">
        <v>0</v>
      </c>
      <c r="Y70" s="57">
        <v>0</v>
      </c>
      <c r="Z70" s="57">
        <v>0</v>
      </c>
      <c r="AA70" s="57">
        <v>0</v>
      </c>
      <c r="AB70" s="57">
        <v>0</v>
      </c>
      <c r="AC70" s="57">
        <v>0</v>
      </c>
      <c r="AD70" s="57">
        <v>0</v>
      </c>
      <c r="AE70" s="57">
        <v>0</v>
      </c>
      <c r="AF70" s="55">
        <f t="shared" si="4"/>
        <v>0</v>
      </c>
    </row>
    <row r="71" spans="1:32" x14ac:dyDescent="0.25">
      <c r="A71">
        <v>10029400928</v>
      </c>
      <c r="B71" s="56" t="str">
        <f>IFERROR(_xlfn.XLOOKUP(A71,Catalog[MaterialCode],Catalog[Description],""),"")</f>
        <v>Whole Grain Breaded Popcorn Chicken</v>
      </c>
      <c r="C71" s="55" t="str">
        <f>IFERROR(_xlfn.XLOOKUP(A71,Catalog[MaterialCode],Catalog[Commodity],""),"")</f>
        <v>100103 W/D</v>
      </c>
      <c r="D71" s="55">
        <f>IFERROR(_xlfn.XLOOKUP(A71,Catalog[MaterialCode],Catalog[NetCaseWeight_lbs],0),0)</f>
        <v>30</v>
      </c>
      <c r="E71" s="55">
        <f>IFERROR(_xlfn.XLOOKUP(A71,Catalog[MaterialCode],Catalog[ServingsPerCase],0),0)</f>
        <v>124</v>
      </c>
      <c r="F71" s="83">
        <f>IFERROR(_xlfn.XLOOKUP(A71,Catalog[MaterialCode],Catalog[ServingSize_oz],0),0)</f>
        <v>3.85</v>
      </c>
      <c r="G71" s="55">
        <f>IFERROR(_xlfn.XLOOKUP(A71,Catalog[MaterialCode],Catalog[CSCPoints],0),0)</f>
        <v>0</v>
      </c>
      <c r="H71" s="55" t="str">
        <f>IFERROR(_xlfn.XLOOKUP(A71,Catalog[MaterialCode],Catalog[CNPortion],0),0)</f>
        <v>15 pieces</v>
      </c>
      <c r="I71" s="55">
        <f>IFERROR(_xlfn.XLOOKUP(A71,Catalog[MaterialCode],Catalog[MMA_oz],0),0)</f>
        <v>2</v>
      </c>
      <c r="J71" s="55">
        <f>IFERROR(_xlfn.XLOOKUP(A71,Catalog[MaterialCode],Catalog[EqGrain_oz],0),0)</f>
        <v>1</v>
      </c>
      <c r="K71" s="55">
        <f>IFERROR(_xlfn.XLOOKUP(A71,Catalog[MaterialCode],Catalog[WhiteLbsDFperCase],0),0)</f>
        <v>13.84</v>
      </c>
      <c r="L71" s="55">
        <f>IFERROR(_xlfn.XLOOKUP(A71,Catalog[MaterialCode],Catalog[DarkLbsDFperCase],0),0)</f>
        <v>11.33</v>
      </c>
      <c r="M71" s="57">
        <v>0</v>
      </c>
      <c r="N71" s="57">
        <v>0</v>
      </c>
      <c r="O71" s="57">
        <v>0</v>
      </c>
      <c r="P71" s="55">
        <f t="shared" si="14"/>
        <v>0</v>
      </c>
      <c r="Q71" s="55">
        <f t="shared" si="15"/>
        <v>0</v>
      </c>
      <c r="R71" s="55">
        <f t="shared" si="16"/>
        <v>0</v>
      </c>
      <c r="S71" s="55">
        <f t="shared" si="17"/>
        <v>0</v>
      </c>
      <c r="T71" s="57">
        <v>0</v>
      </c>
      <c r="U71" s="57">
        <v>0</v>
      </c>
      <c r="V71" s="57">
        <v>0</v>
      </c>
      <c r="W71" s="57">
        <v>0</v>
      </c>
      <c r="X71" s="57">
        <v>0</v>
      </c>
      <c r="Y71" s="57">
        <v>0</v>
      </c>
      <c r="Z71" s="57">
        <v>0</v>
      </c>
      <c r="AA71" s="57">
        <v>0</v>
      </c>
      <c r="AB71" s="57">
        <v>0</v>
      </c>
      <c r="AC71" s="57">
        <v>0</v>
      </c>
      <c r="AD71" s="57">
        <v>0</v>
      </c>
      <c r="AE71" s="57">
        <v>0</v>
      </c>
      <c r="AF71" s="55">
        <f t="shared" si="4"/>
        <v>0</v>
      </c>
    </row>
    <row r="72" spans="1:32" x14ac:dyDescent="0.25">
      <c r="A72">
        <v>10035220928</v>
      </c>
      <c r="B72" s="56" t="str">
        <f>IFERROR(_xlfn.XLOOKUP(A72,Catalog[MaterialCode],Catalog[Description],""),"")</f>
        <v xml:space="preserve">Fajita Seasoned Chicken Strips, White and Dark Meat, 2.8 oz. </v>
      </c>
      <c r="C72" s="55" t="str">
        <f>IFERROR(_xlfn.XLOOKUP(A72,Catalog[MaterialCode],Catalog[Commodity],""),"")</f>
        <v>100103 W/D</v>
      </c>
      <c r="D72" s="55">
        <f>IFERROR(_xlfn.XLOOKUP(A72,Catalog[MaterialCode],Catalog[NetCaseWeight_lbs],0),0)</f>
        <v>30</v>
      </c>
      <c r="E72" s="55">
        <f>IFERROR(_xlfn.XLOOKUP(A72,Catalog[MaterialCode],Catalog[ServingsPerCase],0),0)</f>
        <v>171</v>
      </c>
      <c r="F72" s="83">
        <f>IFERROR(_xlfn.XLOOKUP(A72,Catalog[MaterialCode],Catalog[ServingSize_oz],0),0)</f>
        <v>2.8</v>
      </c>
      <c r="G72" s="55">
        <f>IFERROR(_xlfn.XLOOKUP(A72,Catalog[MaterialCode],Catalog[CSCPoints],0),0)</f>
        <v>0</v>
      </c>
      <c r="H72" s="55" t="str">
        <f>IFERROR(_xlfn.XLOOKUP(A72,Catalog[MaterialCode],Catalog[CNPortion],0),0)</f>
        <v>2.80 oz.</v>
      </c>
      <c r="I72" s="55">
        <f>IFERROR(_xlfn.XLOOKUP(A72,Catalog[MaterialCode],Catalog[MMA_oz],0),0)</f>
        <v>2</v>
      </c>
      <c r="J72" s="55">
        <f>IFERROR(_xlfn.XLOOKUP(A72,Catalog[MaterialCode],Catalog[EqGrain_oz],0),0)</f>
        <v>0</v>
      </c>
      <c r="K72" s="55">
        <f>IFERROR(_xlfn.XLOOKUP(A72,Catalog[MaterialCode],Catalog[WhiteLbsDFperCase],0),0)</f>
        <v>20.62</v>
      </c>
      <c r="L72" s="55">
        <f>IFERROR(_xlfn.XLOOKUP(A72,Catalog[MaterialCode],Catalog[DarkLbsDFperCase],0),0)</f>
        <v>20.62</v>
      </c>
      <c r="M72" s="57">
        <v>0</v>
      </c>
      <c r="N72" s="57">
        <v>0</v>
      </c>
      <c r="O72" s="57">
        <v>0</v>
      </c>
      <c r="P72" s="55">
        <f t="shared" si="14"/>
        <v>0</v>
      </c>
      <c r="Q72" s="55">
        <f t="shared" si="15"/>
        <v>0</v>
      </c>
      <c r="R72" s="55">
        <f t="shared" si="16"/>
        <v>0</v>
      </c>
      <c r="S72" s="55">
        <f t="shared" si="17"/>
        <v>0</v>
      </c>
      <c r="T72" s="57">
        <v>0</v>
      </c>
      <c r="U72" s="57">
        <v>0</v>
      </c>
      <c r="V72" s="57">
        <v>0</v>
      </c>
      <c r="W72" s="57">
        <v>0</v>
      </c>
      <c r="X72" s="57">
        <v>0</v>
      </c>
      <c r="Y72" s="57">
        <v>0</v>
      </c>
      <c r="Z72" s="57">
        <v>0</v>
      </c>
      <c r="AA72" s="57">
        <v>0</v>
      </c>
      <c r="AB72" s="57">
        <v>0</v>
      </c>
      <c r="AC72" s="57">
        <v>0</v>
      </c>
      <c r="AD72" s="57">
        <v>0</v>
      </c>
      <c r="AE72" s="57">
        <v>0</v>
      </c>
      <c r="AF72" s="55">
        <f t="shared" si="4"/>
        <v>0</v>
      </c>
    </row>
    <row r="73" spans="1:32" x14ac:dyDescent="0.25">
      <c r="A73">
        <v>10037310928</v>
      </c>
      <c r="B73" s="56" t="str">
        <f>IFERROR(_xlfn.XLOOKUP(A73,Catalog[MaterialCode],Catalog[Description],""),"")</f>
        <v>Whole Grain Breaded Chicken Patties</v>
      </c>
      <c r="C73" s="55" t="str">
        <f>IFERROR(_xlfn.XLOOKUP(A73,Catalog[MaterialCode],Catalog[Commodity],""),"")</f>
        <v>100103 W/D</v>
      </c>
      <c r="D73" s="55">
        <f>IFERROR(_xlfn.XLOOKUP(A73,Catalog[MaterialCode],Catalog[NetCaseWeight_lbs],0),0)</f>
        <v>26.25</v>
      </c>
      <c r="E73" s="55">
        <f>IFERROR(_xlfn.XLOOKUP(A73,Catalog[MaterialCode],Catalog[ServingsPerCase],0),0)</f>
        <v>103</v>
      </c>
      <c r="F73" s="83">
        <f>IFERROR(_xlfn.XLOOKUP(A73,Catalog[MaterialCode],Catalog[ServingSize_oz],0),0)</f>
        <v>4.07</v>
      </c>
      <c r="G73" s="55">
        <f>IFERROR(_xlfn.XLOOKUP(A73,Catalog[MaterialCode],Catalog[CSCPoints],0),0)</f>
        <v>0</v>
      </c>
      <c r="H73" s="55" t="str">
        <f>IFERROR(_xlfn.XLOOKUP(A73,Catalog[MaterialCode],Catalog[CNPortion],0),0)</f>
        <v>1 piece</v>
      </c>
      <c r="I73" s="55">
        <f>IFERROR(_xlfn.XLOOKUP(A73,Catalog[MaterialCode],Catalog[MMA_oz],0),0)</f>
        <v>2</v>
      </c>
      <c r="J73" s="55">
        <f>IFERROR(_xlfn.XLOOKUP(A73,Catalog[MaterialCode],Catalog[EqGrain_oz],0),0)</f>
        <v>1</v>
      </c>
      <c r="K73" s="55">
        <f>IFERROR(_xlfn.XLOOKUP(A73,Catalog[MaterialCode],Catalog[WhiteLbsDFperCase],0),0)</f>
        <v>15.52</v>
      </c>
      <c r="L73" s="55">
        <f>IFERROR(_xlfn.XLOOKUP(A73,Catalog[MaterialCode],Catalog[DarkLbsDFperCase],0),0)</f>
        <v>12.69</v>
      </c>
      <c r="M73" s="57">
        <v>0</v>
      </c>
      <c r="N73" s="57">
        <v>0</v>
      </c>
      <c r="O73" s="57">
        <v>0</v>
      </c>
      <c r="P73" s="55">
        <f t="shared" si="14"/>
        <v>0</v>
      </c>
      <c r="Q73" s="55">
        <f t="shared" si="15"/>
        <v>0</v>
      </c>
      <c r="R73" s="55">
        <f t="shared" si="16"/>
        <v>0</v>
      </c>
      <c r="S73" s="55">
        <f t="shared" si="17"/>
        <v>0</v>
      </c>
      <c r="T73" s="57">
        <v>0</v>
      </c>
      <c r="U73" s="57">
        <v>0</v>
      </c>
      <c r="V73" s="57">
        <v>0</v>
      </c>
      <c r="W73" s="57">
        <v>0</v>
      </c>
      <c r="X73" s="57">
        <v>0</v>
      </c>
      <c r="Y73" s="57">
        <v>0</v>
      </c>
      <c r="Z73" s="57">
        <v>0</v>
      </c>
      <c r="AA73" s="57">
        <v>0</v>
      </c>
      <c r="AB73" s="57">
        <v>0</v>
      </c>
      <c r="AC73" s="57">
        <v>0</v>
      </c>
      <c r="AD73" s="57">
        <v>0</v>
      </c>
      <c r="AE73" s="57">
        <v>0</v>
      </c>
      <c r="AF73" s="55">
        <f t="shared" si="4"/>
        <v>0</v>
      </c>
    </row>
    <row r="74" spans="1:32" x14ac:dyDescent="0.25">
      <c r="A74">
        <v>10037320928</v>
      </c>
      <c r="B74" s="56" t="str">
        <f>IFERROR(_xlfn.XLOOKUP(A74,Catalog[MaterialCode],Catalog[Description],""),"")</f>
        <v>Whole Grain Breaded Chicken Nuggets</v>
      </c>
      <c r="C74" s="55" t="str">
        <f>IFERROR(_xlfn.XLOOKUP(A74,Catalog[MaterialCode],Catalog[Commodity],""),"")</f>
        <v>100103 W/D</v>
      </c>
      <c r="D74" s="55">
        <f>IFERROR(_xlfn.XLOOKUP(A74,Catalog[MaterialCode],Catalog[NetCaseWeight_lbs],0),0)</f>
        <v>26.42</v>
      </c>
      <c r="E74" s="55">
        <f>IFERROR(_xlfn.XLOOKUP(A74,Catalog[MaterialCode],Catalog[ServingsPerCase],0),0)</f>
        <v>107</v>
      </c>
      <c r="F74" s="83">
        <f>IFERROR(_xlfn.XLOOKUP(A74,Catalog[MaterialCode],Catalog[ServingSize_oz],0),0)</f>
        <v>3.95</v>
      </c>
      <c r="G74" s="55">
        <f>IFERROR(_xlfn.XLOOKUP(A74,Catalog[MaterialCode],Catalog[CSCPoints],0),0)</f>
        <v>0</v>
      </c>
      <c r="H74" s="55" t="str">
        <f>IFERROR(_xlfn.XLOOKUP(A74,Catalog[MaterialCode],Catalog[CNPortion],0),0)</f>
        <v>5 pieces</v>
      </c>
      <c r="I74" s="55">
        <f>IFERROR(_xlfn.XLOOKUP(A74,Catalog[MaterialCode],Catalog[MMA_oz],0),0)</f>
        <v>2</v>
      </c>
      <c r="J74" s="55">
        <f>IFERROR(_xlfn.XLOOKUP(A74,Catalog[MaterialCode],Catalog[EqGrain_oz],0),0)</f>
        <v>1</v>
      </c>
      <c r="K74" s="55">
        <f>IFERROR(_xlfn.XLOOKUP(A74,Catalog[MaterialCode],Catalog[WhiteLbsDFperCase],0),0)</f>
        <v>15.41</v>
      </c>
      <c r="L74" s="55">
        <f>IFERROR(_xlfn.XLOOKUP(A74,Catalog[MaterialCode],Catalog[DarkLbsDFperCase],0),0)</f>
        <v>12.61</v>
      </c>
      <c r="M74" s="57">
        <v>0</v>
      </c>
      <c r="N74" s="57">
        <v>0</v>
      </c>
      <c r="O74" s="57">
        <v>0</v>
      </c>
      <c r="P74" s="55">
        <f t="shared" si="14"/>
        <v>0</v>
      </c>
      <c r="Q74" s="55">
        <f t="shared" si="15"/>
        <v>0</v>
      </c>
      <c r="R74" s="55">
        <f t="shared" si="16"/>
        <v>0</v>
      </c>
      <c r="S74" s="55">
        <f t="shared" si="17"/>
        <v>0</v>
      </c>
      <c r="T74" s="57">
        <v>0</v>
      </c>
      <c r="U74" s="57">
        <v>0</v>
      </c>
      <c r="V74" s="57">
        <v>0</v>
      </c>
      <c r="W74" s="57">
        <v>0</v>
      </c>
      <c r="X74" s="57">
        <v>0</v>
      </c>
      <c r="Y74" s="57">
        <v>0</v>
      </c>
      <c r="Z74" s="57">
        <v>0</v>
      </c>
      <c r="AA74" s="57">
        <v>0</v>
      </c>
      <c r="AB74" s="57">
        <v>0</v>
      </c>
      <c r="AC74" s="57">
        <v>0</v>
      </c>
      <c r="AD74" s="57">
        <v>0</v>
      </c>
      <c r="AE74" s="57">
        <v>0</v>
      </c>
      <c r="AF74" s="55">
        <f t="shared" si="4"/>
        <v>0</v>
      </c>
    </row>
    <row r="75" spans="1:32" x14ac:dyDescent="0.25">
      <c r="A75">
        <v>10038570928</v>
      </c>
      <c r="B75" s="56" t="str">
        <f>IFERROR(_xlfn.XLOOKUP(A75,Catalog[MaterialCode],Catalog[Description],""),"")</f>
        <v>Krisp N Krunchy™ Whole Grain Breaded Chicken Patties Fritter</v>
      </c>
      <c r="C75" s="55" t="str">
        <f>IFERROR(_xlfn.XLOOKUP(A75,Catalog[MaterialCode],Catalog[Commodity],""),"")</f>
        <v>100103 W/D</v>
      </c>
      <c r="D75" s="55">
        <f>IFERROR(_xlfn.XLOOKUP(A75,Catalog[MaterialCode],Catalog[NetCaseWeight_lbs],0),0)</f>
        <v>31.05</v>
      </c>
      <c r="E75" s="55">
        <f>IFERROR(_xlfn.XLOOKUP(A75,Catalog[MaterialCode],Catalog[ServingsPerCase],0),0)</f>
        <v>140</v>
      </c>
      <c r="F75" s="83">
        <f>IFERROR(_xlfn.XLOOKUP(A75,Catalog[MaterialCode],Catalog[ServingSize_oz],0),0)</f>
        <v>3.53</v>
      </c>
      <c r="G75" s="55">
        <f>IFERROR(_xlfn.XLOOKUP(A75,Catalog[MaterialCode],Catalog[CSCPoints],0),0)</f>
        <v>0</v>
      </c>
      <c r="H75" s="55" t="str">
        <f>IFERROR(_xlfn.XLOOKUP(A75,Catalog[MaterialCode],Catalog[CNPortion],0),0)</f>
        <v>1 piece</v>
      </c>
      <c r="I75" s="55">
        <f>IFERROR(_xlfn.XLOOKUP(A75,Catalog[MaterialCode],Catalog[MMA_oz],0),0)</f>
        <v>2</v>
      </c>
      <c r="J75" s="55">
        <f>IFERROR(_xlfn.XLOOKUP(A75,Catalog[MaterialCode],Catalog[EqGrain_oz],0),0)</f>
        <v>1</v>
      </c>
      <c r="K75" s="55">
        <f>IFERROR(_xlfn.XLOOKUP(A75,Catalog[MaterialCode],Catalog[WhiteLbsDFperCase],0),0)</f>
        <v>10.55</v>
      </c>
      <c r="L75" s="55">
        <f>IFERROR(_xlfn.XLOOKUP(A75,Catalog[MaterialCode],Catalog[DarkLbsDFperCase],0),0)</f>
        <v>8.64</v>
      </c>
      <c r="M75" s="57">
        <v>0</v>
      </c>
      <c r="N75" s="57">
        <v>0</v>
      </c>
      <c r="O75" s="57">
        <v>0</v>
      </c>
      <c r="P75" s="55">
        <f t="shared" si="14"/>
        <v>0</v>
      </c>
      <c r="Q75" s="55">
        <f t="shared" si="15"/>
        <v>0</v>
      </c>
      <c r="R75" s="55">
        <f t="shared" si="16"/>
        <v>0</v>
      </c>
      <c r="S75" s="55">
        <f t="shared" si="17"/>
        <v>0</v>
      </c>
      <c r="T75" s="57">
        <v>0</v>
      </c>
      <c r="U75" s="57">
        <v>0</v>
      </c>
      <c r="V75" s="57">
        <v>0</v>
      </c>
      <c r="W75" s="57">
        <v>0</v>
      </c>
      <c r="X75" s="57">
        <v>0</v>
      </c>
      <c r="Y75" s="57">
        <v>0</v>
      </c>
      <c r="Z75" s="57">
        <v>0</v>
      </c>
      <c r="AA75" s="57">
        <v>0</v>
      </c>
      <c r="AB75" s="57">
        <v>0</v>
      </c>
      <c r="AC75" s="57">
        <v>0</v>
      </c>
      <c r="AD75" s="57">
        <v>0</v>
      </c>
      <c r="AE75" s="57">
        <v>0</v>
      </c>
      <c r="AF75" s="55">
        <f t="shared" si="4"/>
        <v>0</v>
      </c>
    </row>
    <row r="76" spans="1:32" x14ac:dyDescent="0.25">
      <c r="A76">
        <v>10038590928</v>
      </c>
      <c r="B76" s="56" t="str">
        <f>IFERROR(_xlfn.XLOOKUP(A76,Catalog[MaterialCode],Catalog[Description],""),"")</f>
        <v>Krisp N Krunchy™ Whole Grain Breaded Chicken Tenders</v>
      </c>
      <c r="C76" s="55" t="str">
        <f>IFERROR(_xlfn.XLOOKUP(A76,Catalog[MaterialCode],Catalog[Commodity],""),"")</f>
        <v>100103 W/D</v>
      </c>
      <c r="D76" s="55">
        <f>IFERROR(_xlfn.XLOOKUP(A76,Catalog[MaterialCode],Catalog[NetCaseWeight_lbs],0),0)</f>
        <v>31.86</v>
      </c>
      <c r="E76" s="55">
        <f>IFERROR(_xlfn.XLOOKUP(A76,Catalog[MaterialCode],Catalog[ServingsPerCase],0),0)</f>
        <v>141</v>
      </c>
      <c r="F76" s="83">
        <f>IFERROR(_xlfn.XLOOKUP(A76,Catalog[MaterialCode],Catalog[ServingSize_oz],0),0)</f>
        <v>3.6</v>
      </c>
      <c r="G76" s="55">
        <f>IFERROR(_xlfn.XLOOKUP(A76,Catalog[MaterialCode],Catalog[CSCPoints],0),0)</f>
        <v>0</v>
      </c>
      <c r="H76" s="55" t="str">
        <f>IFERROR(_xlfn.XLOOKUP(A76,Catalog[MaterialCode],Catalog[CNPortion],0),0)</f>
        <v>3 pieces</v>
      </c>
      <c r="I76" s="55">
        <f>IFERROR(_xlfn.XLOOKUP(A76,Catalog[MaterialCode],Catalog[MMA_oz],0),0)</f>
        <v>2</v>
      </c>
      <c r="J76" s="55">
        <f>IFERROR(_xlfn.XLOOKUP(A76,Catalog[MaterialCode],Catalog[EqGrain_oz],0),0)</f>
        <v>1</v>
      </c>
      <c r="K76" s="55">
        <f>IFERROR(_xlfn.XLOOKUP(A76,Catalog[MaterialCode],Catalog[WhiteLbsDFperCase],0),0)</f>
        <v>10.81</v>
      </c>
      <c r="L76" s="55">
        <f>IFERROR(_xlfn.XLOOKUP(A76,Catalog[MaterialCode],Catalog[DarkLbsDFperCase],0),0)</f>
        <v>8.85</v>
      </c>
      <c r="M76" s="57">
        <v>0</v>
      </c>
      <c r="N76" s="57">
        <v>0</v>
      </c>
      <c r="O76" s="57">
        <v>0</v>
      </c>
      <c r="P76" s="55">
        <f t="shared" si="14"/>
        <v>0</v>
      </c>
      <c r="Q76" s="55">
        <f t="shared" si="15"/>
        <v>0</v>
      </c>
      <c r="R76" s="55">
        <f t="shared" si="16"/>
        <v>0</v>
      </c>
      <c r="S76" s="55">
        <f t="shared" si="17"/>
        <v>0</v>
      </c>
      <c r="T76" s="57">
        <v>0</v>
      </c>
      <c r="U76" s="57">
        <v>0</v>
      </c>
      <c r="V76" s="57">
        <v>0</v>
      </c>
      <c r="W76" s="57">
        <v>0</v>
      </c>
      <c r="X76" s="57">
        <v>0</v>
      </c>
      <c r="Y76" s="57">
        <v>0</v>
      </c>
      <c r="Z76" s="57">
        <v>0</v>
      </c>
      <c r="AA76" s="57">
        <v>0</v>
      </c>
      <c r="AB76" s="57">
        <v>0</v>
      </c>
      <c r="AC76" s="57">
        <v>0</v>
      </c>
      <c r="AD76" s="57">
        <v>0</v>
      </c>
      <c r="AE76" s="57">
        <v>0</v>
      </c>
      <c r="AF76" s="55">
        <f t="shared" si="4"/>
        <v>0</v>
      </c>
    </row>
    <row r="77" spans="1:32" x14ac:dyDescent="0.25">
      <c r="A77">
        <v>10055670928</v>
      </c>
      <c r="B77" s="56" t="str">
        <f>IFERROR(_xlfn.XLOOKUP(A77,Catalog[MaterialCode],Catalog[Description],""),"")</f>
        <v>Whole Grain Breaded Hot 'N Spicy Chicken Patties</v>
      </c>
      <c r="C77" s="55" t="str">
        <f>IFERROR(_xlfn.XLOOKUP(A77,Catalog[MaterialCode],Catalog[Commodity],""),"")</f>
        <v>100103 W/D</v>
      </c>
      <c r="D77" s="55">
        <f>IFERROR(_xlfn.XLOOKUP(A77,Catalog[MaterialCode],Catalog[NetCaseWeight_lbs],0),0)</f>
        <v>30.28</v>
      </c>
      <c r="E77" s="55">
        <f>IFERROR(_xlfn.XLOOKUP(A77,Catalog[MaterialCode],Catalog[ServingsPerCase],0),0)</f>
        <v>148</v>
      </c>
      <c r="F77" s="83">
        <f>IFERROR(_xlfn.XLOOKUP(A77,Catalog[MaterialCode],Catalog[ServingSize_oz],0),0)</f>
        <v>3.26</v>
      </c>
      <c r="G77" s="55">
        <f>IFERROR(_xlfn.XLOOKUP(A77,Catalog[MaterialCode],Catalog[CSCPoints],0),0)</f>
        <v>0</v>
      </c>
      <c r="H77" s="55" t="str">
        <f>IFERROR(_xlfn.XLOOKUP(A77,Catalog[MaterialCode],Catalog[CNPortion],0),0)</f>
        <v>1 piece</v>
      </c>
      <c r="I77" s="55">
        <f>IFERROR(_xlfn.XLOOKUP(A77,Catalog[MaterialCode],Catalog[MMA_oz],0),0)</f>
        <v>2</v>
      </c>
      <c r="J77" s="55">
        <f>IFERROR(_xlfn.XLOOKUP(A77,Catalog[MaterialCode],Catalog[EqGrain_oz],0),0)</f>
        <v>0.75</v>
      </c>
      <c r="K77" s="55">
        <f>IFERROR(_xlfn.XLOOKUP(A77,Catalog[MaterialCode],Catalog[WhiteLbsDFperCase],0),0)</f>
        <v>14.73</v>
      </c>
      <c r="L77" s="55">
        <f>IFERROR(_xlfn.XLOOKUP(A77,Catalog[MaterialCode],Catalog[DarkLbsDFperCase],0),0)</f>
        <v>12.06</v>
      </c>
      <c r="M77" s="57">
        <v>0</v>
      </c>
      <c r="N77" s="57">
        <v>0</v>
      </c>
      <c r="O77" s="57">
        <v>0</v>
      </c>
      <c r="P77" s="55">
        <f t="shared" si="14"/>
        <v>0</v>
      </c>
      <c r="Q77" s="55">
        <f t="shared" si="15"/>
        <v>0</v>
      </c>
      <c r="R77" s="55">
        <f t="shared" si="16"/>
        <v>0</v>
      </c>
      <c r="S77" s="55">
        <f t="shared" si="17"/>
        <v>0</v>
      </c>
      <c r="T77" s="57">
        <v>0</v>
      </c>
      <c r="U77" s="57">
        <v>0</v>
      </c>
      <c r="V77" s="57">
        <v>0</v>
      </c>
      <c r="W77" s="57">
        <v>0</v>
      </c>
      <c r="X77" s="57">
        <v>0</v>
      </c>
      <c r="Y77" s="57">
        <v>0</v>
      </c>
      <c r="Z77" s="57">
        <v>0</v>
      </c>
      <c r="AA77" s="57">
        <v>0</v>
      </c>
      <c r="AB77" s="57">
        <v>0</v>
      </c>
      <c r="AC77" s="57">
        <v>0</v>
      </c>
      <c r="AD77" s="57">
        <v>0</v>
      </c>
      <c r="AE77" s="57">
        <v>0</v>
      </c>
      <c r="AF77" s="55">
        <f t="shared" si="4"/>
        <v>0</v>
      </c>
    </row>
    <row r="78" spans="1:32" x14ac:dyDescent="0.25">
      <c r="A78">
        <v>10057780928</v>
      </c>
      <c r="B78" s="56" t="str">
        <f>IFERROR(_xlfn.XLOOKUP(A78,Catalog[MaterialCode],Catalog[Description],""),"")</f>
        <v>Golden Crispy Chicken Patties</v>
      </c>
      <c r="C78" s="55" t="str">
        <f>IFERROR(_xlfn.XLOOKUP(A78,Catalog[MaterialCode],Catalog[Commodity],""),"")</f>
        <v>100103 W/D</v>
      </c>
      <c r="D78" s="55">
        <f>IFERROR(_xlfn.XLOOKUP(A78,Catalog[MaterialCode],Catalog[NetCaseWeight_lbs],0),0)</f>
        <v>20</v>
      </c>
      <c r="E78" s="55">
        <f>IFERROR(_xlfn.XLOOKUP(A78,Catalog[MaterialCode],Catalog[ServingsPerCase],0),0)</f>
        <v>200</v>
      </c>
      <c r="F78" s="83">
        <f>IFERROR(_xlfn.XLOOKUP(A78,Catalog[MaterialCode],Catalog[ServingSize_oz],0),0)</f>
        <v>1.6</v>
      </c>
      <c r="G78" s="55">
        <f>IFERROR(_xlfn.XLOOKUP(A78,Catalog[MaterialCode],Catalog[CSCPoints],0),0)</f>
        <v>25</v>
      </c>
      <c r="H78" s="55" t="str">
        <f>IFERROR(_xlfn.XLOOKUP(A78,Catalog[MaterialCode],Catalog[CNPortion],0),0)</f>
        <v>1 piece</v>
      </c>
      <c r="I78" s="55">
        <f>IFERROR(_xlfn.XLOOKUP(A78,Catalog[MaterialCode],Catalog[MMA_oz],0),0)</f>
        <v>1</v>
      </c>
      <c r="J78" s="55">
        <f>IFERROR(_xlfn.XLOOKUP(A78,Catalog[MaterialCode],Catalog[EqGrain_oz],0),0)</f>
        <v>0.25</v>
      </c>
      <c r="K78" s="55">
        <f>IFERROR(_xlfn.XLOOKUP(A78,Catalog[MaterialCode],Catalog[WhiteLbsDFperCase],0),0)</f>
        <v>6.89</v>
      </c>
      <c r="L78" s="55">
        <f>IFERROR(_xlfn.XLOOKUP(A78,Catalog[MaterialCode],Catalog[DarkLbsDFperCase],0),0)</f>
        <v>6.36</v>
      </c>
      <c r="M78" s="57">
        <v>0</v>
      </c>
      <c r="N78" s="57">
        <v>0</v>
      </c>
      <c r="O78" s="57">
        <v>0</v>
      </c>
      <c r="P78" s="55">
        <f t="shared" si="14"/>
        <v>0</v>
      </c>
      <c r="Q78" s="55">
        <f t="shared" si="15"/>
        <v>0</v>
      </c>
      <c r="R78" s="55">
        <f t="shared" si="16"/>
        <v>0</v>
      </c>
      <c r="S78" s="55">
        <f t="shared" si="17"/>
        <v>0</v>
      </c>
      <c r="T78" s="57">
        <v>0</v>
      </c>
      <c r="U78" s="57">
        <v>0</v>
      </c>
      <c r="V78" s="57">
        <v>0</v>
      </c>
      <c r="W78" s="57">
        <v>0</v>
      </c>
      <c r="X78" s="57">
        <v>0</v>
      </c>
      <c r="Y78" s="57">
        <v>0</v>
      </c>
      <c r="Z78" s="57">
        <v>0</v>
      </c>
      <c r="AA78" s="57">
        <v>0</v>
      </c>
      <c r="AB78" s="57">
        <v>0</v>
      </c>
      <c r="AC78" s="57">
        <v>0</v>
      </c>
      <c r="AD78" s="57">
        <v>0</v>
      </c>
      <c r="AE78" s="57">
        <v>0</v>
      </c>
      <c r="AF78" s="55">
        <f t="shared" si="4"/>
        <v>0</v>
      </c>
    </row>
    <row r="79" spans="1:32" x14ac:dyDescent="0.25">
      <c r="A79">
        <v>10164770928</v>
      </c>
      <c r="B79" s="56" t="str">
        <f>IFERROR(_xlfn.XLOOKUP(A79,Catalog[MaterialCode],Catalog[Description],""),"")</f>
        <v>Whole Grain Breaded Patties</v>
      </c>
      <c r="C79" s="55" t="str">
        <f>IFERROR(_xlfn.XLOOKUP(A79,Catalog[MaterialCode],Catalog[Commodity],""),"")</f>
        <v>100103 W/D</v>
      </c>
      <c r="D79" s="55">
        <f>IFERROR(_xlfn.XLOOKUP(A79,Catalog[MaterialCode],Catalog[NetCaseWeight_lbs],0),0)</f>
        <v>30.6</v>
      </c>
      <c r="E79" s="55">
        <f>IFERROR(_xlfn.XLOOKUP(A79,Catalog[MaterialCode],Catalog[ServingsPerCase],0),0)</f>
        <v>144</v>
      </c>
      <c r="F79" s="83">
        <f>IFERROR(_xlfn.XLOOKUP(A79,Catalog[MaterialCode],Catalog[ServingSize_oz],0),0)</f>
        <v>3.4</v>
      </c>
      <c r="G79" s="55">
        <f>IFERROR(_xlfn.XLOOKUP(A79,Catalog[MaterialCode],Catalog[CSCPoints],0),0)</f>
        <v>0</v>
      </c>
      <c r="H79" s="55" t="str">
        <f>IFERROR(_xlfn.XLOOKUP(A79,Catalog[MaterialCode],Catalog[CNPortion],0),0)</f>
        <v>1 piece</v>
      </c>
      <c r="I79" s="55">
        <f>IFERROR(_xlfn.XLOOKUP(A79,Catalog[MaterialCode],Catalog[MMA_oz],0),0)</f>
        <v>2</v>
      </c>
      <c r="J79" s="55">
        <f>IFERROR(_xlfn.XLOOKUP(A79,Catalog[MaterialCode],Catalog[EqGrain_oz],0),0)</f>
        <v>1</v>
      </c>
      <c r="K79" s="55">
        <f>IFERROR(_xlfn.XLOOKUP(A79,Catalog[MaterialCode],Catalog[WhiteLbsDFperCase],0),0)</f>
        <v>8.2899999999999991</v>
      </c>
      <c r="L79" s="55">
        <f>IFERROR(_xlfn.XLOOKUP(A79,Catalog[MaterialCode],Catalog[DarkLbsDFperCase],0),0)</f>
        <v>7.8</v>
      </c>
      <c r="M79" s="57">
        <v>0</v>
      </c>
      <c r="N79" s="57">
        <v>0</v>
      </c>
      <c r="O79" s="57">
        <v>0</v>
      </c>
      <c r="P79" s="55">
        <f t="shared" si="14"/>
        <v>0</v>
      </c>
      <c r="Q79" s="55">
        <f t="shared" si="15"/>
        <v>0</v>
      </c>
      <c r="R79" s="55">
        <f t="shared" si="16"/>
        <v>0</v>
      </c>
      <c r="S79" s="55">
        <f t="shared" si="17"/>
        <v>0</v>
      </c>
      <c r="T79" s="57">
        <v>0</v>
      </c>
      <c r="U79" s="57">
        <v>0</v>
      </c>
      <c r="V79" s="57">
        <v>0</v>
      </c>
      <c r="W79" s="57">
        <v>0</v>
      </c>
      <c r="X79" s="57">
        <v>0</v>
      </c>
      <c r="Y79" s="57">
        <v>0</v>
      </c>
      <c r="Z79" s="57">
        <v>0</v>
      </c>
      <c r="AA79" s="57">
        <v>0</v>
      </c>
      <c r="AB79" s="57">
        <v>0</v>
      </c>
      <c r="AC79" s="57">
        <v>0</v>
      </c>
      <c r="AD79" s="57">
        <v>0</v>
      </c>
      <c r="AE79" s="57">
        <v>0</v>
      </c>
      <c r="AF79" s="55">
        <f t="shared" si="4"/>
        <v>0</v>
      </c>
    </row>
    <row r="80" spans="1:32" x14ac:dyDescent="0.25">
      <c r="A80">
        <v>10164780928</v>
      </c>
      <c r="B80" s="56" t="str">
        <f>IFERROR(_xlfn.XLOOKUP(A80,Catalog[MaterialCode],Catalog[Description],""),"")</f>
        <v>Whole Grain Breaded Chicken Nuggets</v>
      </c>
      <c r="C80" s="55" t="str">
        <f>IFERROR(_xlfn.XLOOKUP(A80,Catalog[MaterialCode],Catalog[Commodity],""),"")</f>
        <v>100103 W/D</v>
      </c>
      <c r="D80" s="55">
        <f>IFERROR(_xlfn.XLOOKUP(A80,Catalog[MaterialCode],Catalog[NetCaseWeight_lbs],0),0)</f>
        <v>30.6</v>
      </c>
      <c r="E80" s="55">
        <f>IFERROR(_xlfn.XLOOKUP(A80,Catalog[MaterialCode],Catalog[ServingsPerCase],0),0)</f>
        <v>144</v>
      </c>
      <c r="F80" s="83">
        <f>IFERROR(_xlfn.XLOOKUP(A80,Catalog[MaterialCode],Catalog[ServingSize_oz],0),0)</f>
        <v>3.4</v>
      </c>
      <c r="G80" s="55">
        <f>IFERROR(_xlfn.XLOOKUP(A80,Catalog[MaterialCode],Catalog[CSCPoints],0),0)</f>
        <v>0</v>
      </c>
      <c r="H80" s="55" t="str">
        <f>IFERROR(_xlfn.XLOOKUP(A80,Catalog[MaterialCode],Catalog[CNPortion],0),0)</f>
        <v>5 pieces</v>
      </c>
      <c r="I80" s="55">
        <f>IFERROR(_xlfn.XLOOKUP(A80,Catalog[MaterialCode],Catalog[MMA_oz],0),0)</f>
        <v>2</v>
      </c>
      <c r="J80" s="55">
        <f>IFERROR(_xlfn.XLOOKUP(A80,Catalog[MaterialCode],Catalog[EqGrain_oz],0),0)</f>
        <v>1</v>
      </c>
      <c r="K80" s="55">
        <f>IFERROR(_xlfn.XLOOKUP(A80,Catalog[MaterialCode],Catalog[WhiteLbsDFperCase],0),0)</f>
        <v>8.2899999999999991</v>
      </c>
      <c r="L80" s="55">
        <f>IFERROR(_xlfn.XLOOKUP(A80,Catalog[MaterialCode],Catalog[DarkLbsDFperCase],0),0)</f>
        <v>7.8</v>
      </c>
      <c r="M80" s="57">
        <v>0</v>
      </c>
      <c r="N80" s="57">
        <v>0</v>
      </c>
      <c r="O80" s="57">
        <v>0</v>
      </c>
      <c r="P80" s="55">
        <f t="shared" si="14"/>
        <v>0</v>
      </c>
      <c r="Q80" s="55">
        <f t="shared" si="15"/>
        <v>0</v>
      </c>
      <c r="R80" s="55">
        <f t="shared" si="16"/>
        <v>0</v>
      </c>
      <c r="S80" s="55">
        <f t="shared" si="17"/>
        <v>0</v>
      </c>
      <c r="T80" s="57">
        <v>0</v>
      </c>
      <c r="U80" s="57">
        <v>0</v>
      </c>
      <c r="V80" s="57">
        <v>0</v>
      </c>
      <c r="W80" s="57">
        <v>0</v>
      </c>
      <c r="X80" s="57">
        <v>0</v>
      </c>
      <c r="Y80" s="57">
        <v>0</v>
      </c>
      <c r="Z80" s="57">
        <v>0</v>
      </c>
      <c r="AA80" s="57">
        <v>0</v>
      </c>
      <c r="AB80" s="57">
        <v>0</v>
      </c>
      <c r="AC80" s="57">
        <v>0</v>
      </c>
      <c r="AD80" s="57">
        <v>0</v>
      </c>
      <c r="AE80" s="57">
        <v>0</v>
      </c>
      <c r="AF80" s="55">
        <f t="shared" si="4"/>
        <v>0</v>
      </c>
    </row>
    <row r="81" spans="1:32" x14ac:dyDescent="0.25">
      <c r="A81">
        <v>10218790928</v>
      </c>
      <c r="B81" s="56" t="str">
        <f>IFERROR(_xlfn.XLOOKUP(A81,Catalog[MaterialCode],Catalog[Description],""),"")</f>
        <v>Seasoned Glazed Mesquite &amp; Smoke Flavored ProPortion® Bone-In Chicken</v>
      </c>
      <c r="C81" s="55" t="str">
        <f>IFERROR(_xlfn.XLOOKUP(A81,Catalog[MaterialCode],Catalog[Commodity],""),"")</f>
        <v>100103 W/D</v>
      </c>
      <c r="D81" s="55">
        <f>IFERROR(_xlfn.XLOOKUP(A81,Catalog[MaterialCode],Catalog[NetCaseWeight_lbs],0),0)</f>
        <v>23.08</v>
      </c>
      <c r="E81" s="55">
        <f>IFERROR(_xlfn.XLOOKUP(A81,Catalog[MaterialCode],Catalog[ServingsPerCase],0),0)</f>
        <v>78</v>
      </c>
      <c r="F81" s="83">
        <f>IFERROR(_xlfn.XLOOKUP(A81,Catalog[MaterialCode],Catalog[ServingSize_oz],0),0)</f>
        <v>0</v>
      </c>
      <c r="G81" s="55">
        <f>IFERROR(_xlfn.XLOOKUP(A81,Catalog[MaterialCode],Catalog[CSCPoints],0),0)</f>
        <v>25</v>
      </c>
      <c r="H81" s="55" t="str">
        <f>IFERROR(_xlfn.XLOOKUP(A81,Catalog[MaterialCode],Catalog[CNPortion],0),0)</f>
        <v>1 piece</v>
      </c>
      <c r="I81" s="55">
        <f>IFERROR(_xlfn.XLOOKUP(A81,Catalog[MaterialCode],Catalog[MMA_oz],0),0)</f>
        <v>0</v>
      </c>
      <c r="J81" s="55">
        <f>IFERROR(_xlfn.XLOOKUP(A81,Catalog[MaterialCode],Catalog[EqGrain_oz],0),0)</f>
        <v>0</v>
      </c>
      <c r="K81" s="55">
        <f>IFERROR(_xlfn.XLOOKUP(A81,Catalog[MaterialCode],Catalog[WhiteLbsDFperCase],0),0)</f>
        <v>9.32</v>
      </c>
      <c r="L81" s="55">
        <f>IFERROR(_xlfn.XLOOKUP(A81,Catalog[MaterialCode],Catalog[DarkLbsDFperCase],0),0)</f>
        <v>9.7799999999999994</v>
      </c>
      <c r="M81" s="57">
        <v>0</v>
      </c>
      <c r="N81" s="57">
        <v>0</v>
      </c>
      <c r="O81" s="57">
        <v>0</v>
      </c>
      <c r="P81" s="55">
        <f t="shared" si="14"/>
        <v>0</v>
      </c>
      <c r="Q81" s="55">
        <f t="shared" si="15"/>
        <v>0</v>
      </c>
      <c r="R81" s="55">
        <f t="shared" si="16"/>
        <v>0</v>
      </c>
      <c r="S81" s="55">
        <f t="shared" si="17"/>
        <v>0</v>
      </c>
      <c r="T81" s="57">
        <v>0</v>
      </c>
      <c r="U81" s="57">
        <v>0</v>
      </c>
      <c r="V81" s="57">
        <v>0</v>
      </c>
      <c r="W81" s="57">
        <v>0</v>
      </c>
      <c r="X81" s="57">
        <v>0</v>
      </c>
      <c r="Y81" s="57">
        <v>0</v>
      </c>
      <c r="Z81" s="57">
        <v>0</v>
      </c>
      <c r="AA81" s="57">
        <v>0</v>
      </c>
      <c r="AB81" s="57">
        <v>0</v>
      </c>
      <c r="AC81" s="57">
        <v>0</v>
      </c>
      <c r="AD81" s="57">
        <v>0</v>
      </c>
      <c r="AE81" s="57">
        <v>0</v>
      </c>
      <c r="AF81" s="55">
        <f t="shared" ref="AF81:AF115" si="18">Q81-SUM(T81:AE81)</f>
        <v>0</v>
      </c>
    </row>
    <row r="82" spans="1:32" x14ac:dyDescent="0.25">
      <c r="A82">
        <v>10299010928</v>
      </c>
      <c r="B82" s="56" t="str">
        <f>IFERROR(_xlfn.XLOOKUP(A82,Catalog[MaterialCode],Catalog[Description],""),"")</f>
        <v>Grilled Chicken Patties</v>
      </c>
      <c r="C82" s="55" t="str">
        <f>IFERROR(_xlfn.XLOOKUP(A82,Catalog[MaterialCode],Catalog[Commodity],""),"")</f>
        <v>100103 W/D</v>
      </c>
      <c r="D82" s="55">
        <f>IFERROR(_xlfn.XLOOKUP(A82,Catalog[MaterialCode],Catalog[NetCaseWeight_lbs],0),0)</f>
        <v>30</v>
      </c>
      <c r="E82" s="55">
        <f>IFERROR(_xlfn.XLOOKUP(A82,Catalog[MaterialCode],Catalog[ServingsPerCase],0),0)</f>
        <v>192</v>
      </c>
      <c r="F82" s="83">
        <f>IFERROR(_xlfn.XLOOKUP(A82,Catalog[MaterialCode],Catalog[ServingSize_oz],0),0)</f>
        <v>2.4700000000000002</v>
      </c>
      <c r="G82" s="55">
        <f>IFERROR(_xlfn.XLOOKUP(A82,Catalog[MaterialCode],Catalog[CSCPoints],0),0)</f>
        <v>0</v>
      </c>
      <c r="H82" s="55" t="str">
        <f>IFERROR(_xlfn.XLOOKUP(A82,Catalog[MaterialCode],Catalog[CNPortion],0),0)</f>
        <v>1 piece</v>
      </c>
      <c r="I82" s="55">
        <f>IFERROR(_xlfn.XLOOKUP(A82,Catalog[MaterialCode],Catalog[MMA_oz],0),0)</f>
        <v>2</v>
      </c>
      <c r="J82" s="55">
        <f>IFERROR(_xlfn.XLOOKUP(A82,Catalog[MaterialCode],Catalog[EqGrain_oz],0),0)</f>
        <v>0</v>
      </c>
      <c r="K82" s="55">
        <f>IFERROR(_xlfn.XLOOKUP(A82,Catalog[MaterialCode],Catalog[WhiteLbsDFperCase],0),0)</f>
        <v>23.58</v>
      </c>
      <c r="L82" s="55">
        <f>IFERROR(_xlfn.XLOOKUP(A82,Catalog[MaterialCode],Catalog[DarkLbsDFperCase],0),0)</f>
        <v>15.72</v>
      </c>
      <c r="M82" s="57">
        <v>0</v>
      </c>
      <c r="N82" s="57">
        <v>0</v>
      </c>
      <c r="O82" s="57">
        <v>0</v>
      </c>
      <c r="P82" s="55">
        <f t="shared" si="14"/>
        <v>0</v>
      </c>
      <c r="Q82" s="55">
        <f t="shared" si="15"/>
        <v>0</v>
      </c>
      <c r="R82" s="55">
        <f t="shared" si="16"/>
        <v>0</v>
      </c>
      <c r="S82" s="55">
        <f t="shared" si="17"/>
        <v>0</v>
      </c>
      <c r="T82" s="57">
        <v>0</v>
      </c>
      <c r="U82" s="57">
        <v>0</v>
      </c>
      <c r="V82" s="57">
        <v>0</v>
      </c>
      <c r="W82" s="57">
        <v>0</v>
      </c>
      <c r="X82" s="57">
        <v>0</v>
      </c>
      <c r="Y82" s="57">
        <v>0</v>
      </c>
      <c r="Z82" s="57">
        <v>0</v>
      </c>
      <c r="AA82" s="57">
        <v>0</v>
      </c>
      <c r="AB82" s="57">
        <v>0</v>
      </c>
      <c r="AC82" s="57">
        <v>0</v>
      </c>
      <c r="AD82" s="57">
        <v>0</v>
      </c>
      <c r="AE82" s="57">
        <v>0</v>
      </c>
      <c r="AF82" s="55">
        <f t="shared" si="18"/>
        <v>0</v>
      </c>
    </row>
    <row r="83" spans="1:32" x14ac:dyDescent="0.25">
      <c r="A83">
        <v>10365230928</v>
      </c>
      <c r="B83" s="56" t="str">
        <f>IFERROR(_xlfn.XLOOKUP(A83,Catalog[MaterialCode],Catalog[Description],""),"")</f>
        <v>IW Breaded Chicken Biscuit Sandwich</v>
      </c>
      <c r="C83" s="55" t="str">
        <f>IFERROR(_xlfn.XLOOKUP(A83,Catalog[MaterialCode],Catalog[Commodity],""),"")</f>
        <v>100103 W/D</v>
      </c>
      <c r="D83" s="55">
        <f>IFERROR(_xlfn.XLOOKUP(A83,Catalog[MaterialCode],Catalog[NetCaseWeight_lbs],0),0)</f>
        <v>21.88</v>
      </c>
      <c r="E83" s="55">
        <f>IFERROR(_xlfn.XLOOKUP(A83,Catalog[MaterialCode],Catalog[ServingsPerCase],0),0)</f>
        <v>100</v>
      </c>
      <c r="F83" s="83">
        <f>IFERROR(_xlfn.XLOOKUP(A83,Catalog[MaterialCode],Catalog[ServingSize_oz],0),0)</f>
        <v>3.5</v>
      </c>
      <c r="G83" s="55">
        <f>IFERROR(_xlfn.XLOOKUP(A83,Catalog[MaterialCode],Catalog[CSCPoints],0),0)</f>
        <v>40</v>
      </c>
      <c r="H83" s="55" t="str">
        <f>IFERROR(_xlfn.XLOOKUP(A83,Catalog[MaterialCode],Catalog[CNPortion],0),0)</f>
        <v>1 Sandwich</v>
      </c>
      <c r="I83" s="55">
        <f>IFERROR(_xlfn.XLOOKUP(A83,Catalog[MaterialCode],Catalog[MMA_oz],0),0)</f>
        <v>1</v>
      </c>
      <c r="J83" s="55">
        <f>IFERROR(_xlfn.XLOOKUP(A83,Catalog[MaterialCode],Catalog[EqGrain_oz],0),0)</f>
        <v>2</v>
      </c>
      <c r="K83" s="55">
        <f>IFERROR(_xlfn.XLOOKUP(A83,Catalog[MaterialCode],Catalog[WhiteLbsDFperCase],0),0)</f>
        <v>3.97</v>
      </c>
      <c r="L83" s="55">
        <f>IFERROR(_xlfn.XLOOKUP(A83,Catalog[MaterialCode],Catalog[DarkLbsDFperCase],0),0)</f>
        <v>2.65</v>
      </c>
      <c r="M83" s="57">
        <v>0</v>
      </c>
      <c r="N83" s="57">
        <v>0</v>
      </c>
      <c r="O83" s="57">
        <v>0</v>
      </c>
      <c r="P83" s="55">
        <f t="shared" si="14"/>
        <v>0</v>
      </c>
      <c r="Q83" s="55">
        <f t="shared" si="15"/>
        <v>0</v>
      </c>
      <c r="R83" s="55">
        <f t="shared" si="16"/>
        <v>0</v>
      </c>
      <c r="S83" s="55">
        <f t="shared" si="17"/>
        <v>0</v>
      </c>
      <c r="T83" s="57">
        <v>0</v>
      </c>
      <c r="U83" s="57">
        <v>0</v>
      </c>
      <c r="V83" s="57">
        <v>0</v>
      </c>
      <c r="W83" s="57">
        <v>0</v>
      </c>
      <c r="X83" s="57">
        <v>0</v>
      </c>
      <c r="Y83" s="57">
        <v>0</v>
      </c>
      <c r="Z83" s="57">
        <v>0</v>
      </c>
      <c r="AA83" s="57">
        <v>0</v>
      </c>
      <c r="AB83" s="57">
        <v>0</v>
      </c>
      <c r="AC83" s="57">
        <v>0</v>
      </c>
      <c r="AD83" s="57">
        <v>0</v>
      </c>
      <c r="AE83" s="57">
        <v>0</v>
      </c>
      <c r="AF83" s="55">
        <f t="shared" si="18"/>
        <v>0</v>
      </c>
    </row>
    <row r="84" spans="1:32" x14ac:dyDescent="0.25">
      <c r="A84">
        <v>10460120928</v>
      </c>
      <c r="B84" s="56" t="str">
        <f>IFERROR(_xlfn.XLOOKUP(A84,Catalog[MaterialCode],Catalog[Description],""),"")</f>
        <v>All Natural** Low Sodium Diced Chicken</v>
      </c>
      <c r="C84" s="55" t="str">
        <f>IFERROR(_xlfn.XLOOKUP(A84,Catalog[MaterialCode],Catalog[Commodity],""),"")</f>
        <v>100103 W/D</v>
      </c>
      <c r="D84" s="55">
        <f>IFERROR(_xlfn.XLOOKUP(A84,Catalog[MaterialCode],Catalog[NetCaseWeight_lbs],0),0)</f>
        <v>10</v>
      </c>
      <c r="E84" s="55">
        <f>IFERROR(_xlfn.XLOOKUP(A84,Catalog[MaterialCode],Catalog[ServingsPerCase],0),0)</f>
        <v>70</v>
      </c>
      <c r="F84" s="83">
        <f>IFERROR(_xlfn.XLOOKUP(A84,Catalog[MaterialCode],Catalog[ServingSize_oz],0),0)</f>
        <v>2.2999999999999998</v>
      </c>
      <c r="G84" s="55">
        <f>IFERROR(_xlfn.XLOOKUP(A84,Catalog[MaterialCode],Catalog[CSCPoints],0),0)</f>
        <v>10</v>
      </c>
      <c r="H84" s="55" t="str">
        <f>IFERROR(_xlfn.XLOOKUP(A84,Catalog[MaterialCode],Catalog[CNPortion],0),0)</f>
        <v>2.30 oz.</v>
      </c>
      <c r="I84" s="55">
        <f>IFERROR(_xlfn.XLOOKUP(A84,Catalog[MaterialCode],Catalog[MMA_oz],0),0)</f>
        <v>2</v>
      </c>
      <c r="J84" s="55">
        <f>IFERROR(_xlfn.XLOOKUP(A84,Catalog[MaterialCode],Catalog[EqGrain_oz],0),0)</f>
        <v>0</v>
      </c>
      <c r="K84" s="55">
        <f>IFERROR(_xlfn.XLOOKUP(A84,Catalog[MaterialCode],Catalog[WhiteLbsDFperCase],0),0)</f>
        <v>8.5299999999999994</v>
      </c>
      <c r="L84" s="55">
        <f>IFERROR(_xlfn.XLOOKUP(A84,Catalog[MaterialCode],Catalog[DarkLbsDFperCase],0),0)</f>
        <v>5.69</v>
      </c>
      <c r="M84" s="57">
        <v>0</v>
      </c>
      <c r="N84" s="57">
        <v>0</v>
      </c>
      <c r="O84" s="57">
        <v>0</v>
      </c>
      <c r="P84" s="55">
        <f t="shared" si="14"/>
        <v>0</v>
      </c>
      <c r="Q84" s="55">
        <f t="shared" si="15"/>
        <v>0</v>
      </c>
      <c r="R84" s="55">
        <f t="shared" si="16"/>
        <v>0</v>
      </c>
      <c r="S84" s="55">
        <f t="shared" si="17"/>
        <v>0</v>
      </c>
      <c r="T84" s="57">
        <v>0</v>
      </c>
      <c r="U84" s="57">
        <v>0</v>
      </c>
      <c r="V84" s="57">
        <v>0</v>
      </c>
      <c r="W84" s="57">
        <v>0</v>
      </c>
      <c r="X84" s="57">
        <v>0</v>
      </c>
      <c r="Y84" s="57">
        <v>0</v>
      </c>
      <c r="Z84" s="57">
        <v>0</v>
      </c>
      <c r="AA84" s="57">
        <v>0</v>
      </c>
      <c r="AB84" s="57">
        <v>0</v>
      </c>
      <c r="AC84" s="57">
        <v>0</v>
      </c>
      <c r="AD84" s="57">
        <v>0</v>
      </c>
      <c r="AE84" s="57">
        <v>0</v>
      </c>
      <c r="AF84" s="55">
        <f t="shared" si="18"/>
        <v>0</v>
      </c>
    </row>
    <row r="85" spans="1:32" x14ac:dyDescent="0.25">
      <c r="A85">
        <v>10460210928</v>
      </c>
      <c r="B85" s="56" t="str">
        <f>IFERROR(_xlfn.XLOOKUP(A85,Catalog[MaterialCode],Catalog[Description],""),"")</f>
        <v>All Natural** Low Sodium Pulled Chicken</v>
      </c>
      <c r="C85" s="55" t="str">
        <f>IFERROR(_xlfn.XLOOKUP(A85,Catalog[MaterialCode],Catalog[Commodity],""),"")</f>
        <v>100103 W/D</v>
      </c>
      <c r="D85" s="55">
        <f>IFERROR(_xlfn.XLOOKUP(A85,Catalog[MaterialCode],Catalog[NetCaseWeight_lbs],0),0)</f>
        <v>10</v>
      </c>
      <c r="E85" s="55">
        <f>IFERROR(_xlfn.XLOOKUP(A85,Catalog[MaterialCode],Catalog[ServingsPerCase],0),0)</f>
        <v>73</v>
      </c>
      <c r="F85" s="83">
        <f>IFERROR(_xlfn.XLOOKUP(A85,Catalog[MaterialCode],Catalog[ServingSize_oz],0),0)</f>
        <v>2.2000000000000002</v>
      </c>
      <c r="G85" s="55">
        <f>IFERROR(_xlfn.XLOOKUP(A85,Catalog[MaterialCode],Catalog[CSCPoints],0),0)</f>
        <v>10</v>
      </c>
      <c r="H85" s="55" t="str">
        <f>IFERROR(_xlfn.XLOOKUP(A85,Catalog[MaterialCode],Catalog[CNPortion],0),0)</f>
        <v>2.20 oz.</v>
      </c>
      <c r="I85" s="55">
        <f>IFERROR(_xlfn.XLOOKUP(A85,Catalog[MaterialCode],Catalog[MMA_oz],0),0)</f>
        <v>2</v>
      </c>
      <c r="J85" s="55">
        <f>IFERROR(_xlfn.XLOOKUP(A85,Catalog[MaterialCode],Catalog[EqGrain_oz],0),0)</f>
        <v>0</v>
      </c>
      <c r="K85" s="55">
        <f>IFERROR(_xlfn.XLOOKUP(A85,Catalog[MaterialCode],Catalog[WhiteLbsDFperCase],0),0)</f>
        <v>4.97</v>
      </c>
      <c r="L85" s="55">
        <f>IFERROR(_xlfn.XLOOKUP(A85,Catalog[MaterialCode],Catalog[DarkLbsDFperCase],0),0)</f>
        <v>9.24</v>
      </c>
      <c r="M85" s="57">
        <v>0</v>
      </c>
      <c r="N85" s="57">
        <v>0</v>
      </c>
      <c r="O85" s="57">
        <v>0</v>
      </c>
      <c r="P85" s="55">
        <f t="shared" si="14"/>
        <v>0</v>
      </c>
      <c r="Q85" s="55">
        <f t="shared" si="15"/>
        <v>0</v>
      </c>
      <c r="R85" s="55">
        <f t="shared" si="16"/>
        <v>0</v>
      </c>
      <c r="S85" s="55">
        <f t="shared" si="17"/>
        <v>0</v>
      </c>
      <c r="T85" s="57">
        <v>0</v>
      </c>
      <c r="U85" s="57">
        <v>0</v>
      </c>
      <c r="V85" s="57">
        <v>0</v>
      </c>
      <c r="W85" s="57">
        <v>0</v>
      </c>
      <c r="X85" s="57">
        <v>0</v>
      </c>
      <c r="Y85" s="57">
        <v>0</v>
      </c>
      <c r="Z85" s="57">
        <v>0</v>
      </c>
      <c r="AA85" s="57">
        <v>0</v>
      </c>
      <c r="AB85" s="57">
        <v>0</v>
      </c>
      <c r="AC85" s="57">
        <v>0</v>
      </c>
      <c r="AD85" s="57">
        <v>0</v>
      </c>
      <c r="AE85" s="57">
        <v>0</v>
      </c>
      <c r="AF85" s="55">
        <f t="shared" si="18"/>
        <v>0</v>
      </c>
    </row>
    <row r="86" spans="1:32" x14ac:dyDescent="0.25">
      <c r="A86">
        <v>10703040928</v>
      </c>
      <c r="B86" s="56" t="str">
        <f>IFERROR(_xlfn.XLOOKUP(A86,Catalog[MaterialCode],Catalog[Description],""),"")</f>
        <v>Whole Grain Breaded Golden Crispy Chicken Patties</v>
      </c>
      <c r="C86" s="55" t="str">
        <f>IFERROR(_xlfn.XLOOKUP(A86,Catalog[MaterialCode],Catalog[Commodity],""),"")</f>
        <v>100103 W/D</v>
      </c>
      <c r="D86" s="55">
        <f>IFERROR(_xlfn.XLOOKUP(A86,Catalog[MaterialCode],Catalog[NetCaseWeight_lbs],0),0)</f>
        <v>32.82</v>
      </c>
      <c r="E86" s="55">
        <f>IFERROR(_xlfn.XLOOKUP(A86,Catalog[MaterialCode],Catalog[ServingsPerCase],0),0)</f>
        <v>175</v>
      </c>
      <c r="F86" s="83">
        <f>IFERROR(_xlfn.XLOOKUP(A86,Catalog[MaterialCode],Catalog[ServingSize_oz],0),0)</f>
        <v>3</v>
      </c>
      <c r="G86" s="55">
        <f>IFERROR(_xlfn.XLOOKUP(A86,Catalog[MaterialCode],Catalog[CSCPoints],0),0)</f>
        <v>0</v>
      </c>
      <c r="H86" s="55" t="str">
        <f>IFERROR(_xlfn.XLOOKUP(A86,Catalog[MaterialCode],Catalog[CNPortion],0),0)</f>
        <v>1 piece</v>
      </c>
      <c r="I86" s="55">
        <f>IFERROR(_xlfn.XLOOKUP(A86,Catalog[MaterialCode],Catalog[MMA_oz],0),0)</f>
        <v>2</v>
      </c>
      <c r="J86" s="55">
        <f>IFERROR(_xlfn.XLOOKUP(A86,Catalog[MaterialCode],Catalog[EqGrain_oz],0),0)</f>
        <v>1</v>
      </c>
      <c r="K86" s="55">
        <f>IFERROR(_xlfn.XLOOKUP(A86,Catalog[MaterialCode],Catalog[WhiteLbsDFperCase],0),0)</f>
        <v>14.56</v>
      </c>
      <c r="L86" s="55">
        <f>IFERROR(_xlfn.XLOOKUP(A86,Catalog[MaterialCode],Catalog[DarkLbsDFperCase],0),0)</f>
        <v>9.6999999999999993</v>
      </c>
      <c r="M86" s="57">
        <v>0</v>
      </c>
      <c r="N86" s="57">
        <v>0</v>
      </c>
      <c r="O86" s="57">
        <v>0</v>
      </c>
      <c r="P86" s="55">
        <f t="shared" si="14"/>
        <v>0</v>
      </c>
      <c r="Q86" s="55">
        <f t="shared" si="15"/>
        <v>0</v>
      </c>
      <c r="R86" s="55">
        <f t="shared" si="16"/>
        <v>0</v>
      </c>
      <c r="S86" s="55">
        <f t="shared" si="17"/>
        <v>0</v>
      </c>
      <c r="T86" s="57">
        <v>0</v>
      </c>
      <c r="U86" s="57">
        <v>0</v>
      </c>
      <c r="V86" s="57">
        <v>0</v>
      </c>
      <c r="W86" s="57">
        <v>0</v>
      </c>
      <c r="X86" s="57">
        <v>0</v>
      </c>
      <c r="Y86" s="57">
        <v>0</v>
      </c>
      <c r="Z86" s="57">
        <v>0</v>
      </c>
      <c r="AA86" s="57">
        <v>0</v>
      </c>
      <c r="AB86" s="57">
        <v>0</v>
      </c>
      <c r="AC86" s="57">
        <v>0</v>
      </c>
      <c r="AD86" s="57">
        <v>0</v>
      </c>
      <c r="AE86" s="57">
        <v>0</v>
      </c>
      <c r="AF86" s="55">
        <f t="shared" si="18"/>
        <v>0</v>
      </c>
    </row>
    <row r="87" spans="1:32" x14ac:dyDescent="0.25">
      <c r="A87">
        <v>10703140928</v>
      </c>
      <c r="B87" s="56" t="str">
        <f>IFERROR(_xlfn.XLOOKUP(A87,Catalog[MaterialCode],Catalog[Description],""),"")</f>
        <v>Whole Grain Breaded Hot 'N Spicy Chicken Patties</v>
      </c>
      <c r="C87" s="55" t="str">
        <f>IFERROR(_xlfn.XLOOKUP(A87,Catalog[MaterialCode],Catalog[Commodity],""),"")</f>
        <v>100103 W/D</v>
      </c>
      <c r="D87" s="55">
        <f>IFERROR(_xlfn.XLOOKUP(A87,Catalog[MaterialCode],Catalog[NetCaseWeight_lbs],0),0)</f>
        <v>32.82</v>
      </c>
      <c r="E87" s="55">
        <f>IFERROR(_xlfn.XLOOKUP(A87,Catalog[MaterialCode],Catalog[ServingsPerCase],0),0)</f>
        <v>175</v>
      </c>
      <c r="F87" s="83">
        <f>IFERROR(_xlfn.XLOOKUP(A87,Catalog[MaterialCode],Catalog[ServingSize_oz],0),0)</f>
        <v>3</v>
      </c>
      <c r="G87" s="55">
        <f>IFERROR(_xlfn.XLOOKUP(A87,Catalog[MaterialCode],Catalog[CSCPoints],0),0)</f>
        <v>0</v>
      </c>
      <c r="H87" s="55" t="str">
        <f>IFERROR(_xlfn.XLOOKUP(A87,Catalog[MaterialCode],Catalog[CNPortion],0),0)</f>
        <v>1 piece</v>
      </c>
      <c r="I87" s="55">
        <f>IFERROR(_xlfn.XLOOKUP(A87,Catalog[MaterialCode],Catalog[MMA_oz],0),0)</f>
        <v>2</v>
      </c>
      <c r="J87" s="55">
        <f>IFERROR(_xlfn.XLOOKUP(A87,Catalog[MaterialCode],Catalog[EqGrain_oz],0),0)</f>
        <v>1</v>
      </c>
      <c r="K87" s="55">
        <f>IFERROR(_xlfn.XLOOKUP(A87,Catalog[MaterialCode],Catalog[WhiteLbsDFperCase],0),0)</f>
        <v>14.56</v>
      </c>
      <c r="L87" s="55">
        <f>IFERROR(_xlfn.XLOOKUP(A87,Catalog[MaterialCode],Catalog[DarkLbsDFperCase],0),0)</f>
        <v>9.6999999999999993</v>
      </c>
      <c r="M87" s="57">
        <v>0</v>
      </c>
      <c r="N87" s="57">
        <v>0</v>
      </c>
      <c r="O87" s="57">
        <v>0</v>
      </c>
      <c r="P87" s="55">
        <f t="shared" si="14"/>
        <v>0</v>
      </c>
      <c r="Q87" s="55">
        <f t="shared" si="15"/>
        <v>0</v>
      </c>
      <c r="R87" s="55">
        <f t="shared" si="16"/>
        <v>0</v>
      </c>
      <c r="S87" s="55">
        <f t="shared" si="17"/>
        <v>0</v>
      </c>
      <c r="T87" s="57">
        <v>0</v>
      </c>
      <c r="U87" s="57">
        <v>0</v>
      </c>
      <c r="V87" s="57">
        <v>0</v>
      </c>
      <c r="W87" s="57">
        <v>0</v>
      </c>
      <c r="X87" s="57">
        <v>0</v>
      </c>
      <c r="Y87" s="57">
        <v>0</v>
      </c>
      <c r="Z87" s="57">
        <v>0</v>
      </c>
      <c r="AA87" s="57">
        <v>0</v>
      </c>
      <c r="AB87" s="57">
        <v>0</v>
      </c>
      <c r="AC87" s="57">
        <v>0</v>
      </c>
      <c r="AD87" s="57">
        <v>0</v>
      </c>
      <c r="AE87" s="57">
        <v>0</v>
      </c>
      <c r="AF87" s="55">
        <f t="shared" si="18"/>
        <v>0</v>
      </c>
    </row>
    <row r="88" spans="1:32" x14ac:dyDescent="0.25">
      <c r="A88">
        <v>10703340928</v>
      </c>
      <c r="B88" s="56" t="str">
        <f>IFERROR(_xlfn.XLOOKUP(A88,Catalog[MaterialCode],Catalog[Description],""),"")</f>
        <v>Whole Grain Breaded Golden Crispy Chicken Tenders</v>
      </c>
      <c r="C88" s="55" t="str">
        <f>IFERROR(_xlfn.XLOOKUP(A88,Catalog[MaterialCode],Catalog[Commodity],""),"")</f>
        <v>100103 W/D</v>
      </c>
      <c r="D88" s="55">
        <f>IFERROR(_xlfn.XLOOKUP(A88,Catalog[MaterialCode],Catalog[NetCaseWeight_lbs],0),0)</f>
        <v>31.86</v>
      </c>
      <c r="E88" s="55">
        <f>IFERROR(_xlfn.XLOOKUP(A88,Catalog[MaterialCode],Catalog[ServingsPerCase],0),0)</f>
        <v>150</v>
      </c>
      <c r="F88" s="83">
        <f>IFERROR(_xlfn.XLOOKUP(A88,Catalog[MaterialCode],Catalog[ServingSize_oz],0),0)</f>
        <v>3.39</v>
      </c>
      <c r="G88" s="55">
        <f>IFERROR(_xlfn.XLOOKUP(A88,Catalog[MaterialCode],Catalog[CSCPoints],0),0)</f>
        <v>0</v>
      </c>
      <c r="H88" s="55" t="str">
        <f>IFERROR(_xlfn.XLOOKUP(A88,Catalog[MaterialCode],Catalog[CNPortion],0),0)</f>
        <v>3 pieces</v>
      </c>
      <c r="I88" s="55">
        <f>IFERROR(_xlfn.XLOOKUP(A88,Catalog[MaterialCode],Catalog[MMA_oz],0),0)</f>
        <v>2</v>
      </c>
      <c r="J88" s="55">
        <f>IFERROR(_xlfn.XLOOKUP(A88,Catalog[MaterialCode],Catalog[EqGrain_oz],0),0)</f>
        <v>1</v>
      </c>
      <c r="K88" s="55">
        <f>IFERROR(_xlfn.XLOOKUP(A88,Catalog[MaterialCode],Catalog[WhiteLbsDFperCase],0),0)</f>
        <v>11.84</v>
      </c>
      <c r="L88" s="55">
        <f>IFERROR(_xlfn.XLOOKUP(A88,Catalog[MaterialCode],Catalog[DarkLbsDFperCase],0),0)</f>
        <v>7.9</v>
      </c>
      <c r="M88" s="57">
        <v>0</v>
      </c>
      <c r="N88" s="57">
        <v>0</v>
      </c>
      <c r="O88" s="57">
        <v>0</v>
      </c>
      <c r="P88" s="55">
        <f t="shared" si="14"/>
        <v>0</v>
      </c>
      <c r="Q88" s="55">
        <f t="shared" si="15"/>
        <v>0</v>
      </c>
      <c r="R88" s="55">
        <f t="shared" si="16"/>
        <v>0</v>
      </c>
      <c r="S88" s="55">
        <f t="shared" si="17"/>
        <v>0</v>
      </c>
      <c r="T88" s="57">
        <v>0</v>
      </c>
      <c r="U88" s="57">
        <v>0</v>
      </c>
      <c r="V88" s="57">
        <v>0</v>
      </c>
      <c r="W88" s="57">
        <v>0</v>
      </c>
      <c r="X88" s="57">
        <v>0</v>
      </c>
      <c r="Y88" s="57">
        <v>0</v>
      </c>
      <c r="Z88" s="57">
        <v>0</v>
      </c>
      <c r="AA88" s="57">
        <v>0</v>
      </c>
      <c r="AB88" s="57">
        <v>0</v>
      </c>
      <c r="AC88" s="57">
        <v>0</v>
      </c>
      <c r="AD88" s="57">
        <v>0</v>
      </c>
      <c r="AE88" s="57">
        <v>0</v>
      </c>
      <c r="AF88" s="55">
        <f t="shared" si="18"/>
        <v>0</v>
      </c>
    </row>
    <row r="89" spans="1:32" x14ac:dyDescent="0.25">
      <c r="A89">
        <v>10703440928</v>
      </c>
      <c r="B89" s="56" t="str">
        <f>IFERROR(_xlfn.XLOOKUP(A89,Catalog[MaterialCode],Catalog[Description],""),"")</f>
        <v>Whole Grain Breaded Hot 'N Spicy Chicken Tenders</v>
      </c>
      <c r="C89" s="55" t="str">
        <f>IFERROR(_xlfn.XLOOKUP(A89,Catalog[MaterialCode],Catalog[Commodity],""),"")</f>
        <v>100103 W/D</v>
      </c>
      <c r="D89" s="55">
        <f>IFERROR(_xlfn.XLOOKUP(A89,Catalog[MaterialCode],Catalog[NetCaseWeight_lbs],0),0)</f>
        <v>31.86</v>
      </c>
      <c r="E89" s="55">
        <f>IFERROR(_xlfn.XLOOKUP(A89,Catalog[MaterialCode],Catalog[ServingsPerCase],0),0)</f>
        <v>149</v>
      </c>
      <c r="F89" s="83">
        <f>IFERROR(_xlfn.XLOOKUP(A89,Catalog[MaterialCode],Catalog[ServingSize_oz],0),0)</f>
        <v>3.42</v>
      </c>
      <c r="G89" s="55">
        <f>IFERROR(_xlfn.XLOOKUP(A89,Catalog[MaterialCode],Catalog[CSCPoints],0),0)</f>
        <v>0</v>
      </c>
      <c r="H89" s="55" t="str">
        <f>IFERROR(_xlfn.XLOOKUP(A89,Catalog[MaterialCode],Catalog[CNPortion],0),0)</f>
        <v>3 pieces</v>
      </c>
      <c r="I89" s="55">
        <f>IFERROR(_xlfn.XLOOKUP(A89,Catalog[MaterialCode],Catalog[MMA_oz],0),0)</f>
        <v>2</v>
      </c>
      <c r="J89" s="55">
        <f>IFERROR(_xlfn.XLOOKUP(A89,Catalog[MaterialCode],Catalog[EqGrain_oz],0),0)</f>
        <v>1</v>
      </c>
      <c r="K89" s="55">
        <f>IFERROR(_xlfn.XLOOKUP(A89,Catalog[MaterialCode],Catalog[WhiteLbsDFperCase],0),0)</f>
        <v>11.84</v>
      </c>
      <c r="L89" s="55">
        <f>IFERROR(_xlfn.XLOOKUP(A89,Catalog[MaterialCode],Catalog[DarkLbsDFperCase],0),0)</f>
        <v>7.9</v>
      </c>
      <c r="M89" s="57">
        <v>0</v>
      </c>
      <c r="N89" s="57">
        <v>0</v>
      </c>
      <c r="O89" s="57">
        <v>0</v>
      </c>
      <c r="P89" s="55">
        <f t="shared" si="14"/>
        <v>0</v>
      </c>
      <c r="Q89" s="55">
        <f t="shared" si="15"/>
        <v>0</v>
      </c>
      <c r="R89" s="55">
        <f t="shared" si="16"/>
        <v>0</v>
      </c>
      <c r="S89" s="55">
        <f t="shared" si="17"/>
        <v>0</v>
      </c>
      <c r="T89" s="57">
        <v>0</v>
      </c>
      <c r="U89" s="57">
        <v>0</v>
      </c>
      <c r="V89" s="57">
        <v>0</v>
      </c>
      <c r="W89" s="57">
        <v>0</v>
      </c>
      <c r="X89" s="57">
        <v>0</v>
      </c>
      <c r="Y89" s="57">
        <v>0</v>
      </c>
      <c r="Z89" s="57">
        <v>0</v>
      </c>
      <c r="AA89" s="57">
        <v>0</v>
      </c>
      <c r="AB89" s="57">
        <v>0</v>
      </c>
      <c r="AC89" s="57">
        <v>0</v>
      </c>
      <c r="AD89" s="57">
        <v>0</v>
      </c>
      <c r="AE89" s="57">
        <v>0</v>
      </c>
      <c r="AF89" s="55">
        <f t="shared" si="18"/>
        <v>0</v>
      </c>
    </row>
    <row r="90" spans="1:32" x14ac:dyDescent="0.25">
      <c r="A90">
        <v>10703640928</v>
      </c>
      <c r="B90" s="56" t="str">
        <f>IFERROR(_xlfn.XLOOKUP(A90,Catalog[MaterialCode],Catalog[Description],""),"")</f>
        <v>Whole Grain Breaded Golden Crispy Chicken Nuggets</v>
      </c>
      <c r="C90" s="55" t="str">
        <f>IFERROR(_xlfn.XLOOKUP(A90,Catalog[MaterialCode],Catalog[Commodity],""),"")</f>
        <v>100103 W/D</v>
      </c>
      <c r="D90" s="55">
        <f>IFERROR(_xlfn.XLOOKUP(A90,Catalog[MaterialCode],Catalog[NetCaseWeight_lbs],0),0)</f>
        <v>32.81</v>
      </c>
      <c r="E90" s="55">
        <f>IFERROR(_xlfn.XLOOKUP(A90,Catalog[MaterialCode],Catalog[ServingsPerCase],0),0)</f>
        <v>175</v>
      </c>
      <c r="F90" s="83">
        <f>IFERROR(_xlfn.XLOOKUP(A90,Catalog[MaterialCode],Catalog[ServingSize_oz],0),0)</f>
        <v>3</v>
      </c>
      <c r="G90" s="55">
        <f>IFERROR(_xlfn.XLOOKUP(A90,Catalog[MaterialCode],Catalog[CSCPoints],0),0)</f>
        <v>0</v>
      </c>
      <c r="H90" s="55" t="str">
        <f>IFERROR(_xlfn.XLOOKUP(A90,Catalog[MaterialCode],Catalog[CNPortion],0),0)</f>
        <v>5 pieces</v>
      </c>
      <c r="I90" s="55">
        <f>IFERROR(_xlfn.XLOOKUP(A90,Catalog[MaterialCode],Catalog[MMA_oz],0),0)</f>
        <v>2</v>
      </c>
      <c r="J90" s="55">
        <f>IFERROR(_xlfn.XLOOKUP(A90,Catalog[MaterialCode],Catalog[EqGrain_oz],0),0)</f>
        <v>1</v>
      </c>
      <c r="K90" s="55">
        <f>IFERROR(_xlfn.XLOOKUP(A90,Catalog[MaterialCode],Catalog[WhiteLbsDFperCase],0),0)</f>
        <v>14.56</v>
      </c>
      <c r="L90" s="55">
        <f>IFERROR(_xlfn.XLOOKUP(A90,Catalog[MaterialCode],Catalog[DarkLbsDFperCase],0),0)</f>
        <v>9.6999999999999993</v>
      </c>
      <c r="M90" s="57">
        <v>0</v>
      </c>
      <c r="N90" s="57">
        <v>0</v>
      </c>
      <c r="O90" s="57">
        <v>0</v>
      </c>
      <c r="P90" s="55">
        <f t="shared" si="14"/>
        <v>0</v>
      </c>
      <c r="Q90" s="55">
        <f t="shared" si="15"/>
        <v>0</v>
      </c>
      <c r="R90" s="55">
        <f t="shared" si="16"/>
        <v>0</v>
      </c>
      <c r="S90" s="55">
        <f t="shared" si="17"/>
        <v>0</v>
      </c>
      <c r="T90" s="57">
        <v>0</v>
      </c>
      <c r="U90" s="57">
        <v>0</v>
      </c>
      <c r="V90" s="57">
        <v>0</v>
      </c>
      <c r="W90" s="57">
        <v>0</v>
      </c>
      <c r="X90" s="57">
        <v>0</v>
      </c>
      <c r="Y90" s="57">
        <v>0</v>
      </c>
      <c r="Z90" s="57">
        <v>0</v>
      </c>
      <c r="AA90" s="57">
        <v>0</v>
      </c>
      <c r="AB90" s="57">
        <v>0</v>
      </c>
      <c r="AC90" s="57">
        <v>0</v>
      </c>
      <c r="AD90" s="57">
        <v>0</v>
      </c>
      <c r="AE90" s="57">
        <v>0</v>
      </c>
      <c r="AF90" s="55">
        <f t="shared" si="18"/>
        <v>0</v>
      </c>
    </row>
    <row r="91" spans="1:32" x14ac:dyDescent="0.25">
      <c r="A91">
        <v>10703670928</v>
      </c>
      <c r="B91" s="56" t="str">
        <f>IFERROR(_xlfn.XLOOKUP(A91,Catalog[MaterialCode],Catalog[Description],""),"")</f>
        <v>Whole Grain Breaded Golden Crispy Chicken Fries</v>
      </c>
      <c r="C91" s="55" t="str">
        <f>IFERROR(_xlfn.XLOOKUP(A91,Catalog[MaterialCode],Catalog[Commodity],""),"")</f>
        <v>100103 W/D</v>
      </c>
      <c r="D91" s="55">
        <f>IFERROR(_xlfn.XLOOKUP(A91,Catalog[MaterialCode],Catalog[NetCaseWeight_lbs],0),0)</f>
        <v>31.5</v>
      </c>
      <c r="E91" s="55">
        <f>IFERROR(_xlfn.XLOOKUP(A91,Catalog[MaterialCode],Catalog[ServingsPerCase],0),0)</f>
        <v>146</v>
      </c>
      <c r="F91" s="83">
        <f>IFERROR(_xlfn.XLOOKUP(A91,Catalog[MaterialCode],Catalog[ServingSize_oz],0),0)</f>
        <v>3.44</v>
      </c>
      <c r="G91" s="55">
        <f>IFERROR(_xlfn.XLOOKUP(A91,Catalog[MaterialCode],Catalog[CSCPoints],0),0)</f>
        <v>0</v>
      </c>
      <c r="H91" s="55" t="str">
        <f>IFERROR(_xlfn.XLOOKUP(A91,Catalog[MaterialCode],Catalog[CNPortion],0),0)</f>
        <v>8 pieces</v>
      </c>
      <c r="I91" s="55">
        <f>IFERROR(_xlfn.XLOOKUP(A91,Catalog[MaterialCode],Catalog[MMA_oz],0),0)</f>
        <v>2</v>
      </c>
      <c r="J91" s="55">
        <f>IFERROR(_xlfn.XLOOKUP(A91,Catalog[MaterialCode],Catalog[EqGrain_oz],0),0)</f>
        <v>1</v>
      </c>
      <c r="K91" s="55">
        <f>IFERROR(_xlfn.XLOOKUP(A91,Catalog[MaterialCode],Catalog[WhiteLbsDFperCase],0),0)</f>
        <v>11.71</v>
      </c>
      <c r="L91" s="55">
        <f>IFERROR(_xlfn.XLOOKUP(A91,Catalog[MaterialCode],Catalog[DarkLbsDFperCase],0),0)</f>
        <v>7.8</v>
      </c>
      <c r="M91" s="57">
        <v>0</v>
      </c>
      <c r="N91" s="57">
        <v>0</v>
      </c>
      <c r="O91" s="57">
        <v>0</v>
      </c>
      <c r="P91" s="55">
        <f t="shared" si="14"/>
        <v>0</v>
      </c>
      <c r="Q91" s="55">
        <f t="shared" si="15"/>
        <v>0</v>
      </c>
      <c r="R91" s="55">
        <f t="shared" si="16"/>
        <v>0</v>
      </c>
      <c r="S91" s="55">
        <f t="shared" si="17"/>
        <v>0</v>
      </c>
      <c r="T91" s="57">
        <v>0</v>
      </c>
      <c r="U91" s="57">
        <v>0</v>
      </c>
      <c r="V91" s="57">
        <v>0</v>
      </c>
      <c r="W91" s="57">
        <v>0</v>
      </c>
      <c r="X91" s="57">
        <v>0</v>
      </c>
      <c r="Y91" s="57">
        <v>0</v>
      </c>
      <c r="Z91" s="57">
        <v>0</v>
      </c>
      <c r="AA91" s="57">
        <v>0</v>
      </c>
      <c r="AB91" s="57">
        <v>0</v>
      </c>
      <c r="AC91" s="57">
        <v>0</v>
      </c>
      <c r="AD91" s="57">
        <v>0</v>
      </c>
      <c r="AE91" s="57">
        <v>0</v>
      </c>
      <c r="AF91" s="55">
        <f t="shared" si="18"/>
        <v>0</v>
      </c>
    </row>
    <row r="92" spans="1:32" x14ac:dyDescent="0.25">
      <c r="A92">
        <v>10703680928</v>
      </c>
      <c r="B92" s="56" t="str">
        <f>IFERROR(_xlfn.XLOOKUP(A92,Catalog[MaterialCode],Catalog[Description],""),"")</f>
        <v>Whole Grain Breaded Golden Crispy Popcorn Chicken</v>
      </c>
      <c r="C92" s="55" t="str">
        <f>IFERROR(_xlfn.XLOOKUP(A92,Catalog[MaterialCode],Catalog[Commodity],""),"")</f>
        <v>100103 W/D</v>
      </c>
      <c r="D92" s="55">
        <f>IFERROR(_xlfn.XLOOKUP(A92,Catalog[MaterialCode],Catalog[NetCaseWeight_lbs],0),0)</f>
        <v>32.79</v>
      </c>
      <c r="E92" s="55">
        <f>IFERROR(_xlfn.XLOOKUP(A92,Catalog[MaterialCode],Catalog[ServingsPerCase],0),0)</f>
        <v>155</v>
      </c>
      <c r="F92" s="83">
        <f>IFERROR(_xlfn.XLOOKUP(A92,Catalog[MaterialCode],Catalog[ServingSize_oz],0),0)</f>
        <v>3.36</v>
      </c>
      <c r="G92" s="55">
        <f>IFERROR(_xlfn.XLOOKUP(A92,Catalog[MaterialCode],Catalog[CSCPoints],0),0)</f>
        <v>0</v>
      </c>
      <c r="H92" s="55" t="str">
        <f>IFERROR(_xlfn.XLOOKUP(A92,Catalog[MaterialCode],Catalog[CNPortion],0),0)</f>
        <v>12 pieces</v>
      </c>
      <c r="I92" s="55">
        <f>IFERROR(_xlfn.XLOOKUP(A92,Catalog[MaterialCode],Catalog[MMA_oz],0),0)</f>
        <v>2</v>
      </c>
      <c r="J92" s="55">
        <f>IFERROR(_xlfn.XLOOKUP(A92,Catalog[MaterialCode],Catalog[EqGrain_oz],0),0)</f>
        <v>1</v>
      </c>
      <c r="K92" s="55">
        <f>IFERROR(_xlfn.XLOOKUP(A92,Catalog[MaterialCode],Catalog[WhiteLbsDFperCase],0),0)</f>
        <v>12.19</v>
      </c>
      <c r="L92" s="55">
        <f>IFERROR(_xlfn.XLOOKUP(A92,Catalog[MaterialCode],Catalog[DarkLbsDFperCase],0),0)</f>
        <v>8.1300000000000008</v>
      </c>
      <c r="M92" s="57">
        <v>0</v>
      </c>
      <c r="N92" s="57">
        <v>0</v>
      </c>
      <c r="O92" s="57">
        <v>0</v>
      </c>
      <c r="P92" s="55">
        <f t="shared" ref="P92:P115" si="19">IF(M92&gt;0,M92*E92,IF(AND(N92&gt;0,O92&gt;0),N92*O92,0))</f>
        <v>0</v>
      </c>
      <c r="Q92" s="55">
        <f t="shared" ref="Q92:Q115" si="20">IF(M92&gt;0,M92,IF(E92&gt;0,ROUNDUP(P92/E92,0),0))</f>
        <v>0</v>
      </c>
      <c r="R92" s="55">
        <f t="shared" ref="R92:R115" si="21">Q92*K92</f>
        <v>0</v>
      </c>
      <c r="S92" s="55">
        <f t="shared" ref="S92:S115" si="22">Q92*L92</f>
        <v>0</v>
      </c>
      <c r="T92" s="57">
        <v>0</v>
      </c>
      <c r="U92" s="57">
        <v>0</v>
      </c>
      <c r="V92" s="57">
        <v>0</v>
      </c>
      <c r="W92" s="57">
        <v>0</v>
      </c>
      <c r="X92" s="57">
        <v>0</v>
      </c>
      <c r="Y92" s="57">
        <v>0</v>
      </c>
      <c r="Z92" s="57">
        <v>0</v>
      </c>
      <c r="AA92" s="57">
        <v>0</v>
      </c>
      <c r="AB92" s="57">
        <v>0</v>
      </c>
      <c r="AC92" s="57">
        <v>0</v>
      </c>
      <c r="AD92" s="57">
        <v>0</v>
      </c>
      <c r="AE92" s="57">
        <v>0</v>
      </c>
      <c r="AF92" s="55">
        <f t="shared" si="18"/>
        <v>0</v>
      </c>
    </row>
    <row r="93" spans="1:32" x14ac:dyDescent="0.25">
      <c r="A93">
        <v>10703780928</v>
      </c>
      <c r="B93" s="56" t="str">
        <f>IFERROR(_xlfn.XLOOKUP(A93,Catalog[MaterialCode],Catalog[Description],""),"")</f>
        <v>Whole Grain Breaded Hot 'N Spicy Popcorn Chicken</v>
      </c>
      <c r="C93" s="55" t="str">
        <f>IFERROR(_xlfn.XLOOKUP(A93,Catalog[MaterialCode],Catalog[Commodity],""),"")</f>
        <v>100103 W/D</v>
      </c>
      <c r="D93" s="55">
        <f>IFERROR(_xlfn.XLOOKUP(A93,Catalog[MaterialCode],Catalog[NetCaseWeight_lbs],0),0)</f>
        <v>32.79</v>
      </c>
      <c r="E93" s="55">
        <f>IFERROR(_xlfn.XLOOKUP(A93,Catalog[MaterialCode],Catalog[ServingsPerCase],0),0)</f>
        <v>159</v>
      </c>
      <c r="F93" s="83">
        <f>IFERROR(_xlfn.XLOOKUP(A93,Catalog[MaterialCode],Catalog[ServingSize_oz],0),0)</f>
        <v>3.3</v>
      </c>
      <c r="G93" s="55">
        <f>IFERROR(_xlfn.XLOOKUP(A93,Catalog[MaterialCode],Catalog[CSCPoints],0),0)</f>
        <v>0</v>
      </c>
      <c r="H93" s="55" t="str">
        <f>IFERROR(_xlfn.XLOOKUP(A93,Catalog[MaterialCode],Catalog[CNPortion],0),0)</f>
        <v>12 pieces</v>
      </c>
      <c r="I93" s="55">
        <f>IFERROR(_xlfn.XLOOKUP(A93,Catalog[MaterialCode],Catalog[MMA_oz],0),0)</f>
        <v>2</v>
      </c>
      <c r="J93" s="55">
        <f>IFERROR(_xlfn.XLOOKUP(A93,Catalog[MaterialCode],Catalog[EqGrain_oz],0),0)</f>
        <v>1</v>
      </c>
      <c r="K93" s="55">
        <f>IFERROR(_xlfn.XLOOKUP(A93,Catalog[MaterialCode],Catalog[WhiteLbsDFperCase],0),0)</f>
        <v>12.19</v>
      </c>
      <c r="L93" s="55">
        <f>IFERROR(_xlfn.XLOOKUP(A93,Catalog[MaterialCode],Catalog[DarkLbsDFperCase],0),0)</f>
        <v>8.1300000000000008</v>
      </c>
      <c r="M93" s="57">
        <v>0</v>
      </c>
      <c r="N93" s="57">
        <v>0</v>
      </c>
      <c r="O93" s="57">
        <v>0</v>
      </c>
      <c r="P93" s="55">
        <f t="shared" si="19"/>
        <v>0</v>
      </c>
      <c r="Q93" s="55">
        <f t="shared" si="20"/>
        <v>0</v>
      </c>
      <c r="R93" s="55">
        <f t="shared" si="21"/>
        <v>0</v>
      </c>
      <c r="S93" s="55">
        <f t="shared" si="22"/>
        <v>0</v>
      </c>
      <c r="T93" s="57">
        <v>0</v>
      </c>
      <c r="U93" s="57">
        <v>0</v>
      </c>
      <c r="V93" s="57">
        <v>0</v>
      </c>
      <c r="W93" s="57">
        <v>0</v>
      </c>
      <c r="X93" s="57">
        <v>0</v>
      </c>
      <c r="Y93" s="57">
        <v>0</v>
      </c>
      <c r="Z93" s="57">
        <v>0</v>
      </c>
      <c r="AA93" s="57">
        <v>0</v>
      </c>
      <c r="AB93" s="57">
        <v>0</v>
      </c>
      <c r="AC93" s="57">
        <v>0</v>
      </c>
      <c r="AD93" s="57">
        <v>0</v>
      </c>
      <c r="AE93" s="57">
        <v>0</v>
      </c>
      <c r="AF93" s="55">
        <f t="shared" si="18"/>
        <v>0</v>
      </c>
    </row>
    <row r="94" spans="1:32" x14ac:dyDescent="0.25">
      <c r="A94">
        <v>16660000928</v>
      </c>
      <c r="B94" s="56" t="str">
        <f>IFERROR(_xlfn.XLOOKUP(A94,Catalog[MaterialCode],Catalog[Description],""),"")</f>
        <v>Whole Grain Breaded Traditional ProPortion® Bone-In Chicken</v>
      </c>
      <c r="C94" s="55" t="str">
        <f>IFERROR(_xlfn.XLOOKUP(A94,Catalog[MaterialCode],Catalog[Commodity],""),"")</f>
        <v>100103 W/D</v>
      </c>
      <c r="D94" s="55">
        <f>IFERROR(_xlfn.XLOOKUP(A94,Catalog[MaterialCode],Catalog[NetCaseWeight_lbs],0),0)</f>
        <v>29.64</v>
      </c>
      <c r="E94" s="55">
        <f>IFERROR(_xlfn.XLOOKUP(A94,Catalog[MaterialCode],Catalog[ServingsPerCase],0),0)</f>
        <v>78</v>
      </c>
      <c r="F94" s="83">
        <f>IFERROR(_xlfn.XLOOKUP(A94,Catalog[MaterialCode],Catalog[ServingSize_oz],0),0)</f>
        <v>0</v>
      </c>
      <c r="G94" s="55">
        <f>IFERROR(_xlfn.XLOOKUP(A94,Catalog[MaterialCode],Catalog[CSCPoints],0),0)</f>
        <v>0</v>
      </c>
      <c r="H94" s="55" t="str">
        <f>IFERROR(_xlfn.XLOOKUP(A94,Catalog[MaterialCode],Catalog[CNPortion],0),0)</f>
        <v>1 piece</v>
      </c>
      <c r="I94" s="55">
        <f>IFERROR(_xlfn.XLOOKUP(A94,Catalog[MaterialCode],Catalog[MMA_oz],0),0)</f>
        <v>0</v>
      </c>
      <c r="J94" s="55">
        <f>IFERROR(_xlfn.XLOOKUP(A94,Catalog[MaterialCode],Catalog[EqGrain_oz],0),0)</f>
        <v>0</v>
      </c>
      <c r="K94" s="55">
        <f>IFERROR(_xlfn.XLOOKUP(A94,Catalog[MaterialCode],Catalog[WhiteLbsDFperCase],0),0)</f>
        <v>13.974</v>
      </c>
      <c r="L94" s="55">
        <f>IFERROR(_xlfn.XLOOKUP(A94,Catalog[MaterialCode],Catalog[DarkLbsDFperCase],0),0)</f>
        <v>9.3160000000000007</v>
      </c>
      <c r="M94" s="57">
        <v>0</v>
      </c>
      <c r="N94" s="57">
        <v>0</v>
      </c>
      <c r="O94" s="57">
        <v>0</v>
      </c>
      <c r="P94" s="55">
        <f t="shared" si="19"/>
        <v>0</v>
      </c>
      <c r="Q94" s="55">
        <f t="shared" si="20"/>
        <v>0</v>
      </c>
      <c r="R94" s="55">
        <f t="shared" si="21"/>
        <v>0</v>
      </c>
      <c r="S94" s="55">
        <f t="shared" si="22"/>
        <v>0</v>
      </c>
      <c r="T94" s="57">
        <v>0</v>
      </c>
      <c r="U94" s="57">
        <v>0</v>
      </c>
      <c r="V94" s="57">
        <v>0</v>
      </c>
      <c r="W94" s="57">
        <v>0</v>
      </c>
      <c r="X94" s="57">
        <v>0</v>
      </c>
      <c r="Y94" s="57">
        <v>0</v>
      </c>
      <c r="Z94" s="57">
        <v>0</v>
      </c>
      <c r="AA94" s="57">
        <v>0</v>
      </c>
      <c r="AB94" s="57">
        <v>0</v>
      </c>
      <c r="AC94" s="57">
        <v>0</v>
      </c>
      <c r="AD94" s="57">
        <v>0</v>
      </c>
      <c r="AE94" s="57">
        <v>0</v>
      </c>
      <c r="AF94" s="55">
        <f t="shared" si="18"/>
        <v>0</v>
      </c>
    </row>
    <row r="95" spans="1:32" x14ac:dyDescent="0.25">
      <c r="B95" s="56" t="str">
        <f>IFERROR(_xlfn.XLOOKUP(A95,Catalog[MaterialCode],Catalog[Description],""),"")</f>
        <v/>
      </c>
      <c r="C95" s="55" t="str">
        <f>IFERROR(_xlfn.XLOOKUP(A95,Catalog[MaterialCode],Catalog[Commodity],""),"")</f>
        <v/>
      </c>
      <c r="D95" s="55">
        <f>IFERROR(_xlfn.XLOOKUP(A95,Catalog[MaterialCode],Catalog[NetCaseWeight_lbs],0),0)</f>
        <v>0</v>
      </c>
      <c r="E95" s="55">
        <f>IFERROR(_xlfn.XLOOKUP(A95,Catalog[MaterialCode],Catalog[ServingsPerCase],0),0)</f>
        <v>0</v>
      </c>
      <c r="F95" s="83">
        <f>IFERROR(_xlfn.XLOOKUP(A95,Catalog[MaterialCode],Catalog[ServingSize_oz],0),0)</f>
        <v>0</v>
      </c>
      <c r="G95" s="55">
        <f>IFERROR(_xlfn.XLOOKUP(A95,Catalog[MaterialCode],Catalog[CSCPoints],0),0)</f>
        <v>0</v>
      </c>
      <c r="H95" s="55">
        <f>IFERROR(_xlfn.XLOOKUP(A95,Catalog[MaterialCode],Catalog[CNPortion],0),0)</f>
        <v>0</v>
      </c>
      <c r="I95" s="55">
        <f>IFERROR(_xlfn.XLOOKUP(A95,Catalog[MaterialCode],Catalog[MMA_oz],0),0)</f>
        <v>0</v>
      </c>
      <c r="J95" s="55">
        <f>IFERROR(_xlfn.XLOOKUP(A95,Catalog[MaterialCode],Catalog[EqGrain_oz],0),0)</f>
        <v>0</v>
      </c>
      <c r="K95" s="55">
        <f>IFERROR(_xlfn.XLOOKUP(A95,Catalog[MaterialCode],Catalog[WhiteLbsDFperCase],0),0)</f>
        <v>0</v>
      </c>
      <c r="L95" s="55">
        <f>IFERROR(_xlfn.XLOOKUP(A95,Catalog[MaterialCode],Catalog[DarkLbsDFperCase],0),0)</f>
        <v>0</v>
      </c>
      <c r="M95" s="57">
        <v>0</v>
      </c>
      <c r="N95" s="57">
        <v>0</v>
      </c>
      <c r="O95" s="57">
        <v>0</v>
      </c>
      <c r="P95" s="55">
        <f t="shared" si="19"/>
        <v>0</v>
      </c>
      <c r="Q95" s="55">
        <f t="shared" si="20"/>
        <v>0</v>
      </c>
      <c r="R95" s="55">
        <f t="shared" si="21"/>
        <v>0</v>
      </c>
      <c r="S95" s="55">
        <f t="shared" si="22"/>
        <v>0</v>
      </c>
      <c r="T95" s="57">
        <v>0</v>
      </c>
      <c r="U95" s="57">
        <v>0</v>
      </c>
      <c r="V95" s="57">
        <v>0</v>
      </c>
      <c r="W95" s="57">
        <v>0</v>
      </c>
      <c r="X95" s="57">
        <v>0</v>
      </c>
      <c r="Y95" s="57">
        <v>0</v>
      </c>
      <c r="Z95" s="57">
        <v>0</v>
      </c>
      <c r="AA95" s="57">
        <v>0</v>
      </c>
      <c r="AB95" s="57">
        <v>0</v>
      </c>
      <c r="AC95" s="57">
        <v>0</v>
      </c>
      <c r="AD95" s="57">
        <v>0</v>
      </c>
      <c r="AE95" s="57">
        <v>0</v>
      </c>
      <c r="AF95" s="55">
        <f t="shared" si="18"/>
        <v>0</v>
      </c>
    </row>
    <row r="96" spans="1:32" x14ac:dyDescent="0.25">
      <c r="B96" s="56" t="str">
        <f>IFERROR(_xlfn.XLOOKUP(A96,Catalog[MaterialCode],Catalog[Description],""),"")</f>
        <v/>
      </c>
      <c r="C96" s="55" t="str">
        <f>IFERROR(_xlfn.XLOOKUP(A96,Catalog[MaterialCode],Catalog[Commodity],""),"")</f>
        <v/>
      </c>
      <c r="D96" s="55">
        <f>IFERROR(_xlfn.XLOOKUP(A96,Catalog[MaterialCode],Catalog[NetCaseWeight_lbs],0),0)</f>
        <v>0</v>
      </c>
      <c r="E96" s="55">
        <f>IFERROR(_xlfn.XLOOKUP(A96,Catalog[MaterialCode],Catalog[ServingsPerCase],0),0)</f>
        <v>0</v>
      </c>
      <c r="F96" s="83">
        <f>IFERROR(_xlfn.XLOOKUP(A96,Catalog[MaterialCode],Catalog[ServingSize_oz],0),0)</f>
        <v>0</v>
      </c>
      <c r="G96" s="55">
        <f>IFERROR(_xlfn.XLOOKUP(A96,Catalog[MaterialCode],Catalog[CSCPoints],0),0)</f>
        <v>0</v>
      </c>
      <c r="H96" s="55">
        <f>IFERROR(_xlfn.XLOOKUP(A96,Catalog[MaterialCode],Catalog[CNPortion],0),0)</f>
        <v>0</v>
      </c>
      <c r="I96" s="55">
        <f>IFERROR(_xlfn.XLOOKUP(A96,Catalog[MaterialCode],Catalog[MMA_oz],0),0)</f>
        <v>0</v>
      </c>
      <c r="J96" s="55">
        <f>IFERROR(_xlfn.XLOOKUP(A96,Catalog[MaterialCode],Catalog[EqGrain_oz],0),0)</f>
        <v>0</v>
      </c>
      <c r="K96" s="55">
        <f>IFERROR(_xlfn.XLOOKUP(A96,Catalog[MaterialCode],Catalog[WhiteLbsDFperCase],0),0)</f>
        <v>0</v>
      </c>
      <c r="L96" s="55">
        <f>IFERROR(_xlfn.XLOOKUP(A96,Catalog[MaterialCode],Catalog[DarkLbsDFperCase],0),0)</f>
        <v>0</v>
      </c>
      <c r="M96" s="57">
        <v>0</v>
      </c>
      <c r="N96" s="57">
        <v>0</v>
      </c>
      <c r="O96" s="57">
        <v>0</v>
      </c>
      <c r="P96" s="55">
        <f t="shared" si="19"/>
        <v>0</v>
      </c>
      <c r="Q96" s="55">
        <f t="shared" si="20"/>
        <v>0</v>
      </c>
      <c r="R96" s="55">
        <f t="shared" si="21"/>
        <v>0</v>
      </c>
      <c r="S96" s="55">
        <f t="shared" si="22"/>
        <v>0</v>
      </c>
      <c r="T96" s="57">
        <v>0</v>
      </c>
      <c r="U96" s="57">
        <v>0</v>
      </c>
      <c r="V96" s="57">
        <v>0</v>
      </c>
      <c r="W96" s="57">
        <v>0</v>
      </c>
      <c r="X96" s="57">
        <v>0</v>
      </c>
      <c r="Y96" s="57">
        <v>0</v>
      </c>
      <c r="Z96" s="57">
        <v>0</v>
      </c>
      <c r="AA96" s="57">
        <v>0</v>
      </c>
      <c r="AB96" s="57">
        <v>0</v>
      </c>
      <c r="AC96" s="57">
        <v>0</v>
      </c>
      <c r="AD96" s="57">
        <v>0</v>
      </c>
      <c r="AE96" s="57">
        <v>0</v>
      </c>
      <c r="AF96" s="55">
        <f t="shared" si="18"/>
        <v>0</v>
      </c>
    </row>
    <row r="97" spans="2:32" x14ac:dyDescent="0.25">
      <c r="B97" s="56" t="str">
        <f>IFERROR(_xlfn.XLOOKUP(A97,Catalog[MaterialCode],Catalog[Description],""),"")</f>
        <v/>
      </c>
      <c r="C97" s="55" t="str">
        <f>IFERROR(_xlfn.XLOOKUP(A97,Catalog[MaterialCode],Catalog[Commodity],""),"")</f>
        <v/>
      </c>
      <c r="D97" s="55">
        <f>IFERROR(_xlfn.XLOOKUP(A97,Catalog[MaterialCode],Catalog[NetCaseWeight_lbs],0),0)</f>
        <v>0</v>
      </c>
      <c r="E97" s="55">
        <f>IFERROR(_xlfn.XLOOKUP(A97,Catalog[MaterialCode],Catalog[ServingsPerCase],0),0)</f>
        <v>0</v>
      </c>
      <c r="F97" s="83">
        <f>IFERROR(_xlfn.XLOOKUP(A97,Catalog[MaterialCode],Catalog[ServingSize_oz],0),0)</f>
        <v>0</v>
      </c>
      <c r="G97" s="55">
        <f>IFERROR(_xlfn.XLOOKUP(A97,Catalog[MaterialCode],Catalog[CSCPoints],0),0)</f>
        <v>0</v>
      </c>
      <c r="H97" s="55">
        <f>IFERROR(_xlfn.XLOOKUP(A97,Catalog[MaterialCode],Catalog[CNPortion],0),0)</f>
        <v>0</v>
      </c>
      <c r="I97" s="55">
        <f>IFERROR(_xlfn.XLOOKUP(A97,Catalog[MaterialCode],Catalog[MMA_oz],0),0)</f>
        <v>0</v>
      </c>
      <c r="J97" s="55">
        <f>IFERROR(_xlfn.XLOOKUP(A97,Catalog[MaterialCode],Catalog[EqGrain_oz],0),0)</f>
        <v>0</v>
      </c>
      <c r="K97" s="55">
        <f>IFERROR(_xlfn.XLOOKUP(A97,Catalog[MaterialCode],Catalog[WhiteLbsDFperCase],0),0)</f>
        <v>0</v>
      </c>
      <c r="L97" s="55">
        <f>IFERROR(_xlfn.XLOOKUP(A97,Catalog[MaterialCode],Catalog[DarkLbsDFperCase],0),0)</f>
        <v>0</v>
      </c>
      <c r="M97" s="57">
        <v>0</v>
      </c>
      <c r="N97" s="57">
        <v>0</v>
      </c>
      <c r="O97" s="57">
        <v>0</v>
      </c>
      <c r="P97" s="55">
        <f t="shared" si="19"/>
        <v>0</v>
      </c>
      <c r="Q97" s="55">
        <f t="shared" si="20"/>
        <v>0</v>
      </c>
      <c r="R97" s="55">
        <f t="shared" si="21"/>
        <v>0</v>
      </c>
      <c r="S97" s="55">
        <f t="shared" si="22"/>
        <v>0</v>
      </c>
      <c r="T97" s="57">
        <v>0</v>
      </c>
      <c r="U97" s="57">
        <v>0</v>
      </c>
      <c r="V97" s="57">
        <v>0</v>
      </c>
      <c r="W97" s="57">
        <v>0</v>
      </c>
      <c r="X97" s="57">
        <v>0</v>
      </c>
      <c r="Y97" s="57">
        <v>0</v>
      </c>
      <c r="Z97" s="57">
        <v>0</v>
      </c>
      <c r="AA97" s="57">
        <v>0</v>
      </c>
      <c r="AB97" s="57">
        <v>0</v>
      </c>
      <c r="AC97" s="57">
        <v>0</v>
      </c>
      <c r="AD97" s="57">
        <v>0</v>
      </c>
      <c r="AE97" s="57">
        <v>0</v>
      </c>
      <c r="AF97" s="55">
        <f t="shared" si="18"/>
        <v>0</v>
      </c>
    </row>
    <row r="98" spans="2:32" x14ac:dyDescent="0.25">
      <c r="B98" s="56" t="str">
        <f>IFERROR(_xlfn.XLOOKUP(A98,Catalog[MaterialCode],Catalog[Description],""),"")</f>
        <v/>
      </c>
      <c r="C98" s="55" t="str">
        <f>IFERROR(_xlfn.XLOOKUP(A98,Catalog[MaterialCode],Catalog[Commodity],""),"")</f>
        <v/>
      </c>
      <c r="D98" s="55">
        <f>IFERROR(_xlfn.XLOOKUP(A98,Catalog[MaterialCode],Catalog[NetCaseWeight_lbs],0),0)</f>
        <v>0</v>
      </c>
      <c r="E98" s="55">
        <f>IFERROR(_xlfn.XLOOKUP(A98,Catalog[MaterialCode],Catalog[ServingsPerCase],0),0)</f>
        <v>0</v>
      </c>
      <c r="F98" s="83">
        <f>IFERROR(_xlfn.XLOOKUP(A98,Catalog[MaterialCode],Catalog[ServingSize_oz],0),0)</f>
        <v>0</v>
      </c>
      <c r="G98" s="55">
        <f>IFERROR(_xlfn.XLOOKUP(A98,Catalog[MaterialCode],Catalog[CSCPoints],0),0)</f>
        <v>0</v>
      </c>
      <c r="H98" s="55">
        <f>IFERROR(_xlfn.XLOOKUP(A98,Catalog[MaterialCode],Catalog[CNPortion],0),0)</f>
        <v>0</v>
      </c>
      <c r="I98" s="55">
        <f>IFERROR(_xlfn.XLOOKUP(A98,Catalog[MaterialCode],Catalog[MMA_oz],0),0)</f>
        <v>0</v>
      </c>
      <c r="J98" s="55">
        <f>IFERROR(_xlfn.XLOOKUP(A98,Catalog[MaterialCode],Catalog[EqGrain_oz],0),0)</f>
        <v>0</v>
      </c>
      <c r="K98" s="55">
        <f>IFERROR(_xlfn.XLOOKUP(A98,Catalog[MaterialCode],Catalog[WhiteLbsDFperCase],0),0)</f>
        <v>0</v>
      </c>
      <c r="L98" s="55">
        <f>IFERROR(_xlfn.XLOOKUP(A98,Catalog[MaterialCode],Catalog[DarkLbsDFperCase],0),0)</f>
        <v>0</v>
      </c>
      <c r="M98" s="57">
        <v>0</v>
      </c>
      <c r="N98" s="57">
        <v>0</v>
      </c>
      <c r="O98" s="57">
        <v>0</v>
      </c>
      <c r="P98" s="55">
        <f t="shared" si="19"/>
        <v>0</v>
      </c>
      <c r="Q98" s="55">
        <f t="shared" si="20"/>
        <v>0</v>
      </c>
      <c r="R98" s="55">
        <f t="shared" si="21"/>
        <v>0</v>
      </c>
      <c r="S98" s="55">
        <f t="shared" si="22"/>
        <v>0</v>
      </c>
      <c r="T98" s="57">
        <v>0</v>
      </c>
      <c r="U98" s="57">
        <v>0</v>
      </c>
      <c r="V98" s="57">
        <v>0</v>
      </c>
      <c r="W98" s="57">
        <v>0</v>
      </c>
      <c r="X98" s="57">
        <v>0</v>
      </c>
      <c r="Y98" s="57">
        <v>0</v>
      </c>
      <c r="Z98" s="57">
        <v>0</v>
      </c>
      <c r="AA98" s="57">
        <v>0</v>
      </c>
      <c r="AB98" s="57">
        <v>0</v>
      </c>
      <c r="AC98" s="57">
        <v>0</v>
      </c>
      <c r="AD98" s="57">
        <v>0</v>
      </c>
      <c r="AE98" s="57">
        <v>0</v>
      </c>
      <c r="AF98" s="55">
        <f t="shared" si="18"/>
        <v>0</v>
      </c>
    </row>
    <row r="99" spans="2:32" x14ac:dyDescent="0.25">
      <c r="B99" s="56" t="str">
        <f>IFERROR(_xlfn.XLOOKUP(A99,Catalog[MaterialCode],Catalog[Description],""),"")</f>
        <v/>
      </c>
      <c r="C99" s="55" t="str">
        <f>IFERROR(_xlfn.XLOOKUP(A99,Catalog[MaterialCode],Catalog[Commodity],""),"")</f>
        <v/>
      </c>
      <c r="D99" s="55">
        <f>IFERROR(_xlfn.XLOOKUP(A99,Catalog[MaterialCode],Catalog[NetCaseWeight_lbs],0),0)</f>
        <v>0</v>
      </c>
      <c r="E99" s="55">
        <f>IFERROR(_xlfn.XLOOKUP(A99,Catalog[MaterialCode],Catalog[ServingsPerCase],0),0)</f>
        <v>0</v>
      </c>
      <c r="F99" s="83">
        <f>IFERROR(_xlfn.XLOOKUP(A99,Catalog[MaterialCode],Catalog[ServingSize_oz],0),0)</f>
        <v>0</v>
      </c>
      <c r="G99" s="55">
        <f>IFERROR(_xlfn.XLOOKUP(A99,Catalog[MaterialCode],Catalog[CSCPoints],0),0)</f>
        <v>0</v>
      </c>
      <c r="H99" s="55">
        <f>IFERROR(_xlfn.XLOOKUP(A99,Catalog[MaterialCode],Catalog[CNPortion],0),0)</f>
        <v>0</v>
      </c>
      <c r="I99" s="55">
        <f>IFERROR(_xlfn.XLOOKUP(A99,Catalog[MaterialCode],Catalog[MMA_oz],0),0)</f>
        <v>0</v>
      </c>
      <c r="J99" s="55">
        <f>IFERROR(_xlfn.XLOOKUP(A99,Catalog[MaterialCode],Catalog[EqGrain_oz],0),0)</f>
        <v>0</v>
      </c>
      <c r="K99" s="55">
        <f>IFERROR(_xlfn.XLOOKUP(A99,Catalog[MaterialCode],Catalog[WhiteLbsDFperCase],0),0)</f>
        <v>0</v>
      </c>
      <c r="L99" s="55">
        <f>IFERROR(_xlfn.XLOOKUP(A99,Catalog[MaterialCode],Catalog[DarkLbsDFperCase],0),0)</f>
        <v>0</v>
      </c>
      <c r="M99" s="57">
        <v>0</v>
      </c>
      <c r="N99" s="57">
        <v>0</v>
      </c>
      <c r="O99" s="57">
        <v>0</v>
      </c>
      <c r="P99" s="55">
        <f t="shared" si="19"/>
        <v>0</v>
      </c>
      <c r="Q99" s="55">
        <f t="shared" si="20"/>
        <v>0</v>
      </c>
      <c r="R99" s="55">
        <f t="shared" si="21"/>
        <v>0</v>
      </c>
      <c r="S99" s="55">
        <f t="shared" si="22"/>
        <v>0</v>
      </c>
      <c r="T99" s="57">
        <v>0</v>
      </c>
      <c r="U99" s="57">
        <v>0</v>
      </c>
      <c r="V99" s="57">
        <v>0</v>
      </c>
      <c r="W99" s="57">
        <v>0</v>
      </c>
      <c r="X99" s="57">
        <v>0</v>
      </c>
      <c r="Y99" s="57">
        <v>0</v>
      </c>
      <c r="Z99" s="57">
        <v>0</v>
      </c>
      <c r="AA99" s="57">
        <v>0</v>
      </c>
      <c r="AB99" s="57">
        <v>0</v>
      </c>
      <c r="AC99" s="57">
        <v>0</v>
      </c>
      <c r="AD99" s="57">
        <v>0</v>
      </c>
      <c r="AE99" s="57">
        <v>0</v>
      </c>
      <c r="AF99" s="55">
        <f t="shared" si="18"/>
        <v>0</v>
      </c>
    </row>
    <row r="100" spans="2:32" x14ac:dyDescent="0.25">
      <c r="B100" s="56" t="str">
        <f>IFERROR(_xlfn.XLOOKUP(A100,Catalog[MaterialCode],Catalog[Description],""),"")</f>
        <v/>
      </c>
      <c r="C100" s="55" t="str">
        <f>IFERROR(_xlfn.XLOOKUP(A100,Catalog[MaterialCode],Catalog[Commodity],""),"")</f>
        <v/>
      </c>
      <c r="D100" s="55">
        <f>IFERROR(_xlfn.XLOOKUP(A100,Catalog[MaterialCode],Catalog[NetCaseWeight_lbs],0),0)</f>
        <v>0</v>
      </c>
      <c r="E100" s="55">
        <f>IFERROR(_xlfn.XLOOKUP(A100,Catalog[MaterialCode],Catalog[ServingsPerCase],0),0)</f>
        <v>0</v>
      </c>
      <c r="F100" s="83">
        <f>IFERROR(_xlfn.XLOOKUP(A100,Catalog[MaterialCode],Catalog[ServingSize_oz],0),0)</f>
        <v>0</v>
      </c>
      <c r="G100" s="55">
        <f>IFERROR(_xlfn.XLOOKUP(A100,Catalog[MaterialCode],Catalog[CSCPoints],0),0)</f>
        <v>0</v>
      </c>
      <c r="H100" s="55">
        <f>IFERROR(_xlfn.XLOOKUP(A100,Catalog[MaterialCode],Catalog[CNPortion],0),0)</f>
        <v>0</v>
      </c>
      <c r="I100" s="55">
        <f>IFERROR(_xlfn.XLOOKUP(A100,Catalog[MaterialCode],Catalog[MMA_oz],0),0)</f>
        <v>0</v>
      </c>
      <c r="J100" s="55">
        <f>IFERROR(_xlfn.XLOOKUP(A100,Catalog[MaterialCode],Catalog[EqGrain_oz],0),0)</f>
        <v>0</v>
      </c>
      <c r="K100" s="55">
        <f>IFERROR(_xlfn.XLOOKUP(A100,Catalog[MaterialCode],Catalog[WhiteLbsDFperCase],0),0)</f>
        <v>0</v>
      </c>
      <c r="L100" s="55">
        <f>IFERROR(_xlfn.XLOOKUP(A100,Catalog[MaterialCode],Catalog[DarkLbsDFperCase],0),0)</f>
        <v>0</v>
      </c>
      <c r="M100" s="57">
        <v>0</v>
      </c>
      <c r="N100" s="57">
        <v>0</v>
      </c>
      <c r="O100" s="57">
        <v>0</v>
      </c>
      <c r="P100" s="55">
        <f t="shared" si="19"/>
        <v>0</v>
      </c>
      <c r="Q100" s="55">
        <f t="shared" si="20"/>
        <v>0</v>
      </c>
      <c r="R100" s="55">
        <f t="shared" si="21"/>
        <v>0</v>
      </c>
      <c r="S100" s="55">
        <f t="shared" si="22"/>
        <v>0</v>
      </c>
      <c r="T100" s="57">
        <v>0</v>
      </c>
      <c r="U100" s="57">
        <v>0</v>
      </c>
      <c r="V100" s="57">
        <v>0</v>
      </c>
      <c r="W100" s="57">
        <v>0</v>
      </c>
      <c r="X100" s="57">
        <v>0</v>
      </c>
      <c r="Y100" s="57">
        <v>0</v>
      </c>
      <c r="Z100" s="57">
        <v>0</v>
      </c>
      <c r="AA100" s="57">
        <v>0</v>
      </c>
      <c r="AB100" s="57">
        <v>0</v>
      </c>
      <c r="AC100" s="57">
        <v>0</v>
      </c>
      <c r="AD100" s="57">
        <v>0</v>
      </c>
      <c r="AE100" s="57">
        <v>0</v>
      </c>
      <c r="AF100" s="55">
        <f t="shared" si="18"/>
        <v>0</v>
      </c>
    </row>
    <row r="101" spans="2:32" x14ac:dyDescent="0.25">
      <c r="B101" s="56" t="str">
        <f>IFERROR(_xlfn.XLOOKUP(A101,Catalog[MaterialCode],Catalog[Description],""),"")</f>
        <v/>
      </c>
      <c r="C101" s="55" t="str">
        <f>IFERROR(_xlfn.XLOOKUP(A101,Catalog[MaterialCode],Catalog[Commodity],""),"")</f>
        <v/>
      </c>
      <c r="D101" s="55">
        <f>IFERROR(_xlfn.XLOOKUP(A101,Catalog[MaterialCode],Catalog[NetCaseWeight_lbs],0),0)</f>
        <v>0</v>
      </c>
      <c r="E101" s="55">
        <f>IFERROR(_xlfn.XLOOKUP(A101,Catalog[MaterialCode],Catalog[ServingsPerCase],0),0)</f>
        <v>0</v>
      </c>
      <c r="F101" s="83">
        <f>IFERROR(_xlfn.XLOOKUP(A101,Catalog[MaterialCode],Catalog[ServingSize_oz],0),0)</f>
        <v>0</v>
      </c>
      <c r="G101" s="55">
        <f>IFERROR(_xlfn.XLOOKUP(A101,Catalog[MaterialCode],Catalog[CSCPoints],0),0)</f>
        <v>0</v>
      </c>
      <c r="H101" s="55">
        <f>IFERROR(_xlfn.XLOOKUP(A101,Catalog[MaterialCode],Catalog[CNPortion],0),0)</f>
        <v>0</v>
      </c>
      <c r="I101" s="55">
        <f>IFERROR(_xlfn.XLOOKUP(A101,Catalog[MaterialCode],Catalog[MMA_oz],0),0)</f>
        <v>0</v>
      </c>
      <c r="J101" s="55">
        <f>IFERROR(_xlfn.XLOOKUP(A101,Catalog[MaterialCode],Catalog[EqGrain_oz],0),0)</f>
        <v>0</v>
      </c>
      <c r="K101" s="55">
        <f>IFERROR(_xlfn.XLOOKUP(A101,Catalog[MaterialCode],Catalog[WhiteLbsDFperCase],0),0)</f>
        <v>0</v>
      </c>
      <c r="L101" s="55">
        <f>IFERROR(_xlfn.XLOOKUP(A101,Catalog[MaterialCode],Catalog[DarkLbsDFperCase],0),0)</f>
        <v>0</v>
      </c>
      <c r="M101" s="57">
        <v>0</v>
      </c>
      <c r="N101" s="57">
        <v>0</v>
      </c>
      <c r="O101" s="57">
        <v>0</v>
      </c>
      <c r="P101" s="55">
        <f t="shared" si="19"/>
        <v>0</v>
      </c>
      <c r="Q101" s="55">
        <f t="shared" si="20"/>
        <v>0</v>
      </c>
      <c r="R101" s="55">
        <f t="shared" si="21"/>
        <v>0</v>
      </c>
      <c r="S101" s="55">
        <f t="shared" si="22"/>
        <v>0</v>
      </c>
      <c r="T101" s="57">
        <v>0</v>
      </c>
      <c r="U101" s="57">
        <v>0</v>
      </c>
      <c r="V101" s="57">
        <v>0</v>
      </c>
      <c r="W101" s="57">
        <v>0</v>
      </c>
      <c r="X101" s="57">
        <v>0</v>
      </c>
      <c r="Y101" s="57">
        <v>0</v>
      </c>
      <c r="Z101" s="57">
        <v>0</v>
      </c>
      <c r="AA101" s="57">
        <v>0</v>
      </c>
      <c r="AB101" s="57">
        <v>0</v>
      </c>
      <c r="AC101" s="57">
        <v>0</v>
      </c>
      <c r="AD101" s="57">
        <v>0</v>
      </c>
      <c r="AE101" s="57">
        <v>0</v>
      </c>
      <c r="AF101" s="55">
        <f t="shared" si="18"/>
        <v>0</v>
      </c>
    </row>
    <row r="102" spans="2:32" x14ac:dyDescent="0.25">
      <c r="B102" s="56" t="str">
        <f>IFERROR(_xlfn.XLOOKUP(A102,Catalog[MaterialCode],Catalog[Description],""),"")</f>
        <v/>
      </c>
      <c r="C102" s="55" t="str">
        <f>IFERROR(_xlfn.XLOOKUP(A102,Catalog[MaterialCode],Catalog[Commodity],""),"")</f>
        <v/>
      </c>
      <c r="D102" s="55">
        <f>IFERROR(_xlfn.XLOOKUP(A102,Catalog[MaterialCode],Catalog[NetCaseWeight_lbs],0),0)</f>
        <v>0</v>
      </c>
      <c r="E102" s="55">
        <f>IFERROR(_xlfn.XLOOKUP(A102,Catalog[MaterialCode],Catalog[ServingsPerCase],0),0)</f>
        <v>0</v>
      </c>
      <c r="F102" s="83">
        <f>IFERROR(_xlfn.XLOOKUP(A102,Catalog[MaterialCode],Catalog[ServingSize_oz],0),0)</f>
        <v>0</v>
      </c>
      <c r="G102" s="55">
        <f>IFERROR(_xlfn.XLOOKUP(A102,Catalog[MaterialCode],Catalog[CSCPoints],0),0)</f>
        <v>0</v>
      </c>
      <c r="H102" s="55">
        <f>IFERROR(_xlfn.XLOOKUP(A102,Catalog[MaterialCode],Catalog[CNPortion],0),0)</f>
        <v>0</v>
      </c>
      <c r="I102" s="55">
        <f>IFERROR(_xlfn.XLOOKUP(A102,Catalog[MaterialCode],Catalog[MMA_oz],0),0)</f>
        <v>0</v>
      </c>
      <c r="J102" s="55">
        <f>IFERROR(_xlfn.XLOOKUP(A102,Catalog[MaterialCode],Catalog[EqGrain_oz],0),0)</f>
        <v>0</v>
      </c>
      <c r="K102" s="55">
        <f>IFERROR(_xlfn.XLOOKUP(A102,Catalog[MaterialCode],Catalog[WhiteLbsDFperCase],0),0)</f>
        <v>0</v>
      </c>
      <c r="L102" s="55">
        <f>IFERROR(_xlfn.XLOOKUP(A102,Catalog[MaterialCode],Catalog[DarkLbsDFperCase],0),0)</f>
        <v>0</v>
      </c>
      <c r="M102" s="57">
        <v>0</v>
      </c>
      <c r="N102" s="57">
        <v>0</v>
      </c>
      <c r="O102" s="57">
        <v>0</v>
      </c>
      <c r="P102" s="55">
        <f t="shared" si="19"/>
        <v>0</v>
      </c>
      <c r="Q102" s="55">
        <f t="shared" si="20"/>
        <v>0</v>
      </c>
      <c r="R102" s="55">
        <f t="shared" si="21"/>
        <v>0</v>
      </c>
      <c r="S102" s="55">
        <f t="shared" si="22"/>
        <v>0</v>
      </c>
      <c r="T102" s="57">
        <v>0</v>
      </c>
      <c r="U102" s="57">
        <v>0</v>
      </c>
      <c r="V102" s="57">
        <v>0</v>
      </c>
      <c r="W102" s="57">
        <v>0</v>
      </c>
      <c r="X102" s="57">
        <v>0</v>
      </c>
      <c r="Y102" s="57">
        <v>0</v>
      </c>
      <c r="Z102" s="57">
        <v>0</v>
      </c>
      <c r="AA102" s="57">
        <v>0</v>
      </c>
      <c r="AB102" s="57">
        <v>0</v>
      </c>
      <c r="AC102" s="57">
        <v>0</v>
      </c>
      <c r="AD102" s="57">
        <v>0</v>
      </c>
      <c r="AE102" s="57">
        <v>0</v>
      </c>
      <c r="AF102" s="55">
        <f t="shared" si="18"/>
        <v>0</v>
      </c>
    </row>
    <row r="103" spans="2:32" x14ac:dyDescent="0.25">
      <c r="B103" s="56" t="str">
        <f>IFERROR(_xlfn.XLOOKUP(A103,Catalog[MaterialCode],Catalog[Description],""),"")</f>
        <v/>
      </c>
      <c r="C103" s="55" t="str">
        <f>IFERROR(_xlfn.XLOOKUP(A103,Catalog[MaterialCode],Catalog[Commodity],""),"")</f>
        <v/>
      </c>
      <c r="D103" s="55">
        <f>IFERROR(_xlfn.XLOOKUP(A103,Catalog[MaterialCode],Catalog[NetCaseWeight_lbs],0),0)</f>
        <v>0</v>
      </c>
      <c r="E103" s="55">
        <f>IFERROR(_xlfn.XLOOKUP(A103,Catalog[MaterialCode],Catalog[ServingsPerCase],0),0)</f>
        <v>0</v>
      </c>
      <c r="F103" s="83">
        <f>IFERROR(_xlfn.XLOOKUP(A103,Catalog[MaterialCode],Catalog[ServingSize_oz],0),0)</f>
        <v>0</v>
      </c>
      <c r="G103" s="55">
        <f>IFERROR(_xlfn.XLOOKUP(A103,Catalog[MaterialCode],Catalog[CSCPoints],0),0)</f>
        <v>0</v>
      </c>
      <c r="H103" s="55">
        <f>IFERROR(_xlfn.XLOOKUP(A103,Catalog[MaterialCode],Catalog[CNPortion],0),0)</f>
        <v>0</v>
      </c>
      <c r="I103" s="55">
        <f>IFERROR(_xlfn.XLOOKUP(A103,Catalog[MaterialCode],Catalog[MMA_oz],0),0)</f>
        <v>0</v>
      </c>
      <c r="J103" s="55">
        <f>IFERROR(_xlfn.XLOOKUP(A103,Catalog[MaterialCode],Catalog[EqGrain_oz],0),0)</f>
        <v>0</v>
      </c>
      <c r="K103" s="55">
        <f>IFERROR(_xlfn.XLOOKUP(A103,Catalog[MaterialCode],Catalog[WhiteLbsDFperCase],0),0)</f>
        <v>0</v>
      </c>
      <c r="L103" s="55">
        <f>IFERROR(_xlfn.XLOOKUP(A103,Catalog[MaterialCode],Catalog[DarkLbsDFperCase],0),0)</f>
        <v>0</v>
      </c>
      <c r="M103" s="57">
        <v>0</v>
      </c>
      <c r="N103" s="57">
        <v>0</v>
      </c>
      <c r="O103" s="57">
        <v>0</v>
      </c>
      <c r="P103" s="55">
        <f t="shared" si="19"/>
        <v>0</v>
      </c>
      <c r="Q103" s="55">
        <f t="shared" si="20"/>
        <v>0</v>
      </c>
      <c r="R103" s="55">
        <f t="shared" si="21"/>
        <v>0</v>
      </c>
      <c r="S103" s="55">
        <f t="shared" si="22"/>
        <v>0</v>
      </c>
      <c r="T103" s="57">
        <v>0</v>
      </c>
      <c r="U103" s="57">
        <v>0</v>
      </c>
      <c r="V103" s="57">
        <v>0</v>
      </c>
      <c r="W103" s="57">
        <v>0</v>
      </c>
      <c r="X103" s="57">
        <v>0</v>
      </c>
      <c r="Y103" s="57">
        <v>0</v>
      </c>
      <c r="Z103" s="57">
        <v>0</v>
      </c>
      <c r="AA103" s="57">
        <v>0</v>
      </c>
      <c r="AB103" s="57">
        <v>0</v>
      </c>
      <c r="AC103" s="57">
        <v>0</v>
      </c>
      <c r="AD103" s="57">
        <v>0</v>
      </c>
      <c r="AE103" s="57">
        <v>0</v>
      </c>
      <c r="AF103" s="55">
        <f t="shared" si="18"/>
        <v>0</v>
      </c>
    </row>
    <row r="104" spans="2:32" x14ac:dyDescent="0.25">
      <c r="B104" s="56" t="str">
        <f>IFERROR(_xlfn.XLOOKUP(A104,Catalog[MaterialCode],Catalog[Description],""),"")</f>
        <v/>
      </c>
      <c r="C104" s="55" t="str">
        <f>IFERROR(_xlfn.XLOOKUP(A104,Catalog[MaterialCode],Catalog[Commodity],""),"")</f>
        <v/>
      </c>
      <c r="D104" s="55">
        <f>IFERROR(_xlfn.XLOOKUP(A104,Catalog[MaterialCode],Catalog[NetCaseWeight_lbs],0),0)</f>
        <v>0</v>
      </c>
      <c r="E104" s="55">
        <f>IFERROR(_xlfn.XLOOKUP(A104,Catalog[MaterialCode],Catalog[ServingsPerCase],0),0)</f>
        <v>0</v>
      </c>
      <c r="F104" s="83">
        <f>IFERROR(_xlfn.XLOOKUP(A104,Catalog[MaterialCode],Catalog[ServingSize_oz],0),0)</f>
        <v>0</v>
      </c>
      <c r="G104" s="55">
        <f>IFERROR(_xlfn.XLOOKUP(A104,Catalog[MaterialCode],Catalog[CSCPoints],0),0)</f>
        <v>0</v>
      </c>
      <c r="H104" s="55">
        <f>IFERROR(_xlfn.XLOOKUP(A104,Catalog[MaterialCode],Catalog[CNPortion],0),0)</f>
        <v>0</v>
      </c>
      <c r="I104" s="55">
        <f>IFERROR(_xlfn.XLOOKUP(A104,Catalog[MaterialCode],Catalog[MMA_oz],0),0)</f>
        <v>0</v>
      </c>
      <c r="J104" s="55">
        <f>IFERROR(_xlfn.XLOOKUP(A104,Catalog[MaterialCode],Catalog[EqGrain_oz],0),0)</f>
        <v>0</v>
      </c>
      <c r="K104" s="55">
        <f>IFERROR(_xlfn.XLOOKUP(A104,Catalog[MaterialCode],Catalog[WhiteLbsDFperCase],0),0)</f>
        <v>0</v>
      </c>
      <c r="L104" s="55">
        <f>IFERROR(_xlfn.XLOOKUP(A104,Catalog[MaterialCode],Catalog[DarkLbsDFperCase],0),0)</f>
        <v>0</v>
      </c>
      <c r="M104" s="57">
        <v>0</v>
      </c>
      <c r="N104" s="57">
        <v>0</v>
      </c>
      <c r="O104" s="57">
        <v>0</v>
      </c>
      <c r="P104" s="55">
        <f t="shared" si="19"/>
        <v>0</v>
      </c>
      <c r="Q104" s="55">
        <f t="shared" si="20"/>
        <v>0</v>
      </c>
      <c r="R104" s="55">
        <f t="shared" si="21"/>
        <v>0</v>
      </c>
      <c r="S104" s="55">
        <f t="shared" si="22"/>
        <v>0</v>
      </c>
      <c r="T104" s="57">
        <v>0</v>
      </c>
      <c r="U104" s="57">
        <v>0</v>
      </c>
      <c r="V104" s="57">
        <v>0</v>
      </c>
      <c r="W104" s="57">
        <v>0</v>
      </c>
      <c r="X104" s="57">
        <v>0</v>
      </c>
      <c r="Y104" s="57">
        <v>0</v>
      </c>
      <c r="Z104" s="57">
        <v>0</v>
      </c>
      <c r="AA104" s="57">
        <v>0</v>
      </c>
      <c r="AB104" s="57">
        <v>0</v>
      </c>
      <c r="AC104" s="57">
        <v>0</v>
      </c>
      <c r="AD104" s="57">
        <v>0</v>
      </c>
      <c r="AE104" s="57">
        <v>0</v>
      </c>
      <c r="AF104" s="55">
        <f t="shared" si="18"/>
        <v>0</v>
      </c>
    </row>
    <row r="105" spans="2:32" x14ac:dyDescent="0.25">
      <c r="B105" s="56" t="str">
        <f>IFERROR(_xlfn.XLOOKUP(A105,Catalog[MaterialCode],Catalog[Description],""),"")</f>
        <v/>
      </c>
      <c r="C105" s="55" t="str">
        <f>IFERROR(_xlfn.XLOOKUP(A105,Catalog[MaterialCode],Catalog[Commodity],""),"")</f>
        <v/>
      </c>
      <c r="D105" s="55">
        <f>IFERROR(_xlfn.XLOOKUP(A105,Catalog[MaterialCode],Catalog[NetCaseWeight_lbs],0),0)</f>
        <v>0</v>
      </c>
      <c r="E105" s="55">
        <f>IFERROR(_xlfn.XLOOKUP(A105,Catalog[MaterialCode],Catalog[ServingsPerCase],0),0)</f>
        <v>0</v>
      </c>
      <c r="F105" s="83">
        <f>IFERROR(_xlfn.XLOOKUP(A105,Catalog[MaterialCode],Catalog[ServingSize_oz],0),0)</f>
        <v>0</v>
      </c>
      <c r="G105" s="55">
        <f>IFERROR(_xlfn.XLOOKUP(A105,Catalog[MaterialCode],Catalog[CSCPoints],0),0)</f>
        <v>0</v>
      </c>
      <c r="H105" s="55">
        <f>IFERROR(_xlfn.XLOOKUP(A105,Catalog[MaterialCode],Catalog[CNPortion],0),0)</f>
        <v>0</v>
      </c>
      <c r="I105" s="55">
        <f>IFERROR(_xlfn.XLOOKUP(A105,Catalog[MaterialCode],Catalog[MMA_oz],0),0)</f>
        <v>0</v>
      </c>
      <c r="J105" s="55">
        <f>IFERROR(_xlfn.XLOOKUP(A105,Catalog[MaterialCode],Catalog[EqGrain_oz],0),0)</f>
        <v>0</v>
      </c>
      <c r="K105" s="55">
        <f>IFERROR(_xlfn.XLOOKUP(A105,Catalog[MaterialCode],Catalog[WhiteLbsDFperCase],0),0)</f>
        <v>0</v>
      </c>
      <c r="L105" s="55">
        <f>IFERROR(_xlfn.XLOOKUP(A105,Catalog[MaterialCode],Catalog[DarkLbsDFperCase],0),0)</f>
        <v>0</v>
      </c>
      <c r="M105" s="57">
        <v>0</v>
      </c>
      <c r="N105" s="57">
        <v>0</v>
      </c>
      <c r="O105" s="57">
        <v>0</v>
      </c>
      <c r="P105" s="55">
        <f t="shared" si="19"/>
        <v>0</v>
      </c>
      <c r="Q105" s="55">
        <f t="shared" si="20"/>
        <v>0</v>
      </c>
      <c r="R105" s="55">
        <f t="shared" si="21"/>
        <v>0</v>
      </c>
      <c r="S105" s="55">
        <f t="shared" si="22"/>
        <v>0</v>
      </c>
      <c r="T105" s="57">
        <v>0</v>
      </c>
      <c r="U105" s="57">
        <v>0</v>
      </c>
      <c r="V105" s="57">
        <v>0</v>
      </c>
      <c r="W105" s="57">
        <v>0</v>
      </c>
      <c r="X105" s="57">
        <v>0</v>
      </c>
      <c r="Y105" s="57">
        <v>0</v>
      </c>
      <c r="Z105" s="57">
        <v>0</v>
      </c>
      <c r="AA105" s="57">
        <v>0</v>
      </c>
      <c r="AB105" s="57">
        <v>0</v>
      </c>
      <c r="AC105" s="57">
        <v>0</v>
      </c>
      <c r="AD105" s="57">
        <v>0</v>
      </c>
      <c r="AE105" s="57">
        <v>0</v>
      </c>
      <c r="AF105" s="55">
        <f t="shared" si="18"/>
        <v>0</v>
      </c>
    </row>
    <row r="106" spans="2:32" x14ac:dyDescent="0.25">
      <c r="B106" s="56" t="str">
        <f>IFERROR(_xlfn.XLOOKUP(A106,Catalog[MaterialCode],Catalog[Description],""),"")</f>
        <v/>
      </c>
      <c r="C106" s="55" t="str">
        <f>IFERROR(_xlfn.XLOOKUP(A106,Catalog[MaterialCode],Catalog[Commodity],""),"")</f>
        <v/>
      </c>
      <c r="D106" s="55">
        <f>IFERROR(_xlfn.XLOOKUP(A106,Catalog[MaterialCode],Catalog[NetCaseWeight_lbs],0),0)</f>
        <v>0</v>
      </c>
      <c r="E106" s="55">
        <f>IFERROR(_xlfn.XLOOKUP(A106,Catalog[MaterialCode],Catalog[ServingsPerCase],0),0)</f>
        <v>0</v>
      </c>
      <c r="F106" s="83">
        <f>IFERROR(_xlfn.XLOOKUP(A106,Catalog[MaterialCode],Catalog[ServingSize_oz],0),0)</f>
        <v>0</v>
      </c>
      <c r="G106" s="55">
        <f>IFERROR(_xlfn.XLOOKUP(A106,Catalog[MaterialCode],Catalog[CSCPoints],0),0)</f>
        <v>0</v>
      </c>
      <c r="H106" s="55">
        <f>IFERROR(_xlfn.XLOOKUP(A106,Catalog[MaterialCode],Catalog[CNPortion],0),0)</f>
        <v>0</v>
      </c>
      <c r="I106" s="55">
        <f>IFERROR(_xlfn.XLOOKUP(A106,Catalog[MaterialCode],Catalog[MMA_oz],0),0)</f>
        <v>0</v>
      </c>
      <c r="J106" s="55">
        <f>IFERROR(_xlfn.XLOOKUP(A106,Catalog[MaterialCode],Catalog[EqGrain_oz],0),0)</f>
        <v>0</v>
      </c>
      <c r="K106" s="55">
        <f>IFERROR(_xlfn.XLOOKUP(A106,Catalog[MaterialCode],Catalog[WhiteLbsDFperCase],0),0)</f>
        <v>0</v>
      </c>
      <c r="L106" s="55">
        <f>IFERROR(_xlfn.XLOOKUP(A106,Catalog[MaterialCode],Catalog[DarkLbsDFperCase],0),0)</f>
        <v>0</v>
      </c>
      <c r="M106" s="57">
        <v>0</v>
      </c>
      <c r="N106" s="57">
        <v>0</v>
      </c>
      <c r="O106" s="57">
        <v>0</v>
      </c>
      <c r="P106" s="55">
        <f t="shared" si="19"/>
        <v>0</v>
      </c>
      <c r="Q106" s="55">
        <f t="shared" si="20"/>
        <v>0</v>
      </c>
      <c r="R106" s="55">
        <f t="shared" si="21"/>
        <v>0</v>
      </c>
      <c r="S106" s="55">
        <f t="shared" si="22"/>
        <v>0</v>
      </c>
      <c r="T106" s="57">
        <v>0</v>
      </c>
      <c r="U106" s="57">
        <v>0</v>
      </c>
      <c r="V106" s="57">
        <v>0</v>
      </c>
      <c r="W106" s="57">
        <v>0</v>
      </c>
      <c r="X106" s="57">
        <v>0</v>
      </c>
      <c r="Y106" s="57">
        <v>0</v>
      </c>
      <c r="Z106" s="57">
        <v>0</v>
      </c>
      <c r="AA106" s="57">
        <v>0</v>
      </c>
      <c r="AB106" s="57">
        <v>0</v>
      </c>
      <c r="AC106" s="57">
        <v>0</v>
      </c>
      <c r="AD106" s="57">
        <v>0</v>
      </c>
      <c r="AE106" s="57">
        <v>0</v>
      </c>
      <c r="AF106" s="55">
        <f t="shared" si="18"/>
        <v>0</v>
      </c>
    </row>
    <row r="107" spans="2:32" x14ac:dyDescent="0.25">
      <c r="B107" s="56" t="str">
        <f>IFERROR(_xlfn.XLOOKUP(A107,Catalog[MaterialCode],Catalog[Description],""),"")</f>
        <v/>
      </c>
      <c r="C107" s="55" t="str">
        <f>IFERROR(_xlfn.XLOOKUP(A107,Catalog[MaterialCode],Catalog[Commodity],""),"")</f>
        <v/>
      </c>
      <c r="D107" s="55">
        <f>IFERROR(_xlfn.XLOOKUP(A107,Catalog[MaterialCode],Catalog[NetCaseWeight_lbs],0),0)</f>
        <v>0</v>
      </c>
      <c r="E107" s="55">
        <f>IFERROR(_xlfn.XLOOKUP(A107,Catalog[MaterialCode],Catalog[ServingsPerCase],0),0)</f>
        <v>0</v>
      </c>
      <c r="F107" s="83">
        <f>IFERROR(_xlfn.XLOOKUP(A107,Catalog[MaterialCode],Catalog[ServingSize_oz],0),0)</f>
        <v>0</v>
      </c>
      <c r="G107" s="55">
        <f>IFERROR(_xlfn.XLOOKUP(A107,Catalog[MaterialCode],Catalog[CSCPoints],0),0)</f>
        <v>0</v>
      </c>
      <c r="H107" s="55">
        <f>IFERROR(_xlfn.XLOOKUP(A107,Catalog[MaterialCode],Catalog[CNPortion],0),0)</f>
        <v>0</v>
      </c>
      <c r="I107" s="55">
        <f>IFERROR(_xlfn.XLOOKUP(A107,Catalog[MaterialCode],Catalog[MMA_oz],0),0)</f>
        <v>0</v>
      </c>
      <c r="J107" s="55">
        <f>IFERROR(_xlfn.XLOOKUP(A107,Catalog[MaterialCode],Catalog[EqGrain_oz],0),0)</f>
        <v>0</v>
      </c>
      <c r="K107" s="55">
        <f>IFERROR(_xlfn.XLOOKUP(A107,Catalog[MaterialCode],Catalog[WhiteLbsDFperCase],0),0)</f>
        <v>0</v>
      </c>
      <c r="L107" s="55">
        <f>IFERROR(_xlfn.XLOOKUP(A107,Catalog[MaterialCode],Catalog[DarkLbsDFperCase],0),0)</f>
        <v>0</v>
      </c>
      <c r="M107" s="57">
        <v>0</v>
      </c>
      <c r="N107" s="57">
        <v>0</v>
      </c>
      <c r="O107" s="57">
        <v>0</v>
      </c>
      <c r="P107" s="55">
        <f t="shared" si="19"/>
        <v>0</v>
      </c>
      <c r="Q107" s="55">
        <f t="shared" si="20"/>
        <v>0</v>
      </c>
      <c r="R107" s="55">
        <f t="shared" si="21"/>
        <v>0</v>
      </c>
      <c r="S107" s="55">
        <f t="shared" si="22"/>
        <v>0</v>
      </c>
      <c r="T107" s="57">
        <v>0</v>
      </c>
      <c r="U107" s="57">
        <v>0</v>
      </c>
      <c r="V107" s="57">
        <v>0</v>
      </c>
      <c r="W107" s="57">
        <v>0</v>
      </c>
      <c r="X107" s="57">
        <v>0</v>
      </c>
      <c r="Y107" s="57">
        <v>0</v>
      </c>
      <c r="Z107" s="57">
        <v>0</v>
      </c>
      <c r="AA107" s="57">
        <v>0</v>
      </c>
      <c r="AB107" s="57">
        <v>0</v>
      </c>
      <c r="AC107" s="57">
        <v>0</v>
      </c>
      <c r="AD107" s="57">
        <v>0</v>
      </c>
      <c r="AE107" s="57">
        <v>0</v>
      </c>
      <c r="AF107" s="55">
        <f t="shared" si="18"/>
        <v>0</v>
      </c>
    </row>
    <row r="108" spans="2:32" x14ac:dyDescent="0.25">
      <c r="B108" s="56" t="str">
        <f>IFERROR(_xlfn.XLOOKUP(A108,Catalog[MaterialCode],Catalog[Description],""),"")</f>
        <v/>
      </c>
      <c r="C108" s="55" t="str">
        <f>IFERROR(_xlfn.XLOOKUP(A108,Catalog[MaterialCode],Catalog[Commodity],""),"")</f>
        <v/>
      </c>
      <c r="D108" s="55">
        <f>IFERROR(_xlfn.XLOOKUP(A108,Catalog[MaterialCode],Catalog[NetCaseWeight_lbs],0),0)</f>
        <v>0</v>
      </c>
      <c r="E108" s="55">
        <f>IFERROR(_xlfn.XLOOKUP(A108,Catalog[MaterialCode],Catalog[ServingsPerCase],0),0)</f>
        <v>0</v>
      </c>
      <c r="F108" s="83">
        <f>IFERROR(_xlfn.XLOOKUP(A108,Catalog[MaterialCode],Catalog[ServingSize_oz],0),0)</f>
        <v>0</v>
      </c>
      <c r="G108" s="55">
        <f>IFERROR(_xlfn.XLOOKUP(A108,Catalog[MaterialCode],Catalog[CSCPoints],0),0)</f>
        <v>0</v>
      </c>
      <c r="H108" s="55">
        <f>IFERROR(_xlfn.XLOOKUP(A108,Catalog[MaterialCode],Catalog[CNPortion],0),0)</f>
        <v>0</v>
      </c>
      <c r="I108" s="55">
        <f>IFERROR(_xlfn.XLOOKUP(A108,Catalog[MaterialCode],Catalog[MMA_oz],0),0)</f>
        <v>0</v>
      </c>
      <c r="J108" s="55">
        <f>IFERROR(_xlfn.XLOOKUP(A108,Catalog[MaterialCode],Catalog[EqGrain_oz],0),0)</f>
        <v>0</v>
      </c>
      <c r="K108" s="55">
        <f>IFERROR(_xlfn.XLOOKUP(A108,Catalog[MaterialCode],Catalog[WhiteLbsDFperCase],0),0)</f>
        <v>0</v>
      </c>
      <c r="L108" s="55">
        <f>IFERROR(_xlfn.XLOOKUP(A108,Catalog[MaterialCode],Catalog[DarkLbsDFperCase],0),0)</f>
        <v>0</v>
      </c>
      <c r="M108" s="57">
        <v>0</v>
      </c>
      <c r="N108" s="57">
        <v>0</v>
      </c>
      <c r="O108" s="57">
        <v>0</v>
      </c>
      <c r="P108" s="55">
        <f t="shared" si="19"/>
        <v>0</v>
      </c>
      <c r="Q108" s="55">
        <f t="shared" si="20"/>
        <v>0</v>
      </c>
      <c r="R108" s="55">
        <f t="shared" si="21"/>
        <v>0</v>
      </c>
      <c r="S108" s="55">
        <f t="shared" si="22"/>
        <v>0</v>
      </c>
      <c r="T108" s="57">
        <v>0</v>
      </c>
      <c r="U108" s="57">
        <v>0</v>
      </c>
      <c r="V108" s="57">
        <v>0</v>
      </c>
      <c r="W108" s="57">
        <v>0</v>
      </c>
      <c r="X108" s="57">
        <v>0</v>
      </c>
      <c r="Y108" s="57">
        <v>0</v>
      </c>
      <c r="Z108" s="57">
        <v>0</v>
      </c>
      <c r="AA108" s="57">
        <v>0</v>
      </c>
      <c r="AB108" s="57">
        <v>0</v>
      </c>
      <c r="AC108" s="57">
        <v>0</v>
      </c>
      <c r="AD108" s="57">
        <v>0</v>
      </c>
      <c r="AE108" s="57">
        <v>0</v>
      </c>
      <c r="AF108" s="55">
        <f t="shared" si="18"/>
        <v>0</v>
      </c>
    </row>
    <row r="109" spans="2:32" x14ac:dyDescent="0.25">
      <c r="B109" s="56" t="str">
        <f>IFERROR(_xlfn.XLOOKUP(A109,Catalog[MaterialCode],Catalog[Description],""),"")</f>
        <v/>
      </c>
      <c r="C109" s="55" t="str">
        <f>IFERROR(_xlfn.XLOOKUP(A109,Catalog[MaterialCode],Catalog[Commodity],""),"")</f>
        <v/>
      </c>
      <c r="D109" s="55">
        <f>IFERROR(_xlfn.XLOOKUP(A109,Catalog[MaterialCode],Catalog[NetCaseWeight_lbs],0),0)</f>
        <v>0</v>
      </c>
      <c r="E109" s="55">
        <f>IFERROR(_xlfn.XLOOKUP(A109,Catalog[MaterialCode],Catalog[ServingsPerCase],0),0)</f>
        <v>0</v>
      </c>
      <c r="F109" s="83">
        <f>IFERROR(_xlfn.XLOOKUP(A109,Catalog[MaterialCode],Catalog[ServingSize_oz],0),0)</f>
        <v>0</v>
      </c>
      <c r="G109" s="55">
        <f>IFERROR(_xlfn.XLOOKUP(A109,Catalog[MaterialCode],Catalog[CSCPoints],0),0)</f>
        <v>0</v>
      </c>
      <c r="H109" s="55">
        <f>IFERROR(_xlfn.XLOOKUP(A109,Catalog[MaterialCode],Catalog[CNPortion],0),0)</f>
        <v>0</v>
      </c>
      <c r="I109" s="55">
        <f>IFERROR(_xlfn.XLOOKUP(A109,Catalog[MaterialCode],Catalog[MMA_oz],0),0)</f>
        <v>0</v>
      </c>
      <c r="J109" s="55">
        <f>IFERROR(_xlfn.XLOOKUP(A109,Catalog[MaterialCode],Catalog[EqGrain_oz],0),0)</f>
        <v>0</v>
      </c>
      <c r="K109" s="55">
        <f>IFERROR(_xlfn.XLOOKUP(A109,Catalog[MaterialCode],Catalog[WhiteLbsDFperCase],0),0)</f>
        <v>0</v>
      </c>
      <c r="L109" s="55">
        <f>IFERROR(_xlfn.XLOOKUP(A109,Catalog[MaterialCode],Catalog[DarkLbsDFperCase],0),0)</f>
        <v>0</v>
      </c>
      <c r="M109" s="57">
        <v>0</v>
      </c>
      <c r="N109" s="57">
        <v>0</v>
      </c>
      <c r="O109" s="57">
        <v>0</v>
      </c>
      <c r="P109" s="55">
        <f t="shared" si="19"/>
        <v>0</v>
      </c>
      <c r="Q109" s="55">
        <f t="shared" si="20"/>
        <v>0</v>
      </c>
      <c r="R109" s="55">
        <f t="shared" si="21"/>
        <v>0</v>
      </c>
      <c r="S109" s="55">
        <f t="shared" si="22"/>
        <v>0</v>
      </c>
      <c r="T109" s="57">
        <v>0</v>
      </c>
      <c r="U109" s="57">
        <v>0</v>
      </c>
      <c r="V109" s="57">
        <v>0</v>
      </c>
      <c r="W109" s="57">
        <v>0</v>
      </c>
      <c r="X109" s="57">
        <v>0</v>
      </c>
      <c r="Y109" s="57">
        <v>0</v>
      </c>
      <c r="Z109" s="57">
        <v>0</v>
      </c>
      <c r="AA109" s="57">
        <v>0</v>
      </c>
      <c r="AB109" s="57">
        <v>0</v>
      </c>
      <c r="AC109" s="57">
        <v>0</v>
      </c>
      <c r="AD109" s="57">
        <v>0</v>
      </c>
      <c r="AE109" s="57">
        <v>0</v>
      </c>
      <c r="AF109" s="55">
        <f t="shared" si="18"/>
        <v>0</v>
      </c>
    </row>
    <row r="110" spans="2:32" x14ac:dyDescent="0.25">
      <c r="B110" s="56" t="str">
        <f>IFERROR(_xlfn.XLOOKUP(A110,Catalog[MaterialCode],Catalog[Description],""),"")</f>
        <v/>
      </c>
      <c r="C110" s="55" t="str">
        <f>IFERROR(_xlfn.XLOOKUP(A110,Catalog[MaterialCode],Catalog[Commodity],""),"")</f>
        <v/>
      </c>
      <c r="D110" s="55">
        <f>IFERROR(_xlfn.XLOOKUP(A110,Catalog[MaterialCode],Catalog[NetCaseWeight_lbs],0),0)</f>
        <v>0</v>
      </c>
      <c r="E110" s="55">
        <f>IFERROR(_xlfn.XLOOKUP(A110,Catalog[MaterialCode],Catalog[ServingsPerCase],0),0)</f>
        <v>0</v>
      </c>
      <c r="F110" s="83">
        <f>IFERROR(_xlfn.XLOOKUP(A110,Catalog[MaterialCode],Catalog[ServingSize_oz],0),0)</f>
        <v>0</v>
      </c>
      <c r="G110" s="55">
        <f>IFERROR(_xlfn.XLOOKUP(A110,Catalog[MaterialCode],Catalog[CSCPoints],0),0)</f>
        <v>0</v>
      </c>
      <c r="H110" s="55">
        <f>IFERROR(_xlfn.XLOOKUP(A110,Catalog[MaterialCode],Catalog[CNPortion],0),0)</f>
        <v>0</v>
      </c>
      <c r="I110" s="55">
        <f>IFERROR(_xlfn.XLOOKUP(A110,Catalog[MaterialCode],Catalog[MMA_oz],0),0)</f>
        <v>0</v>
      </c>
      <c r="J110" s="55">
        <f>IFERROR(_xlfn.XLOOKUP(A110,Catalog[MaterialCode],Catalog[EqGrain_oz],0),0)</f>
        <v>0</v>
      </c>
      <c r="K110" s="55">
        <f>IFERROR(_xlfn.XLOOKUP(A110,Catalog[MaterialCode],Catalog[WhiteLbsDFperCase],0),0)</f>
        <v>0</v>
      </c>
      <c r="L110" s="55">
        <f>IFERROR(_xlfn.XLOOKUP(A110,Catalog[MaterialCode],Catalog[DarkLbsDFperCase],0),0)</f>
        <v>0</v>
      </c>
      <c r="M110" s="57">
        <v>0</v>
      </c>
      <c r="N110" s="57">
        <v>0</v>
      </c>
      <c r="O110" s="57">
        <v>0</v>
      </c>
      <c r="P110" s="55">
        <f t="shared" si="19"/>
        <v>0</v>
      </c>
      <c r="Q110" s="55">
        <f t="shared" si="20"/>
        <v>0</v>
      </c>
      <c r="R110" s="55">
        <f t="shared" si="21"/>
        <v>0</v>
      </c>
      <c r="S110" s="55">
        <f t="shared" si="22"/>
        <v>0</v>
      </c>
      <c r="T110" s="57">
        <v>0</v>
      </c>
      <c r="U110" s="57">
        <v>0</v>
      </c>
      <c r="V110" s="57">
        <v>0</v>
      </c>
      <c r="W110" s="57">
        <v>0</v>
      </c>
      <c r="X110" s="57">
        <v>0</v>
      </c>
      <c r="Y110" s="57">
        <v>0</v>
      </c>
      <c r="Z110" s="57">
        <v>0</v>
      </c>
      <c r="AA110" s="57">
        <v>0</v>
      </c>
      <c r="AB110" s="57">
        <v>0</v>
      </c>
      <c r="AC110" s="57">
        <v>0</v>
      </c>
      <c r="AD110" s="57">
        <v>0</v>
      </c>
      <c r="AE110" s="57">
        <v>0</v>
      </c>
      <c r="AF110" s="55">
        <f t="shared" si="18"/>
        <v>0</v>
      </c>
    </row>
    <row r="111" spans="2:32" x14ac:dyDescent="0.25">
      <c r="B111" s="56" t="str">
        <f>IFERROR(_xlfn.XLOOKUP(A111,Catalog[MaterialCode],Catalog[Description],""),"")</f>
        <v/>
      </c>
      <c r="C111" s="55" t="str">
        <f>IFERROR(_xlfn.XLOOKUP(A111,Catalog[MaterialCode],Catalog[Commodity],""),"")</f>
        <v/>
      </c>
      <c r="D111" s="55">
        <f>IFERROR(_xlfn.XLOOKUP(A111,Catalog[MaterialCode],Catalog[NetCaseWeight_lbs],0),0)</f>
        <v>0</v>
      </c>
      <c r="E111" s="55">
        <f>IFERROR(_xlfn.XLOOKUP(A111,Catalog[MaterialCode],Catalog[ServingsPerCase],0),0)</f>
        <v>0</v>
      </c>
      <c r="F111" s="83">
        <f>IFERROR(_xlfn.XLOOKUP(A111,Catalog[MaterialCode],Catalog[ServingSize_oz],0),0)</f>
        <v>0</v>
      </c>
      <c r="G111" s="55">
        <f>IFERROR(_xlfn.XLOOKUP(A111,Catalog[MaterialCode],Catalog[CSCPoints],0),0)</f>
        <v>0</v>
      </c>
      <c r="H111" s="55">
        <f>IFERROR(_xlfn.XLOOKUP(A111,Catalog[MaterialCode],Catalog[CNPortion],0),0)</f>
        <v>0</v>
      </c>
      <c r="I111" s="55">
        <f>IFERROR(_xlfn.XLOOKUP(A111,Catalog[MaterialCode],Catalog[MMA_oz],0),0)</f>
        <v>0</v>
      </c>
      <c r="J111" s="55">
        <f>IFERROR(_xlfn.XLOOKUP(A111,Catalog[MaterialCode],Catalog[EqGrain_oz],0),0)</f>
        <v>0</v>
      </c>
      <c r="K111" s="55">
        <f>IFERROR(_xlfn.XLOOKUP(A111,Catalog[MaterialCode],Catalog[WhiteLbsDFperCase],0),0)</f>
        <v>0</v>
      </c>
      <c r="L111" s="55">
        <f>IFERROR(_xlfn.XLOOKUP(A111,Catalog[MaterialCode],Catalog[DarkLbsDFperCase],0),0)</f>
        <v>0</v>
      </c>
      <c r="M111" s="57">
        <v>0</v>
      </c>
      <c r="N111" s="57">
        <v>0</v>
      </c>
      <c r="O111" s="57">
        <v>0</v>
      </c>
      <c r="P111" s="55">
        <f t="shared" si="19"/>
        <v>0</v>
      </c>
      <c r="Q111" s="55">
        <f t="shared" si="20"/>
        <v>0</v>
      </c>
      <c r="R111" s="55">
        <f t="shared" si="21"/>
        <v>0</v>
      </c>
      <c r="S111" s="55">
        <f t="shared" si="22"/>
        <v>0</v>
      </c>
      <c r="T111" s="57">
        <v>0</v>
      </c>
      <c r="U111" s="57">
        <v>0</v>
      </c>
      <c r="V111" s="57">
        <v>0</v>
      </c>
      <c r="W111" s="57">
        <v>0</v>
      </c>
      <c r="X111" s="57">
        <v>0</v>
      </c>
      <c r="Y111" s="57">
        <v>0</v>
      </c>
      <c r="Z111" s="57">
        <v>0</v>
      </c>
      <c r="AA111" s="57">
        <v>0</v>
      </c>
      <c r="AB111" s="57">
        <v>0</v>
      </c>
      <c r="AC111" s="57">
        <v>0</v>
      </c>
      <c r="AD111" s="57">
        <v>0</v>
      </c>
      <c r="AE111" s="57">
        <v>0</v>
      </c>
      <c r="AF111" s="55">
        <f t="shared" si="18"/>
        <v>0</v>
      </c>
    </row>
    <row r="112" spans="2:32" x14ac:dyDescent="0.25">
      <c r="B112" s="56" t="str">
        <f>IFERROR(_xlfn.XLOOKUP(A112,Catalog[MaterialCode],Catalog[Description],""),"")</f>
        <v/>
      </c>
      <c r="C112" s="55" t="str">
        <f>IFERROR(_xlfn.XLOOKUP(A112,Catalog[MaterialCode],Catalog[Commodity],""),"")</f>
        <v/>
      </c>
      <c r="D112" s="55">
        <f>IFERROR(_xlfn.XLOOKUP(A112,Catalog[MaterialCode],Catalog[NetCaseWeight_lbs],0),0)</f>
        <v>0</v>
      </c>
      <c r="E112" s="55">
        <f>IFERROR(_xlfn.XLOOKUP(A112,Catalog[MaterialCode],Catalog[ServingsPerCase],0),0)</f>
        <v>0</v>
      </c>
      <c r="F112" s="83">
        <f>IFERROR(_xlfn.XLOOKUP(A112,Catalog[MaterialCode],Catalog[ServingSize_oz],0),0)</f>
        <v>0</v>
      </c>
      <c r="G112" s="55">
        <f>IFERROR(_xlfn.XLOOKUP(A112,Catalog[MaterialCode],Catalog[CSCPoints],0),0)</f>
        <v>0</v>
      </c>
      <c r="H112" s="55">
        <f>IFERROR(_xlfn.XLOOKUP(A112,Catalog[MaterialCode],Catalog[CNPortion],0),0)</f>
        <v>0</v>
      </c>
      <c r="I112" s="55">
        <f>IFERROR(_xlfn.XLOOKUP(A112,Catalog[MaterialCode],Catalog[MMA_oz],0),0)</f>
        <v>0</v>
      </c>
      <c r="J112" s="55">
        <f>IFERROR(_xlfn.XLOOKUP(A112,Catalog[MaterialCode],Catalog[EqGrain_oz],0),0)</f>
        <v>0</v>
      </c>
      <c r="K112" s="55">
        <f>IFERROR(_xlfn.XLOOKUP(A112,Catalog[MaterialCode],Catalog[WhiteLbsDFperCase],0),0)</f>
        <v>0</v>
      </c>
      <c r="L112" s="55">
        <f>IFERROR(_xlfn.XLOOKUP(A112,Catalog[MaterialCode],Catalog[DarkLbsDFperCase],0),0)</f>
        <v>0</v>
      </c>
      <c r="M112" s="57">
        <v>0</v>
      </c>
      <c r="N112" s="57">
        <v>0</v>
      </c>
      <c r="O112" s="57">
        <v>0</v>
      </c>
      <c r="P112" s="55">
        <f t="shared" si="19"/>
        <v>0</v>
      </c>
      <c r="Q112" s="55">
        <f t="shared" si="20"/>
        <v>0</v>
      </c>
      <c r="R112" s="55">
        <f t="shared" si="21"/>
        <v>0</v>
      </c>
      <c r="S112" s="55">
        <f t="shared" si="22"/>
        <v>0</v>
      </c>
      <c r="T112" s="57">
        <v>0</v>
      </c>
      <c r="U112" s="57">
        <v>0</v>
      </c>
      <c r="V112" s="57">
        <v>0</v>
      </c>
      <c r="W112" s="57">
        <v>0</v>
      </c>
      <c r="X112" s="57">
        <v>0</v>
      </c>
      <c r="Y112" s="57">
        <v>0</v>
      </c>
      <c r="Z112" s="57">
        <v>0</v>
      </c>
      <c r="AA112" s="57">
        <v>0</v>
      </c>
      <c r="AB112" s="57">
        <v>0</v>
      </c>
      <c r="AC112" s="57">
        <v>0</v>
      </c>
      <c r="AD112" s="57">
        <v>0</v>
      </c>
      <c r="AE112" s="57">
        <v>0</v>
      </c>
      <c r="AF112" s="55">
        <f t="shared" si="18"/>
        <v>0</v>
      </c>
    </row>
    <row r="113" spans="1:32" x14ac:dyDescent="0.25">
      <c r="B113" s="56" t="str">
        <f>IFERROR(_xlfn.XLOOKUP(A113,Catalog[MaterialCode],Catalog[Description],""),"")</f>
        <v/>
      </c>
      <c r="C113" s="55" t="str">
        <f>IFERROR(_xlfn.XLOOKUP(A113,Catalog[MaterialCode],Catalog[Commodity],""),"")</f>
        <v/>
      </c>
      <c r="D113" s="55">
        <f>IFERROR(_xlfn.XLOOKUP(A113,Catalog[MaterialCode],Catalog[NetCaseWeight_lbs],0),0)</f>
        <v>0</v>
      </c>
      <c r="E113" s="55">
        <f>IFERROR(_xlfn.XLOOKUP(A113,Catalog[MaterialCode],Catalog[ServingsPerCase],0),0)</f>
        <v>0</v>
      </c>
      <c r="F113" s="83">
        <f>IFERROR(_xlfn.XLOOKUP(A113,Catalog[MaterialCode],Catalog[ServingSize_oz],0),0)</f>
        <v>0</v>
      </c>
      <c r="G113" s="55">
        <f>IFERROR(_xlfn.XLOOKUP(A113,Catalog[MaterialCode],Catalog[CSCPoints],0),0)</f>
        <v>0</v>
      </c>
      <c r="H113" s="55">
        <f>IFERROR(_xlfn.XLOOKUP(A113,Catalog[MaterialCode],Catalog[CNPortion],0),0)</f>
        <v>0</v>
      </c>
      <c r="I113" s="55">
        <f>IFERROR(_xlfn.XLOOKUP(A113,Catalog[MaterialCode],Catalog[MMA_oz],0),0)</f>
        <v>0</v>
      </c>
      <c r="J113" s="55">
        <f>IFERROR(_xlfn.XLOOKUP(A113,Catalog[MaterialCode],Catalog[EqGrain_oz],0),0)</f>
        <v>0</v>
      </c>
      <c r="K113" s="55">
        <f>IFERROR(_xlfn.XLOOKUP(A113,Catalog[MaterialCode],Catalog[WhiteLbsDFperCase],0),0)</f>
        <v>0</v>
      </c>
      <c r="L113" s="55">
        <f>IFERROR(_xlfn.XLOOKUP(A113,Catalog[MaterialCode],Catalog[DarkLbsDFperCase],0),0)</f>
        <v>0</v>
      </c>
      <c r="M113" s="57">
        <v>0</v>
      </c>
      <c r="N113" s="57">
        <v>0</v>
      </c>
      <c r="O113" s="57">
        <v>0</v>
      </c>
      <c r="P113" s="55">
        <f t="shared" si="19"/>
        <v>0</v>
      </c>
      <c r="Q113" s="55">
        <f t="shared" si="20"/>
        <v>0</v>
      </c>
      <c r="R113" s="55">
        <f t="shared" si="21"/>
        <v>0</v>
      </c>
      <c r="S113" s="55">
        <f t="shared" si="22"/>
        <v>0</v>
      </c>
      <c r="T113" s="57">
        <v>0</v>
      </c>
      <c r="U113" s="57">
        <v>0</v>
      </c>
      <c r="V113" s="57">
        <v>0</v>
      </c>
      <c r="W113" s="57">
        <v>0</v>
      </c>
      <c r="X113" s="57">
        <v>0</v>
      </c>
      <c r="Y113" s="57">
        <v>0</v>
      </c>
      <c r="Z113" s="57">
        <v>0</v>
      </c>
      <c r="AA113" s="57">
        <v>0</v>
      </c>
      <c r="AB113" s="57">
        <v>0</v>
      </c>
      <c r="AC113" s="57">
        <v>0</v>
      </c>
      <c r="AD113" s="57">
        <v>0</v>
      </c>
      <c r="AE113" s="57">
        <v>0</v>
      </c>
      <c r="AF113" s="55">
        <f t="shared" si="18"/>
        <v>0</v>
      </c>
    </row>
    <row r="114" spans="1:32" x14ac:dyDescent="0.25">
      <c r="B114" s="56" t="str">
        <f>IFERROR(_xlfn.XLOOKUP(A114,Catalog[MaterialCode],Catalog[Description],""),"")</f>
        <v/>
      </c>
      <c r="C114" s="55" t="str">
        <f>IFERROR(_xlfn.XLOOKUP(A114,Catalog[MaterialCode],Catalog[Commodity],""),"")</f>
        <v/>
      </c>
      <c r="D114" s="55">
        <f>IFERROR(_xlfn.XLOOKUP(A114,Catalog[MaterialCode],Catalog[NetCaseWeight_lbs],0),0)</f>
        <v>0</v>
      </c>
      <c r="E114" s="55">
        <f>IFERROR(_xlfn.XLOOKUP(A114,Catalog[MaterialCode],Catalog[ServingsPerCase],0),0)</f>
        <v>0</v>
      </c>
      <c r="F114" s="83">
        <f>IFERROR(_xlfn.XLOOKUP(A114,Catalog[MaterialCode],Catalog[ServingSize_oz],0),0)</f>
        <v>0</v>
      </c>
      <c r="G114" s="55">
        <f>IFERROR(_xlfn.XLOOKUP(A114,Catalog[MaterialCode],Catalog[CSCPoints],0),0)</f>
        <v>0</v>
      </c>
      <c r="H114" s="55">
        <f>IFERROR(_xlfn.XLOOKUP(A114,Catalog[MaterialCode],Catalog[CNPortion],0),0)</f>
        <v>0</v>
      </c>
      <c r="I114" s="55">
        <f>IFERROR(_xlfn.XLOOKUP(A114,Catalog[MaterialCode],Catalog[MMA_oz],0),0)</f>
        <v>0</v>
      </c>
      <c r="J114" s="55">
        <f>IFERROR(_xlfn.XLOOKUP(A114,Catalog[MaterialCode],Catalog[EqGrain_oz],0),0)</f>
        <v>0</v>
      </c>
      <c r="K114" s="55">
        <f>IFERROR(_xlfn.XLOOKUP(A114,Catalog[MaterialCode],Catalog[WhiteLbsDFperCase],0),0)</f>
        <v>0</v>
      </c>
      <c r="L114" s="55">
        <f>IFERROR(_xlfn.XLOOKUP(A114,Catalog[MaterialCode],Catalog[DarkLbsDFperCase],0),0)</f>
        <v>0</v>
      </c>
      <c r="M114" s="57">
        <v>0</v>
      </c>
      <c r="N114" s="57">
        <v>0</v>
      </c>
      <c r="O114" s="57">
        <v>0</v>
      </c>
      <c r="P114" s="55">
        <f t="shared" si="19"/>
        <v>0</v>
      </c>
      <c r="Q114" s="55">
        <f t="shared" si="20"/>
        <v>0</v>
      </c>
      <c r="R114" s="55">
        <f t="shared" si="21"/>
        <v>0</v>
      </c>
      <c r="S114" s="55">
        <f t="shared" si="22"/>
        <v>0</v>
      </c>
      <c r="T114" s="57">
        <v>0</v>
      </c>
      <c r="U114" s="57">
        <v>0</v>
      </c>
      <c r="V114" s="57">
        <v>0</v>
      </c>
      <c r="W114" s="57">
        <v>0</v>
      </c>
      <c r="X114" s="57">
        <v>0</v>
      </c>
      <c r="Y114" s="57">
        <v>0</v>
      </c>
      <c r="Z114" s="57">
        <v>0</v>
      </c>
      <c r="AA114" s="57">
        <v>0</v>
      </c>
      <c r="AB114" s="57">
        <v>0</v>
      </c>
      <c r="AC114" s="57">
        <v>0</v>
      </c>
      <c r="AD114" s="57">
        <v>0</v>
      </c>
      <c r="AE114" s="57">
        <v>0</v>
      </c>
      <c r="AF114" s="55">
        <f t="shared" si="18"/>
        <v>0</v>
      </c>
    </row>
    <row r="115" spans="1:32" x14ac:dyDescent="0.25">
      <c r="B115" s="56" t="str">
        <f>IFERROR(_xlfn.XLOOKUP(A115,Catalog[MaterialCode],Catalog[Description],""),"")</f>
        <v/>
      </c>
      <c r="C115" s="55" t="str">
        <f>IFERROR(_xlfn.XLOOKUP(A115,Catalog[MaterialCode],Catalog[Commodity],""),"")</f>
        <v/>
      </c>
      <c r="D115" s="55">
        <f>IFERROR(_xlfn.XLOOKUP(A115,Catalog[MaterialCode],Catalog[NetCaseWeight_lbs],0),0)</f>
        <v>0</v>
      </c>
      <c r="E115" s="55">
        <f>IFERROR(_xlfn.XLOOKUP(A115,Catalog[MaterialCode],Catalog[ServingsPerCase],0),0)</f>
        <v>0</v>
      </c>
      <c r="F115" s="83">
        <f>IFERROR(_xlfn.XLOOKUP(A115,Catalog[MaterialCode],Catalog[ServingSize_oz],0),0)</f>
        <v>0</v>
      </c>
      <c r="G115" s="55">
        <f>IFERROR(_xlfn.XLOOKUP(A115,Catalog[MaterialCode],Catalog[CSCPoints],0),0)</f>
        <v>0</v>
      </c>
      <c r="H115" s="55">
        <f>IFERROR(_xlfn.XLOOKUP(A115,Catalog[MaterialCode],Catalog[CNPortion],0),0)</f>
        <v>0</v>
      </c>
      <c r="I115" s="55">
        <f>IFERROR(_xlfn.XLOOKUP(A115,Catalog[MaterialCode],Catalog[MMA_oz],0),0)</f>
        <v>0</v>
      </c>
      <c r="J115" s="55">
        <f>IFERROR(_xlfn.XLOOKUP(A115,Catalog[MaterialCode],Catalog[EqGrain_oz],0),0)</f>
        <v>0</v>
      </c>
      <c r="K115" s="55">
        <f>IFERROR(_xlfn.XLOOKUP(A115,Catalog[MaterialCode],Catalog[WhiteLbsDFperCase],0),0)</f>
        <v>0</v>
      </c>
      <c r="L115" s="55">
        <f>IFERROR(_xlfn.XLOOKUP(A115,Catalog[MaterialCode],Catalog[DarkLbsDFperCase],0),0)</f>
        <v>0</v>
      </c>
      <c r="M115" s="57">
        <v>0</v>
      </c>
      <c r="N115" s="57">
        <v>0</v>
      </c>
      <c r="O115" s="57">
        <v>0</v>
      </c>
      <c r="P115" s="55">
        <f t="shared" si="19"/>
        <v>0</v>
      </c>
      <c r="Q115" s="55">
        <f t="shared" si="20"/>
        <v>0</v>
      </c>
      <c r="R115" s="55">
        <f t="shared" si="21"/>
        <v>0</v>
      </c>
      <c r="S115" s="55">
        <f t="shared" si="22"/>
        <v>0</v>
      </c>
      <c r="T115" s="57">
        <v>0</v>
      </c>
      <c r="U115" s="57">
        <v>0</v>
      </c>
      <c r="V115" s="57">
        <v>0</v>
      </c>
      <c r="W115" s="57">
        <v>0</v>
      </c>
      <c r="X115" s="57">
        <v>0</v>
      </c>
      <c r="Y115" s="57">
        <v>0</v>
      </c>
      <c r="Z115" s="57">
        <v>0</v>
      </c>
      <c r="AA115" s="57">
        <v>0</v>
      </c>
      <c r="AB115" s="57">
        <v>0</v>
      </c>
      <c r="AC115" s="57">
        <v>0</v>
      </c>
      <c r="AD115" s="57">
        <v>0</v>
      </c>
      <c r="AE115" s="57">
        <v>0</v>
      </c>
      <c r="AF115" s="55">
        <f t="shared" si="18"/>
        <v>0</v>
      </c>
    </row>
    <row r="116" spans="1:32" x14ac:dyDescent="0.25">
      <c r="P116" s="56"/>
      <c r="Q116" s="56"/>
      <c r="R116" s="56"/>
      <c r="S116" s="56"/>
    </row>
    <row r="117" spans="1:32" x14ac:dyDescent="0.25">
      <c r="A117" s="3" t="s">
        <v>210</v>
      </c>
      <c r="P117" s="56"/>
      <c r="Q117" s="55">
        <f t="shared" ref="Q117:S117" si="23">SUM(Q13:Q115)</f>
        <v>0</v>
      </c>
      <c r="R117" s="55">
        <f t="shared" si="23"/>
        <v>0</v>
      </c>
      <c r="S117" s="55">
        <f t="shared" si="23"/>
        <v>0</v>
      </c>
      <c r="AE117" s="34">
        <f>SUM(AF13:AF115)</f>
        <v>0</v>
      </c>
    </row>
  </sheetData>
  <sheetProtection algorithmName="SHA-512" hashValue="nHTrkxlerKhORT69+C6ciPQePshKCFumRf0yKQ0hIZynN2+63mJi9t63JFDl69b385wNkE+P/pCahKE5cmfcFQ==" saltValue="+gBi4gTJ9YZsh2Idu7ZZKQ==" spinCount="100000" sheet="1" objects="1" scenarios="1"/>
  <autoFilter ref="A11:AF115" xr:uid="{00000000-0001-0000-0200-000000000000}"/>
  <mergeCells count="1">
    <mergeCell ref="D4:D5"/>
  </mergeCells>
  <conditionalFormatting sqref="F8">
    <cfRule type="expression" dxfId="4" priority="3">
      <formula>R117/B8&gt;=0.8</formula>
    </cfRule>
  </conditionalFormatting>
  <conditionalFormatting sqref="F9:F10">
    <cfRule type="expression" dxfId="3" priority="16">
      <formula>S117/B9&gt;=0.8</formula>
    </cfRule>
  </conditionalFormatting>
  <pageMargins left="0.75" right="0.75" top="1" bottom="1" header="0.5" footer="0.5"/>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3C4C6"/>
  </sheetPr>
  <dimension ref="A1:AD110"/>
  <sheetViews>
    <sheetView showGridLines="0" workbookViewId="0">
      <pane xSplit="6" ySplit="10" topLeftCell="G11" activePane="bottomRight" state="frozen"/>
      <selection pane="topRight" activeCell="G1" sqref="G1"/>
      <selection pane="bottomLeft" activeCell="A11" sqref="A11"/>
      <selection pane="bottomRight" activeCell="B22" sqref="B22"/>
    </sheetView>
  </sheetViews>
  <sheetFormatPr defaultRowHeight="15" x14ac:dyDescent="0.25"/>
  <cols>
    <col min="1" max="1" width="16" customWidth="1"/>
    <col min="2" max="2" width="32.42578125" bestFit="1" customWidth="1"/>
    <col min="3" max="3" width="13.28515625" customWidth="1"/>
    <col min="4" max="5" width="16" customWidth="1"/>
    <col min="6" max="6" width="12.7109375" customWidth="1"/>
    <col min="7" max="7" width="13.42578125" customWidth="1"/>
    <col min="8" max="8" width="12.5703125" customWidth="1"/>
    <col min="9" max="9" width="7.85546875" customWidth="1"/>
    <col min="10" max="10" width="10.140625" customWidth="1"/>
    <col min="11" max="11" width="16" customWidth="1"/>
    <col min="12" max="13" width="11.7109375" customWidth="1"/>
    <col min="14" max="14" width="12.140625" customWidth="1"/>
    <col min="15" max="15" width="11.5703125" customWidth="1"/>
    <col min="16" max="16" width="11.28515625" customWidth="1"/>
    <col min="17" max="17" width="11.7109375" customWidth="1"/>
    <col min="18" max="29" width="16" customWidth="1"/>
    <col min="30" max="30" width="16" style="34" customWidth="1"/>
  </cols>
  <sheetData>
    <row r="1" spans="1:30" ht="23.25" x14ac:dyDescent="0.35">
      <c r="A1" s="52" t="s">
        <v>211</v>
      </c>
    </row>
    <row r="2" spans="1:30" ht="15.75" thickBot="1" x14ac:dyDescent="0.3"/>
    <row r="3" spans="1:30" ht="30" x14ac:dyDescent="0.25">
      <c r="A3" s="36" t="s">
        <v>212</v>
      </c>
      <c r="B3" s="71">
        <v>0</v>
      </c>
      <c r="C3" s="13"/>
      <c r="D3" s="39" t="s">
        <v>166</v>
      </c>
      <c r="E3" s="76">
        <f>IF(B5&gt;0, (Q110)/B5, 0)</f>
        <v>0</v>
      </c>
      <c r="F3" s="14"/>
    </row>
    <row r="4" spans="1:30" ht="25.5" customHeight="1" x14ac:dyDescent="0.25">
      <c r="A4" s="9" t="s">
        <v>213</v>
      </c>
      <c r="B4" s="77">
        <v>0</v>
      </c>
      <c r="E4" s="10"/>
      <c r="F4" s="12"/>
    </row>
    <row r="5" spans="1:30" ht="30.75" thickBot="1" x14ac:dyDescent="0.3">
      <c r="A5" s="38" t="s">
        <v>214</v>
      </c>
      <c r="B5" s="78">
        <f>B3+B4</f>
        <v>0</v>
      </c>
      <c r="C5" s="40" t="s">
        <v>215</v>
      </c>
      <c r="D5" s="78">
        <f>Q110</f>
        <v>0</v>
      </c>
      <c r="E5" s="40" t="s">
        <v>216</v>
      </c>
      <c r="F5" s="73">
        <f>B5-D5</f>
        <v>0</v>
      </c>
    </row>
    <row r="6" spans="1:30" x14ac:dyDescent="0.25">
      <c r="A6" s="5"/>
    </row>
    <row r="7" spans="1:30" x14ac:dyDescent="0.25">
      <c r="A7" s="5"/>
    </row>
    <row r="9" spans="1:30" x14ac:dyDescent="0.25">
      <c r="L9" t="s">
        <v>176</v>
      </c>
    </row>
    <row r="10" spans="1:30" s="5" customFormat="1" ht="30" x14ac:dyDescent="0.25">
      <c r="A10" s="41" t="s">
        <v>177</v>
      </c>
      <c r="B10" s="4" t="s">
        <v>21</v>
      </c>
      <c r="C10" s="53" t="s">
        <v>22</v>
      </c>
      <c r="D10" s="53" t="s">
        <v>178</v>
      </c>
      <c r="E10" s="53" t="s">
        <v>179</v>
      </c>
      <c r="F10" s="53" t="s">
        <v>180</v>
      </c>
      <c r="G10" s="53" t="s">
        <v>181</v>
      </c>
      <c r="H10" s="53" t="s">
        <v>182</v>
      </c>
      <c r="I10" s="53" t="s">
        <v>183</v>
      </c>
      <c r="J10" s="53" t="s">
        <v>184</v>
      </c>
      <c r="K10" s="53" t="s">
        <v>217</v>
      </c>
      <c r="L10" s="53" t="s">
        <v>187</v>
      </c>
      <c r="M10" s="53" t="s">
        <v>188</v>
      </c>
      <c r="N10" s="53" t="s">
        <v>189</v>
      </c>
      <c r="O10" s="53" t="s">
        <v>190</v>
      </c>
      <c r="P10" s="53" t="s">
        <v>191</v>
      </c>
      <c r="Q10" s="53" t="s">
        <v>218</v>
      </c>
      <c r="R10" s="53" t="s">
        <v>194</v>
      </c>
      <c r="S10" s="53" t="s">
        <v>195</v>
      </c>
      <c r="T10" s="53" t="s">
        <v>196</v>
      </c>
      <c r="U10" s="53" t="s">
        <v>197</v>
      </c>
      <c r="V10" s="53" t="s">
        <v>198</v>
      </c>
      <c r="W10" s="53" t="s">
        <v>199</v>
      </c>
      <c r="X10" s="53" t="s">
        <v>200</v>
      </c>
      <c r="Y10" s="53" t="s">
        <v>201</v>
      </c>
      <c r="Z10" s="53" t="s">
        <v>202</v>
      </c>
      <c r="AA10" s="53" t="s">
        <v>203</v>
      </c>
      <c r="AB10" s="53" t="s">
        <v>204</v>
      </c>
      <c r="AC10" s="53" t="s">
        <v>205</v>
      </c>
      <c r="AD10" s="53" t="s">
        <v>206</v>
      </c>
    </row>
    <row r="11" spans="1:30" x14ac:dyDescent="0.25">
      <c r="A11">
        <v>17020111120</v>
      </c>
      <c r="B11" s="56" t="str">
        <f>IFERROR(_xlfn.XLOOKUP(A11,Catalog[MaterialCode],Catalog[Description],""),"")</f>
        <v>Reduced Fat Cheese Breadsticks</v>
      </c>
      <c r="C11" s="55" t="str">
        <f>IFERROR(_xlfn.XLOOKUP(A11,Catalog[MaterialCode],Catalog[Commodity],""),"")</f>
        <v>110244</v>
      </c>
      <c r="D11" s="55">
        <f>IFERROR(_xlfn.XLOOKUP(A11,Catalog[MaterialCode],Catalog[NetCaseWeight_lbs],0),0)</f>
        <v>20.86</v>
      </c>
      <c r="E11" s="55">
        <f>IFERROR(_xlfn.XLOOKUP(A11,Catalog[MaterialCode],Catalog[ServingsPerCase],0),0)</f>
        <v>144</v>
      </c>
      <c r="F11" s="55">
        <f>IFERROR(_xlfn.XLOOKUP(A11,Catalog[MaterialCode],Catalog[ServingSize_oz],0),0)</f>
        <v>2.3199999999999998</v>
      </c>
      <c r="G11" s="55">
        <f>IFERROR(_xlfn.XLOOKUP(A11,Catalog[MaterialCode],Catalog[CSCPoints],0),0)</f>
        <v>10</v>
      </c>
      <c r="H11" s="55" t="str">
        <f>IFERROR(_xlfn.XLOOKUP(A11,Catalog[MaterialCode],Catalog[CNPortion],0),0)</f>
        <v>1 stick</v>
      </c>
      <c r="I11" s="55">
        <f>IFERROR(_xlfn.XLOOKUP(A11,Catalog[MaterialCode],Catalog[MMA_oz],0),0)</f>
        <v>1</v>
      </c>
      <c r="J11" s="55">
        <f>IFERROR(_xlfn.XLOOKUP(A11,Catalog[MaterialCode],Catalog[EqGrain_oz],0),0)</f>
        <v>1</v>
      </c>
      <c r="K11" s="55">
        <f>IFERROR(_xlfn.XLOOKUP(A11,Catalog[MaterialCode],Catalog[CheeseLbsDFperCase],0),0)</f>
        <v>8.83</v>
      </c>
      <c r="L11" s="57">
        <v>0</v>
      </c>
      <c r="M11" s="57">
        <v>0</v>
      </c>
      <c r="N11" s="57">
        <v>0</v>
      </c>
      <c r="O11" s="55">
        <f t="shared" ref="O11:O40" si="0">IF(L11&gt;0,L11*E11,IF(AND(M11&gt;0,N11&gt;0),M11*N11,0))</f>
        <v>0</v>
      </c>
      <c r="P11" s="55">
        <f t="shared" ref="P11:P40" si="1">IF(L11&gt;0,L11,IF(E11&gt;0,ROUNDUP(O11/E11,0),0))</f>
        <v>0</v>
      </c>
      <c r="Q11" s="55">
        <f t="shared" ref="Q11:Q40" si="2">P11*K11</f>
        <v>0</v>
      </c>
      <c r="R11" s="57">
        <v>0</v>
      </c>
      <c r="S11" s="57">
        <v>0</v>
      </c>
      <c r="T11" s="57">
        <v>0</v>
      </c>
      <c r="U11" s="57">
        <v>0</v>
      </c>
      <c r="V11" s="57">
        <v>0</v>
      </c>
      <c r="W11" s="57">
        <v>0</v>
      </c>
      <c r="X11" s="57">
        <v>0</v>
      </c>
      <c r="Y11" s="57">
        <v>0</v>
      </c>
      <c r="Z11" s="57">
        <v>0</v>
      </c>
      <c r="AA11" s="57">
        <v>0</v>
      </c>
      <c r="AB11" s="57">
        <v>0</v>
      </c>
      <c r="AC11" s="57">
        <v>0</v>
      </c>
      <c r="AD11" s="55">
        <f>P11-SUM(R11:AC11)</f>
        <v>0</v>
      </c>
    </row>
    <row r="12" spans="1:30" x14ac:dyDescent="0.25">
      <c r="A12">
        <v>17021081120</v>
      </c>
      <c r="B12" s="56" t="str">
        <f>IFERROR(_xlfn.XLOOKUP(A12,Catalog[MaterialCode],Catalog[Description],""),"")</f>
        <v>Par-baked LMPS Cheese Breadstick</v>
      </c>
      <c r="C12" s="55" t="str">
        <f>IFERROR(_xlfn.XLOOKUP(A12,Catalog[MaterialCode],Catalog[Commodity],""),"")</f>
        <v>110244</v>
      </c>
      <c r="D12" s="55">
        <f>IFERROR(_xlfn.XLOOKUP(A12,Catalog[MaterialCode],Catalog[NetCaseWeight_lbs],0),0)</f>
        <v>20.2</v>
      </c>
      <c r="E12" s="55">
        <f>IFERROR(_xlfn.XLOOKUP(A12,Catalog[MaterialCode],Catalog[ServingsPerCase],0),0)</f>
        <v>108</v>
      </c>
      <c r="F12" s="55">
        <f>IFERROR(_xlfn.XLOOKUP(A12,Catalog[MaterialCode],Catalog[ServingSize_oz],0),0)</f>
        <v>2.99</v>
      </c>
      <c r="G12" s="55">
        <f>IFERROR(_xlfn.XLOOKUP(A12,Catalog[MaterialCode],Catalog[CSCPoints],0),0)</f>
        <v>0</v>
      </c>
      <c r="H12" s="55" t="str">
        <f>IFERROR(_xlfn.XLOOKUP(A12,Catalog[MaterialCode],Catalog[CNPortion],0),0)</f>
        <v>1 stick</v>
      </c>
      <c r="I12" s="55">
        <f>IFERROR(_xlfn.XLOOKUP(A12,Catalog[MaterialCode],Catalog[MMA_oz],0),0)</f>
        <v>1</v>
      </c>
      <c r="J12" s="55">
        <f>IFERROR(_xlfn.XLOOKUP(A12,Catalog[MaterialCode],Catalog[EqGrain_oz],0),0)</f>
        <v>2</v>
      </c>
      <c r="K12" s="55">
        <f>IFERROR(_xlfn.XLOOKUP(A12,Catalog[MaterialCode],Catalog[CheeseLbsDFperCase],0),0)</f>
        <v>6.75</v>
      </c>
      <c r="L12" s="57">
        <v>0</v>
      </c>
      <c r="M12" s="57">
        <v>0</v>
      </c>
      <c r="N12" s="57">
        <v>0</v>
      </c>
      <c r="O12" s="55">
        <f t="shared" si="0"/>
        <v>0</v>
      </c>
      <c r="P12" s="55">
        <f t="shared" si="1"/>
        <v>0</v>
      </c>
      <c r="Q12" s="55">
        <f t="shared" si="2"/>
        <v>0</v>
      </c>
      <c r="R12" s="57">
        <v>0</v>
      </c>
      <c r="S12" s="57">
        <v>0</v>
      </c>
      <c r="T12" s="57">
        <v>0</v>
      </c>
      <c r="U12" s="57">
        <v>0</v>
      </c>
      <c r="V12" s="57">
        <v>0</v>
      </c>
      <c r="W12" s="57">
        <v>0</v>
      </c>
      <c r="X12" s="57">
        <v>0</v>
      </c>
      <c r="Y12" s="57">
        <v>0</v>
      </c>
      <c r="Z12" s="57">
        <v>0</v>
      </c>
      <c r="AA12" s="57">
        <v>0</v>
      </c>
      <c r="AB12" s="57">
        <v>0</v>
      </c>
      <c r="AC12" s="57">
        <v>0</v>
      </c>
      <c r="AD12" s="55">
        <f t="shared" ref="AD12:AD73" si="3">P12-SUM(R12:AC12)</f>
        <v>0</v>
      </c>
    </row>
    <row r="13" spans="1:30" x14ac:dyDescent="0.25">
      <c r="A13">
        <v>17023721120</v>
      </c>
      <c r="B13" s="56" t="str">
        <f>IFERROR(_xlfn.XLOOKUP(A13,Catalog[MaterialCode],Catalog[Description],""),"")</f>
        <v>Pepperoni Pizza Sticks</v>
      </c>
      <c r="C13" s="55" t="str">
        <f>IFERROR(_xlfn.XLOOKUP(A13,Catalog[MaterialCode],Catalog[Commodity],""),"")</f>
        <v>110244</v>
      </c>
      <c r="D13" s="55">
        <f>IFERROR(_xlfn.XLOOKUP(A13,Catalog[MaterialCode],Catalog[NetCaseWeight_lbs],0),0)</f>
        <v>17.190000000000001</v>
      </c>
      <c r="E13" s="55">
        <f>IFERROR(_xlfn.XLOOKUP(A13,Catalog[MaterialCode],Catalog[ServingsPerCase],0),0)</f>
        <v>72</v>
      </c>
      <c r="F13" s="55">
        <f>IFERROR(_xlfn.XLOOKUP(A13,Catalog[MaterialCode],Catalog[ServingSize_oz],0),0)</f>
        <v>3.82</v>
      </c>
      <c r="G13" s="55">
        <f>IFERROR(_xlfn.XLOOKUP(A13,Catalog[MaterialCode],Catalog[CSCPoints],0),0)</f>
        <v>20</v>
      </c>
      <c r="H13" s="55" t="str">
        <f>IFERROR(_xlfn.XLOOKUP(A13,Catalog[MaterialCode],Catalog[CNPortion],0),0)</f>
        <v>1 stick</v>
      </c>
      <c r="I13" s="55">
        <f>IFERROR(_xlfn.XLOOKUP(A13,Catalog[MaterialCode],Catalog[MMA_oz],0),0)</f>
        <v>1</v>
      </c>
      <c r="J13" s="55">
        <f>IFERROR(_xlfn.XLOOKUP(A13,Catalog[MaterialCode],Catalog[EqGrain_oz],0),0)</f>
        <v>2.25</v>
      </c>
      <c r="K13" s="55">
        <f>IFERROR(_xlfn.XLOOKUP(A13,Catalog[MaterialCode],Catalog[CheeseLbsDFperCase],0),0)</f>
        <v>3.4649999999999999</v>
      </c>
      <c r="L13" s="57">
        <v>0</v>
      </c>
      <c r="M13" s="57">
        <v>0</v>
      </c>
      <c r="N13" s="57">
        <v>0</v>
      </c>
      <c r="O13" s="55">
        <f t="shared" si="0"/>
        <v>0</v>
      </c>
      <c r="P13" s="55">
        <f t="shared" si="1"/>
        <v>0</v>
      </c>
      <c r="Q13" s="55">
        <f t="shared" si="2"/>
        <v>0</v>
      </c>
      <c r="R13" s="57">
        <v>0</v>
      </c>
      <c r="S13" s="57">
        <v>0</v>
      </c>
      <c r="T13" s="57">
        <v>0</v>
      </c>
      <c r="U13" s="57">
        <v>0</v>
      </c>
      <c r="V13" s="57">
        <v>0</v>
      </c>
      <c r="W13" s="57">
        <v>0</v>
      </c>
      <c r="X13" s="57">
        <v>0</v>
      </c>
      <c r="Y13" s="57">
        <v>0</v>
      </c>
      <c r="Z13" s="57">
        <v>0</v>
      </c>
      <c r="AA13" s="57">
        <v>0</v>
      </c>
      <c r="AB13" s="57">
        <v>0</v>
      </c>
      <c r="AC13" s="57">
        <v>0</v>
      </c>
      <c r="AD13" s="55">
        <f t="shared" si="3"/>
        <v>0</v>
      </c>
    </row>
    <row r="14" spans="1:30" x14ac:dyDescent="0.25">
      <c r="A14">
        <v>17026721120</v>
      </c>
      <c r="B14" s="56" t="str">
        <f>IFERROR(_xlfn.XLOOKUP(A14,Catalog[MaterialCode],Catalog[Description],""),"")</f>
        <v>IW Cheese Breadsticks</v>
      </c>
      <c r="C14" s="55" t="str">
        <f>IFERROR(_xlfn.XLOOKUP(A14,Catalog[MaterialCode],Catalog[Commodity],""),"")</f>
        <v>110244</v>
      </c>
      <c r="D14" s="55">
        <f>IFERROR(_xlfn.XLOOKUP(A14,Catalog[MaterialCode],Catalog[NetCaseWeight_lbs],0),0)</f>
        <v>11.3</v>
      </c>
      <c r="E14" s="55">
        <f>IFERROR(_xlfn.XLOOKUP(A14,Catalog[MaterialCode],Catalog[ServingsPerCase],0),0)</f>
        <v>72</v>
      </c>
      <c r="F14" s="55">
        <f>IFERROR(_xlfn.XLOOKUP(A14,Catalog[MaterialCode],Catalog[ServingSize_oz],0),0)</f>
        <v>2.5099999999999998</v>
      </c>
      <c r="G14" s="55">
        <f>IFERROR(_xlfn.XLOOKUP(A14,Catalog[MaterialCode],Catalog[CSCPoints],0),0)</f>
        <v>20</v>
      </c>
      <c r="H14" s="55" t="str">
        <f>IFERROR(_xlfn.XLOOKUP(A14,Catalog[MaterialCode],Catalog[CNPortion],0),0)</f>
        <v>1 stick</v>
      </c>
      <c r="I14" s="55">
        <f>IFERROR(_xlfn.XLOOKUP(A14,Catalog[MaterialCode],Catalog[MMA_oz],0),0)</f>
        <v>0.5</v>
      </c>
      <c r="J14" s="55">
        <f>IFERROR(_xlfn.XLOOKUP(A14,Catalog[MaterialCode],Catalog[EqGrain_oz],0),0)</f>
        <v>1.75</v>
      </c>
      <c r="K14" s="55">
        <f>IFERROR(_xlfn.XLOOKUP(A14,Catalog[MaterialCode],Catalog[CheeseLbsDFperCase],0),0)</f>
        <v>2.9249999999999998</v>
      </c>
      <c r="L14" s="57">
        <v>0</v>
      </c>
      <c r="M14" s="57">
        <v>0</v>
      </c>
      <c r="N14" s="57">
        <v>0</v>
      </c>
      <c r="O14" s="55">
        <f t="shared" si="0"/>
        <v>0</v>
      </c>
      <c r="P14" s="55">
        <f t="shared" si="1"/>
        <v>0</v>
      </c>
      <c r="Q14" s="55">
        <f t="shared" si="2"/>
        <v>0</v>
      </c>
      <c r="R14" s="57">
        <v>0</v>
      </c>
      <c r="S14" s="57">
        <v>0</v>
      </c>
      <c r="T14" s="57">
        <v>0</v>
      </c>
      <c r="U14" s="57">
        <v>0</v>
      </c>
      <c r="V14" s="57">
        <v>0</v>
      </c>
      <c r="W14" s="57">
        <v>0</v>
      </c>
      <c r="X14" s="57">
        <v>0</v>
      </c>
      <c r="Y14" s="57">
        <v>0</v>
      </c>
      <c r="Z14" s="57">
        <v>0</v>
      </c>
      <c r="AA14" s="57">
        <v>0</v>
      </c>
      <c r="AB14" s="57">
        <v>0</v>
      </c>
      <c r="AC14" s="57">
        <v>0</v>
      </c>
      <c r="AD14" s="55">
        <f t="shared" si="3"/>
        <v>0</v>
      </c>
    </row>
    <row r="15" spans="1:30" x14ac:dyDescent="0.25">
      <c r="B15" s="56" t="str">
        <f>IFERROR(_xlfn.XLOOKUP(A15,Catalog[MaterialCode],Catalog[Description],""),"")</f>
        <v/>
      </c>
      <c r="C15" s="55" t="str">
        <f>IFERROR(_xlfn.XLOOKUP(A15,Catalog[MaterialCode],Catalog[Commodity],""),"")</f>
        <v/>
      </c>
      <c r="D15" s="55">
        <f>IFERROR(_xlfn.XLOOKUP(A15,Catalog[MaterialCode],Catalog[NetCaseWeight_lbs],0),0)</f>
        <v>0</v>
      </c>
      <c r="E15" s="55">
        <f>IFERROR(_xlfn.XLOOKUP(A15,Catalog[MaterialCode],Catalog[ServingsPerCase],0),0)</f>
        <v>0</v>
      </c>
      <c r="F15" s="55">
        <f>IFERROR(_xlfn.XLOOKUP(A15,Catalog[MaterialCode],Catalog[ServingSize_oz],0),0)</f>
        <v>0</v>
      </c>
      <c r="G15" s="55">
        <f>IFERROR(_xlfn.XLOOKUP(A15,Catalog[MaterialCode],Catalog[CSCPoints],0),0)</f>
        <v>0</v>
      </c>
      <c r="H15" s="55">
        <f>IFERROR(_xlfn.XLOOKUP(A15,Catalog[MaterialCode],Catalog[CNPortion],0),0)</f>
        <v>0</v>
      </c>
      <c r="I15" s="55">
        <f>IFERROR(_xlfn.XLOOKUP(A15,Catalog[MaterialCode],Catalog[MMA_oz],0),0)</f>
        <v>0</v>
      </c>
      <c r="J15" s="55">
        <f>IFERROR(_xlfn.XLOOKUP(A15,Catalog[MaterialCode],Catalog[EqGrain_oz],0),0)</f>
        <v>0</v>
      </c>
      <c r="K15" s="55">
        <f>IFERROR(_xlfn.XLOOKUP(A15,Catalog[MaterialCode],Catalog[CheeseLbsDFperCase],0),0)</f>
        <v>0</v>
      </c>
      <c r="L15" s="57">
        <v>0</v>
      </c>
      <c r="M15" s="57">
        <v>0</v>
      </c>
      <c r="N15" s="57">
        <v>0</v>
      </c>
      <c r="O15" s="55">
        <f t="shared" si="0"/>
        <v>0</v>
      </c>
      <c r="P15" s="55">
        <f t="shared" si="1"/>
        <v>0</v>
      </c>
      <c r="Q15" s="55">
        <f t="shared" si="2"/>
        <v>0</v>
      </c>
      <c r="R15" s="57">
        <v>0</v>
      </c>
      <c r="S15" s="57">
        <v>0</v>
      </c>
      <c r="T15" s="57">
        <v>0</v>
      </c>
      <c r="U15" s="57">
        <v>0</v>
      </c>
      <c r="V15" s="57">
        <v>0</v>
      </c>
      <c r="W15" s="57">
        <v>0</v>
      </c>
      <c r="X15" s="57">
        <v>0</v>
      </c>
      <c r="Y15" s="57">
        <v>0</v>
      </c>
      <c r="Z15" s="57">
        <v>0</v>
      </c>
      <c r="AA15" s="57">
        <v>0</v>
      </c>
      <c r="AB15" s="57">
        <v>0</v>
      </c>
      <c r="AC15" s="57">
        <v>0</v>
      </c>
      <c r="AD15" s="55">
        <f t="shared" si="3"/>
        <v>0</v>
      </c>
    </row>
    <row r="16" spans="1:30" x14ac:dyDescent="0.25">
      <c r="B16" s="56" t="str">
        <f>IFERROR(_xlfn.XLOOKUP(A16,Catalog[MaterialCode],Catalog[Description],""),"")</f>
        <v/>
      </c>
      <c r="C16" s="55" t="str">
        <f>IFERROR(_xlfn.XLOOKUP(A16,Catalog[MaterialCode],Catalog[Commodity],""),"")</f>
        <v/>
      </c>
      <c r="D16" s="55">
        <f>IFERROR(_xlfn.XLOOKUP(A16,Catalog[MaterialCode],Catalog[NetCaseWeight_lbs],0),0)</f>
        <v>0</v>
      </c>
      <c r="E16" s="55">
        <f>IFERROR(_xlfn.XLOOKUP(A16,Catalog[MaterialCode],Catalog[ServingsPerCase],0),0)</f>
        <v>0</v>
      </c>
      <c r="F16" s="55">
        <f>IFERROR(_xlfn.XLOOKUP(A16,Catalog[MaterialCode],Catalog[ServingSize_oz],0),0)</f>
        <v>0</v>
      </c>
      <c r="G16" s="55">
        <f>IFERROR(_xlfn.XLOOKUP(A16,Catalog[MaterialCode],Catalog[CSCPoints],0),0)</f>
        <v>0</v>
      </c>
      <c r="H16" s="55">
        <f>IFERROR(_xlfn.XLOOKUP(A16,Catalog[MaterialCode],Catalog[CNPortion],0),0)</f>
        <v>0</v>
      </c>
      <c r="I16" s="55">
        <f>IFERROR(_xlfn.XLOOKUP(A16,Catalog[MaterialCode],Catalog[MMA_oz],0),0)</f>
        <v>0</v>
      </c>
      <c r="J16" s="55">
        <f>IFERROR(_xlfn.XLOOKUP(A16,Catalog[MaterialCode],Catalog[EqGrain_oz],0),0)</f>
        <v>0</v>
      </c>
      <c r="K16" s="55">
        <f>IFERROR(_xlfn.XLOOKUP(A16,Catalog[MaterialCode],Catalog[CheeseLbsDFperCase],0),0)</f>
        <v>0</v>
      </c>
      <c r="L16" s="57">
        <v>0</v>
      </c>
      <c r="M16" s="57">
        <v>0</v>
      </c>
      <c r="N16" s="57">
        <v>0</v>
      </c>
      <c r="O16" s="55">
        <f t="shared" si="0"/>
        <v>0</v>
      </c>
      <c r="P16" s="55">
        <f t="shared" si="1"/>
        <v>0</v>
      </c>
      <c r="Q16" s="55">
        <f t="shared" si="2"/>
        <v>0</v>
      </c>
      <c r="R16" s="57">
        <v>0</v>
      </c>
      <c r="S16" s="57">
        <v>0</v>
      </c>
      <c r="T16" s="57">
        <v>0</v>
      </c>
      <c r="U16" s="57">
        <v>0</v>
      </c>
      <c r="V16" s="57">
        <v>0</v>
      </c>
      <c r="W16" s="57">
        <v>0</v>
      </c>
      <c r="X16" s="57">
        <v>0</v>
      </c>
      <c r="Y16" s="57">
        <v>0</v>
      </c>
      <c r="Z16" s="57">
        <v>0</v>
      </c>
      <c r="AA16" s="57">
        <v>0</v>
      </c>
      <c r="AB16" s="57">
        <v>0</v>
      </c>
      <c r="AC16" s="57">
        <v>0</v>
      </c>
      <c r="AD16" s="55">
        <f t="shared" si="3"/>
        <v>0</v>
      </c>
    </row>
    <row r="17" spans="2:30" x14ac:dyDescent="0.25">
      <c r="B17" s="56" t="str">
        <f>IFERROR(_xlfn.XLOOKUP(A17,Catalog[MaterialCode],Catalog[Description],""),"")</f>
        <v/>
      </c>
      <c r="C17" s="55" t="str">
        <f>IFERROR(_xlfn.XLOOKUP(A17,Catalog[MaterialCode],Catalog[Commodity],""),"")</f>
        <v/>
      </c>
      <c r="D17" s="55">
        <f>IFERROR(_xlfn.XLOOKUP(A17,Catalog[MaterialCode],Catalog[NetCaseWeight_lbs],0),0)</f>
        <v>0</v>
      </c>
      <c r="E17" s="55">
        <f>IFERROR(_xlfn.XLOOKUP(A17,Catalog[MaterialCode],Catalog[ServingsPerCase],0),0)</f>
        <v>0</v>
      </c>
      <c r="F17" s="55">
        <f>IFERROR(_xlfn.XLOOKUP(A17,Catalog[MaterialCode],Catalog[ServingSize_oz],0),0)</f>
        <v>0</v>
      </c>
      <c r="G17" s="55">
        <f>IFERROR(_xlfn.XLOOKUP(A17,Catalog[MaterialCode],Catalog[CSCPoints],0),0)</f>
        <v>0</v>
      </c>
      <c r="H17" s="55">
        <f>IFERROR(_xlfn.XLOOKUP(A17,Catalog[MaterialCode],Catalog[CNPortion],0),0)</f>
        <v>0</v>
      </c>
      <c r="I17" s="55">
        <f>IFERROR(_xlfn.XLOOKUP(A17,Catalog[MaterialCode],Catalog[MMA_oz],0),0)</f>
        <v>0</v>
      </c>
      <c r="J17" s="55">
        <f>IFERROR(_xlfn.XLOOKUP(A17,Catalog[MaterialCode],Catalog[EqGrain_oz],0),0)</f>
        <v>0</v>
      </c>
      <c r="K17" s="55">
        <f>IFERROR(_xlfn.XLOOKUP(A17,Catalog[MaterialCode],Catalog[CheeseLbsDFperCase],0),0)</f>
        <v>0</v>
      </c>
      <c r="L17" s="57">
        <v>0</v>
      </c>
      <c r="M17" s="57">
        <v>0</v>
      </c>
      <c r="N17" s="57">
        <v>0</v>
      </c>
      <c r="O17" s="55">
        <f t="shared" si="0"/>
        <v>0</v>
      </c>
      <c r="P17" s="55">
        <f t="shared" si="1"/>
        <v>0</v>
      </c>
      <c r="Q17" s="55">
        <f t="shared" si="2"/>
        <v>0</v>
      </c>
      <c r="R17" s="57">
        <v>0</v>
      </c>
      <c r="S17" s="57">
        <v>0</v>
      </c>
      <c r="T17" s="57">
        <v>0</v>
      </c>
      <c r="U17" s="57">
        <v>0</v>
      </c>
      <c r="V17" s="57">
        <v>0</v>
      </c>
      <c r="W17" s="57">
        <v>0</v>
      </c>
      <c r="X17" s="57">
        <v>0</v>
      </c>
      <c r="Y17" s="57">
        <v>0</v>
      </c>
      <c r="Z17" s="57">
        <v>0</v>
      </c>
      <c r="AA17" s="57">
        <v>0</v>
      </c>
      <c r="AB17" s="57">
        <v>0</v>
      </c>
      <c r="AC17" s="57">
        <v>0</v>
      </c>
      <c r="AD17" s="55">
        <f t="shared" si="3"/>
        <v>0</v>
      </c>
    </row>
    <row r="18" spans="2:30" x14ac:dyDescent="0.25">
      <c r="B18" s="56" t="str">
        <f>IFERROR(_xlfn.XLOOKUP(A18,Catalog[MaterialCode],Catalog[Description],""),"")</f>
        <v/>
      </c>
      <c r="C18" s="55" t="str">
        <f>IFERROR(_xlfn.XLOOKUP(A18,Catalog[MaterialCode],Catalog[Commodity],""),"")</f>
        <v/>
      </c>
      <c r="D18" s="55">
        <f>IFERROR(_xlfn.XLOOKUP(A18,Catalog[MaterialCode],Catalog[NetCaseWeight_lbs],0),0)</f>
        <v>0</v>
      </c>
      <c r="E18" s="55">
        <f>IFERROR(_xlfn.XLOOKUP(A18,Catalog[MaterialCode],Catalog[ServingsPerCase],0),0)</f>
        <v>0</v>
      </c>
      <c r="F18" s="55">
        <f>IFERROR(_xlfn.XLOOKUP(A18,Catalog[MaterialCode],Catalog[ServingSize_oz],0),0)</f>
        <v>0</v>
      </c>
      <c r="G18" s="55">
        <f>IFERROR(_xlfn.XLOOKUP(A18,Catalog[MaterialCode],Catalog[CSCPoints],0),0)</f>
        <v>0</v>
      </c>
      <c r="H18" s="55">
        <f>IFERROR(_xlfn.XLOOKUP(A18,Catalog[MaterialCode],Catalog[CNPortion],0),0)</f>
        <v>0</v>
      </c>
      <c r="I18" s="55">
        <f>IFERROR(_xlfn.XLOOKUP(A18,Catalog[MaterialCode],Catalog[MMA_oz],0),0)</f>
        <v>0</v>
      </c>
      <c r="J18" s="55">
        <f>IFERROR(_xlfn.XLOOKUP(A18,Catalog[MaterialCode],Catalog[EqGrain_oz],0),0)</f>
        <v>0</v>
      </c>
      <c r="K18" s="55">
        <f>IFERROR(_xlfn.XLOOKUP(A18,Catalog[MaterialCode],Catalog[CheeseLbsDFperCase],0),0)</f>
        <v>0</v>
      </c>
      <c r="L18" s="57">
        <v>0</v>
      </c>
      <c r="M18" s="57">
        <v>0</v>
      </c>
      <c r="N18" s="57">
        <v>0</v>
      </c>
      <c r="O18" s="55">
        <f t="shared" si="0"/>
        <v>0</v>
      </c>
      <c r="P18" s="55">
        <f t="shared" si="1"/>
        <v>0</v>
      </c>
      <c r="Q18" s="55">
        <f t="shared" si="2"/>
        <v>0</v>
      </c>
      <c r="R18" s="57">
        <v>0</v>
      </c>
      <c r="S18" s="57">
        <v>0</v>
      </c>
      <c r="T18" s="57">
        <v>0</v>
      </c>
      <c r="U18" s="57">
        <v>0</v>
      </c>
      <c r="V18" s="57">
        <v>0</v>
      </c>
      <c r="W18" s="57">
        <v>0</v>
      </c>
      <c r="X18" s="57">
        <v>0</v>
      </c>
      <c r="Y18" s="57">
        <v>0</v>
      </c>
      <c r="Z18" s="57">
        <v>0</v>
      </c>
      <c r="AA18" s="57">
        <v>0</v>
      </c>
      <c r="AB18" s="57">
        <v>0</v>
      </c>
      <c r="AC18" s="57">
        <v>0</v>
      </c>
      <c r="AD18" s="55">
        <f t="shared" si="3"/>
        <v>0</v>
      </c>
    </row>
    <row r="19" spans="2:30" x14ac:dyDescent="0.25">
      <c r="B19" s="56" t="str">
        <f>IFERROR(_xlfn.XLOOKUP(A19,Catalog[MaterialCode],Catalog[Description],""),"")</f>
        <v/>
      </c>
      <c r="C19" s="55" t="str">
        <f>IFERROR(_xlfn.XLOOKUP(A19,Catalog[MaterialCode],Catalog[Commodity],""),"")</f>
        <v/>
      </c>
      <c r="D19" s="55">
        <f>IFERROR(_xlfn.XLOOKUP(A19,Catalog[MaterialCode],Catalog[NetCaseWeight_lbs],0),0)</f>
        <v>0</v>
      </c>
      <c r="E19" s="55">
        <f>IFERROR(_xlfn.XLOOKUP(A19,Catalog[MaterialCode],Catalog[ServingsPerCase],0),0)</f>
        <v>0</v>
      </c>
      <c r="F19" s="55">
        <f>IFERROR(_xlfn.XLOOKUP(A19,Catalog[MaterialCode],Catalog[ServingSize_oz],0),0)</f>
        <v>0</v>
      </c>
      <c r="G19" s="55">
        <f>IFERROR(_xlfn.XLOOKUP(A19,Catalog[MaterialCode],Catalog[CSCPoints],0),0)</f>
        <v>0</v>
      </c>
      <c r="H19" s="55">
        <f>IFERROR(_xlfn.XLOOKUP(A19,Catalog[MaterialCode],Catalog[CNPortion],0),0)</f>
        <v>0</v>
      </c>
      <c r="I19" s="55">
        <f>IFERROR(_xlfn.XLOOKUP(A19,Catalog[MaterialCode],Catalog[MMA_oz],0),0)</f>
        <v>0</v>
      </c>
      <c r="J19" s="55">
        <f>IFERROR(_xlfn.XLOOKUP(A19,Catalog[MaterialCode],Catalog[EqGrain_oz],0),0)</f>
        <v>0</v>
      </c>
      <c r="K19" s="55">
        <f>IFERROR(_xlfn.XLOOKUP(A19,Catalog[MaterialCode],Catalog[CheeseLbsDFperCase],0),0)</f>
        <v>0</v>
      </c>
      <c r="L19" s="57">
        <v>0</v>
      </c>
      <c r="M19" s="57">
        <v>0</v>
      </c>
      <c r="N19" s="57">
        <v>0</v>
      </c>
      <c r="O19" s="55">
        <f t="shared" si="0"/>
        <v>0</v>
      </c>
      <c r="P19" s="55">
        <f t="shared" si="1"/>
        <v>0</v>
      </c>
      <c r="Q19" s="55">
        <f t="shared" si="2"/>
        <v>0</v>
      </c>
      <c r="R19" s="57">
        <v>0</v>
      </c>
      <c r="S19" s="57">
        <v>0</v>
      </c>
      <c r="T19" s="57">
        <v>0</v>
      </c>
      <c r="U19" s="57">
        <v>0</v>
      </c>
      <c r="V19" s="57">
        <v>0</v>
      </c>
      <c r="W19" s="57">
        <v>0</v>
      </c>
      <c r="X19" s="57">
        <v>0</v>
      </c>
      <c r="Y19" s="57">
        <v>0</v>
      </c>
      <c r="Z19" s="57">
        <v>0</v>
      </c>
      <c r="AA19" s="57">
        <v>0</v>
      </c>
      <c r="AB19" s="57">
        <v>0</v>
      </c>
      <c r="AC19" s="57">
        <v>0</v>
      </c>
      <c r="AD19" s="55">
        <f t="shared" si="3"/>
        <v>0</v>
      </c>
    </row>
    <row r="20" spans="2:30" x14ac:dyDescent="0.25">
      <c r="B20" s="56" t="str">
        <f>IFERROR(_xlfn.XLOOKUP(A20,Catalog[MaterialCode],Catalog[Description],""),"")</f>
        <v/>
      </c>
      <c r="C20" s="55" t="str">
        <f>IFERROR(_xlfn.XLOOKUP(A20,Catalog[MaterialCode],Catalog[Commodity],""),"")</f>
        <v/>
      </c>
      <c r="D20" s="55">
        <f>IFERROR(_xlfn.XLOOKUP(A20,Catalog[MaterialCode],Catalog[NetCaseWeight_lbs],0),0)</f>
        <v>0</v>
      </c>
      <c r="E20" s="55">
        <f>IFERROR(_xlfn.XLOOKUP(A20,Catalog[MaterialCode],Catalog[ServingsPerCase],0),0)</f>
        <v>0</v>
      </c>
      <c r="F20" s="55">
        <f>IFERROR(_xlfn.XLOOKUP(A20,Catalog[MaterialCode],Catalog[ServingSize_oz],0),0)</f>
        <v>0</v>
      </c>
      <c r="G20" s="55">
        <f>IFERROR(_xlfn.XLOOKUP(A20,Catalog[MaterialCode],Catalog[CSCPoints],0),0)</f>
        <v>0</v>
      </c>
      <c r="H20" s="55">
        <f>IFERROR(_xlfn.XLOOKUP(A20,Catalog[MaterialCode],Catalog[CNPortion],0),0)</f>
        <v>0</v>
      </c>
      <c r="I20" s="55">
        <f>IFERROR(_xlfn.XLOOKUP(A20,Catalog[MaterialCode],Catalog[MMA_oz],0),0)</f>
        <v>0</v>
      </c>
      <c r="J20" s="55">
        <f>IFERROR(_xlfn.XLOOKUP(A20,Catalog[MaterialCode],Catalog[EqGrain_oz],0),0)</f>
        <v>0</v>
      </c>
      <c r="K20" s="55">
        <f>IFERROR(_xlfn.XLOOKUP(A20,Catalog[MaterialCode],Catalog[CheeseLbsDFperCase],0),0)</f>
        <v>0</v>
      </c>
      <c r="L20" s="57">
        <v>0</v>
      </c>
      <c r="M20" s="57">
        <v>0</v>
      </c>
      <c r="N20" s="57">
        <v>0</v>
      </c>
      <c r="O20" s="55">
        <f t="shared" si="0"/>
        <v>0</v>
      </c>
      <c r="P20" s="55">
        <f t="shared" si="1"/>
        <v>0</v>
      </c>
      <c r="Q20" s="55">
        <f t="shared" si="2"/>
        <v>0</v>
      </c>
      <c r="R20" s="57">
        <v>0</v>
      </c>
      <c r="S20" s="57">
        <v>0</v>
      </c>
      <c r="T20" s="57">
        <v>0</v>
      </c>
      <c r="U20" s="57">
        <v>0</v>
      </c>
      <c r="V20" s="57">
        <v>0</v>
      </c>
      <c r="W20" s="57">
        <v>0</v>
      </c>
      <c r="X20" s="57">
        <v>0</v>
      </c>
      <c r="Y20" s="57">
        <v>0</v>
      </c>
      <c r="Z20" s="57">
        <v>0</v>
      </c>
      <c r="AA20" s="57">
        <v>0</v>
      </c>
      <c r="AB20" s="57">
        <v>0</v>
      </c>
      <c r="AC20" s="57">
        <v>0</v>
      </c>
      <c r="AD20" s="55">
        <f t="shared" si="3"/>
        <v>0</v>
      </c>
    </row>
    <row r="21" spans="2:30" x14ac:dyDescent="0.25">
      <c r="B21" s="56" t="str">
        <f>IFERROR(_xlfn.XLOOKUP(A21,Catalog[MaterialCode],Catalog[Description],""),"")</f>
        <v/>
      </c>
      <c r="C21" s="55" t="str">
        <f>IFERROR(_xlfn.XLOOKUP(A21,Catalog[MaterialCode],Catalog[Commodity],""),"")</f>
        <v/>
      </c>
      <c r="D21" s="55">
        <f>IFERROR(_xlfn.XLOOKUP(A21,Catalog[MaterialCode],Catalog[NetCaseWeight_lbs],0),0)</f>
        <v>0</v>
      </c>
      <c r="E21" s="55">
        <f>IFERROR(_xlfn.XLOOKUP(A21,Catalog[MaterialCode],Catalog[ServingsPerCase],0),0)</f>
        <v>0</v>
      </c>
      <c r="F21" s="55">
        <f>IFERROR(_xlfn.XLOOKUP(A21,Catalog[MaterialCode],Catalog[ServingSize_oz],0),0)</f>
        <v>0</v>
      </c>
      <c r="G21" s="55">
        <f>IFERROR(_xlfn.XLOOKUP(A21,Catalog[MaterialCode],Catalog[CSCPoints],0),0)</f>
        <v>0</v>
      </c>
      <c r="H21" s="55">
        <f>IFERROR(_xlfn.XLOOKUP(A21,Catalog[MaterialCode],Catalog[CNPortion],0),0)</f>
        <v>0</v>
      </c>
      <c r="I21" s="55">
        <f>IFERROR(_xlfn.XLOOKUP(A21,Catalog[MaterialCode],Catalog[MMA_oz],0),0)</f>
        <v>0</v>
      </c>
      <c r="J21" s="55">
        <f>IFERROR(_xlfn.XLOOKUP(A21,Catalog[MaterialCode],Catalog[EqGrain_oz],0),0)</f>
        <v>0</v>
      </c>
      <c r="K21" s="55">
        <f>IFERROR(_xlfn.XLOOKUP(A21,Catalog[MaterialCode],Catalog[CheeseLbsDFperCase],0),0)</f>
        <v>0</v>
      </c>
      <c r="L21" s="57">
        <v>0</v>
      </c>
      <c r="M21" s="57">
        <v>0</v>
      </c>
      <c r="N21" s="57">
        <v>0</v>
      </c>
      <c r="O21" s="55">
        <f t="shared" si="0"/>
        <v>0</v>
      </c>
      <c r="P21" s="55">
        <f t="shared" si="1"/>
        <v>0</v>
      </c>
      <c r="Q21" s="55">
        <f t="shared" si="2"/>
        <v>0</v>
      </c>
      <c r="R21" s="57">
        <v>0</v>
      </c>
      <c r="S21" s="57">
        <v>0</v>
      </c>
      <c r="T21" s="57">
        <v>0</v>
      </c>
      <c r="U21" s="57">
        <v>0</v>
      </c>
      <c r="V21" s="57">
        <v>0</v>
      </c>
      <c r="W21" s="57">
        <v>0</v>
      </c>
      <c r="X21" s="57">
        <v>0</v>
      </c>
      <c r="Y21" s="57">
        <v>0</v>
      </c>
      <c r="Z21" s="57">
        <v>0</v>
      </c>
      <c r="AA21" s="57">
        <v>0</v>
      </c>
      <c r="AB21" s="57">
        <v>0</v>
      </c>
      <c r="AC21" s="57">
        <v>0</v>
      </c>
      <c r="AD21" s="55">
        <f t="shared" si="3"/>
        <v>0</v>
      </c>
    </row>
    <row r="22" spans="2:30" x14ac:dyDescent="0.25">
      <c r="B22" s="56" t="str">
        <f>IFERROR(_xlfn.XLOOKUP(A22,Catalog[MaterialCode],Catalog[Description],""),"")</f>
        <v/>
      </c>
      <c r="C22" s="55" t="str">
        <f>IFERROR(_xlfn.XLOOKUP(A22,Catalog[MaterialCode],Catalog[Commodity],""),"")</f>
        <v/>
      </c>
      <c r="D22" s="55">
        <f>IFERROR(_xlfn.XLOOKUP(A22,Catalog[MaterialCode],Catalog[NetCaseWeight_lbs],0),0)</f>
        <v>0</v>
      </c>
      <c r="E22" s="55">
        <f>IFERROR(_xlfn.XLOOKUP(A22,Catalog[MaterialCode],Catalog[ServingsPerCase],0),0)</f>
        <v>0</v>
      </c>
      <c r="F22" s="55">
        <f>IFERROR(_xlfn.XLOOKUP(A22,Catalog[MaterialCode],Catalog[ServingSize_oz],0),0)</f>
        <v>0</v>
      </c>
      <c r="G22" s="55">
        <f>IFERROR(_xlfn.XLOOKUP(A22,Catalog[MaterialCode],Catalog[CSCPoints],0),0)</f>
        <v>0</v>
      </c>
      <c r="H22" s="55">
        <f>IFERROR(_xlfn.XLOOKUP(A22,Catalog[MaterialCode],Catalog[CNPortion],0),0)</f>
        <v>0</v>
      </c>
      <c r="I22" s="55">
        <f>IFERROR(_xlfn.XLOOKUP(A22,Catalog[MaterialCode],Catalog[MMA_oz],0),0)</f>
        <v>0</v>
      </c>
      <c r="J22" s="55">
        <f>IFERROR(_xlfn.XLOOKUP(A22,Catalog[MaterialCode],Catalog[EqGrain_oz],0),0)</f>
        <v>0</v>
      </c>
      <c r="K22" s="55">
        <f>IFERROR(_xlfn.XLOOKUP(A22,Catalog[MaterialCode],Catalog[CheeseLbsDFperCase],0),0)</f>
        <v>0</v>
      </c>
      <c r="L22" s="57">
        <v>0</v>
      </c>
      <c r="M22" s="57">
        <v>0</v>
      </c>
      <c r="N22" s="57">
        <v>0</v>
      </c>
      <c r="O22" s="55">
        <f t="shared" si="0"/>
        <v>0</v>
      </c>
      <c r="P22" s="55">
        <f t="shared" si="1"/>
        <v>0</v>
      </c>
      <c r="Q22" s="55">
        <f t="shared" si="2"/>
        <v>0</v>
      </c>
      <c r="R22" s="57">
        <v>0</v>
      </c>
      <c r="S22" s="57">
        <v>0</v>
      </c>
      <c r="T22" s="57">
        <v>0</v>
      </c>
      <c r="U22" s="57">
        <v>0</v>
      </c>
      <c r="V22" s="57">
        <v>0</v>
      </c>
      <c r="W22" s="57">
        <v>0</v>
      </c>
      <c r="X22" s="57">
        <v>0</v>
      </c>
      <c r="Y22" s="57">
        <v>0</v>
      </c>
      <c r="Z22" s="57">
        <v>0</v>
      </c>
      <c r="AA22" s="57">
        <v>0</v>
      </c>
      <c r="AB22" s="57">
        <v>0</v>
      </c>
      <c r="AC22" s="57">
        <v>0</v>
      </c>
      <c r="AD22" s="55">
        <f t="shared" si="3"/>
        <v>0</v>
      </c>
    </row>
    <row r="23" spans="2:30" x14ac:dyDescent="0.25">
      <c r="B23" s="56" t="str">
        <f>IFERROR(_xlfn.XLOOKUP(A23,Catalog[MaterialCode],Catalog[Description],""),"")</f>
        <v/>
      </c>
      <c r="C23" s="55" t="str">
        <f>IFERROR(_xlfn.XLOOKUP(A23,Catalog[MaterialCode],Catalog[Commodity],""),"")</f>
        <v/>
      </c>
      <c r="D23" s="55">
        <f>IFERROR(_xlfn.XLOOKUP(A23,Catalog[MaterialCode],Catalog[NetCaseWeight_lbs],0),0)</f>
        <v>0</v>
      </c>
      <c r="E23" s="55">
        <f>IFERROR(_xlfn.XLOOKUP(A23,Catalog[MaterialCode],Catalog[ServingsPerCase],0),0)</f>
        <v>0</v>
      </c>
      <c r="F23" s="55">
        <f>IFERROR(_xlfn.XLOOKUP(A23,Catalog[MaterialCode],Catalog[ServingSize_oz],0),0)</f>
        <v>0</v>
      </c>
      <c r="G23" s="55">
        <f>IFERROR(_xlfn.XLOOKUP(A23,Catalog[MaterialCode],Catalog[CSCPoints],0),0)</f>
        <v>0</v>
      </c>
      <c r="H23" s="55">
        <f>IFERROR(_xlfn.XLOOKUP(A23,Catalog[MaterialCode],Catalog[CNPortion],0),0)</f>
        <v>0</v>
      </c>
      <c r="I23" s="55">
        <f>IFERROR(_xlfn.XLOOKUP(A23,Catalog[MaterialCode],Catalog[MMA_oz],0),0)</f>
        <v>0</v>
      </c>
      <c r="J23" s="55">
        <f>IFERROR(_xlfn.XLOOKUP(A23,Catalog[MaterialCode],Catalog[EqGrain_oz],0),0)</f>
        <v>0</v>
      </c>
      <c r="K23" s="55">
        <f>IFERROR(_xlfn.XLOOKUP(A23,Catalog[MaterialCode],Catalog[CheeseLbsDFperCase],0),0)</f>
        <v>0</v>
      </c>
      <c r="L23" s="57">
        <v>0</v>
      </c>
      <c r="M23" s="57">
        <v>0</v>
      </c>
      <c r="N23" s="57">
        <v>0</v>
      </c>
      <c r="O23" s="55">
        <f t="shared" si="0"/>
        <v>0</v>
      </c>
      <c r="P23" s="55">
        <f t="shared" si="1"/>
        <v>0</v>
      </c>
      <c r="Q23" s="55">
        <f t="shared" si="2"/>
        <v>0</v>
      </c>
      <c r="R23" s="57">
        <v>0</v>
      </c>
      <c r="S23" s="57">
        <v>0</v>
      </c>
      <c r="T23" s="57">
        <v>0</v>
      </c>
      <c r="U23" s="57">
        <v>0</v>
      </c>
      <c r="V23" s="57">
        <v>0</v>
      </c>
      <c r="W23" s="57">
        <v>0</v>
      </c>
      <c r="X23" s="57">
        <v>0</v>
      </c>
      <c r="Y23" s="57">
        <v>0</v>
      </c>
      <c r="Z23" s="57">
        <v>0</v>
      </c>
      <c r="AA23" s="57">
        <v>0</v>
      </c>
      <c r="AB23" s="57">
        <v>0</v>
      </c>
      <c r="AC23" s="57">
        <v>0</v>
      </c>
      <c r="AD23" s="55">
        <f t="shared" si="3"/>
        <v>0</v>
      </c>
    </row>
    <row r="24" spans="2:30" x14ac:dyDescent="0.25">
      <c r="B24" s="56" t="str">
        <f>IFERROR(_xlfn.XLOOKUP(A24,Catalog[MaterialCode],Catalog[Description],""),"")</f>
        <v/>
      </c>
      <c r="C24" s="55" t="str">
        <f>IFERROR(_xlfn.XLOOKUP(A24,Catalog[MaterialCode],Catalog[Commodity],""),"")</f>
        <v/>
      </c>
      <c r="D24" s="55">
        <f>IFERROR(_xlfn.XLOOKUP(A24,Catalog[MaterialCode],Catalog[NetCaseWeight_lbs],0),0)</f>
        <v>0</v>
      </c>
      <c r="E24" s="55">
        <f>IFERROR(_xlfn.XLOOKUP(A24,Catalog[MaterialCode],Catalog[ServingsPerCase],0),0)</f>
        <v>0</v>
      </c>
      <c r="F24" s="55">
        <f>IFERROR(_xlfn.XLOOKUP(A24,Catalog[MaterialCode],Catalog[ServingSize_oz],0),0)</f>
        <v>0</v>
      </c>
      <c r="G24" s="55">
        <f>IFERROR(_xlfn.XLOOKUP(A24,Catalog[MaterialCode],Catalog[CSCPoints],0),0)</f>
        <v>0</v>
      </c>
      <c r="H24" s="55">
        <f>IFERROR(_xlfn.XLOOKUP(A24,Catalog[MaterialCode],Catalog[CNPortion],0),0)</f>
        <v>0</v>
      </c>
      <c r="I24" s="55">
        <f>IFERROR(_xlfn.XLOOKUP(A24,Catalog[MaterialCode],Catalog[MMA_oz],0),0)</f>
        <v>0</v>
      </c>
      <c r="J24" s="55">
        <f>IFERROR(_xlfn.XLOOKUP(A24,Catalog[MaterialCode],Catalog[EqGrain_oz],0),0)</f>
        <v>0</v>
      </c>
      <c r="K24" s="55">
        <f>IFERROR(_xlfn.XLOOKUP(A24,Catalog[MaterialCode],Catalog[CheeseLbsDFperCase],0),0)</f>
        <v>0</v>
      </c>
      <c r="L24" s="57">
        <v>0</v>
      </c>
      <c r="M24" s="57">
        <v>0</v>
      </c>
      <c r="N24" s="57">
        <v>0</v>
      </c>
      <c r="O24" s="55">
        <f t="shared" si="0"/>
        <v>0</v>
      </c>
      <c r="P24" s="55">
        <f t="shared" si="1"/>
        <v>0</v>
      </c>
      <c r="Q24" s="55">
        <f t="shared" si="2"/>
        <v>0</v>
      </c>
      <c r="R24" s="57">
        <v>0</v>
      </c>
      <c r="S24" s="57">
        <v>0</v>
      </c>
      <c r="T24" s="57">
        <v>0</v>
      </c>
      <c r="U24" s="57">
        <v>0</v>
      </c>
      <c r="V24" s="57">
        <v>0</v>
      </c>
      <c r="W24" s="57">
        <v>0</v>
      </c>
      <c r="X24" s="57">
        <v>0</v>
      </c>
      <c r="Y24" s="57">
        <v>0</v>
      </c>
      <c r="Z24" s="57">
        <v>0</v>
      </c>
      <c r="AA24" s="57">
        <v>0</v>
      </c>
      <c r="AB24" s="57">
        <v>0</v>
      </c>
      <c r="AC24" s="57">
        <v>0</v>
      </c>
      <c r="AD24" s="55">
        <f t="shared" si="3"/>
        <v>0</v>
      </c>
    </row>
    <row r="25" spans="2:30" x14ac:dyDescent="0.25">
      <c r="B25" s="56" t="str">
        <f>IFERROR(_xlfn.XLOOKUP(A25,Catalog[MaterialCode],Catalog[Description],""),"")</f>
        <v/>
      </c>
      <c r="C25" s="55" t="str">
        <f>IFERROR(_xlfn.XLOOKUP(A25,Catalog[MaterialCode],Catalog[Commodity],""),"")</f>
        <v/>
      </c>
      <c r="D25" s="55">
        <f>IFERROR(_xlfn.XLOOKUP(A25,Catalog[MaterialCode],Catalog[NetCaseWeight_lbs],0),0)</f>
        <v>0</v>
      </c>
      <c r="E25" s="55">
        <f>IFERROR(_xlfn.XLOOKUP(A25,Catalog[MaterialCode],Catalog[ServingsPerCase],0),0)</f>
        <v>0</v>
      </c>
      <c r="F25" s="55">
        <f>IFERROR(_xlfn.XLOOKUP(A25,Catalog[MaterialCode],Catalog[ServingSize_oz],0),0)</f>
        <v>0</v>
      </c>
      <c r="G25" s="55">
        <f>IFERROR(_xlfn.XLOOKUP(A25,Catalog[MaterialCode],Catalog[CSCPoints],0),0)</f>
        <v>0</v>
      </c>
      <c r="H25" s="55">
        <f>IFERROR(_xlfn.XLOOKUP(A25,Catalog[MaterialCode],Catalog[CNPortion],0),0)</f>
        <v>0</v>
      </c>
      <c r="I25" s="55">
        <f>IFERROR(_xlfn.XLOOKUP(A25,Catalog[MaterialCode],Catalog[MMA_oz],0),0)</f>
        <v>0</v>
      </c>
      <c r="J25" s="55">
        <f>IFERROR(_xlfn.XLOOKUP(A25,Catalog[MaterialCode],Catalog[EqGrain_oz],0),0)</f>
        <v>0</v>
      </c>
      <c r="K25" s="55">
        <f>IFERROR(_xlfn.XLOOKUP(A25,Catalog[MaterialCode],Catalog[CheeseLbsDFperCase],0),0)</f>
        <v>0</v>
      </c>
      <c r="L25" s="57">
        <v>0</v>
      </c>
      <c r="M25" s="57">
        <v>0</v>
      </c>
      <c r="N25" s="57">
        <v>0</v>
      </c>
      <c r="O25" s="55">
        <f t="shared" si="0"/>
        <v>0</v>
      </c>
      <c r="P25" s="55">
        <f t="shared" si="1"/>
        <v>0</v>
      </c>
      <c r="Q25" s="55">
        <f t="shared" si="2"/>
        <v>0</v>
      </c>
      <c r="R25" s="57">
        <v>0</v>
      </c>
      <c r="S25" s="57">
        <v>0</v>
      </c>
      <c r="T25" s="57">
        <v>0</v>
      </c>
      <c r="U25" s="57">
        <v>0</v>
      </c>
      <c r="V25" s="57">
        <v>0</v>
      </c>
      <c r="W25" s="57">
        <v>0</v>
      </c>
      <c r="X25" s="57">
        <v>0</v>
      </c>
      <c r="Y25" s="57">
        <v>0</v>
      </c>
      <c r="Z25" s="57">
        <v>0</v>
      </c>
      <c r="AA25" s="57">
        <v>0</v>
      </c>
      <c r="AB25" s="57">
        <v>0</v>
      </c>
      <c r="AC25" s="57">
        <v>0</v>
      </c>
      <c r="AD25" s="55">
        <f t="shared" si="3"/>
        <v>0</v>
      </c>
    </row>
    <row r="26" spans="2:30" x14ac:dyDescent="0.25">
      <c r="B26" s="56" t="str">
        <f>IFERROR(_xlfn.XLOOKUP(A26,Catalog[MaterialCode],Catalog[Description],""),"")</f>
        <v/>
      </c>
      <c r="C26" s="55" t="str">
        <f>IFERROR(_xlfn.XLOOKUP(A26,Catalog[MaterialCode],Catalog[Commodity],""),"")</f>
        <v/>
      </c>
      <c r="D26" s="55">
        <f>IFERROR(_xlfn.XLOOKUP(A26,Catalog[MaterialCode],Catalog[NetCaseWeight_lbs],0),0)</f>
        <v>0</v>
      </c>
      <c r="E26" s="55">
        <f>IFERROR(_xlfn.XLOOKUP(A26,Catalog[MaterialCode],Catalog[ServingsPerCase],0),0)</f>
        <v>0</v>
      </c>
      <c r="F26" s="55">
        <f>IFERROR(_xlfn.XLOOKUP(A26,Catalog[MaterialCode],Catalog[ServingSize_oz],0),0)</f>
        <v>0</v>
      </c>
      <c r="G26" s="55">
        <f>IFERROR(_xlfn.XLOOKUP(A26,Catalog[MaterialCode],Catalog[CSCPoints],0),0)</f>
        <v>0</v>
      </c>
      <c r="H26" s="55">
        <f>IFERROR(_xlfn.XLOOKUP(A26,Catalog[MaterialCode],Catalog[CNPortion],0),0)</f>
        <v>0</v>
      </c>
      <c r="I26" s="55">
        <f>IFERROR(_xlfn.XLOOKUP(A26,Catalog[MaterialCode],Catalog[MMA_oz],0),0)</f>
        <v>0</v>
      </c>
      <c r="J26" s="55">
        <f>IFERROR(_xlfn.XLOOKUP(A26,Catalog[MaterialCode],Catalog[EqGrain_oz],0),0)</f>
        <v>0</v>
      </c>
      <c r="K26" s="55">
        <f>IFERROR(_xlfn.XLOOKUP(A26,Catalog[MaterialCode],Catalog[CheeseLbsDFperCase],0),0)</f>
        <v>0</v>
      </c>
      <c r="L26" s="57">
        <v>0</v>
      </c>
      <c r="M26" s="57">
        <v>0</v>
      </c>
      <c r="N26" s="57">
        <v>0</v>
      </c>
      <c r="O26" s="55">
        <f t="shared" si="0"/>
        <v>0</v>
      </c>
      <c r="P26" s="55">
        <f t="shared" si="1"/>
        <v>0</v>
      </c>
      <c r="Q26" s="55">
        <f t="shared" si="2"/>
        <v>0</v>
      </c>
      <c r="R26" s="57">
        <v>0</v>
      </c>
      <c r="S26" s="57">
        <v>0</v>
      </c>
      <c r="T26" s="57">
        <v>0</v>
      </c>
      <c r="U26" s="57">
        <v>0</v>
      </c>
      <c r="V26" s="57">
        <v>0</v>
      </c>
      <c r="W26" s="57">
        <v>0</v>
      </c>
      <c r="X26" s="57">
        <v>0</v>
      </c>
      <c r="Y26" s="57">
        <v>0</v>
      </c>
      <c r="Z26" s="57">
        <v>0</v>
      </c>
      <c r="AA26" s="57">
        <v>0</v>
      </c>
      <c r="AB26" s="57">
        <v>0</v>
      </c>
      <c r="AC26" s="57">
        <v>0</v>
      </c>
      <c r="AD26" s="55">
        <f t="shared" si="3"/>
        <v>0</v>
      </c>
    </row>
    <row r="27" spans="2:30" x14ac:dyDescent="0.25">
      <c r="B27" s="56" t="str">
        <f>IFERROR(_xlfn.XLOOKUP(A27,Catalog[MaterialCode],Catalog[Description],""),"")</f>
        <v/>
      </c>
      <c r="C27" s="55" t="str">
        <f>IFERROR(_xlfn.XLOOKUP(A27,Catalog[MaterialCode],Catalog[Commodity],""),"")</f>
        <v/>
      </c>
      <c r="D27" s="55">
        <f>IFERROR(_xlfn.XLOOKUP(A27,Catalog[MaterialCode],Catalog[NetCaseWeight_lbs],0),0)</f>
        <v>0</v>
      </c>
      <c r="E27" s="55">
        <f>IFERROR(_xlfn.XLOOKUP(A27,Catalog[MaterialCode],Catalog[ServingsPerCase],0),0)</f>
        <v>0</v>
      </c>
      <c r="F27" s="55">
        <f>IFERROR(_xlfn.XLOOKUP(A27,Catalog[MaterialCode],Catalog[ServingSize_oz],0),0)</f>
        <v>0</v>
      </c>
      <c r="G27" s="55">
        <f>IFERROR(_xlfn.XLOOKUP(A27,Catalog[MaterialCode],Catalog[CSCPoints],0),0)</f>
        <v>0</v>
      </c>
      <c r="H27" s="55">
        <f>IFERROR(_xlfn.XLOOKUP(A27,Catalog[MaterialCode],Catalog[CNPortion],0),0)</f>
        <v>0</v>
      </c>
      <c r="I27" s="55">
        <f>IFERROR(_xlfn.XLOOKUP(A27,Catalog[MaterialCode],Catalog[MMA_oz],0),0)</f>
        <v>0</v>
      </c>
      <c r="J27" s="55">
        <f>IFERROR(_xlfn.XLOOKUP(A27,Catalog[MaterialCode],Catalog[EqGrain_oz],0),0)</f>
        <v>0</v>
      </c>
      <c r="K27" s="55">
        <f>IFERROR(_xlfn.XLOOKUP(A27,Catalog[MaterialCode],Catalog[CheeseLbsDFperCase],0),0)</f>
        <v>0</v>
      </c>
      <c r="L27" s="57">
        <v>0</v>
      </c>
      <c r="M27" s="57">
        <v>0</v>
      </c>
      <c r="N27" s="57">
        <v>0</v>
      </c>
      <c r="O27" s="55">
        <f t="shared" si="0"/>
        <v>0</v>
      </c>
      <c r="P27" s="55">
        <f t="shared" si="1"/>
        <v>0</v>
      </c>
      <c r="Q27" s="55">
        <f t="shared" si="2"/>
        <v>0</v>
      </c>
      <c r="R27" s="57">
        <v>0</v>
      </c>
      <c r="S27" s="57">
        <v>0</v>
      </c>
      <c r="T27" s="57">
        <v>0</v>
      </c>
      <c r="U27" s="57">
        <v>0</v>
      </c>
      <c r="V27" s="57">
        <v>0</v>
      </c>
      <c r="W27" s="57">
        <v>0</v>
      </c>
      <c r="X27" s="57">
        <v>0</v>
      </c>
      <c r="Y27" s="57">
        <v>0</v>
      </c>
      <c r="Z27" s="57">
        <v>0</v>
      </c>
      <c r="AA27" s="57">
        <v>0</v>
      </c>
      <c r="AB27" s="57">
        <v>0</v>
      </c>
      <c r="AC27" s="57">
        <v>0</v>
      </c>
      <c r="AD27" s="55">
        <f t="shared" si="3"/>
        <v>0</v>
      </c>
    </row>
    <row r="28" spans="2:30" x14ac:dyDescent="0.25">
      <c r="B28" s="56" t="str">
        <f>IFERROR(_xlfn.XLOOKUP(A28,Catalog[MaterialCode],Catalog[Description],""),"")</f>
        <v/>
      </c>
      <c r="C28" s="55" t="str">
        <f>IFERROR(_xlfn.XLOOKUP(A28,Catalog[MaterialCode],Catalog[Commodity],""),"")</f>
        <v/>
      </c>
      <c r="D28" s="55">
        <f>IFERROR(_xlfn.XLOOKUP(A28,Catalog[MaterialCode],Catalog[NetCaseWeight_lbs],0),0)</f>
        <v>0</v>
      </c>
      <c r="E28" s="55">
        <f>IFERROR(_xlfn.XLOOKUP(A28,Catalog[MaterialCode],Catalog[ServingsPerCase],0),0)</f>
        <v>0</v>
      </c>
      <c r="F28" s="55">
        <f>IFERROR(_xlfn.XLOOKUP(A28,Catalog[MaterialCode],Catalog[ServingSize_oz],0),0)</f>
        <v>0</v>
      </c>
      <c r="G28" s="55">
        <f>IFERROR(_xlfn.XLOOKUP(A28,Catalog[MaterialCode],Catalog[CSCPoints],0),0)</f>
        <v>0</v>
      </c>
      <c r="H28" s="55">
        <f>IFERROR(_xlfn.XLOOKUP(A28,Catalog[MaterialCode],Catalog[CNPortion],0),0)</f>
        <v>0</v>
      </c>
      <c r="I28" s="55">
        <f>IFERROR(_xlfn.XLOOKUP(A28,Catalog[MaterialCode],Catalog[MMA_oz],0),0)</f>
        <v>0</v>
      </c>
      <c r="J28" s="55">
        <f>IFERROR(_xlfn.XLOOKUP(A28,Catalog[MaterialCode],Catalog[EqGrain_oz],0),0)</f>
        <v>0</v>
      </c>
      <c r="K28" s="55">
        <f>IFERROR(_xlfn.XLOOKUP(A28,Catalog[MaterialCode],Catalog[CheeseLbsDFperCase],0),0)</f>
        <v>0</v>
      </c>
      <c r="L28" s="57">
        <v>0</v>
      </c>
      <c r="M28" s="57">
        <v>0</v>
      </c>
      <c r="N28" s="57">
        <v>0</v>
      </c>
      <c r="O28" s="55">
        <f t="shared" si="0"/>
        <v>0</v>
      </c>
      <c r="P28" s="55">
        <f t="shared" si="1"/>
        <v>0</v>
      </c>
      <c r="Q28" s="55">
        <f t="shared" si="2"/>
        <v>0</v>
      </c>
      <c r="R28" s="57">
        <v>0</v>
      </c>
      <c r="S28" s="57">
        <v>0</v>
      </c>
      <c r="T28" s="57">
        <v>0</v>
      </c>
      <c r="U28" s="57">
        <v>0</v>
      </c>
      <c r="V28" s="57">
        <v>0</v>
      </c>
      <c r="W28" s="57">
        <v>0</v>
      </c>
      <c r="X28" s="57">
        <v>0</v>
      </c>
      <c r="Y28" s="57">
        <v>0</v>
      </c>
      <c r="Z28" s="57">
        <v>0</v>
      </c>
      <c r="AA28" s="57">
        <v>0</v>
      </c>
      <c r="AB28" s="57">
        <v>0</v>
      </c>
      <c r="AC28" s="57">
        <v>0</v>
      </c>
      <c r="AD28" s="55">
        <f t="shared" si="3"/>
        <v>0</v>
      </c>
    </row>
    <row r="29" spans="2:30" x14ac:dyDescent="0.25">
      <c r="B29" s="56" t="str">
        <f>IFERROR(_xlfn.XLOOKUP(A29,Catalog[MaterialCode],Catalog[Description],""),"")</f>
        <v/>
      </c>
      <c r="C29" s="55" t="str">
        <f>IFERROR(_xlfn.XLOOKUP(A29,Catalog[MaterialCode],Catalog[Commodity],""),"")</f>
        <v/>
      </c>
      <c r="D29" s="55">
        <f>IFERROR(_xlfn.XLOOKUP(A29,Catalog[MaterialCode],Catalog[NetCaseWeight_lbs],0),0)</f>
        <v>0</v>
      </c>
      <c r="E29" s="55">
        <f>IFERROR(_xlfn.XLOOKUP(A29,Catalog[MaterialCode],Catalog[ServingsPerCase],0),0)</f>
        <v>0</v>
      </c>
      <c r="F29" s="55">
        <f>IFERROR(_xlfn.XLOOKUP(A29,Catalog[MaterialCode],Catalog[ServingSize_oz],0),0)</f>
        <v>0</v>
      </c>
      <c r="G29" s="55">
        <f>IFERROR(_xlfn.XLOOKUP(A29,Catalog[MaterialCode],Catalog[CSCPoints],0),0)</f>
        <v>0</v>
      </c>
      <c r="H29" s="55">
        <f>IFERROR(_xlfn.XLOOKUP(A29,Catalog[MaterialCode],Catalog[CNPortion],0),0)</f>
        <v>0</v>
      </c>
      <c r="I29" s="55">
        <f>IFERROR(_xlfn.XLOOKUP(A29,Catalog[MaterialCode],Catalog[MMA_oz],0),0)</f>
        <v>0</v>
      </c>
      <c r="J29" s="55">
        <f>IFERROR(_xlfn.XLOOKUP(A29,Catalog[MaterialCode],Catalog[EqGrain_oz],0),0)</f>
        <v>0</v>
      </c>
      <c r="K29" s="55">
        <f>IFERROR(_xlfn.XLOOKUP(A29,Catalog[MaterialCode],Catalog[CheeseLbsDFperCase],0),0)</f>
        <v>0</v>
      </c>
      <c r="L29" s="57">
        <v>0</v>
      </c>
      <c r="M29" s="57">
        <v>0</v>
      </c>
      <c r="N29" s="57">
        <v>0</v>
      </c>
      <c r="O29" s="55">
        <f t="shared" si="0"/>
        <v>0</v>
      </c>
      <c r="P29" s="55">
        <f t="shared" si="1"/>
        <v>0</v>
      </c>
      <c r="Q29" s="55">
        <f t="shared" si="2"/>
        <v>0</v>
      </c>
      <c r="R29" s="57">
        <v>0</v>
      </c>
      <c r="S29" s="57">
        <v>0</v>
      </c>
      <c r="T29" s="57">
        <v>0</v>
      </c>
      <c r="U29" s="57">
        <v>0</v>
      </c>
      <c r="V29" s="57">
        <v>0</v>
      </c>
      <c r="W29" s="57">
        <v>0</v>
      </c>
      <c r="X29" s="57">
        <v>0</v>
      </c>
      <c r="Y29" s="57">
        <v>0</v>
      </c>
      <c r="Z29" s="57">
        <v>0</v>
      </c>
      <c r="AA29" s="57">
        <v>0</v>
      </c>
      <c r="AB29" s="57">
        <v>0</v>
      </c>
      <c r="AC29" s="57">
        <v>0</v>
      </c>
      <c r="AD29" s="55">
        <f t="shared" si="3"/>
        <v>0</v>
      </c>
    </row>
    <row r="30" spans="2:30" x14ac:dyDescent="0.25">
      <c r="B30" s="56" t="str">
        <f>IFERROR(_xlfn.XLOOKUP(A30,Catalog[MaterialCode],Catalog[Description],""),"")</f>
        <v/>
      </c>
      <c r="C30" s="55" t="str">
        <f>IFERROR(_xlfn.XLOOKUP(A30,Catalog[MaterialCode],Catalog[Commodity],""),"")</f>
        <v/>
      </c>
      <c r="D30" s="55">
        <f>IFERROR(_xlfn.XLOOKUP(A30,Catalog[MaterialCode],Catalog[NetCaseWeight_lbs],0),0)</f>
        <v>0</v>
      </c>
      <c r="E30" s="55">
        <f>IFERROR(_xlfn.XLOOKUP(A30,Catalog[MaterialCode],Catalog[ServingsPerCase],0),0)</f>
        <v>0</v>
      </c>
      <c r="F30" s="55">
        <f>IFERROR(_xlfn.XLOOKUP(A30,Catalog[MaterialCode],Catalog[ServingSize_oz],0),0)</f>
        <v>0</v>
      </c>
      <c r="G30" s="55">
        <f>IFERROR(_xlfn.XLOOKUP(A30,Catalog[MaterialCode],Catalog[CSCPoints],0),0)</f>
        <v>0</v>
      </c>
      <c r="H30" s="55">
        <f>IFERROR(_xlfn.XLOOKUP(A30,Catalog[MaterialCode],Catalog[CNPortion],0),0)</f>
        <v>0</v>
      </c>
      <c r="I30" s="55">
        <f>IFERROR(_xlfn.XLOOKUP(A30,Catalog[MaterialCode],Catalog[MMA_oz],0),0)</f>
        <v>0</v>
      </c>
      <c r="J30" s="55">
        <f>IFERROR(_xlfn.XLOOKUP(A30,Catalog[MaterialCode],Catalog[EqGrain_oz],0),0)</f>
        <v>0</v>
      </c>
      <c r="K30" s="55">
        <f>IFERROR(_xlfn.XLOOKUP(A30,Catalog[MaterialCode],Catalog[CheeseLbsDFperCase],0),0)</f>
        <v>0</v>
      </c>
      <c r="L30" s="57">
        <v>0</v>
      </c>
      <c r="M30" s="57">
        <v>0</v>
      </c>
      <c r="N30" s="57">
        <v>0</v>
      </c>
      <c r="O30" s="55">
        <f t="shared" si="0"/>
        <v>0</v>
      </c>
      <c r="P30" s="55">
        <f t="shared" si="1"/>
        <v>0</v>
      </c>
      <c r="Q30" s="55">
        <f t="shared" si="2"/>
        <v>0</v>
      </c>
      <c r="R30" s="57">
        <v>0</v>
      </c>
      <c r="S30" s="57">
        <v>0</v>
      </c>
      <c r="T30" s="57">
        <v>0</v>
      </c>
      <c r="U30" s="57">
        <v>0</v>
      </c>
      <c r="V30" s="57">
        <v>0</v>
      </c>
      <c r="W30" s="57">
        <v>0</v>
      </c>
      <c r="X30" s="57">
        <v>0</v>
      </c>
      <c r="Y30" s="57">
        <v>0</v>
      </c>
      <c r="Z30" s="57">
        <v>0</v>
      </c>
      <c r="AA30" s="57">
        <v>0</v>
      </c>
      <c r="AB30" s="57">
        <v>0</v>
      </c>
      <c r="AC30" s="57">
        <v>0</v>
      </c>
      <c r="AD30" s="55">
        <f t="shared" si="3"/>
        <v>0</v>
      </c>
    </row>
    <row r="31" spans="2:30" x14ac:dyDescent="0.25">
      <c r="B31" s="56" t="str">
        <f>IFERROR(_xlfn.XLOOKUP(A31,Catalog[MaterialCode],Catalog[Description],""),"")</f>
        <v/>
      </c>
      <c r="C31" s="55" t="str">
        <f>IFERROR(_xlfn.XLOOKUP(A31,Catalog[MaterialCode],Catalog[Commodity],""),"")</f>
        <v/>
      </c>
      <c r="D31" s="55">
        <f>IFERROR(_xlfn.XLOOKUP(A31,Catalog[MaterialCode],Catalog[NetCaseWeight_lbs],0),0)</f>
        <v>0</v>
      </c>
      <c r="E31" s="55">
        <f>IFERROR(_xlfn.XLOOKUP(A31,Catalog[MaterialCode],Catalog[ServingsPerCase],0),0)</f>
        <v>0</v>
      </c>
      <c r="F31" s="55">
        <f>IFERROR(_xlfn.XLOOKUP(A31,Catalog[MaterialCode],Catalog[ServingSize_oz],0),0)</f>
        <v>0</v>
      </c>
      <c r="G31" s="55">
        <f>IFERROR(_xlfn.XLOOKUP(A31,Catalog[MaterialCode],Catalog[CSCPoints],0),0)</f>
        <v>0</v>
      </c>
      <c r="H31" s="55">
        <f>IFERROR(_xlfn.XLOOKUP(A31,Catalog[MaterialCode],Catalog[CNPortion],0),0)</f>
        <v>0</v>
      </c>
      <c r="I31" s="55">
        <f>IFERROR(_xlfn.XLOOKUP(A31,Catalog[MaterialCode],Catalog[MMA_oz],0),0)</f>
        <v>0</v>
      </c>
      <c r="J31" s="55">
        <f>IFERROR(_xlfn.XLOOKUP(A31,Catalog[MaterialCode],Catalog[EqGrain_oz],0),0)</f>
        <v>0</v>
      </c>
      <c r="K31" s="55">
        <f>IFERROR(_xlfn.XLOOKUP(A31,Catalog[MaterialCode],Catalog[CheeseLbsDFperCase],0),0)</f>
        <v>0</v>
      </c>
      <c r="L31" s="57">
        <v>0</v>
      </c>
      <c r="M31" s="57">
        <v>0</v>
      </c>
      <c r="N31" s="57">
        <v>0</v>
      </c>
      <c r="O31" s="55">
        <f t="shared" si="0"/>
        <v>0</v>
      </c>
      <c r="P31" s="55">
        <f t="shared" si="1"/>
        <v>0</v>
      </c>
      <c r="Q31" s="55">
        <f t="shared" si="2"/>
        <v>0</v>
      </c>
      <c r="R31" s="57">
        <v>0</v>
      </c>
      <c r="S31" s="57">
        <v>0</v>
      </c>
      <c r="T31" s="57">
        <v>0</v>
      </c>
      <c r="U31" s="57">
        <v>0</v>
      </c>
      <c r="V31" s="57">
        <v>0</v>
      </c>
      <c r="W31" s="57">
        <v>0</v>
      </c>
      <c r="X31" s="57">
        <v>0</v>
      </c>
      <c r="Y31" s="57">
        <v>0</v>
      </c>
      <c r="Z31" s="57">
        <v>0</v>
      </c>
      <c r="AA31" s="57">
        <v>0</v>
      </c>
      <c r="AB31" s="57">
        <v>0</v>
      </c>
      <c r="AC31" s="57">
        <v>0</v>
      </c>
      <c r="AD31" s="55">
        <f t="shared" si="3"/>
        <v>0</v>
      </c>
    </row>
    <row r="32" spans="2:30" x14ac:dyDescent="0.25">
      <c r="B32" s="56" t="str">
        <f>IFERROR(_xlfn.XLOOKUP(A32,Catalog[MaterialCode],Catalog[Description],""),"")</f>
        <v/>
      </c>
      <c r="C32" s="55" t="str">
        <f>IFERROR(_xlfn.XLOOKUP(A32,Catalog[MaterialCode],Catalog[Commodity],""),"")</f>
        <v/>
      </c>
      <c r="D32" s="55">
        <f>IFERROR(_xlfn.XLOOKUP(A32,Catalog[MaterialCode],Catalog[NetCaseWeight_lbs],0),0)</f>
        <v>0</v>
      </c>
      <c r="E32" s="55">
        <f>IFERROR(_xlfn.XLOOKUP(A32,Catalog[MaterialCode],Catalog[ServingsPerCase],0),0)</f>
        <v>0</v>
      </c>
      <c r="F32" s="55">
        <f>IFERROR(_xlfn.XLOOKUP(A32,Catalog[MaterialCode],Catalog[ServingSize_oz],0),0)</f>
        <v>0</v>
      </c>
      <c r="G32" s="55">
        <f>IFERROR(_xlfn.XLOOKUP(A32,Catalog[MaterialCode],Catalog[CSCPoints],0),0)</f>
        <v>0</v>
      </c>
      <c r="H32" s="55">
        <f>IFERROR(_xlfn.XLOOKUP(A32,Catalog[MaterialCode],Catalog[CNPortion],0),0)</f>
        <v>0</v>
      </c>
      <c r="I32" s="55">
        <f>IFERROR(_xlfn.XLOOKUP(A32,Catalog[MaterialCode],Catalog[MMA_oz],0),0)</f>
        <v>0</v>
      </c>
      <c r="J32" s="55">
        <f>IFERROR(_xlfn.XLOOKUP(A32,Catalog[MaterialCode],Catalog[EqGrain_oz],0),0)</f>
        <v>0</v>
      </c>
      <c r="K32" s="55">
        <f>IFERROR(_xlfn.XLOOKUP(A32,Catalog[MaterialCode],Catalog[CheeseLbsDFperCase],0),0)</f>
        <v>0</v>
      </c>
      <c r="L32" s="57">
        <v>0</v>
      </c>
      <c r="M32" s="57">
        <v>0</v>
      </c>
      <c r="N32" s="57">
        <v>0</v>
      </c>
      <c r="O32" s="55">
        <f t="shared" si="0"/>
        <v>0</v>
      </c>
      <c r="P32" s="55">
        <f t="shared" si="1"/>
        <v>0</v>
      </c>
      <c r="Q32" s="55">
        <f t="shared" si="2"/>
        <v>0</v>
      </c>
      <c r="R32" s="57">
        <v>0</v>
      </c>
      <c r="S32" s="57">
        <v>0</v>
      </c>
      <c r="T32" s="57">
        <v>0</v>
      </c>
      <c r="U32" s="57">
        <v>0</v>
      </c>
      <c r="V32" s="57">
        <v>0</v>
      </c>
      <c r="W32" s="57">
        <v>0</v>
      </c>
      <c r="X32" s="57">
        <v>0</v>
      </c>
      <c r="Y32" s="57">
        <v>0</v>
      </c>
      <c r="Z32" s="57">
        <v>0</v>
      </c>
      <c r="AA32" s="57">
        <v>0</v>
      </c>
      <c r="AB32" s="57">
        <v>0</v>
      </c>
      <c r="AC32" s="57">
        <v>0</v>
      </c>
      <c r="AD32" s="55">
        <f t="shared" si="3"/>
        <v>0</v>
      </c>
    </row>
    <row r="33" spans="2:30" x14ac:dyDescent="0.25">
      <c r="B33" s="56" t="str">
        <f>IFERROR(_xlfn.XLOOKUP(A33,Catalog[MaterialCode],Catalog[Description],""),"")</f>
        <v/>
      </c>
      <c r="C33" s="55" t="str">
        <f>IFERROR(_xlfn.XLOOKUP(A33,Catalog[MaterialCode],Catalog[Commodity],""),"")</f>
        <v/>
      </c>
      <c r="D33" s="55">
        <f>IFERROR(_xlfn.XLOOKUP(A33,Catalog[MaterialCode],Catalog[NetCaseWeight_lbs],0),0)</f>
        <v>0</v>
      </c>
      <c r="E33" s="55">
        <f>IFERROR(_xlfn.XLOOKUP(A33,Catalog[MaterialCode],Catalog[ServingsPerCase],0),0)</f>
        <v>0</v>
      </c>
      <c r="F33" s="55">
        <f>IFERROR(_xlfn.XLOOKUP(A33,Catalog[MaterialCode],Catalog[ServingSize_oz],0),0)</f>
        <v>0</v>
      </c>
      <c r="G33" s="55">
        <f>IFERROR(_xlfn.XLOOKUP(A33,Catalog[MaterialCode],Catalog[CSCPoints],0),0)</f>
        <v>0</v>
      </c>
      <c r="H33" s="55">
        <f>IFERROR(_xlfn.XLOOKUP(A33,Catalog[MaterialCode],Catalog[CNPortion],0),0)</f>
        <v>0</v>
      </c>
      <c r="I33" s="55">
        <f>IFERROR(_xlfn.XLOOKUP(A33,Catalog[MaterialCode],Catalog[MMA_oz],0),0)</f>
        <v>0</v>
      </c>
      <c r="J33" s="55">
        <f>IFERROR(_xlfn.XLOOKUP(A33,Catalog[MaterialCode],Catalog[EqGrain_oz],0),0)</f>
        <v>0</v>
      </c>
      <c r="K33" s="55">
        <f>IFERROR(_xlfn.XLOOKUP(A33,Catalog[MaterialCode],Catalog[CheeseLbsDFperCase],0),0)</f>
        <v>0</v>
      </c>
      <c r="L33" s="57">
        <v>0</v>
      </c>
      <c r="M33" s="57">
        <v>0</v>
      </c>
      <c r="N33" s="57">
        <v>0</v>
      </c>
      <c r="O33" s="55">
        <f t="shared" si="0"/>
        <v>0</v>
      </c>
      <c r="P33" s="55">
        <f t="shared" si="1"/>
        <v>0</v>
      </c>
      <c r="Q33" s="55">
        <f t="shared" si="2"/>
        <v>0</v>
      </c>
      <c r="R33" s="57">
        <v>0</v>
      </c>
      <c r="S33" s="57">
        <v>0</v>
      </c>
      <c r="T33" s="57">
        <v>0</v>
      </c>
      <c r="U33" s="57">
        <v>0</v>
      </c>
      <c r="V33" s="57">
        <v>0</v>
      </c>
      <c r="W33" s="57">
        <v>0</v>
      </c>
      <c r="X33" s="57">
        <v>0</v>
      </c>
      <c r="Y33" s="57">
        <v>0</v>
      </c>
      <c r="Z33" s="57">
        <v>0</v>
      </c>
      <c r="AA33" s="57">
        <v>0</v>
      </c>
      <c r="AB33" s="57">
        <v>0</v>
      </c>
      <c r="AC33" s="57">
        <v>0</v>
      </c>
      <c r="AD33" s="55">
        <f t="shared" si="3"/>
        <v>0</v>
      </c>
    </row>
    <row r="34" spans="2:30" x14ac:dyDescent="0.25">
      <c r="B34" s="56" t="str">
        <f>IFERROR(_xlfn.XLOOKUP(A34,Catalog[MaterialCode],Catalog[Description],""),"")</f>
        <v/>
      </c>
      <c r="C34" s="55" t="str">
        <f>IFERROR(_xlfn.XLOOKUP(A34,Catalog[MaterialCode],Catalog[Commodity],""),"")</f>
        <v/>
      </c>
      <c r="D34" s="55">
        <f>IFERROR(_xlfn.XLOOKUP(A34,Catalog[MaterialCode],Catalog[NetCaseWeight_lbs],0),0)</f>
        <v>0</v>
      </c>
      <c r="E34" s="55">
        <f>IFERROR(_xlfn.XLOOKUP(A34,Catalog[MaterialCode],Catalog[ServingsPerCase],0),0)</f>
        <v>0</v>
      </c>
      <c r="F34" s="55">
        <f>IFERROR(_xlfn.XLOOKUP(A34,Catalog[MaterialCode],Catalog[ServingSize_oz],0),0)</f>
        <v>0</v>
      </c>
      <c r="G34" s="55">
        <f>IFERROR(_xlfn.XLOOKUP(A34,Catalog[MaterialCode],Catalog[CSCPoints],0),0)</f>
        <v>0</v>
      </c>
      <c r="H34" s="55">
        <f>IFERROR(_xlfn.XLOOKUP(A34,Catalog[MaterialCode],Catalog[CNPortion],0),0)</f>
        <v>0</v>
      </c>
      <c r="I34" s="55">
        <f>IFERROR(_xlfn.XLOOKUP(A34,Catalog[MaterialCode],Catalog[MMA_oz],0),0)</f>
        <v>0</v>
      </c>
      <c r="J34" s="55">
        <f>IFERROR(_xlfn.XLOOKUP(A34,Catalog[MaterialCode],Catalog[EqGrain_oz],0),0)</f>
        <v>0</v>
      </c>
      <c r="K34" s="55">
        <f>IFERROR(_xlfn.XLOOKUP(A34,Catalog[MaterialCode],Catalog[CheeseLbsDFperCase],0),0)</f>
        <v>0</v>
      </c>
      <c r="L34" s="57">
        <v>0</v>
      </c>
      <c r="M34" s="57">
        <v>0</v>
      </c>
      <c r="N34" s="57">
        <v>0</v>
      </c>
      <c r="O34" s="55">
        <f t="shared" si="0"/>
        <v>0</v>
      </c>
      <c r="P34" s="55">
        <f t="shared" si="1"/>
        <v>0</v>
      </c>
      <c r="Q34" s="55">
        <f t="shared" si="2"/>
        <v>0</v>
      </c>
      <c r="R34" s="57">
        <v>0</v>
      </c>
      <c r="S34" s="57">
        <v>0</v>
      </c>
      <c r="T34" s="57">
        <v>0</v>
      </c>
      <c r="U34" s="57">
        <v>0</v>
      </c>
      <c r="V34" s="57">
        <v>0</v>
      </c>
      <c r="W34" s="57">
        <v>0</v>
      </c>
      <c r="X34" s="57">
        <v>0</v>
      </c>
      <c r="Y34" s="57">
        <v>0</v>
      </c>
      <c r="Z34" s="57">
        <v>0</v>
      </c>
      <c r="AA34" s="57">
        <v>0</v>
      </c>
      <c r="AB34" s="57">
        <v>0</v>
      </c>
      <c r="AC34" s="57">
        <v>0</v>
      </c>
      <c r="AD34" s="55">
        <f t="shared" si="3"/>
        <v>0</v>
      </c>
    </row>
    <row r="35" spans="2:30" x14ac:dyDescent="0.25">
      <c r="B35" s="56" t="str">
        <f>IFERROR(_xlfn.XLOOKUP(A35,Catalog[MaterialCode],Catalog[Description],""),"")</f>
        <v/>
      </c>
      <c r="C35" s="55" t="str">
        <f>IFERROR(_xlfn.XLOOKUP(A35,Catalog[MaterialCode],Catalog[Commodity],""),"")</f>
        <v/>
      </c>
      <c r="D35" s="55">
        <f>IFERROR(_xlfn.XLOOKUP(A35,Catalog[MaterialCode],Catalog[NetCaseWeight_lbs],0),0)</f>
        <v>0</v>
      </c>
      <c r="E35" s="55">
        <f>IFERROR(_xlfn.XLOOKUP(A35,Catalog[MaterialCode],Catalog[ServingsPerCase],0),0)</f>
        <v>0</v>
      </c>
      <c r="F35" s="55">
        <f>IFERROR(_xlfn.XLOOKUP(A35,Catalog[MaterialCode],Catalog[ServingSize_oz],0),0)</f>
        <v>0</v>
      </c>
      <c r="G35" s="55">
        <f>IFERROR(_xlfn.XLOOKUP(A35,Catalog[MaterialCode],Catalog[CSCPoints],0),0)</f>
        <v>0</v>
      </c>
      <c r="H35" s="55">
        <f>IFERROR(_xlfn.XLOOKUP(A35,Catalog[MaterialCode],Catalog[CNPortion],0),0)</f>
        <v>0</v>
      </c>
      <c r="I35" s="55">
        <f>IFERROR(_xlfn.XLOOKUP(A35,Catalog[MaterialCode],Catalog[MMA_oz],0),0)</f>
        <v>0</v>
      </c>
      <c r="J35" s="55">
        <f>IFERROR(_xlfn.XLOOKUP(A35,Catalog[MaterialCode],Catalog[EqGrain_oz],0),0)</f>
        <v>0</v>
      </c>
      <c r="K35" s="55">
        <f>IFERROR(_xlfn.XLOOKUP(A35,Catalog[MaterialCode],Catalog[CheeseLbsDFperCase],0),0)</f>
        <v>0</v>
      </c>
      <c r="L35" s="57">
        <v>0</v>
      </c>
      <c r="M35" s="57">
        <v>0</v>
      </c>
      <c r="N35" s="57">
        <v>0</v>
      </c>
      <c r="O35" s="55">
        <f t="shared" si="0"/>
        <v>0</v>
      </c>
      <c r="P35" s="55">
        <f t="shared" si="1"/>
        <v>0</v>
      </c>
      <c r="Q35" s="55">
        <f t="shared" si="2"/>
        <v>0</v>
      </c>
      <c r="R35" s="57">
        <v>0</v>
      </c>
      <c r="S35" s="57">
        <v>0</v>
      </c>
      <c r="T35" s="57">
        <v>0</v>
      </c>
      <c r="U35" s="57">
        <v>0</v>
      </c>
      <c r="V35" s="57">
        <v>0</v>
      </c>
      <c r="W35" s="57">
        <v>0</v>
      </c>
      <c r="X35" s="57">
        <v>0</v>
      </c>
      <c r="Y35" s="57">
        <v>0</v>
      </c>
      <c r="Z35" s="57">
        <v>0</v>
      </c>
      <c r="AA35" s="57">
        <v>0</v>
      </c>
      <c r="AB35" s="57">
        <v>0</v>
      </c>
      <c r="AC35" s="57">
        <v>0</v>
      </c>
      <c r="AD35" s="55">
        <f t="shared" si="3"/>
        <v>0</v>
      </c>
    </row>
    <row r="36" spans="2:30" x14ac:dyDescent="0.25">
      <c r="B36" s="56" t="str">
        <f>IFERROR(_xlfn.XLOOKUP(A36,Catalog[MaterialCode],Catalog[Description],""),"")</f>
        <v/>
      </c>
      <c r="C36" s="55" t="str">
        <f>IFERROR(_xlfn.XLOOKUP(A36,Catalog[MaterialCode],Catalog[Commodity],""),"")</f>
        <v/>
      </c>
      <c r="D36" s="55">
        <f>IFERROR(_xlfn.XLOOKUP(A36,Catalog[MaterialCode],Catalog[NetCaseWeight_lbs],0),0)</f>
        <v>0</v>
      </c>
      <c r="E36" s="55">
        <f>IFERROR(_xlfn.XLOOKUP(A36,Catalog[MaterialCode],Catalog[ServingsPerCase],0),0)</f>
        <v>0</v>
      </c>
      <c r="F36" s="55">
        <f>IFERROR(_xlfn.XLOOKUP(A36,Catalog[MaterialCode],Catalog[ServingSize_oz],0),0)</f>
        <v>0</v>
      </c>
      <c r="G36" s="55">
        <f>IFERROR(_xlfn.XLOOKUP(A36,Catalog[MaterialCode],Catalog[CSCPoints],0),0)</f>
        <v>0</v>
      </c>
      <c r="H36" s="55">
        <f>IFERROR(_xlfn.XLOOKUP(A36,Catalog[MaterialCode],Catalog[CNPortion],0),0)</f>
        <v>0</v>
      </c>
      <c r="I36" s="55">
        <f>IFERROR(_xlfn.XLOOKUP(A36,Catalog[MaterialCode],Catalog[MMA_oz],0),0)</f>
        <v>0</v>
      </c>
      <c r="J36" s="55">
        <f>IFERROR(_xlfn.XLOOKUP(A36,Catalog[MaterialCode],Catalog[EqGrain_oz],0),0)</f>
        <v>0</v>
      </c>
      <c r="K36" s="55">
        <f>IFERROR(_xlfn.XLOOKUP(A36,Catalog[MaterialCode],Catalog[CheeseLbsDFperCase],0),0)</f>
        <v>0</v>
      </c>
      <c r="L36" s="57">
        <v>0</v>
      </c>
      <c r="M36" s="57">
        <v>0</v>
      </c>
      <c r="N36" s="57">
        <v>0</v>
      </c>
      <c r="O36" s="55">
        <f t="shared" si="0"/>
        <v>0</v>
      </c>
      <c r="P36" s="55">
        <f t="shared" si="1"/>
        <v>0</v>
      </c>
      <c r="Q36" s="55">
        <f t="shared" si="2"/>
        <v>0</v>
      </c>
      <c r="R36" s="57">
        <v>0</v>
      </c>
      <c r="S36" s="57">
        <v>0</v>
      </c>
      <c r="T36" s="57">
        <v>0</v>
      </c>
      <c r="U36" s="57">
        <v>0</v>
      </c>
      <c r="V36" s="57">
        <v>0</v>
      </c>
      <c r="W36" s="57">
        <v>0</v>
      </c>
      <c r="X36" s="57">
        <v>0</v>
      </c>
      <c r="Y36" s="57">
        <v>0</v>
      </c>
      <c r="Z36" s="57">
        <v>0</v>
      </c>
      <c r="AA36" s="57">
        <v>0</v>
      </c>
      <c r="AB36" s="57">
        <v>0</v>
      </c>
      <c r="AC36" s="57">
        <v>0</v>
      </c>
      <c r="AD36" s="55">
        <f t="shared" si="3"/>
        <v>0</v>
      </c>
    </row>
    <row r="37" spans="2:30" x14ac:dyDescent="0.25">
      <c r="B37" s="56" t="str">
        <f>IFERROR(_xlfn.XLOOKUP(A37,Catalog[MaterialCode],Catalog[Description],""),"")</f>
        <v/>
      </c>
      <c r="C37" s="55" t="str">
        <f>IFERROR(_xlfn.XLOOKUP(A37,Catalog[MaterialCode],Catalog[Commodity],""),"")</f>
        <v/>
      </c>
      <c r="D37" s="55">
        <f>IFERROR(_xlfn.XLOOKUP(A37,Catalog[MaterialCode],Catalog[NetCaseWeight_lbs],0),0)</f>
        <v>0</v>
      </c>
      <c r="E37" s="55">
        <f>IFERROR(_xlfn.XLOOKUP(A37,Catalog[MaterialCode],Catalog[ServingsPerCase],0),0)</f>
        <v>0</v>
      </c>
      <c r="F37" s="55">
        <f>IFERROR(_xlfn.XLOOKUP(A37,Catalog[MaterialCode],Catalog[ServingSize_oz],0),0)</f>
        <v>0</v>
      </c>
      <c r="G37" s="55">
        <f>IFERROR(_xlfn.XLOOKUP(A37,Catalog[MaterialCode],Catalog[CSCPoints],0),0)</f>
        <v>0</v>
      </c>
      <c r="H37" s="55">
        <f>IFERROR(_xlfn.XLOOKUP(A37,Catalog[MaterialCode],Catalog[CNPortion],0),0)</f>
        <v>0</v>
      </c>
      <c r="I37" s="55">
        <f>IFERROR(_xlfn.XLOOKUP(A37,Catalog[MaterialCode],Catalog[MMA_oz],0),0)</f>
        <v>0</v>
      </c>
      <c r="J37" s="55">
        <f>IFERROR(_xlfn.XLOOKUP(A37,Catalog[MaterialCode],Catalog[EqGrain_oz],0),0)</f>
        <v>0</v>
      </c>
      <c r="K37" s="55">
        <f>IFERROR(_xlfn.XLOOKUP(A37,Catalog[MaterialCode],Catalog[CheeseLbsDFperCase],0),0)</f>
        <v>0</v>
      </c>
      <c r="L37" s="57">
        <v>0</v>
      </c>
      <c r="M37" s="57">
        <v>0</v>
      </c>
      <c r="N37" s="57">
        <v>0</v>
      </c>
      <c r="O37" s="55">
        <f t="shared" si="0"/>
        <v>0</v>
      </c>
      <c r="P37" s="55">
        <f t="shared" si="1"/>
        <v>0</v>
      </c>
      <c r="Q37" s="55">
        <f t="shared" si="2"/>
        <v>0</v>
      </c>
      <c r="R37" s="57">
        <v>0</v>
      </c>
      <c r="S37" s="57">
        <v>0</v>
      </c>
      <c r="T37" s="57">
        <v>0</v>
      </c>
      <c r="U37" s="57">
        <v>0</v>
      </c>
      <c r="V37" s="57">
        <v>0</v>
      </c>
      <c r="W37" s="57">
        <v>0</v>
      </c>
      <c r="X37" s="57">
        <v>0</v>
      </c>
      <c r="Y37" s="57">
        <v>0</v>
      </c>
      <c r="Z37" s="57">
        <v>0</v>
      </c>
      <c r="AA37" s="57">
        <v>0</v>
      </c>
      <c r="AB37" s="57">
        <v>0</v>
      </c>
      <c r="AC37" s="57">
        <v>0</v>
      </c>
      <c r="AD37" s="55">
        <f t="shared" si="3"/>
        <v>0</v>
      </c>
    </row>
    <row r="38" spans="2:30" x14ac:dyDescent="0.25">
      <c r="B38" s="56" t="str">
        <f>IFERROR(_xlfn.XLOOKUP(A38,Catalog[MaterialCode],Catalog[Description],""),"")</f>
        <v/>
      </c>
      <c r="C38" s="55" t="str">
        <f>IFERROR(_xlfn.XLOOKUP(A38,Catalog[MaterialCode],Catalog[Commodity],""),"")</f>
        <v/>
      </c>
      <c r="D38" s="55">
        <f>IFERROR(_xlfn.XLOOKUP(A38,Catalog[MaterialCode],Catalog[NetCaseWeight_lbs],0),0)</f>
        <v>0</v>
      </c>
      <c r="E38" s="55">
        <f>IFERROR(_xlfn.XLOOKUP(A38,Catalog[MaterialCode],Catalog[ServingsPerCase],0),0)</f>
        <v>0</v>
      </c>
      <c r="F38" s="55">
        <f>IFERROR(_xlfn.XLOOKUP(A38,Catalog[MaterialCode],Catalog[ServingSize_oz],0),0)</f>
        <v>0</v>
      </c>
      <c r="G38" s="55">
        <f>IFERROR(_xlfn.XLOOKUP(A38,Catalog[MaterialCode],Catalog[CSCPoints],0),0)</f>
        <v>0</v>
      </c>
      <c r="H38" s="55">
        <f>IFERROR(_xlfn.XLOOKUP(A38,Catalog[MaterialCode],Catalog[CNPortion],0),0)</f>
        <v>0</v>
      </c>
      <c r="I38" s="55">
        <f>IFERROR(_xlfn.XLOOKUP(A38,Catalog[MaterialCode],Catalog[MMA_oz],0),0)</f>
        <v>0</v>
      </c>
      <c r="J38" s="55">
        <f>IFERROR(_xlfn.XLOOKUP(A38,Catalog[MaterialCode],Catalog[EqGrain_oz],0),0)</f>
        <v>0</v>
      </c>
      <c r="K38" s="55">
        <f>IFERROR(_xlfn.XLOOKUP(A38,Catalog[MaterialCode],Catalog[CheeseLbsDFperCase],0),0)</f>
        <v>0</v>
      </c>
      <c r="L38" s="57">
        <v>0</v>
      </c>
      <c r="M38" s="57">
        <v>0</v>
      </c>
      <c r="N38" s="57">
        <v>0</v>
      </c>
      <c r="O38" s="55">
        <f t="shared" si="0"/>
        <v>0</v>
      </c>
      <c r="P38" s="55">
        <f t="shared" si="1"/>
        <v>0</v>
      </c>
      <c r="Q38" s="55">
        <f t="shared" si="2"/>
        <v>0</v>
      </c>
      <c r="R38" s="57">
        <v>0</v>
      </c>
      <c r="S38" s="57">
        <v>0</v>
      </c>
      <c r="T38" s="57">
        <v>0</v>
      </c>
      <c r="U38" s="57">
        <v>0</v>
      </c>
      <c r="V38" s="57">
        <v>0</v>
      </c>
      <c r="W38" s="57">
        <v>0</v>
      </c>
      <c r="X38" s="57">
        <v>0</v>
      </c>
      <c r="Y38" s="57">
        <v>0</v>
      </c>
      <c r="Z38" s="57">
        <v>0</v>
      </c>
      <c r="AA38" s="57">
        <v>0</v>
      </c>
      <c r="AB38" s="57">
        <v>0</v>
      </c>
      <c r="AC38" s="57">
        <v>0</v>
      </c>
      <c r="AD38" s="55">
        <f t="shared" si="3"/>
        <v>0</v>
      </c>
    </row>
    <row r="39" spans="2:30" x14ac:dyDescent="0.25">
      <c r="B39" s="56" t="str">
        <f>IFERROR(_xlfn.XLOOKUP(A39,Catalog[MaterialCode],Catalog[Description],""),"")</f>
        <v/>
      </c>
      <c r="C39" s="55" t="str">
        <f>IFERROR(_xlfn.XLOOKUP(A39,Catalog[MaterialCode],Catalog[Commodity],""),"")</f>
        <v/>
      </c>
      <c r="D39" s="55">
        <f>IFERROR(_xlfn.XLOOKUP(A39,Catalog[MaterialCode],Catalog[NetCaseWeight_lbs],0),0)</f>
        <v>0</v>
      </c>
      <c r="E39" s="55">
        <f>IFERROR(_xlfn.XLOOKUP(A39,Catalog[MaterialCode],Catalog[ServingsPerCase],0),0)</f>
        <v>0</v>
      </c>
      <c r="F39" s="55">
        <f>IFERROR(_xlfn.XLOOKUP(A39,Catalog[MaterialCode],Catalog[ServingSize_oz],0),0)</f>
        <v>0</v>
      </c>
      <c r="G39" s="55">
        <f>IFERROR(_xlfn.XLOOKUP(A39,Catalog[MaterialCode],Catalog[CSCPoints],0),0)</f>
        <v>0</v>
      </c>
      <c r="H39" s="55">
        <f>IFERROR(_xlfn.XLOOKUP(A39,Catalog[MaterialCode],Catalog[CNPortion],0),0)</f>
        <v>0</v>
      </c>
      <c r="I39" s="55">
        <f>IFERROR(_xlfn.XLOOKUP(A39,Catalog[MaterialCode],Catalog[MMA_oz],0),0)</f>
        <v>0</v>
      </c>
      <c r="J39" s="55">
        <f>IFERROR(_xlfn.XLOOKUP(A39,Catalog[MaterialCode],Catalog[EqGrain_oz],0),0)</f>
        <v>0</v>
      </c>
      <c r="K39" s="55">
        <f>IFERROR(_xlfn.XLOOKUP(A39,Catalog[MaterialCode],Catalog[CheeseLbsDFperCase],0),0)</f>
        <v>0</v>
      </c>
      <c r="L39" s="57">
        <v>0</v>
      </c>
      <c r="M39" s="57">
        <v>0</v>
      </c>
      <c r="N39" s="57">
        <v>0</v>
      </c>
      <c r="O39" s="55">
        <f t="shared" si="0"/>
        <v>0</v>
      </c>
      <c r="P39" s="55">
        <f t="shared" si="1"/>
        <v>0</v>
      </c>
      <c r="Q39" s="55">
        <f t="shared" si="2"/>
        <v>0</v>
      </c>
      <c r="R39" s="57">
        <v>0</v>
      </c>
      <c r="S39" s="57">
        <v>0</v>
      </c>
      <c r="T39" s="57">
        <v>0</v>
      </c>
      <c r="U39" s="57">
        <v>0</v>
      </c>
      <c r="V39" s="57">
        <v>0</v>
      </c>
      <c r="W39" s="57">
        <v>0</v>
      </c>
      <c r="X39" s="57">
        <v>0</v>
      </c>
      <c r="Y39" s="57">
        <v>0</v>
      </c>
      <c r="Z39" s="57">
        <v>0</v>
      </c>
      <c r="AA39" s="57">
        <v>0</v>
      </c>
      <c r="AB39" s="57">
        <v>0</v>
      </c>
      <c r="AC39" s="57">
        <v>0</v>
      </c>
      <c r="AD39" s="55">
        <f t="shared" si="3"/>
        <v>0</v>
      </c>
    </row>
    <row r="40" spans="2:30" x14ac:dyDescent="0.25">
      <c r="B40" s="56" t="str">
        <f>IFERROR(_xlfn.XLOOKUP(A40,Catalog[MaterialCode],Catalog[Description],""),"")</f>
        <v/>
      </c>
      <c r="C40" s="55" t="str">
        <f>IFERROR(_xlfn.XLOOKUP(A40,Catalog[MaterialCode],Catalog[Commodity],""),"")</f>
        <v/>
      </c>
      <c r="D40" s="55">
        <f>IFERROR(_xlfn.XLOOKUP(A40,Catalog[MaterialCode],Catalog[NetCaseWeight_lbs],0),0)</f>
        <v>0</v>
      </c>
      <c r="E40" s="55">
        <f>IFERROR(_xlfn.XLOOKUP(A40,Catalog[MaterialCode],Catalog[ServingsPerCase],0),0)</f>
        <v>0</v>
      </c>
      <c r="F40" s="55">
        <f>IFERROR(_xlfn.XLOOKUP(A40,Catalog[MaterialCode],Catalog[ServingSize_oz],0),0)</f>
        <v>0</v>
      </c>
      <c r="G40" s="55">
        <f>IFERROR(_xlfn.XLOOKUP(A40,Catalog[MaterialCode],Catalog[CSCPoints],0),0)</f>
        <v>0</v>
      </c>
      <c r="H40" s="55">
        <f>IFERROR(_xlfn.XLOOKUP(A40,Catalog[MaterialCode],Catalog[CNPortion],0),0)</f>
        <v>0</v>
      </c>
      <c r="I40" s="55">
        <f>IFERROR(_xlfn.XLOOKUP(A40,Catalog[MaterialCode],Catalog[MMA_oz],0),0)</f>
        <v>0</v>
      </c>
      <c r="J40" s="55">
        <f>IFERROR(_xlfn.XLOOKUP(A40,Catalog[MaterialCode],Catalog[EqGrain_oz],0),0)</f>
        <v>0</v>
      </c>
      <c r="K40" s="55">
        <f>IFERROR(_xlfn.XLOOKUP(A40,Catalog[MaterialCode],Catalog[CheeseLbsDFperCase],0),0)</f>
        <v>0</v>
      </c>
      <c r="L40" s="57">
        <v>0</v>
      </c>
      <c r="M40" s="57">
        <v>0</v>
      </c>
      <c r="N40" s="57">
        <v>0</v>
      </c>
      <c r="O40" s="55">
        <f t="shared" si="0"/>
        <v>0</v>
      </c>
      <c r="P40" s="55">
        <f t="shared" si="1"/>
        <v>0</v>
      </c>
      <c r="Q40" s="55">
        <f t="shared" si="2"/>
        <v>0</v>
      </c>
      <c r="R40" s="57">
        <v>0</v>
      </c>
      <c r="S40" s="57">
        <v>0</v>
      </c>
      <c r="T40" s="57">
        <v>0</v>
      </c>
      <c r="U40" s="57">
        <v>0</v>
      </c>
      <c r="V40" s="57">
        <v>0</v>
      </c>
      <c r="W40" s="57">
        <v>0</v>
      </c>
      <c r="X40" s="57">
        <v>0</v>
      </c>
      <c r="Y40" s="57">
        <v>0</v>
      </c>
      <c r="Z40" s="57">
        <v>0</v>
      </c>
      <c r="AA40" s="57">
        <v>0</v>
      </c>
      <c r="AB40" s="57">
        <v>0</v>
      </c>
      <c r="AC40" s="57">
        <v>0</v>
      </c>
      <c r="AD40" s="55">
        <f t="shared" si="3"/>
        <v>0</v>
      </c>
    </row>
    <row r="41" spans="2:30" x14ac:dyDescent="0.25">
      <c r="B41" s="56" t="str">
        <f>IFERROR(_xlfn.XLOOKUP(A41,Catalog[MaterialCode],Catalog[Description],""),"")</f>
        <v/>
      </c>
      <c r="C41" s="55" t="str">
        <f>IFERROR(_xlfn.XLOOKUP(A41,Catalog[MaterialCode],Catalog[Commodity],""),"")</f>
        <v/>
      </c>
      <c r="D41" s="55">
        <f>IFERROR(_xlfn.XLOOKUP(A41,Catalog[MaterialCode],Catalog[NetCaseWeight_lbs],0),0)</f>
        <v>0</v>
      </c>
      <c r="E41" s="55">
        <f>IFERROR(_xlfn.XLOOKUP(A41,Catalog[MaterialCode],Catalog[ServingsPerCase],0),0)</f>
        <v>0</v>
      </c>
      <c r="F41" s="55">
        <f>IFERROR(_xlfn.XLOOKUP(A41,Catalog[MaterialCode],Catalog[ServingSize_oz],0),0)</f>
        <v>0</v>
      </c>
      <c r="G41" s="55">
        <f>IFERROR(_xlfn.XLOOKUP(A41,Catalog[MaterialCode],Catalog[CSCPoints],0),0)</f>
        <v>0</v>
      </c>
      <c r="H41" s="55">
        <f>IFERROR(_xlfn.XLOOKUP(A41,Catalog[MaterialCode],Catalog[CNPortion],0),0)</f>
        <v>0</v>
      </c>
      <c r="I41" s="55">
        <f>IFERROR(_xlfn.XLOOKUP(A41,Catalog[MaterialCode],Catalog[MMA_oz],0),0)</f>
        <v>0</v>
      </c>
      <c r="J41" s="55">
        <f>IFERROR(_xlfn.XLOOKUP(A41,Catalog[MaterialCode],Catalog[EqGrain_oz],0),0)</f>
        <v>0</v>
      </c>
      <c r="K41" s="55">
        <f>IFERROR(_xlfn.XLOOKUP(A41,Catalog[MaterialCode],Catalog[CheeseLbsDFperCase],0),0)</f>
        <v>0</v>
      </c>
      <c r="L41" s="57">
        <v>0</v>
      </c>
      <c r="M41" s="57">
        <v>0</v>
      </c>
      <c r="N41" s="57">
        <v>0</v>
      </c>
      <c r="O41" s="55">
        <f t="shared" ref="O41:O72" si="4">IF(L41&gt;0,L41*E41,IF(AND(M41&gt;0,N41&gt;0),M41*N41,0))</f>
        <v>0</v>
      </c>
      <c r="P41" s="55">
        <f t="shared" ref="P41:P72" si="5">IF(L41&gt;0,L41,IF(E41&gt;0,ROUNDUP(O41/E41,0),0))</f>
        <v>0</v>
      </c>
      <c r="Q41" s="55">
        <f t="shared" ref="Q41:Q72" si="6">P41*K41</f>
        <v>0</v>
      </c>
      <c r="R41" s="57">
        <v>0</v>
      </c>
      <c r="S41" s="57">
        <v>0</v>
      </c>
      <c r="T41" s="57">
        <v>0</v>
      </c>
      <c r="U41" s="57">
        <v>0</v>
      </c>
      <c r="V41" s="57">
        <v>0</v>
      </c>
      <c r="W41" s="57">
        <v>0</v>
      </c>
      <c r="X41" s="57">
        <v>0</v>
      </c>
      <c r="Y41" s="57">
        <v>0</v>
      </c>
      <c r="Z41" s="57">
        <v>0</v>
      </c>
      <c r="AA41" s="57">
        <v>0</v>
      </c>
      <c r="AB41" s="57">
        <v>0</v>
      </c>
      <c r="AC41" s="57">
        <v>0</v>
      </c>
      <c r="AD41" s="55">
        <f t="shared" si="3"/>
        <v>0</v>
      </c>
    </row>
    <row r="42" spans="2:30" x14ac:dyDescent="0.25">
      <c r="B42" s="56" t="str">
        <f>IFERROR(_xlfn.XLOOKUP(A42,Catalog[MaterialCode],Catalog[Description],""),"")</f>
        <v/>
      </c>
      <c r="C42" s="55" t="str">
        <f>IFERROR(_xlfn.XLOOKUP(A42,Catalog[MaterialCode],Catalog[Commodity],""),"")</f>
        <v/>
      </c>
      <c r="D42" s="55">
        <f>IFERROR(_xlfn.XLOOKUP(A42,Catalog[MaterialCode],Catalog[NetCaseWeight_lbs],0),0)</f>
        <v>0</v>
      </c>
      <c r="E42" s="55">
        <f>IFERROR(_xlfn.XLOOKUP(A42,Catalog[MaterialCode],Catalog[ServingsPerCase],0),0)</f>
        <v>0</v>
      </c>
      <c r="F42" s="55">
        <f>IFERROR(_xlfn.XLOOKUP(A42,Catalog[MaterialCode],Catalog[ServingSize_oz],0),0)</f>
        <v>0</v>
      </c>
      <c r="G42" s="55">
        <f>IFERROR(_xlfn.XLOOKUP(A42,Catalog[MaterialCode],Catalog[CSCPoints],0),0)</f>
        <v>0</v>
      </c>
      <c r="H42" s="55">
        <f>IFERROR(_xlfn.XLOOKUP(A42,Catalog[MaterialCode],Catalog[CNPortion],0),0)</f>
        <v>0</v>
      </c>
      <c r="I42" s="55">
        <f>IFERROR(_xlfn.XLOOKUP(A42,Catalog[MaterialCode],Catalog[MMA_oz],0),0)</f>
        <v>0</v>
      </c>
      <c r="J42" s="55">
        <f>IFERROR(_xlfn.XLOOKUP(A42,Catalog[MaterialCode],Catalog[EqGrain_oz],0),0)</f>
        <v>0</v>
      </c>
      <c r="K42" s="55">
        <f>IFERROR(_xlfn.XLOOKUP(A42,Catalog[MaterialCode],Catalog[CheeseLbsDFperCase],0),0)</f>
        <v>0</v>
      </c>
      <c r="L42" s="57">
        <v>0</v>
      </c>
      <c r="M42" s="57">
        <v>0</v>
      </c>
      <c r="N42" s="57">
        <v>0</v>
      </c>
      <c r="O42" s="55">
        <f t="shared" si="4"/>
        <v>0</v>
      </c>
      <c r="P42" s="55">
        <f t="shared" si="5"/>
        <v>0</v>
      </c>
      <c r="Q42" s="55">
        <f t="shared" si="6"/>
        <v>0</v>
      </c>
      <c r="R42" s="57">
        <v>0</v>
      </c>
      <c r="S42" s="57">
        <v>0</v>
      </c>
      <c r="T42" s="57">
        <v>0</v>
      </c>
      <c r="U42" s="57">
        <v>0</v>
      </c>
      <c r="V42" s="57">
        <v>0</v>
      </c>
      <c r="W42" s="57">
        <v>0</v>
      </c>
      <c r="X42" s="57">
        <v>0</v>
      </c>
      <c r="Y42" s="57">
        <v>0</v>
      </c>
      <c r="Z42" s="57">
        <v>0</v>
      </c>
      <c r="AA42" s="57">
        <v>0</v>
      </c>
      <c r="AB42" s="57">
        <v>0</v>
      </c>
      <c r="AC42" s="57">
        <v>0</v>
      </c>
      <c r="AD42" s="55">
        <f t="shared" si="3"/>
        <v>0</v>
      </c>
    </row>
    <row r="43" spans="2:30" x14ac:dyDescent="0.25">
      <c r="B43" s="56" t="str">
        <f>IFERROR(_xlfn.XLOOKUP(A43,Catalog[MaterialCode],Catalog[Description],""),"")</f>
        <v/>
      </c>
      <c r="C43" s="55" t="str">
        <f>IFERROR(_xlfn.XLOOKUP(A43,Catalog[MaterialCode],Catalog[Commodity],""),"")</f>
        <v/>
      </c>
      <c r="D43" s="55">
        <f>IFERROR(_xlfn.XLOOKUP(A43,Catalog[MaterialCode],Catalog[NetCaseWeight_lbs],0),0)</f>
        <v>0</v>
      </c>
      <c r="E43" s="55">
        <f>IFERROR(_xlfn.XLOOKUP(A43,Catalog[MaterialCode],Catalog[ServingsPerCase],0),0)</f>
        <v>0</v>
      </c>
      <c r="F43" s="55">
        <f>IFERROR(_xlfn.XLOOKUP(A43,Catalog[MaterialCode],Catalog[ServingSize_oz],0),0)</f>
        <v>0</v>
      </c>
      <c r="G43" s="55">
        <f>IFERROR(_xlfn.XLOOKUP(A43,Catalog[MaterialCode],Catalog[CSCPoints],0),0)</f>
        <v>0</v>
      </c>
      <c r="H43" s="55">
        <f>IFERROR(_xlfn.XLOOKUP(A43,Catalog[MaterialCode],Catalog[CNPortion],0),0)</f>
        <v>0</v>
      </c>
      <c r="I43" s="55">
        <f>IFERROR(_xlfn.XLOOKUP(A43,Catalog[MaterialCode],Catalog[MMA_oz],0),0)</f>
        <v>0</v>
      </c>
      <c r="J43" s="55">
        <f>IFERROR(_xlfn.XLOOKUP(A43,Catalog[MaterialCode],Catalog[EqGrain_oz],0),0)</f>
        <v>0</v>
      </c>
      <c r="K43" s="55">
        <f>IFERROR(_xlfn.XLOOKUP(A43,Catalog[MaterialCode],Catalog[CheeseLbsDFperCase],0),0)</f>
        <v>0</v>
      </c>
      <c r="L43" s="57">
        <v>0</v>
      </c>
      <c r="M43" s="57">
        <v>0</v>
      </c>
      <c r="N43" s="57">
        <v>0</v>
      </c>
      <c r="O43" s="55">
        <f t="shared" si="4"/>
        <v>0</v>
      </c>
      <c r="P43" s="55">
        <f t="shared" si="5"/>
        <v>0</v>
      </c>
      <c r="Q43" s="55">
        <f t="shared" si="6"/>
        <v>0</v>
      </c>
      <c r="R43" s="57">
        <v>0</v>
      </c>
      <c r="S43" s="57">
        <v>0</v>
      </c>
      <c r="T43" s="57">
        <v>0</v>
      </c>
      <c r="U43" s="57">
        <v>0</v>
      </c>
      <c r="V43" s="57">
        <v>0</v>
      </c>
      <c r="W43" s="57">
        <v>0</v>
      </c>
      <c r="X43" s="57">
        <v>0</v>
      </c>
      <c r="Y43" s="57">
        <v>0</v>
      </c>
      <c r="Z43" s="57">
        <v>0</v>
      </c>
      <c r="AA43" s="57">
        <v>0</v>
      </c>
      <c r="AB43" s="57">
        <v>0</v>
      </c>
      <c r="AC43" s="57">
        <v>0</v>
      </c>
      <c r="AD43" s="55">
        <f t="shared" si="3"/>
        <v>0</v>
      </c>
    </row>
    <row r="44" spans="2:30" x14ac:dyDescent="0.25">
      <c r="B44" s="56" t="str">
        <f>IFERROR(_xlfn.XLOOKUP(A44,Catalog[MaterialCode],Catalog[Description],""),"")</f>
        <v/>
      </c>
      <c r="C44" s="55" t="str">
        <f>IFERROR(_xlfn.XLOOKUP(A44,Catalog[MaterialCode],Catalog[Commodity],""),"")</f>
        <v/>
      </c>
      <c r="D44" s="55">
        <f>IFERROR(_xlfn.XLOOKUP(A44,Catalog[MaterialCode],Catalog[NetCaseWeight_lbs],0),0)</f>
        <v>0</v>
      </c>
      <c r="E44" s="55">
        <f>IFERROR(_xlfn.XLOOKUP(A44,Catalog[MaterialCode],Catalog[ServingsPerCase],0),0)</f>
        <v>0</v>
      </c>
      <c r="F44" s="55">
        <f>IFERROR(_xlfn.XLOOKUP(A44,Catalog[MaterialCode],Catalog[ServingSize_oz],0),0)</f>
        <v>0</v>
      </c>
      <c r="G44" s="55">
        <f>IFERROR(_xlfn.XLOOKUP(A44,Catalog[MaterialCode],Catalog[CSCPoints],0),0)</f>
        <v>0</v>
      </c>
      <c r="H44" s="55">
        <f>IFERROR(_xlfn.XLOOKUP(A44,Catalog[MaterialCode],Catalog[CNPortion],0),0)</f>
        <v>0</v>
      </c>
      <c r="I44" s="55">
        <f>IFERROR(_xlfn.XLOOKUP(A44,Catalog[MaterialCode],Catalog[MMA_oz],0),0)</f>
        <v>0</v>
      </c>
      <c r="J44" s="55">
        <f>IFERROR(_xlfn.XLOOKUP(A44,Catalog[MaterialCode],Catalog[EqGrain_oz],0),0)</f>
        <v>0</v>
      </c>
      <c r="K44" s="55">
        <f>IFERROR(_xlfn.XLOOKUP(A44,Catalog[MaterialCode],Catalog[CheeseLbsDFperCase],0),0)</f>
        <v>0</v>
      </c>
      <c r="L44" s="57">
        <v>0</v>
      </c>
      <c r="M44" s="57">
        <v>0</v>
      </c>
      <c r="N44" s="57">
        <v>0</v>
      </c>
      <c r="O44" s="55">
        <f t="shared" si="4"/>
        <v>0</v>
      </c>
      <c r="P44" s="55">
        <f t="shared" si="5"/>
        <v>0</v>
      </c>
      <c r="Q44" s="55">
        <f t="shared" si="6"/>
        <v>0</v>
      </c>
      <c r="R44" s="57">
        <v>0</v>
      </c>
      <c r="S44" s="57">
        <v>0</v>
      </c>
      <c r="T44" s="57">
        <v>0</v>
      </c>
      <c r="U44" s="57">
        <v>0</v>
      </c>
      <c r="V44" s="57">
        <v>0</v>
      </c>
      <c r="W44" s="57">
        <v>0</v>
      </c>
      <c r="X44" s="57">
        <v>0</v>
      </c>
      <c r="Y44" s="57">
        <v>0</v>
      </c>
      <c r="Z44" s="57">
        <v>0</v>
      </c>
      <c r="AA44" s="57">
        <v>0</v>
      </c>
      <c r="AB44" s="57">
        <v>0</v>
      </c>
      <c r="AC44" s="57">
        <v>0</v>
      </c>
      <c r="AD44" s="55">
        <f t="shared" si="3"/>
        <v>0</v>
      </c>
    </row>
    <row r="45" spans="2:30" x14ac:dyDescent="0.25">
      <c r="B45" s="56" t="str">
        <f>IFERROR(_xlfn.XLOOKUP(A45,Catalog[MaterialCode],Catalog[Description],""),"")</f>
        <v/>
      </c>
      <c r="C45" s="55" t="str">
        <f>IFERROR(_xlfn.XLOOKUP(A45,Catalog[MaterialCode],Catalog[Commodity],""),"")</f>
        <v/>
      </c>
      <c r="D45" s="55">
        <f>IFERROR(_xlfn.XLOOKUP(A45,Catalog[MaterialCode],Catalog[NetCaseWeight_lbs],0),0)</f>
        <v>0</v>
      </c>
      <c r="E45" s="55">
        <f>IFERROR(_xlfn.XLOOKUP(A45,Catalog[MaterialCode],Catalog[ServingsPerCase],0),0)</f>
        <v>0</v>
      </c>
      <c r="F45" s="55">
        <f>IFERROR(_xlfn.XLOOKUP(A45,Catalog[MaterialCode],Catalog[ServingSize_oz],0),0)</f>
        <v>0</v>
      </c>
      <c r="G45" s="55">
        <f>IFERROR(_xlfn.XLOOKUP(A45,Catalog[MaterialCode],Catalog[CSCPoints],0),0)</f>
        <v>0</v>
      </c>
      <c r="H45" s="55">
        <f>IFERROR(_xlfn.XLOOKUP(A45,Catalog[MaterialCode],Catalog[CNPortion],0),0)</f>
        <v>0</v>
      </c>
      <c r="I45" s="55">
        <f>IFERROR(_xlfn.XLOOKUP(A45,Catalog[MaterialCode],Catalog[MMA_oz],0),0)</f>
        <v>0</v>
      </c>
      <c r="J45" s="55">
        <f>IFERROR(_xlfn.XLOOKUP(A45,Catalog[MaterialCode],Catalog[EqGrain_oz],0),0)</f>
        <v>0</v>
      </c>
      <c r="K45" s="55">
        <f>IFERROR(_xlfn.XLOOKUP(A45,Catalog[MaterialCode],Catalog[CheeseLbsDFperCase],0),0)</f>
        <v>0</v>
      </c>
      <c r="L45" s="57">
        <v>0</v>
      </c>
      <c r="M45" s="57">
        <v>0</v>
      </c>
      <c r="N45" s="57">
        <v>0</v>
      </c>
      <c r="O45" s="55">
        <f t="shared" si="4"/>
        <v>0</v>
      </c>
      <c r="P45" s="55">
        <f t="shared" si="5"/>
        <v>0</v>
      </c>
      <c r="Q45" s="55">
        <f t="shared" si="6"/>
        <v>0</v>
      </c>
      <c r="R45" s="57">
        <v>0</v>
      </c>
      <c r="S45" s="57">
        <v>0</v>
      </c>
      <c r="T45" s="57">
        <v>0</v>
      </c>
      <c r="U45" s="57">
        <v>0</v>
      </c>
      <c r="V45" s="57">
        <v>0</v>
      </c>
      <c r="W45" s="57">
        <v>0</v>
      </c>
      <c r="X45" s="57">
        <v>0</v>
      </c>
      <c r="Y45" s="57">
        <v>0</v>
      </c>
      <c r="Z45" s="57">
        <v>0</v>
      </c>
      <c r="AA45" s="57">
        <v>0</v>
      </c>
      <c r="AB45" s="57">
        <v>0</v>
      </c>
      <c r="AC45" s="57">
        <v>0</v>
      </c>
      <c r="AD45" s="55">
        <f t="shared" si="3"/>
        <v>0</v>
      </c>
    </row>
    <row r="46" spans="2:30" x14ac:dyDescent="0.25">
      <c r="B46" s="56" t="str">
        <f>IFERROR(_xlfn.XLOOKUP(A46,Catalog[MaterialCode],Catalog[Description],""),"")</f>
        <v/>
      </c>
      <c r="C46" s="55" t="str">
        <f>IFERROR(_xlfn.XLOOKUP(A46,Catalog[MaterialCode],Catalog[Commodity],""),"")</f>
        <v/>
      </c>
      <c r="D46" s="55">
        <f>IFERROR(_xlfn.XLOOKUP(A46,Catalog[MaterialCode],Catalog[NetCaseWeight_lbs],0),0)</f>
        <v>0</v>
      </c>
      <c r="E46" s="55">
        <f>IFERROR(_xlfn.XLOOKUP(A46,Catalog[MaterialCode],Catalog[ServingsPerCase],0),0)</f>
        <v>0</v>
      </c>
      <c r="F46" s="55">
        <f>IFERROR(_xlfn.XLOOKUP(A46,Catalog[MaterialCode],Catalog[ServingSize_oz],0),0)</f>
        <v>0</v>
      </c>
      <c r="G46" s="55">
        <f>IFERROR(_xlfn.XLOOKUP(A46,Catalog[MaterialCode],Catalog[CSCPoints],0),0)</f>
        <v>0</v>
      </c>
      <c r="H46" s="55">
        <f>IFERROR(_xlfn.XLOOKUP(A46,Catalog[MaterialCode],Catalog[CNPortion],0),0)</f>
        <v>0</v>
      </c>
      <c r="I46" s="55">
        <f>IFERROR(_xlfn.XLOOKUP(A46,Catalog[MaterialCode],Catalog[MMA_oz],0),0)</f>
        <v>0</v>
      </c>
      <c r="J46" s="55">
        <f>IFERROR(_xlfn.XLOOKUP(A46,Catalog[MaterialCode],Catalog[EqGrain_oz],0),0)</f>
        <v>0</v>
      </c>
      <c r="K46" s="55">
        <f>IFERROR(_xlfn.XLOOKUP(A46,Catalog[MaterialCode],Catalog[CheeseLbsDFperCase],0),0)</f>
        <v>0</v>
      </c>
      <c r="L46" s="57">
        <v>0</v>
      </c>
      <c r="M46" s="57">
        <v>0</v>
      </c>
      <c r="N46" s="57">
        <v>0</v>
      </c>
      <c r="O46" s="55">
        <f t="shared" si="4"/>
        <v>0</v>
      </c>
      <c r="P46" s="55">
        <f t="shared" si="5"/>
        <v>0</v>
      </c>
      <c r="Q46" s="55">
        <f t="shared" si="6"/>
        <v>0</v>
      </c>
      <c r="R46" s="57">
        <v>0</v>
      </c>
      <c r="S46" s="57">
        <v>0</v>
      </c>
      <c r="T46" s="57">
        <v>0</v>
      </c>
      <c r="U46" s="57">
        <v>0</v>
      </c>
      <c r="V46" s="57">
        <v>0</v>
      </c>
      <c r="W46" s="57">
        <v>0</v>
      </c>
      <c r="X46" s="57">
        <v>0</v>
      </c>
      <c r="Y46" s="57">
        <v>0</v>
      </c>
      <c r="Z46" s="57">
        <v>0</v>
      </c>
      <c r="AA46" s="57">
        <v>0</v>
      </c>
      <c r="AB46" s="57">
        <v>0</v>
      </c>
      <c r="AC46" s="57">
        <v>0</v>
      </c>
      <c r="AD46" s="55">
        <f t="shared" si="3"/>
        <v>0</v>
      </c>
    </row>
    <row r="47" spans="2:30" x14ac:dyDescent="0.25">
      <c r="B47" s="56" t="str">
        <f>IFERROR(_xlfn.XLOOKUP(A47,Catalog[MaterialCode],Catalog[Description],""),"")</f>
        <v/>
      </c>
      <c r="C47" s="55" t="str">
        <f>IFERROR(_xlfn.XLOOKUP(A47,Catalog[MaterialCode],Catalog[Commodity],""),"")</f>
        <v/>
      </c>
      <c r="D47" s="55">
        <f>IFERROR(_xlfn.XLOOKUP(A47,Catalog[MaterialCode],Catalog[NetCaseWeight_lbs],0),0)</f>
        <v>0</v>
      </c>
      <c r="E47" s="55">
        <f>IFERROR(_xlfn.XLOOKUP(A47,Catalog[MaterialCode],Catalog[ServingsPerCase],0),0)</f>
        <v>0</v>
      </c>
      <c r="F47" s="55">
        <f>IFERROR(_xlfn.XLOOKUP(A47,Catalog[MaterialCode],Catalog[ServingSize_oz],0),0)</f>
        <v>0</v>
      </c>
      <c r="G47" s="55">
        <f>IFERROR(_xlfn.XLOOKUP(A47,Catalog[MaterialCode],Catalog[CSCPoints],0),0)</f>
        <v>0</v>
      </c>
      <c r="H47" s="55">
        <f>IFERROR(_xlfn.XLOOKUP(A47,Catalog[MaterialCode],Catalog[CNPortion],0),0)</f>
        <v>0</v>
      </c>
      <c r="I47" s="55">
        <f>IFERROR(_xlfn.XLOOKUP(A47,Catalog[MaterialCode],Catalog[MMA_oz],0),0)</f>
        <v>0</v>
      </c>
      <c r="J47" s="55">
        <f>IFERROR(_xlfn.XLOOKUP(A47,Catalog[MaterialCode],Catalog[EqGrain_oz],0),0)</f>
        <v>0</v>
      </c>
      <c r="K47" s="55">
        <f>IFERROR(_xlfn.XLOOKUP(A47,Catalog[MaterialCode],Catalog[CheeseLbsDFperCase],0),0)</f>
        <v>0</v>
      </c>
      <c r="L47" s="57">
        <v>0</v>
      </c>
      <c r="M47" s="57">
        <v>0</v>
      </c>
      <c r="N47" s="57">
        <v>0</v>
      </c>
      <c r="O47" s="55">
        <f t="shared" si="4"/>
        <v>0</v>
      </c>
      <c r="P47" s="55">
        <f t="shared" si="5"/>
        <v>0</v>
      </c>
      <c r="Q47" s="55">
        <f t="shared" si="6"/>
        <v>0</v>
      </c>
      <c r="R47" s="57">
        <v>0</v>
      </c>
      <c r="S47" s="57">
        <v>0</v>
      </c>
      <c r="T47" s="57">
        <v>0</v>
      </c>
      <c r="U47" s="57">
        <v>0</v>
      </c>
      <c r="V47" s="57">
        <v>0</v>
      </c>
      <c r="W47" s="57">
        <v>0</v>
      </c>
      <c r="X47" s="57">
        <v>0</v>
      </c>
      <c r="Y47" s="57">
        <v>0</v>
      </c>
      <c r="Z47" s="57">
        <v>0</v>
      </c>
      <c r="AA47" s="57">
        <v>0</v>
      </c>
      <c r="AB47" s="57">
        <v>0</v>
      </c>
      <c r="AC47" s="57">
        <v>0</v>
      </c>
      <c r="AD47" s="55">
        <f t="shared" si="3"/>
        <v>0</v>
      </c>
    </row>
    <row r="48" spans="2:30" x14ac:dyDescent="0.25">
      <c r="B48" s="56" t="str">
        <f>IFERROR(_xlfn.XLOOKUP(A48,Catalog[MaterialCode],Catalog[Description],""),"")</f>
        <v/>
      </c>
      <c r="C48" s="55" t="str">
        <f>IFERROR(_xlfn.XLOOKUP(A48,Catalog[MaterialCode],Catalog[Commodity],""),"")</f>
        <v/>
      </c>
      <c r="D48" s="55">
        <f>IFERROR(_xlfn.XLOOKUP(A48,Catalog[MaterialCode],Catalog[NetCaseWeight_lbs],0),0)</f>
        <v>0</v>
      </c>
      <c r="E48" s="55">
        <f>IFERROR(_xlfn.XLOOKUP(A48,Catalog[MaterialCode],Catalog[ServingsPerCase],0),0)</f>
        <v>0</v>
      </c>
      <c r="F48" s="55">
        <f>IFERROR(_xlfn.XLOOKUP(A48,Catalog[MaterialCode],Catalog[ServingSize_oz],0),0)</f>
        <v>0</v>
      </c>
      <c r="G48" s="55">
        <f>IFERROR(_xlfn.XLOOKUP(A48,Catalog[MaterialCode],Catalog[CSCPoints],0),0)</f>
        <v>0</v>
      </c>
      <c r="H48" s="55">
        <f>IFERROR(_xlfn.XLOOKUP(A48,Catalog[MaterialCode],Catalog[CNPortion],0),0)</f>
        <v>0</v>
      </c>
      <c r="I48" s="55">
        <f>IFERROR(_xlfn.XLOOKUP(A48,Catalog[MaterialCode],Catalog[MMA_oz],0),0)</f>
        <v>0</v>
      </c>
      <c r="J48" s="55">
        <f>IFERROR(_xlfn.XLOOKUP(A48,Catalog[MaterialCode],Catalog[EqGrain_oz],0),0)</f>
        <v>0</v>
      </c>
      <c r="K48" s="55">
        <f>IFERROR(_xlfn.XLOOKUP(A48,Catalog[MaterialCode],Catalog[CheeseLbsDFperCase],0),0)</f>
        <v>0</v>
      </c>
      <c r="L48" s="57">
        <v>0</v>
      </c>
      <c r="M48" s="57">
        <v>0</v>
      </c>
      <c r="N48" s="57">
        <v>0</v>
      </c>
      <c r="O48" s="55">
        <f t="shared" si="4"/>
        <v>0</v>
      </c>
      <c r="P48" s="55">
        <f t="shared" si="5"/>
        <v>0</v>
      </c>
      <c r="Q48" s="55">
        <f t="shared" si="6"/>
        <v>0</v>
      </c>
      <c r="R48" s="57">
        <v>0</v>
      </c>
      <c r="S48" s="57">
        <v>0</v>
      </c>
      <c r="T48" s="57">
        <v>0</v>
      </c>
      <c r="U48" s="57">
        <v>0</v>
      </c>
      <c r="V48" s="57">
        <v>0</v>
      </c>
      <c r="W48" s="57">
        <v>0</v>
      </c>
      <c r="X48" s="57">
        <v>0</v>
      </c>
      <c r="Y48" s="57">
        <v>0</v>
      </c>
      <c r="Z48" s="57">
        <v>0</v>
      </c>
      <c r="AA48" s="57">
        <v>0</v>
      </c>
      <c r="AB48" s="57">
        <v>0</v>
      </c>
      <c r="AC48" s="57">
        <v>0</v>
      </c>
      <c r="AD48" s="55">
        <f t="shared" si="3"/>
        <v>0</v>
      </c>
    </row>
    <row r="49" spans="2:30" x14ac:dyDescent="0.25">
      <c r="B49" s="56" t="str">
        <f>IFERROR(_xlfn.XLOOKUP(A49,Catalog[MaterialCode],Catalog[Description],""),"")</f>
        <v/>
      </c>
      <c r="C49" s="55" t="str">
        <f>IFERROR(_xlfn.XLOOKUP(A49,Catalog[MaterialCode],Catalog[Commodity],""),"")</f>
        <v/>
      </c>
      <c r="D49" s="55">
        <f>IFERROR(_xlfn.XLOOKUP(A49,Catalog[MaterialCode],Catalog[NetCaseWeight_lbs],0),0)</f>
        <v>0</v>
      </c>
      <c r="E49" s="55">
        <f>IFERROR(_xlfn.XLOOKUP(A49,Catalog[MaterialCode],Catalog[ServingsPerCase],0),0)</f>
        <v>0</v>
      </c>
      <c r="F49" s="55">
        <f>IFERROR(_xlfn.XLOOKUP(A49,Catalog[MaterialCode],Catalog[ServingSize_oz],0),0)</f>
        <v>0</v>
      </c>
      <c r="G49" s="55">
        <f>IFERROR(_xlfn.XLOOKUP(A49,Catalog[MaterialCode],Catalog[CSCPoints],0),0)</f>
        <v>0</v>
      </c>
      <c r="H49" s="55">
        <f>IFERROR(_xlfn.XLOOKUP(A49,Catalog[MaterialCode],Catalog[CNPortion],0),0)</f>
        <v>0</v>
      </c>
      <c r="I49" s="55">
        <f>IFERROR(_xlfn.XLOOKUP(A49,Catalog[MaterialCode],Catalog[MMA_oz],0),0)</f>
        <v>0</v>
      </c>
      <c r="J49" s="55">
        <f>IFERROR(_xlfn.XLOOKUP(A49,Catalog[MaterialCode],Catalog[EqGrain_oz],0),0)</f>
        <v>0</v>
      </c>
      <c r="K49" s="55">
        <f>IFERROR(_xlfn.XLOOKUP(A49,Catalog[MaterialCode],Catalog[CheeseLbsDFperCase],0),0)</f>
        <v>0</v>
      </c>
      <c r="L49" s="57">
        <v>0</v>
      </c>
      <c r="M49" s="57">
        <v>0</v>
      </c>
      <c r="N49" s="57">
        <v>0</v>
      </c>
      <c r="O49" s="55">
        <f t="shared" si="4"/>
        <v>0</v>
      </c>
      <c r="P49" s="55">
        <f t="shared" si="5"/>
        <v>0</v>
      </c>
      <c r="Q49" s="55">
        <f t="shared" si="6"/>
        <v>0</v>
      </c>
      <c r="R49" s="57">
        <v>0</v>
      </c>
      <c r="S49" s="57">
        <v>0</v>
      </c>
      <c r="T49" s="57">
        <v>0</v>
      </c>
      <c r="U49" s="57">
        <v>0</v>
      </c>
      <c r="V49" s="57">
        <v>0</v>
      </c>
      <c r="W49" s="57">
        <v>0</v>
      </c>
      <c r="X49" s="57">
        <v>0</v>
      </c>
      <c r="Y49" s="57">
        <v>0</v>
      </c>
      <c r="Z49" s="57">
        <v>0</v>
      </c>
      <c r="AA49" s="57">
        <v>0</v>
      </c>
      <c r="AB49" s="57">
        <v>0</v>
      </c>
      <c r="AC49" s="57">
        <v>0</v>
      </c>
      <c r="AD49" s="55">
        <f t="shared" si="3"/>
        <v>0</v>
      </c>
    </row>
    <row r="50" spans="2:30" x14ac:dyDescent="0.25">
      <c r="B50" s="56" t="str">
        <f>IFERROR(_xlfn.XLOOKUP(A50,Catalog[MaterialCode],Catalog[Description],""),"")</f>
        <v/>
      </c>
      <c r="C50" s="55" t="str">
        <f>IFERROR(_xlfn.XLOOKUP(A50,Catalog[MaterialCode],Catalog[Commodity],""),"")</f>
        <v/>
      </c>
      <c r="D50" s="55">
        <f>IFERROR(_xlfn.XLOOKUP(A50,Catalog[MaterialCode],Catalog[NetCaseWeight_lbs],0),0)</f>
        <v>0</v>
      </c>
      <c r="E50" s="55">
        <f>IFERROR(_xlfn.XLOOKUP(A50,Catalog[MaterialCode],Catalog[ServingsPerCase],0),0)</f>
        <v>0</v>
      </c>
      <c r="F50" s="55">
        <f>IFERROR(_xlfn.XLOOKUP(A50,Catalog[MaterialCode],Catalog[ServingSize_oz],0),0)</f>
        <v>0</v>
      </c>
      <c r="G50" s="55">
        <f>IFERROR(_xlfn.XLOOKUP(A50,Catalog[MaterialCode],Catalog[CSCPoints],0),0)</f>
        <v>0</v>
      </c>
      <c r="H50" s="55">
        <f>IFERROR(_xlfn.XLOOKUP(A50,Catalog[MaterialCode],Catalog[CNPortion],0),0)</f>
        <v>0</v>
      </c>
      <c r="I50" s="55">
        <f>IFERROR(_xlfn.XLOOKUP(A50,Catalog[MaterialCode],Catalog[MMA_oz],0),0)</f>
        <v>0</v>
      </c>
      <c r="J50" s="55">
        <f>IFERROR(_xlfn.XLOOKUP(A50,Catalog[MaterialCode],Catalog[EqGrain_oz],0),0)</f>
        <v>0</v>
      </c>
      <c r="K50" s="55">
        <f>IFERROR(_xlfn.XLOOKUP(A50,Catalog[MaterialCode],Catalog[CheeseLbsDFperCase],0),0)</f>
        <v>0</v>
      </c>
      <c r="L50" s="57">
        <v>0</v>
      </c>
      <c r="M50" s="57">
        <v>0</v>
      </c>
      <c r="N50" s="57">
        <v>0</v>
      </c>
      <c r="O50" s="55">
        <f t="shared" si="4"/>
        <v>0</v>
      </c>
      <c r="P50" s="55">
        <f t="shared" si="5"/>
        <v>0</v>
      </c>
      <c r="Q50" s="55">
        <f t="shared" si="6"/>
        <v>0</v>
      </c>
      <c r="R50" s="57">
        <v>0</v>
      </c>
      <c r="S50" s="57">
        <v>0</v>
      </c>
      <c r="T50" s="57">
        <v>0</v>
      </c>
      <c r="U50" s="57">
        <v>0</v>
      </c>
      <c r="V50" s="57">
        <v>0</v>
      </c>
      <c r="W50" s="57">
        <v>0</v>
      </c>
      <c r="X50" s="57">
        <v>0</v>
      </c>
      <c r="Y50" s="57">
        <v>0</v>
      </c>
      <c r="Z50" s="57">
        <v>0</v>
      </c>
      <c r="AA50" s="57">
        <v>0</v>
      </c>
      <c r="AB50" s="57">
        <v>0</v>
      </c>
      <c r="AC50" s="57">
        <v>0</v>
      </c>
      <c r="AD50" s="55">
        <f t="shared" si="3"/>
        <v>0</v>
      </c>
    </row>
    <row r="51" spans="2:30" x14ac:dyDescent="0.25">
      <c r="B51" s="56" t="str">
        <f>IFERROR(_xlfn.XLOOKUP(A51,Catalog[MaterialCode],Catalog[Description],""),"")</f>
        <v/>
      </c>
      <c r="C51" s="55" t="str">
        <f>IFERROR(_xlfn.XLOOKUP(A51,Catalog[MaterialCode],Catalog[Commodity],""),"")</f>
        <v/>
      </c>
      <c r="D51" s="55">
        <f>IFERROR(_xlfn.XLOOKUP(A51,Catalog[MaterialCode],Catalog[NetCaseWeight_lbs],0),0)</f>
        <v>0</v>
      </c>
      <c r="E51" s="55">
        <f>IFERROR(_xlfn.XLOOKUP(A51,Catalog[MaterialCode],Catalog[ServingsPerCase],0),0)</f>
        <v>0</v>
      </c>
      <c r="F51" s="55">
        <f>IFERROR(_xlfn.XLOOKUP(A51,Catalog[MaterialCode],Catalog[ServingSize_oz],0),0)</f>
        <v>0</v>
      </c>
      <c r="G51" s="55">
        <f>IFERROR(_xlfn.XLOOKUP(A51,Catalog[MaterialCode],Catalog[CSCPoints],0),0)</f>
        <v>0</v>
      </c>
      <c r="H51" s="55">
        <f>IFERROR(_xlfn.XLOOKUP(A51,Catalog[MaterialCode],Catalog[CNPortion],0),0)</f>
        <v>0</v>
      </c>
      <c r="I51" s="55">
        <f>IFERROR(_xlfn.XLOOKUP(A51,Catalog[MaterialCode],Catalog[MMA_oz],0),0)</f>
        <v>0</v>
      </c>
      <c r="J51" s="55">
        <f>IFERROR(_xlfn.XLOOKUP(A51,Catalog[MaterialCode],Catalog[EqGrain_oz],0),0)</f>
        <v>0</v>
      </c>
      <c r="K51" s="55">
        <f>IFERROR(_xlfn.XLOOKUP(A51,Catalog[MaterialCode],Catalog[CheeseLbsDFperCase],0),0)</f>
        <v>0</v>
      </c>
      <c r="L51" s="57">
        <v>0</v>
      </c>
      <c r="M51" s="57">
        <v>0</v>
      </c>
      <c r="N51" s="57">
        <v>0</v>
      </c>
      <c r="O51" s="55">
        <f t="shared" si="4"/>
        <v>0</v>
      </c>
      <c r="P51" s="55">
        <f t="shared" si="5"/>
        <v>0</v>
      </c>
      <c r="Q51" s="55">
        <f t="shared" si="6"/>
        <v>0</v>
      </c>
      <c r="R51" s="57">
        <v>0</v>
      </c>
      <c r="S51" s="57">
        <v>0</v>
      </c>
      <c r="T51" s="57">
        <v>0</v>
      </c>
      <c r="U51" s="57">
        <v>0</v>
      </c>
      <c r="V51" s="57">
        <v>0</v>
      </c>
      <c r="W51" s="57">
        <v>0</v>
      </c>
      <c r="X51" s="57">
        <v>0</v>
      </c>
      <c r="Y51" s="57">
        <v>0</v>
      </c>
      <c r="Z51" s="57">
        <v>0</v>
      </c>
      <c r="AA51" s="57">
        <v>0</v>
      </c>
      <c r="AB51" s="57">
        <v>0</v>
      </c>
      <c r="AC51" s="57">
        <v>0</v>
      </c>
      <c r="AD51" s="55">
        <f t="shared" si="3"/>
        <v>0</v>
      </c>
    </row>
    <row r="52" spans="2:30" x14ac:dyDescent="0.25">
      <c r="B52" s="56" t="str">
        <f>IFERROR(_xlfn.XLOOKUP(A52,Catalog[MaterialCode],Catalog[Description],""),"")</f>
        <v/>
      </c>
      <c r="C52" s="55" t="str">
        <f>IFERROR(_xlfn.XLOOKUP(A52,Catalog[MaterialCode],Catalog[Commodity],""),"")</f>
        <v/>
      </c>
      <c r="D52" s="55">
        <f>IFERROR(_xlfn.XLOOKUP(A52,Catalog[MaterialCode],Catalog[NetCaseWeight_lbs],0),0)</f>
        <v>0</v>
      </c>
      <c r="E52" s="55">
        <f>IFERROR(_xlfn.XLOOKUP(A52,Catalog[MaterialCode],Catalog[ServingsPerCase],0),0)</f>
        <v>0</v>
      </c>
      <c r="F52" s="55">
        <f>IFERROR(_xlfn.XLOOKUP(A52,Catalog[MaterialCode],Catalog[ServingSize_oz],0),0)</f>
        <v>0</v>
      </c>
      <c r="G52" s="55">
        <f>IFERROR(_xlfn.XLOOKUP(A52,Catalog[MaterialCode],Catalog[CSCPoints],0),0)</f>
        <v>0</v>
      </c>
      <c r="H52" s="55">
        <f>IFERROR(_xlfn.XLOOKUP(A52,Catalog[MaterialCode],Catalog[CNPortion],0),0)</f>
        <v>0</v>
      </c>
      <c r="I52" s="55">
        <f>IFERROR(_xlfn.XLOOKUP(A52,Catalog[MaterialCode],Catalog[MMA_oz],0),0)</f>
        <v>0</v>
      </c>
      <c r="J52" s="55">
        <f>IFERROR(_xlfn.XLOOKUP(A52,Catalog[MaterialCode],Catalog[EqGrain_oz],0),0)</f>
        <v>0</v>
      </c>
      <c r="K52" s="55">
        <f>IFERROR(_xlfn.XLOOKUP(A52,Catalog[MaterialCode],Catalog[CheeseLbsDFperCase],0),0)</f>
        <v>0</v>
      </c>
      <c r="L52" s="57">
        <v>0</v>
      </c>
      <c r="M52" s="57">
        <v>0</v>
      </c>
      <c r="N52" s="57">
        <v>0</v>
      </c>
      <c r="O52" s="55">
        <f t="shared" si="4"/>
        <v>0</v>
      </c>
      <c r="P52" s="55">
        <f t="shared" si="5"/>
        <v>0</v>
      </c>
      <c r="Q52" s="55">
        <f t="shared" si="6"/>
        <v>0</v>
      </c>
      <c r="R52" s="57">
        <v>0</v>
      </c>
      <c r="S52" s="57">
        <v>0</v>
      </c>
      <c r="T52" s="57">
        <v>0</v>
      </c>
      <c r="U52" s="57">
        <v>0</v>
      </c>
      <c r="V52" s="57">
        <v>0</v>
      </c>
      <c r="W52" s="57">
        <v>0</v>
      </c>
      <c r="X52" s="57">
        <v>0</v>
      </c>
      <c r="Y52" s="57">
        <v>0</v>
      </c>
      <c r="Z52" s="57">
        <v>0</v>
      </c>
      <c r="AA52" s="57">
        <v>0</v>
      </c>
      <c r="AB52" s="57">
        <v>0</v>
      </c>
      <c r="AC52" s="57">
        <v>0</v>
      </c>
      <c r="AD52" s="55">
        <f t="shared" si="3"/>
        <v>0</v>
      </c>
    </row>
    <row r="53" spans="2:30" x14ac:dyDescent="0.25">
      <c r="B53" s="56" t="str">
        <f>IFERROR(_xlfn.XLOOKUP(A53,Catalog[MaterialCode],Catalog[Description],""),"")</f>
        <v/>
      </c>
      <c r="C53" s="55" t="str">
        <f>IFERROR(_xlfn.XLOOKUP(A53,Catalog[MaterialCode],Catalog[Commodity],""),"")</f>
        <v/>
      </c>
      <c r="D53" s="55">
        <f>IFERROR(_xlfn.XLOOKUP(A53,Catalog[MaterialCode],Catalog[NetCaseWeight_lbs],0),0)</f>
        <v>0</v>
      </c>
      <c r="E53" s="55">
        <f>IFERROR(_xlfn.XLOOKUP(A53,Catalog[MaterialCode],Catalog[ServingsPerCase],0),0)</f>
        <v>0</v>
      </c>
      <c r="F53" s="55">
        <f>IFERROR(_xlfn.XLOOKUP(A53,Catalog[MaterialCode],Catalog[ServingSize_oz],0),0)</f>
        <v>0</v>
      </c>
      <c r="G53" s="55">
        <f>IFERROR(_xlfn.XLOOKUP(A53,Catalog[MaterialCode],Catalog[CSCPoints],0),0)</f>
        <v>0</v>
      </c>
      <c r="H53" s="55">
        <f>IFERROR(_xlfn.XLOOKUP(A53,Catalog[MaterialCode],Catalog[CNPortion],0),0)</f>
        <v>0</v>
      </c>
      <c r="I53" s="55">
        <f>IFERROR(_xlfn.XLOOKUP(A53,Catalog[MaterialCode],Catalog[MMA_oz],0),0)</f>
        <v>0</v>
      </c>
      <c r="J53" s="55">
        <f>IFERROR(_xlfn.XLOOKUP(A53,Catalog[MaterialCode],Catalog[EqGrain_oz],0),0)</f>
        <v>0</v>
      </c>
      <c r="K53" s="55">
        <f>IFERROR(_xlfn.XLOOKUP(A53,Catalog[MaterialCode],Catalog[CheeseLbsDFperCase],0),0)</f>
        <v>0</v>
      </c>
      <c r="L53" s="57">
        <v>0</v>
      </c>
      <c r="M53" s="57">
        <v>0</v>
      </c>
      <c r="N53" s="57">
        <v>0</v>
      </c>
      <c r="O53" s="55">
        <f t="shared" si="4"/>
        <v>0</v>
      </c>
      <c r="P53" s="55">
        <f t="shared" si="5"/>
        <v>0</v>
      </c>
      <c r="Q53" s="55">
        <f t="shared" si="6"/>
        <v>0</v>
      </c>
      <c r="R53" s="57">
        <v>0</v>
      </c>
      <c r="S53" s="57">
        <v>0</v>
      </c>
      <c r="T53" s="57">
        <v>0</v>
      </c>
      <c r="U53" s="57">
        <v>0</v>
      </c>
      <c r="V53" s="57">
        <v>0</v>
      </c>
      <c r="W53" s="57">
        <v>0</v>
      </c>
      <c r="X53" s="57">
        <v>0</v>
      </c>
      <c r="Y53" s="57">
        <v>0</v>
      </c>
      <c r="Z53" s="57">
        <v>0</v>
      </c>
      <c r="AA53" s="57">
        <v>0</v>
      </c>
      <c r="AB53" s="57">
        <v>0</v>
      </c>
      <c r="AC53" s="57">
        <v>0</v>
      </c>
      <c r="AD53" s="55">
        <f t="shared" si="3"/>
        <v>0</v>
      </c>
    </row>
    <row r="54" spans="2:30" x14ac:dyDescent="0.25">
      <c r="B54" s="56" t="str">
        <f>IFERROR(_xlfn.XLOOKUP(A54,Catalog[MaterialCode],Catalog[Description],""),"")</f>
        <v/>
      </c>
      <c r="C54" s="55" t="str">
        <f>IFERROR(_xlfn.XLOOKUP(A54,Catalog[MaterialCode],Catalog[Commodity],""),"")</f>
        <v/>
      </c>
      <c r="D54" s="55">
        <f>IFERROR(_xlfn.XLOOKUP(A54,Catalog[MaterialCode],Catalog[NetCaseWeight_lbs],0),0)</f>
        <v>0</v>
      </c>
      <c r="E54" s="55">
        <f>IFERROR(_xlfn.XLOOKUP(A54,Catalog[MaterialCode],Catalog[ServingsPerCase],0),0)</f>
        <v>0</v>
      </c>
      <c r="F54" s="55">
        <f>IFERROR(_xlfn.XLOOKUP(A54,Catalog[MaterialCode],Catalog[ServingSize_oz],0),0)</f>
        <v>0</v>
      </c>
      <c r="G54" s="55">
        <f>IFERROR(_xlfn.XLOOKUP(A54,Catalog[MaterialCode],Catalog[CSCPoints],0),0)</f>
        <v>0</v>
      </c>
      <c r="H54" s="55">
        <f>IFERROR(_xlfn.XLOOKUP(A54,Catalog[MaterialCode],Catalog[CNPortion],0),0)</f>
        <v>0</v>
      </c>
      <c r="I54" s="55">
        <f>IFERROR(_xlfn.XLOOKUP(A54,Catalog[MaterialCode],Catalog[MMA_oz],0),0)</f>
        <v>0</v>
      </c>
      <c r="J54" s="55">
        <f>IFERROR(_xlfn.XLOOKUP(A54,Catalog[MaterialCode],Catalog[EqGrain_oz],0),0)</f>
        <v>0</v>
      </c>
      <c r="K54" s="55">
        <f>IFERROR(_xlfn.XLOOKUP(A54,Catalog[MaterialCode],Catalog[CheeseLbsDFperCase],0),0)</f>
        <v>0</v>
      </c>
      <c r="L54" s="57">
        <v>0</v>
      </c>
      <c r="M54" s="57">
        <v>0</v>
      </c>
      <c r="N54" s="57">
        <v>0</v>
      </c>
      <c r="O54" s="55">
        <f t="shared" si="4"/>
        <v>0</v>
      </c>
      <c r="P54" s="55">
        <f t="shared" si="5"/>
        <v>0</v>
      </c>
      <c r="Q54" s="55">
        <f t="shared" si="6"/>
        <v>0</v>
      </c>
      <c r="R54" s="57">
        <v>0</v>
      </c>
      <c r="S54" s="57">
        <v>0</v>
      </c>
      <c r="T54" s="57">
        <v>0</v>
      </c>
      <c r="U54" s="57">
        <v>0</v>
      </c>
      <c r="V54" s="57">
        <v>0</v>
      </c>
      <c r="W54" s="57">
        <v>0</v>
      </c>
      <c r="X54" s="57">
        <v>0</v>
      </c>
      <c r="Y54" s="57">
        <v>0</v>
      </c>
      <c r="Z54" s="57">
        <v>0</v>
      </c>
      <c r="AA54" s="57">
        <v>0</v>
      </c>
      <c r="AB54" s="57">
        <v>0</v>
      </c>
      <c r="AC54" s="57">
        <v>0</v>
      </c>
      <c r="AD54" s="55">
        <f t="shared" si="3"/>
        <v>0</v>
      </c>
    </row>
    <row r="55" spans="2:30" x14ac:dyDescent="0.25">
      <c r="B55" s="56" t="str">
        <f>IFERROR(_xlfn.XLOOKUP(A55,Catalog[MaterialCode],Catalog[Description],""),"")</f>
        <v/>
      </c>
      <c r="C55" s="55" t="str">
        <f>IFERROR(_xlfn.XLOOKUP(A55,Catalog[MaterialCode],Catalog[Commodity],""),"")</f>
        <v/>
      </c>
      <c r="D55" s="55">
        <f>IFERROR(_xlfn.XLOOKUP(A55,Catalog[MaterialCode],Catalog[NetCaseWeight_lbs],0),0)</f>
        <v>0</v>
      </c>
      <c r="E55" s="55">
        <f>IFERROR(_xlfn.XLOOKUP(A55,Catalog[MaterialCode],Catalog[ServingsPerCase],0),0)</f>
        <v>0</v>
      </c>
      <c r="F55" s="55">
        <f>IFERROR(_xlfn.XLOOKUP(A55,Catalog[MaterialCode],Catalog[ServingSize_oz],0),0)</f>
        <v>0</v>
      </c>
      <c r="G55" s="55">
        <f>IFERROR(_xlfn.XLOOKUP(A55,Catalog[MaterialCode],Catalog[CSCPoints],0),0)</f>
        <v>0</v>
      </c>
      <c r="H55" s="55">
        <f>IFERROR(_xlfn.XLOOKUP(A55,Catalog[MaterialCode],Catalog[CNPortion],0),0)</f>
        <v>0</v>
      </c>
      <c r="I55" s="55">
        <f>IFERROR(_xlfn.XLOOKUP(A55,Catalog[MaterialCode],Catalog[MMA_oz],0),0)</f>
        <v>0</v>
      </c>
      <c r="J55" s="55">
        <f>IFERROR(_xlfn.XLOOKUP(A55,Catalog[MaterialCode],Catalog[EqGrain_oz],0),0)</f>
        <v>0</v>
      </c>
      <c r="K55" s="55">
        <f>IFERROR(_xlfn.XLOOKUP(A55,Catalog[MaterialCode],Catalog[CheeseLbsDFperCase],0),0)</f>
        <v>0</v>
      </c>
      <c r="L55" s="57">
        <v>0</v>
      </c>
      <c r="M55" s="57">
        <v>0</v>
      </c>
      <c r="N55" s="57">
        <v>0</v>
      </c>
      <c r="O55" s="55">
        <f t="shared" si="4"/>
        <v>0</v>
      </c>
      <c r="P55" s="55">
        <f t="shared" si="5"/>
        <v>0</v>
      </c>
      <c r="Q55" s="55">
        <f t="shared" si="6"/>
        <v>0</v>
      </c>
      <c r="R55" s="57">
        <v>0</v>
      </c>
      <c r="S55" s="57">
        <v>0</v>
      </c>
      <c r="T55" s="57">
        <v>0</v>
      </c>
      <c r="U55" s="57">
        <v>0</v>
      </c>
      <c r="V55" s="57">
        <v>0</v>
      </c>
      <c r="W55" s="57">
        <v>0</v>
      </c>
      <c r="X55" s="57">
        <v>0</v>
      </c>
      <c r="Y55" s="57">
        <v>0</v>
      </c>
      <c r="Z55" s="57">
        <v>0</v>
      </c>
      <c r="AA55" s="57">
        <v>0</v>
      </c>
      <c r="AB55" s="57">
        <v>0</v>
      </c>
      <c r="AC55" s="57">
        <v>0</v>
      </c>
      <c r="AD55" s="55">
        <f t="shared" si="3"/>
        <v>0</v>
      </c>
    </row>
    <row r="56" spans="2:30" x14ac:dyDescent="0.25">
      <c r="B56" s="56" t="str">
        <f>IFERROR(_xlfn.XLOOKUP(A56,Catalog[MaterialCode],Catalog[Description],""),"")</f>
        <v/>
      </c>
      <c r="C56" s="55" t="str">
        <f>IFERROR(_xlfn.XLOOKUP(A56,Catalog[MaterialCode],Catalog[Commodity],""),"")</f>
        <v/>
      </c>
      <c r="D56" s="55">
        <f>IFERROR(_xlfn.XLOOKUP(A56,Catalog[MaterialCode],Catalog[NetCaseWeight_lbs],0),0)</f>
        <v>0</v>
      </c>
      <c r="E56" s="55">
        <f>IFERROR(_xlfn.XLOOKUP(A56,Catalog[MaterialCode],Catalog[ServingsPerCase],0),0)</f>
        <v>0</v>
      </c>
      <c r="F56" s="55">
        <f>IFERROR(_xlfn.XLOOKUP(A56,Catalog[MaterialCode],Catalog[ServingSize_oz],0),0)</f>
        <v>0</v>
      </c>
      <c r="G56" s="55">
        <f>IFERROR(_xlfn.XLOOKUP(A56,Catalog[MaterialCode],Catalog[CSCPoints],0),0)</f>
        <v>0</v>
      </c>
      <c r="H56" s="55">
        <f>IFERROR(_xlfn.XLOOKUP(A56,Catalog[MaterialCode],Catalog[CNPortion],0),0)</f>
        <v>0</v>
      </c>
      <c r="I56" s="55">
        <f>IFERROR(_xlfn.XLOOKUP(A56,Catalog[MaterialCode],Catalog[MMA_oz],0),0)</f>
        <v>0</v>
      </c>
      <c r="J56" s="55">
        <f>IFERROR(_xlfn.XLOOKUP(A56,Catalog[MaterialCode],Catalog[EqGrain_oz],0),0)</f>
        <v>0</v>
      </c>
      <c r="K56" s="55">
        <f>IFERROR(_xlfn.XLOOKUP(A56,Catalog[MaterialCode],Catalog[CheeseLbsDFperCase],0),0)</f>
        <v>0</v>
      </c>
      <c r="L56" s="57">
        <v>0</v>
      </c>
      <c r="M56" s="57">
        <v>0</v>
      </c>
      <c r="N56" s="57">
        <v>0</v>
      </c>
      <c r="O56" s="55">
        <f t="shared" si="4"/>
        <v>0</v>
      </c>
      <c r="P56" s="55">
        <f t="shared" si="5"/>
        <v>0</v>
      </c>
      <c r="Q56" s="55">
        <f t="shared" si="6"/>
        <v>0</v>
      </c>
      <c r="R56" s="57">
        <v>0</v>
      </c>
      <c r="S56" s="57">
        <v>0</v>
      </c>
      <c r="T56" s="57">
        <v>0</v>
      </c>
      <c r="U56" s="57">
        <v>0</v>
      </c>
      <c r="V56" s="57">
        <v>0</v>
      </c>
      <c r="W56" s="57">
        <v>0</v>
      </c>
      <c r="X56" s="57">
        <v>0</v>
      </c>
      <c r="Y56" s="57">
        <v>0</v>
      </c>
      <c r="Z56" s="57">
        <v>0</v>
      </c>
      <c r="AA56" s="57">
        <v>0</v>
      </c>
      <c r="AB56" s="57">
        <v>0</v>
      </c>
      <c r="AC56" s="57">
        <v>0</v>
      </c>
      <c r="AD56" s="55">
        <f t="shared" si="3"/>
        <v>0</v>
      </c>
    </row>
    <row r="57" spans="2:30" x14ac:dyDescent="0.25">
      <c r="B57" s="56" t="str">
        <f>IFERROR(_xlfn.XLOOKUP(A57,Catalog[MaterialCode],Catalog[Description],""),"")</f>
        <v/>
      </c>
      <c r="C57" s="55" t="str">
        <f>IFERROR(_xlfn.XLOOKUP(A57,Catalog[MaterialCode],Catalog[Commodity],""),"")</f>
        <v/>
      </c>
      <c r="D57" s="55">
        <f>IFERROR(_xlfn.XLOOKUP(A57,Catalog[MaterialCode],Catalog[NetCaseWeight_lbs],0),0)</f>
        <v>0</v>
      </c>
      <c r="E57" s="55">
        <f>IFERROR(_xlfn.XLOOKUP(A57,Catalog[MaterialCode],Catalog[ServingsPerCase],0),0)</f>
        <v>0</v>
      </c>
      <c r="F57" s="55">
        <f>IFERROR(_xlfn.XLOOKUP(A57,Catalog[MaterialCode],Catalog[ServingSize_oz],0),0)</f>
        <v>0</v>
      </c>
      <c r="G57" s="55">
        <f>IFERROR(_xlfn.XLOOKUP(A57,Catalog[MaterialCode],Catalog[CSCPoints],0),0)</f>
        <v>0</v>
      </c>
      <c r="H57" s="55">
        <f>IFERROR(_xlfn.XLOOKUP(A57,Catalog[MaterialCode],Catalog[CNPortion],0),0)</f>
        <v>0</v>
      </c>
      <c r="I57" s="55">
        <f>IFERROR(_xlfn.XLOOKUP(A57,Catalog[MaterialCode],Catalog[MMA_oz],0),0)</f>
        <v>0</v>
      </c>
      <c r="J57" s="55">
        <f>IFERROR(_xlfn.XLOOKUP(A57,Catalog[MaterialCode],Catalog[EqGrain_oz],0),0)</f>
        <v>0</v>
      </c>
      <c r="K57" s="55">
        <f>IFERROR(_xlfn.XLOOKUP(A57,Catalog[MaterialCode],Catalog[CheeseLbsDFperCase],0),0)</f>
        <v>0</v>
      </c>
      <c r="L57" s="57">
        <v>0</v>
      </c>
      <c r="M57" s="57">
        <v>0</v>
      </c>
      <c r="N57" s="57">
        <v>0</v>
      </c>
      <c r="O57" s="55">
        <f t="shared" si="4"/>
        <v>0</v>
      </c>
      <c r="P57" s="55">
        <f t="shared" si="5"/>
        <v>0</v>
      </c>
      <c r="Q57" s="55">
        <f t="shared" si="6"/>
        <v>0</v>
      </c>
      <c r="R57" s="57">
        <v>0</v>
      </c>
      <c r="S57" s="57">
        <v>0</v>
      </c>
      <c r="T57" s="57">
        <v>0</v>
      </c>
      <c r="U57" s="57">
        <v>0</v>
      </c>
      <c r="V57" s="57">
        <v>0</v>
      </c>
      <c r="W57" s="57">
        <v>0</v>
      </c>
      <c r="X57" s="57">
        <v>0</v>
      </c>
      <c r="Y57" s="57">
        <v>0</v>
      </c>
      <c r="Z57" s="57">
        <v>0</v>
      </c>
      <c r="AA57" s="57">
        <v>0</v>
      </c>
      <c r="AB57" s="57">
        <v>0</v>
      </c>
      <c r="AC57" s="57">
        <v>0</v>
      </c>
      <c r="AD57" s="55">
        <f t="shared" si="3"/>
        <v>0</v>
      </c>
    </row>
    <row r="58" spans="2:30" x14ac:dyDescent="0.25">
      <c r="B58" s="56" t="str">
        <f>IFERROR(_xlfn.XLOOKUP(A58,Catalog[MaterialCode],Catalog[Description],""),"")</f>
        <v/>
      </c>
      <c r="C58" s="55" t="str">
        <f>IFERROR(_xlfn.XLOOKUP(A58,Catalog[MaterialCode],Catalog[Commodity],""),"")</f>
        <v/>
      </c>
      <c r="D58" s="55">
        <f>IFERROR(_xlfn.XLOOKUP(A58,Catalog[MaterialCode],Catalog[NetCaseWeight_lbs],0),0)</f>
        <v>0</v>
      </c>
      <c r="E58" s="55">
        <f>IFERROR(_xlfn.XLOOKUP(A58,Catalog[MaterialCode],Catalog[ServingsPerCase],0),0)</f>
        <v>0</v>
      </c>
      <c r="F58" s="55">
        <f>IFERROR(_xlfn.XLOOKUP(A58,Catalog[MaterialCode],Catalog[ServingSize_oz],0),0)</f>
        <v>0</v>
      </c>
      <c r="G58" s="55">
        <f>IFERROR(_xlfn.XLOOKUP(A58,Catalog[MaterialCode],Catalog[CSCPoints],0),0)</f>
        <v>0</v>
      </c>
      <c r="H58" s="55">
        <f>IFERROR(_xlfn.XLOOKUP(A58,Catalog[MaterialCode],Catalog[CNPortion],0),0)</f>
        <v>0</v>
      </c>
      <c r="I58" s="55">
        <f>IFERROR(_xlfn.XLOOKUP(A58,Catalog[MaterialCode],Catalog[MMA_oz],0),0)</f>
        <v>0</v>
      </c>
      <c r="J58" s="55">
        <f>IFERROR(_xlfn.XLOOKUP(A58,Catalog[MaterialCode],Catalog[EqGrain_oz],0),0)</f>
        <v>0</v>
      </c>
      <c r="K58" s="55">
        <f>IFERROR(_xlfn.XLOOKUP(A58,Catalog[MaterialCode],Catalog[CheeseLbsDFperCase],0),0)</f>
        <v>0</v>
      </c>
      <c r="L58" s="57">
        <v>0</v>
      </c>
      <c r="M58" s="57">
        <v>0</v>
      </c>
      <c r="N58" s="57">
        <v>0</v>
      </c>
      <c r="O58" s="55">
        <f t="shared" si="4"/>
        <v>0</v>
      </c>
      <c r="P58" s="55">
        <f t="shared" si="5"/>
        <v>0</v>
      </c>
      <c r="Q58" s="55">
        <f t="shared" si="6"/>
        <v>0</v>
      </c>
      <c r="R58" s="57">
        <v>0</v>
      </c>
      <c r="S58" s="57">
        <v>0</v>
      </c>
      <c r="T58" s="57">
        <v>0</v>
      </c>
      <c r="U58" s="57">
        <v>0</v>
      </c>
      <c r="V58" s="57">
        <v>0</v>
      </c>
      <c r="W58" s="57">
        <v>0</v>
      </c>
      <c r="X58" s="57">
        <v>0</v>
      </c>
      <c r="Y58" s="57">
        <v>0</v>
      </c>
      <c r="Z58" s="57">
        <v>0</v>
      </c>
      <c r="AA58" s="57">
        <v>0</v>
      </c>
      <c r="AB58" s="57">
        <v>0</v>
      </c>
      <c r="AC58" s="57">
        <v>0</v>
      </c>
      <c r="AD58" s="55">
        <f t="shared" si="3"/>
        <v>0</v>
      </c>
    </row>
    <row r="59" spans="2:30" x14ac:dyDescent="0.25">
      <c r="B59" s="56" t="str">
        <f>IFERROR(_xlfn.XLOOKUP(A59,Catalog[MaterialCode],Catalog[Description],""),"")</f>
        <v/>
      </c>
      <c r="C59" s="55" t="str">
        <f>IFERROR(_xlfn.XLOOKUP(A59,Catalog[MaterialCode],Catalog[Commodity],""),"")</f>
        <v/>
      </c>
      <c r="D59" s="55">
        <f>IFERROR(_xlfn.XLOOKUP(A59,Catalog[MaterialCode],Catalog[NetCaseWeight_lbs],0),0)</f>
        <v>0</v>
      </c>
      <c r="E59" s="55">
        <f>IFERROR(_xlfn.XLOOKUP(A59,Catalog[MaterialCode],Catalog[ServingsPerCase],0),0)</f>
        <v>0</v>
      </c>
      <c r="F59" s="55">
        <f>IFERROR(_xlfn.XLOOKUP(A59,Catalog[MaterialCode],Catalog[ServingSize_oz],0),0)</f>
        <v>0</v>
      </c>
      <c r="G59" s="55">
        <f>IFERROR(_xlfn.XLOOKUP(A59,Catalog[MaterialCode],Catalog[CSCPoints],0),0)</f>
        <v>0</v>
      </c>
      <c r="H59" s="55">
        <f>IFERROR(_xlfn.XLOOKUP(A59,Catalog[MaterialCode],Catalog[CNPortion],0),0)</f>
        <v>0</v>
      </c>
      <c r="I59" s="55">
        <f>IFERROR(_xlfn.XLOOKUP(A59,Catalog[MaterialCode],Catalog[MMA_oz],0),0)</f>
        <v>0</v>
      </c>
      <c r="J59" s="55">
        <f>IFERROR(_xlfn.XLOOKUP(A59,Catalog[MaterialCode],Catalog[EqGrain_oz],0),0)</f>
        <v>0</v>
      </c>
      <c r="K59" s="55">
        <f>IFERROR(_xlfn.XLOOKUP(A59,Catalog[MaterialCode],Catalog[CheeseLbsDFperCase],0),0)</f>
        <v>0</v>
      </c>
      <c r="L59" s="57">
        <v>0</v>
      </c>
      <c r="M59" s="57">
        <v>0</v>
      </c>
      <c r="N59" s="57">
        <v>0</v>
      </c>
      <c r="O59" s="55">
        <f t="shared" si="4"/>
        <v>0</v>
      </c>
      <c r="P59" s="55">
        <f t="shared" si="5"/>
        <v>0</v>
      </c>
      <c r="Q59" s="55">
        <f t="shared" si="6"/>
        <v>0</v>
      </c>
      <c r="R59" s="57">
        <v>0</v>
      </c>
      <c r="S59" s="57">
        <v>0</v>
      </c>
      <c r="T59" s="57">
        <v>0</v>
      </c>
      <c r="U59" s="57">
        <v>0</v>
      </c>
      <c r="V59" s="57">
        <v>0</v>
      </c>
      <c r="W59" s="57">
        <v>0</v>
      </c>
      <c r="X59" s="57">
        <v>0</v>
      </c>
      <c r="Y59" s="57">
        <v>0</v>
      </c>
      <c r="Z59" s="57">
        <v>0</v>
      </c>
      <c r="AA59" s="57">
        <v>0</v>
      </c>
      <c r="AB59" s="57">
        <v>0</v>
      </c>
      <c r="AC59" s="57">
        <v>0</v>
      </c>
      <c r="AD59" s="55">
        <f t="shared" si="3"/>
        <v>0</v>
      </c>
    </row>
    <row r="60" spans="2:30" x14ac:dyDescent="0.25">
      <c r="B60" s="56" t="str">
        <f>IFERROR(_xlfn.XLOOKUP(A60,Catalog[MaterialCode],Catalog[Description],""),"")</f>
        <v/>
      </c>
      <c r="C60" s="55" t="str">
        <f>IFERROR(_xlfn.XLOOKUP(A60,Catalog[MaterialCode],Catalog[Commodity],""),"")</f>
        <v/>
      </c>
      <c r="D60" s="55">
        <f>IFERROR(_xlfn.XLOOKUP(A60,Catalog[MaterialCode],Catalog[NetCaseWeight_lbs],0),0)</f>
        <v>0</v>
      </c>
      <c r="E60" s="55">
        <f>IFERROR(_xlfn.XLOOKUP(A60,Catalog[MaterialCode],Catalog[ServingsPerCase],0),0)</f>
        <v>0</v>
      </c>
      <c r="F60" s="55">
        <f>IFERROR(_xlfn.XLOOKUP(A60,Catalog[MaterialCode],Catalog[ServingSize_oz],0),0)</f>
        <v>0</v>
      </c>
      <c r="G60" s="55">
        <f>IFERROR(_xlfn.XLOOKUP(A60,Catalog[MaterialCode],Catalog[CSCPoints],0),0)</f>
        <v>0</v>
      </c>
      <c r="H60" s="55">
        <f>IFERROR(_xlfn.XLOOKUP(A60,Catalog[MaterialCode],Catalog[CNPortion],0),0)</f>
        <v>0</v>
      </c>
      <c r="I60" s="55">
        <f>IFERROR(_xlfn.XLOOKUP(A60,Catalog[MaterialCode],Catalog[MMA_oz],0),0)</f>
        <v>0</v>
      </c>
      <c r="J60" s="55">
        <f>IFERROR(_xlfn.XLOOKUP(A60,Catalog[MaterialCode],Catalog[EqGrain_oz],0),0)</f>
        <v>0</v>
      </c>
      <c r="K60" s="55">
        <f>IFERROR(_xlfn.XLOOKUP(A60,Catalog[MaterialCode],Catalog[CheeseLbsDFperCase],0),0)</f>
        <v>0</v>
      </c>
      <c r="L60" s="57">
        <v>0</v>
      </c>
      <c r="M60" s="57">
        <v>0</v>
      </c>
      <c r="N60" s="57">
        <v>0</v>
      </c>
      <c r="O60" s="55">
        <f t="shared" si="4"/>
        <v>0</v>
      </c>
      <c r="P60" s="55">
        <f t="shared" si="5"/>
        <v>0</v>
      </c>
      <c r="Q60" s="55">
        <f t="shared" si="6"/>
        <v>0</v>
      </c>
      <c r="R60" s="57">
        <v>0</v>
      </c>
      <c r="S60" s="57">
        <v>0</v>
      </c>
      <c r="T60" s="57">
        <v>0</v>
      </c>
      <c r="U60" s="57">
        <v>0</v>
      </c>
      <c r="V60" s="57">
        <v>0</v>
      </c>
      <c r="W60" s="57">
        <v>0</v>
      </c>
      <c r="X60" s="57">
        <v>0</v>
      </c>
      <c r="Y60" s="57">
        <v>0</v>
      </c>
      <c r="Z60" s="57">
        <v>0</v>
      </c>
      <c r="AA60" s="57">
        <v>0</v>
      </c>
      <c r="AB60" s="57">
        <v>0</v>
      </c>
      <c r="AC60" s="57">
        <v>0</v>
      </c>
      <c r="AD60" s="55">
        <f t="shared" si="3"/>
        <v>0</v>
      </c>
    </row>
    <row r="61" spans="2:30" x14ac:dyDescent="0.25">
      <c r="B61" s="56" t="str">
        <f>IFERROR(_xlfn.XLOOKUP(A61,Catalog[MaterialCode],Catalog[Description],""),"")</f>
        <v/>
      </c>
      <c r="C61" s="55" t="str">
        <f>IFERROR(_xlfn.XLOOKUP(A61,Catalog[MaterialCode],Catalog[Commodity],""),"")</f>
        <v/>
      </c>
      <c r="D61" s="55">
        <f>IFERROR(_xlfn.XLOOKUP(A61,Catalog[MaterialCode],Catalog[NetCaseWeight_lbs],0),0)</f>
        <v>0</v>
      </c>
      <c r="E61" s="55">
        <f>IFERROR(_xlfn.XLOOKUP(A61,Catalog[MaterialCode],Catalog[ServingsPerCase],0),0)</f>
        <v>0</v>
      </c>
      <c r="F61" s="55">
        <f>IFERROR(_xlfn.XLOOKUP(A61,Catalog[MaterialCode],Catalog[ServingSize_oz],0),0)</f>
        <v>0</v>
      </c>
      <c r="G61" s="55">
        <f>IFERROR(_xlfn.XLOOKUP(A61,Catalog[MaterialCode],Catalog[CSCPoints],0),0)</f>
        <v>0</v>
      </c>
      <c r="H61" s="55">
        <f>IFERROR(_xlfn.XLOOKUP(A61,Catalog[MaterialCode],Catalog[CNPortion],0),0)</f>
        <v>0</v>
      </c>
      <c r="I61" s="55">
        <f>IFERROR(_xlfn.XLOOKUP(A61,Catalog[MaterialCode],Catalog[MMA_oz],0),0)</f>
        <v>0</v>
      </c>
      <c r="J61" s="55">
        <f>IFERROR(_xlfn.XLOOKUP(A61,Catalog[MaterialCode],Catalog[EqGrain_oz],0),0)</f>
        <v>0</v>
      </c>
      <c r="K61" s="55">
        <f>IFERROR(_xlfn.XLOOKUP(A61,Catalog[MaterialCode],Catalog[CheeseLbsDFperCase],0),0)</f>
        <v>0</v>
      </c>
      <c r="L61" s="57">
        <v>0</v>
      </c>
      <c r="M61" s="57">
        <v>0</v>
      </c>
      <c r="N61" s="57">
        <v>0</v>
      </c>
      <c r="O61" s="55">
        <f t="shared" si="4"/>
        <v>0</v>
      </c>
      <c r="P61" s="55">
        <f t="shared" si="5"/>
        <v>0</v>
      </c>
      <c r="Q61" s="55">
        <f t="shared" si="6"/>
        <v>0</v>
      </c>
      <c r="R61" s="57">
        <v>0</v>
      </c>
      <c r="S61" s="57">
        <v>0</v>
      </c>
      <c r="T61" s="57">
        <v>0</v>
      </c>
      <c r="U61" s="57">
        <v>0</v>
      </c>
      <c r="V61" s="57">
        <v>0</v>
      </c>
      <c r="W61" s="57">
        <v>0</v>
      </c>
      <c r="X61" s="57">
        <v>0</v>
      </c>
      <c r="Y61" s="57">
        <v>0</v>
      </c>
      <c r="Z61" s="57">
        <v>0</v>
      </c>
      <c r="AA61" s="57">
        <v>0</v>
      </c>
      <c r="AB61" s="57">
        <v>0</v>
      </c>
      <c r="AC61" s="57">
        <v>0</v>
      </c>
      <c r="AD61" s="55">
        <f t="shared" si="3"/>
        <v>0</v>
      </c>
    </row>
    <row r="62" spans="2:30" x14ac:dyDescent="0.25">
      <c r="B62" s="56" t="str">
        <f>IFERROR(_xlfn.XLOOKUP(A62,Catalog[MaterialCode],Catalog[Description],""),"")</f>
        <v/>
      </c>
      <c r="C62" s="55" t="str">
        <f>IFERROR(_xlfn.XLOOKUP(A62,Catalog[MaterialCode],Catalog[Commodity],""),"")</f>
        <v/>
      </c>
      <c r="D62" s="55">
        <f>IFERROR(_xlfn.XLOOKUP(A62,Catalog[MaterialCode],Catalog[NetCaseWeight_lbs],0),0)</f>
        <v>0</v>
      </c>
      <c r="E62" s="55">
        <f>IFERROR(_xlfn.XLOOKUP(A62,Catalog[MaterialCode],Catalog[ServingsPerCase],0),0)</f>
        <v>0</v>
      </c>
      <c r="F62" s="55">
        <f>IFERROR(_xlfn.XLOOKUP(A62,Catalog[MaterialCode],Catalog[ServingSize_oz],0),0)</f>
        <v>0</v>
      </c>
      <c r="G62" s="55">
        <f>IFERROR(_xlfn.XLOOKUP(A62,Catalog[MaterialCode],Catalog[CSCPoints],0),0)</f>
        <v>0</v>
      </c>
      <c r="H62" s="55">
        <f>IFERROR(_xlfn.XLOOKUP(A62,Catalog[MaterialCode],Catalog[CNPortion],0),0)</f>
        <v>0</v>
      </c>
      <c r="I62" s="55">
        <f>IFERROR(_xlfn.XLOOKUP(A62,Catalog[MaterialCode],Catalog[MMA_oz],0),0)</f>
        <v>0</v>
      </c>
      <c r="J62" s="55">
        <f>IFERROR(_xlfn.XLOOKUP(A62,Catalog[MaterialCode],Catalog[EqGrain_oz],0),0)</f>
        <v>0</v>
      </c>
      <c r="K62" s="55">
        <f>IFERROR(_xlfn.XLOOKUP(A62,Catalog[MaterialCode],Catalog[CheeseLbsDFperCase],0),0)</f>
        <v>0</v>
      </c>
      <c r="L62" s="57">
        <v>0</v>
      </c>
      <c r="M62" s="57">
        <v>0</v>
      </c>
      <c r="N62" s="57">
        <v>0</v>
      </c>
      <c r="O62" s="55">
        <f t="shared" si="4"/>
        <v>0</v>
      </c>
      <c r="P62" s="55">
        <f t="shared" si="5"/>
        <v>0</v>
      </c>
      <c r="Q62" s="55">
        <f t="shared" si="6"/>
        <v>0</v>
      </c>
      <c r="R62" s="57">
        <v>0</v>
      </c>
      <c r="S62" s="57">
        <v>0</v>
      </c>
      <c r="T62" s="57">
        <v>0</v>
      </c>
      <c r="U62" s="57">
        <v>0</v>
      </c>
      <c r="V62" s="57">
        <v>0</v>
      </c>
      <c r="W62" s="57">
        <v>0</v>
      </c>
      <c r="X62" s="57">
        <v>0</v>
      </c>
      <c r="Y62" s="57">
        <v>0</v>
      </c>
      <c r="Z62" s="57">
        <v>0</v>
      </c>
      <c r="AA62" s="57">
        <v>0</v>
      </c>
      <c r="AB62" s="57">
        <v>0</v>
      </c>
      <c r="AC62" s="57">
        <v>0</v>
      </c>
      <c r="AD62" s="55">
        <f t="shared" si="3"/>
        <v>0</v>
      </c>
    </row>
    <row r="63" spans="2:30" x14ac:dyDescent="0.25">
      <c r="B63" s="56" t="str">
        <f>IFERROR(_xlfn.XLOOKUP(A63,Catalog[MaterialCode],Catalog[Description],""),"")</f>
        <v/>
      </c>
      <c r="C63" s="55" t="str">
        <f>IFERROR(_xlfn.XLOOKUP(A63,Catalog[MaterialCode],Catalog[Commodity],""),"")</f>
        <v/>
      </c>
      <c r="D63" s="55">
        <f>IFERROR(_xlfn.XLOOKUP(A63,Catalog[MaterialCode],Catalog[NetCaseWeight_lbs],0),0)</f>
        <v>0</v>
      </c>
      <c r="E63" s="55">
        <f>IFERROR(_xlfn.XLOOKUP(A63,Catalog[MaterialCode],Catalog[ServingsPerCase],0),0)</f>
        <v>0</v>
      </c>
      <c r="F63" s="55">
        <f>IFERROR(_xlfn.XLOOKUP(A63,Catalog[MaterialCode],Catalog[ServingSize_oz],0),0)</f>
        <v>0</v>
      </c>
      <c r="G63" s="55">
        <f>IFERROR(_xlfn.XLOOKUP(A63,Catalog[MaterialCode],Catalog[CSCPoints],0),0)</f>
        <v>0</v>
      </c>
      <c r="H63" s="55">
        <f>IFERROR(_xlfn.XLOOKUP(A63,Catalog[MaterialCode],Catalog[CNPortion],0),0)</f>
        <v>0</v>
      </c>
      <c r="I63" s="55">
        <f>IFERROR(_xlfn.XLOOKUP(A63,Catalog[MaterialCode],Catalog[MMA_oz],0),0)</f>
        <v>0</v>
      </c>
      <c r="J63" s="55">
        <f>IFERROR(_xlfn.XLOOKUP(A63,Catalog[MaterialCode],Catalog[EqGrain_oz],0),0)</f>
        <v>0</v>
      </c>
      <c r="K63" s="55">
        <f>IFERROR(_xlfn.XLOOKUP(A63,Catalog[MaterialCode],Catalog[CheeseLbsDFperCase],0),0)</f>
        <v>0</v>
      </c>
      <c r="L63" s="57">
        <v>0</v>
      </c>
      <c r="M63" s="57">
        <v>0</v>
      </c>
      <c r="N63" s="57">
        <v>0</v>
      </c>
      <c r="O63" s="55">
        <f t="shared" si="4"/>
        <v>0</v>
      </c>
      <c r="P63" s="55">
        <f t="shared" si="5"/>
        <v>0</v>
      </c>
      <c r="Q63" s="55">
        <f t="shared" si="6"/>
        <v>0</v>
      </c>
      <c r="R63" s="57">
        <v>0</v>
      </c>
      <c r="S63" s="57">
        <v>0</v>
      </c>
      <c r="T63" s="57">
        <v>0</v>
      </c>
      <c r="U63" s="57">
        <v>0</v>
      </c>
      <c r="V63" s="57">
        <v>0</v>
      </c>
      <c r="W63" s="57">
        <v>0</v>
      </c>
      <c r="X63" s="57">
        <v>0</v>
      </c>
      <c r="Y63" s="57">
        <v>0</v>
      </c>
      <c r="Z63" s="57">
        <v>0</v>
      </c>
      <c r="AA63" s="57">
        <v>0</v>
      </c>
      <c r="AB63" s="57">
        <v>0</v>
      </c>
      <c r="AC63" s="57">
        <v>0</v>
      </c>
      <c r="AD63" s="55">
        <f t="shared" si="3"/>
        <v>0</v>
      </c>
    </row>
    <row r="64" spans="2:30" x14ac:dyDescent="0.25">
      <c r="B64" s="56" t="str">
        <f>IFERROR(_xlfn.XLOOKUP(A64,Catalog[MaterialCode],Catalog[Description],""),"")</f>
        <v/>
      </c>
      <c r="C64" s="55" t="str">
        <f>IFERROR(_xlfn.XLOOKUP(A64,Catalog[MaterialCode],Catalog[Commodity],""),"")</f>
        <v/>
      </c>
      <c r="D64" s="55">
        <f>IFERROR(_xlfn.XLOOKUP(A64,Catalog[MaterialCode],Catalog[NetCaseWeight_lbs],0),0)</f>
        <v>0</v>
      </c>
      <c r="E64" s="55">
        <f>IFERROR(_xlfn.XLOOKUP(A64,Catalog[MaterialCode],Catalog[ServingsPerCase],0),0)</f>
        <v>0</v>
      </c>
      <c r="F64" s="55">
        <f>IFERROR(_xlfn.XLOOKUP(A64,Catalog[MaterialCode],Catalog[ServingSize_oz],0),0)</f>
        <v>0</v>
      </c>
      <c r="G64" s="55">
        <f>IFERROR(_xlfn.XLOOKUP(A64,Catalog[MaterialCode],Catalog[CSCPoints],0),0)</f>
        <v>0</v>
      </c>
      <c r="H64" s="55">
        <f>IFERROR(_xlfn.XLOOKUP(A64,Catalog[MaterialCode],Catalog[CNPortion],0),0)</f>
        <v>0</v>
      </c>
      <c r="I64" s="55">
        <f>IFERROR(_xlfn.XLOOKUP(A64,Catalog[MaterialCode],Catalog[MMA_oz],0),0)</f>
        <v>0</v>
      </c>
      <c r="J64" s="55">
        <f>IFERROR(_xlfn.XLOOKUP(A64,Catalog[MaterialCode],Catalog[EqGrain_oz],0),0)</f>
        <v>0</v>
      </c>
      <c r="K64" s="55">
        <f>IFERROR(_xlfn.XLOOKUP(A64,Catalog[MaterialCode],Catalog[CheeseLbsDFperCase],0),0)</f>
        <v>0</v>
      </c>
      <c r="L64" s="57">
        <v>0</v>
      </c>
      <c r="M64" s="57">
        <v>0</v>
      </c>
      <c r="N64" s="57">
        <v>0</v>
      </c>
      <c r="O64" s="55">
        <f t="shared" si="4"/>
        <v>0</v>
      </c>
      <c r="P64" s="55">
        <f t="shared" si="5"/>
        <v>0</v>
      </c>
      <c r="Q64" s="55">
        <f t="shared" si="6"/>
        <v>0</v>
      </c>
      <c r="R64" s="57">
        <v>0</v>
      </c>
      <c r="S64" s="57">
        <v>0</v>
      </c>
      <c r="T64" s="57">
        <v>0</v>
      </c>
      <c r="U64" s="57">
        <v>0</v>
      </c>
      <c r="V64" s="57">
        <v>0</v>
      </c>
      <c r="W64" s="57">
        <v>0</v>
      </c>
      <c r="X64" s="57">
        <v>0</v>
      </c>
      <c r="Y64" s="57">
        <v>0</v>
      </c>
      <c r="Z64" s="57">
        <v>0</v>
      </c>
      <c r="AA64" s="57">
        <v>0</v>
      </c>
      <c r="AB64" s="57">
        <v>0</v>
      </c>
      <c r="AC64" s="57">
        <v>0</v>
      </c>
      <c r="AD64" s="55">
        <f t="shared" si="3"/>
        <v>0</v>
      </c>
    </row>
    <row r="65" spans="2:30" x14ac:dyDescent="0.25">
      <c r="B65" s="56" t="str">
        <f>IFERROR(_xlfn.XLOOKUP(A65,Catalog[MaterialCode],Catalog[Description],""),"")</f>
        <v/>
      </c>
      <c r="C65" s="55" t="str">
        <f>IFERROR(_xlfn.XLOOKUP(A65,Catalog[MaterialCode],Catalog[Commodity],""),"")</f>
        <v/>
      </c>
      <c r="D65" s="55">
        <f>IFERROR(_xlfn.XLOOKUP(A65,Catalog[MaterialCode],Catalog[NetCaseWeight_lbs],0),0)</f>
        <v>0</v>
      </c>
      <c r="E65" s="55">
        <f>IFERROR(_xlfn.XLOOKUP(A65,Catalog[MaterialCode],Catalog[ServingsPerCase],0),0)</f>
        <v>0</v>
      </c>
      <c r="F65" s="55">
        <f>IFERROR(_xlfn.XLOOKUP(A65,Catalog[MaterialCode],Catalog[ServingSize_oz],0),0)</f>
        <v>0</v>
      </c>
      <c r="G65" s="55">
        <f>IFERROR(_xlfn.XLOOKUP(A65,Catalog[MaterialCode],Catalog[CSCPoints],0),0)</f>
        <v>0</v>
      </c>
      <c r="H65" s="55">
        <f>IFERROR(_xlfn.XLOOKUP(A65,Catalog[MaterialCode],Catalog[CNPortion],0),0)</f>
        <v>0</v>
      </c>
      <c r="I65" s="55">
        <f>IFERROR(_xlfn.XLOOKUP(A65,Catalog[MaterialCode],Catalog[MMA_oz],0),0)</f>
        <v>0</v>
      </c>
      <c r="J65" s="55">
        <f>IFERROR(_xlfn.XLOOKUP(A65,Catalog[MaterialCode],Catalog[EqGrain_oz],0),0)</f>
        <v>0</v>
      </c>
      <c r="K65" s="55">
        <f>IFERROR(_xlfn.XLOOKUP(A65,Catalog[MaterialCode],Catalog[CheeseLbsDFperCase],0),0)</f>
        <v>0</v>
      </c>
      <c r="L65" s="57">
        <v>0</v>
      </c>
      <c r="M65" s="57">
        <v>0</v>
      </c>
      <c r="N65" s="57">
        <v>0</v>
      </c>
      <c r="O65" s="55">
        <f t="shared" si="4"/>
        <v>0</v>
      </c>
      <c r="P65" s="55">
        <f t="shared" si="5"/>
        <v>0</v>
      </c>
      <c r="Q65" s="55">
        <f t="shared" si="6"/>
        <v>0</v>
      </c>
      <c r="R65" s="57">
        <v>0</v>
      </c>
      <c r="S65" s="57">
        <v>0</v>
      </c>
      <c r="T65" s="57">
        <v>0</v>
      </c>
      <c r="U65" s="57">
        <v>0</v>
      </c>
      <c r="V65" s="57">
        <v>0</v>
      </c>
      <c r="W65" s="57">
        <v>0</v>
      </c>
      <c r="X65" s="57">
        <v>0</v>
      </c>
      <c r="Y65" s="57">
        <v>0</v>
      </c>
      <c r="Z65" s="57">
        <v>0</v>
      </c>
      <c r="AA65" s="57">
        <v>0</v>
      </c>
      <c r="AB65" s="57">
        <v>0</v>
      </c>
      <c r="AC65" s="57">
        <v>0</v>
      </c>
      <c r="AD65" s="55">
        <f t="shared" si="3"/>
        <v>0</v>
      </c>
    </row>
    <row r="66" spans="2:30" x14ac:dyDescent="0.25">
      <c r="B66" s="56" t="str">
        <f>IFERROR(_xlfn.XLOOKUP(A66,Catalog[MaterialCode],Catalog[Description],""),"")</f>
        <v/>
      </c>
      <c r="C66" s="55" t="str">
        <f>IFERROR(_xlfn.XLOOKUP(A66,Catalog[MaterialCode],Catalog[Commodity],""),"")</f>
        <v/>
      </c>
      <c r="D66" s="55">
        <f>IFERROR(_xlfn.XLOOKUP(A66,Catalog[MaterialCode],Catalog[NetCaseWeight_lbs],0),0)</f>
        <v>0</v>
      </c>
      <c r="E66" s="55">
        <f>IFERROR(_xlfn.XLOOKUP(A66,Catalog[MaterialCode],Catalog[ServingsPerCase],0),0)</f>
        <v>0</v>
      </c>
      <c r="F66" s="55">
        <f>IFERROR(_xlfn.XLOOKUP(A66,Catalog[MaterialCode],Catalog[ServingSize_oz],0),0)</f>
        <v>0</v>
      </c>
      <c r="G66" s="55">
        <f>IFERROR(_xlfn.XLOOKUP(A66,Catalog[MaterialCode],Catalog[CSCPoints],0),0)</f>
        <v>0</v>
      </c>
      <c r="H66" s="55">
        <f>IFERROR(_xlfn.XLOOKUP(A66,Catalog[MaterialCode],Catalog[CNPortion],0),0)</f>
        <v>0</v>
      </c>
      <c r="I66" s="55">
        <f>IFERROR(_xlfn.XLOOKUP(A66,Catalog[MaterialCode],Catalog[MMA_oz],0),0)</f>
        <v>0</v>
      </c>
      <c r="J66" s="55">
        <f>IFERROR(_xlfn.XLOOKUP(A66,Catalog[MaterialCode],Catalog[EqGrain_oz],0),0)</f>
        <v>0</v>
      </c>
      <c r="K66" s="55">
        <f>IFERROR(_xlfn.XLOOKUP(A66,Catalog[MaterialCode],Catalog[CheeseLbsDFperCase],0),0)</f>
        <v>0</v>
      </c>
      <c r="L66" s="57">
        <v>0</v>
      </c>
      <c r="M66" s="57">
        <v>0</v>
      </c>
      <c r="N66" s="57">
        <v>0</v>
      </c>
      <c r="O66" s="55">
        <f t="shared" si="4"/>
        <v>0</v>
      </c>
      <c r="P66" s="55">
        <f t="shared" si="5"/>
        <v>0</v>
      </c>
      <c r="Q66" s="55">
        <f t="shared" si="6"/>
        <v>0</v>
      </c>
      <c r="R66" s="57">
        <v>0</v>
      </c>
      <c r="S66" s="57">
        <v>0</v>
      </c>
      <c r="T66" s="57">
        <v>0</v>
      </c>
      <c r="U66" s="57">
        <v>0</v>
      </c>
      <c r="V66" s="57">
        <v>0</v>
      </c>
      <c r="W66" s="57">
        <v>0</v>
      </c>
      <c r="X66" s="57">
        <v>0</v>
      </c>
      <c r="Y66" s="57">
        <v>0</v>
      </c>
      <c r="Z66" s="57">
        <v>0</v>
      </c>
      <c r="AA66" s="57">
        <v>0</v>
      </c>
      <c r="AB66" s="57">
        <v>0</v>
      </c>
      <c r="AC66" s="57">
        <v>0</v>
      </c>
      <c r="AD66" s="55">
        <f t="shared" si="3"/>
        <v>0</v>
      </c>
    </row>
    <row r="67" spans="2:30" x14ac:dyDescent="0.25">
      <c r="B67" s="56" t="str">
        <f>IFERROR(_xlfn.XLOOKUP(A67,Catalog[MaterialCode],Catalog[Description],""),"")</f>
        <v/>
      </c>
      <c r="C67" s="55" t="str">
        <f>IFERROR(_xlfn.XLOOKUP(A67,Catalog[MaterialCode],Catalog[Commodity],""),"")</f>
        <v/>
      </c>
      <c r="D67" s="55">
        <f>IFERROR(_xlfn.XLOOKUP(A67,Catalog[MaterialCode],Catalog[NetCaseWeight_lbs],0),0)</f>
        <v>0</v>
      </c>
      <c r="E67" s="55">
        <f>IFERROR(_xlfn.XLOOKUP(A67,Catalog[MaterialCode],Catalog[ServingsPerCase],0),0)</f>
        <v>0</v>
      </c>
      <c r="F67" s="55">
        <f>IFERROR(_xlfn.XLOOKUP(A67,Catalog[MaterialCode],Catalog[ServingSize_oz],0),0)</f>
        <v>0</v>
      </c>
      <c r="G67" s="55">
        <f>IFERROR(_xlfn.XLOOKUP(A67,Catalog[MaterialCode],Catalog[CSCPoints],0),0)</f>
        <v>0</v>
      </c>
      <c r="H67" s="55">
        <f>IFERROR(_xlfn.XLOOKUP(A67,Catalog[MaterialCode],Catalog[CNPortion],0),0)</f>
        <v>0</v>
      </c>
      <c r="I67" s="55">
        <f>IFERROR(_xlfn.XLOOKUP(A67,Catalog[MaterialCode],Catalog[MMA_oz],0),0)</f>
        <v>0</v>
      </c>
      <c r="J67" s="55">
        <f>IFERROR(_xlfn.XLOOKUP(A67,Catalog[MaterialCode],Catalog[EqGrain_oz],0),0)</f>
        <v>0</v>
      </c>
      <c r="K67" s="55">
        <f>IFERROR(_xlfn.XLOOKUP(A67,Catalog[MaterialCode],Catalog[CheeseLbsDFperCase],0),0)</f>
        <v>0</v>
      </c>
      <c r="L67" s="57">
        <v>0</v>
      </c>
      <c r="M67" s="57">
        <v>0</v>
      </c>
      <c r="N67" s="57">
        <v>0</v>
      </c>
      <c r="O67" s="55">
        <f t="shared" si="4"/>
        <v>0</v>
      </c>
      <c r="P67" s="55">
        <f t="shared" si="5"/>
        <v>0</v>
      </c>
      <c r="Q67" s="55">
        <f t="shared" si="6"/>
        <v>0</v>
      </c>
      <c r="R67" s="57">
        <v>0</v>
      </c>
      <c r="S67" s="57">
        <v>0</v>
      </c>
      <c r="T67" s="57">
        <v>0</v>
      </c>
      <c r="U67" s="57">
        <v>0</v>
      </c>
      <c r="V67" s="57">
        <v>0</v>
      </c>
      <c r="W67" s="57">
        <v>0</v>
      </c>
      <c r="X67" s="57">
        <v>0</v>
      </c>
      <c r="Y67" s="57">
        <v>0</v>
      </c>
      <c r="Z67" s="57">
        <v>0</v>
      </c>
      <c r="AA67" s="57">
        <v>0</v>
      </c>
      <c r="AB67" s="57">
        <v>0</v>
      </c>
      <c r="AC67" s="57">
        <v>0</v>
      </c>
      <c r="AD67" s="55">
        <f t="shared" si="3"/>
        <v>0</v>
      </c>
    </row>
    <row r="68" spans="2:30" x14ac:dyDescent="0.25">
      <c r="B68" s="56" t="str">
        <f>IFERROR(_xlfn.XLOOKUP(A68,Catalog[MaterialCode],Catalog[Description],""),"")</f>
        <v/>
      </c>
      <c r="C68" s="55" t="str">
        <f>IFERROR(_xlfn.XLOOKUP(A68,Catalog[MaterialCode],Catalog[Commodity],""),"")</f>
        <v/>
      </c>
      <c r="D68" s="55">
        <f>IFERROR(_xlfn.XLOOKUP(A68,Catalog[MaterialCode],Catalog[NetCaseWeight_lbs],0),0)</f>
        <v>0</v>
      </c>
      <c r="E68" s="55">
        <f>IFERROR(_xlfn.XLOOKUP(A68,Catalog[MaterialCode],Catalog[ServingsPerCase],0),0)</f>
        <v>0</v>
      </c>
      <c r="F68" s="55">
        <f>IFERROR(_xlfn.XLOOKUP(A68,Catalog[MaterialCode],Catalog[ServingSize_oz],0),0)</f>
        <v>0</v>
      </c>
      <c r="G68" s="55">
        <f>IFERROR(_xlfn.XLOOKUP(A68,Catalog[MaterialCode],Catalog[CSCPoints],0),0)</f>
        <v>0</v>
      </c>
      <c r="H68" s="55">
        <f>IFERROR(_xlfn.XLOOKUP(A68,Catalog[MaterialCode],Catalog[CNPortion],0),0)</f>
        <v>0</v>
      </c>
      <c r="I68" s="55">
        <f>IFERROR(_xlfn.XLOOKUP(A68,Catalog[MaterialCode],Catalog[MMA_oz],0),0)</f>
        <v>0</v>
      </c>
      <c r="J68" s="55">
        <f>IFERROR(_xlfn.XLOOKUP(A68,Catalog[MaterialCode],Catalog[EqGrain_oz],0),0)</f>
        <v>0</v>
      </c>
      <c r="K68" s="55">
        <f>IFERROR(_xlfn.XLOOKUP(A68,Catalog[MaterialCode],Catalog[CheeseLbsDFperCase],0),0)</f>
        <v>0</v>
      </c>
      <c r="L68" s="57">
        <v>0</v>
      </c>
      <c r="M68" s="57">
        <v>0</v>
      </c>
      <c r="N68" s="57">
        <v>0</v>
      </c>
      <c r="O68" s="55">
        <f t="shared" si="4"/>
        <v>0</v>
      </c>
      <c r="P68" s="55">
        <f t="shared" si="5"/>
        <v>0</v>
      </c>
      <c r="Q68" s="55">
        <f t="shared" si="6"/>
        <v>0</v>
      </c>
      <c r="R68" s="57">
        <v>0</v>
      </c>
      <c r="S68" s="57">
        <v>0</v>
      </c>
      <c r="T68" s="57">
        <v>0</v>
      </c>
      <c r="U68" s="57">
        <v>0</v>
      </c>
      <c r="V68" s="57">
        <v>0</v>
      </c>
      <c r="W68" s="57">
        <v>0</v>
      </c>
      <c r="X68" s="57">
        <v>0</v>
      </c>
      <c r="Y68" s="57">
        <v>0</v>
      </c>
      <c r="Z68" s="57">
        <v>0</v>
      </c>
      <c r="AA68" s="57">
        <v>0</v>
      </c>
      <c r="AB68" s="57">
        <v>0</v>
      </c>
      <c r="AC68" s="57">
        <v>0</v>
      </c>
      <c r="AD68" s="55">
        <f t="shared" si="3"/>
        <v>0</v>
      </c>
    </row>
    <row r="69" spans="2:30" x14ac:dyDescent="0.25">
      <c r="B69" s="56" t="str">
        <f>IFERROR(_xlfn.XLOOKUP(A69,Catalog[MaterialCode],Catalog[Description],""),"")</f>
        <v/>
      </c>
      <c r="C69" s="55" t="str">
        <f>IFERROR(_xlfn.XLOOKUP(A69,Catalog[MaterialCode],Catalog[Commodity],""),"")</f>
        <v/>
      </c>
      <c r="D69" s="55">
        <f>IFERROR(_xlfn.XLOOKUP(A69,Catalog[MaterialCode],Catalog[NetCaseWeight_lbs],0),0)</f>
        <v>0</v>
      </c>
      <c r="E69" s="55">
        <f>IFERROR(_xlfn.XLOOKUP(A69,Catalog[MaterialCode],Catalog[ServingsPerCase],0),0)</f>
        <v>0</v>
      </c>
      <c r="F69" s="55">
        <f>IFERROR(_xlfn.XLOOKUP(A69,Catalog[MaterialCode],Catalog[ServingSize_oz],0),0)</f>
        <v>0</v>
      </c>
      <c r="G69" s="55">
        <f>IFERROR(_xlfn.XLOOKUP(A69,Catalog[MaterialCode],Catalog[CSCPoints],0),0)</f>
        <v>0</v>
      </c>
      <c r="H69" s="55">
        <f>IFERROR(_xlfn.XLOOKUP(A69,Catalog[MaterialCode],Catalog[CNPortion],0),0)</f>
        <v>0</v>
      </c>
      <c r="I69" s="55">
        <f>IFERROR(_xlfn.XLOOKUP(A69,Catalog[MaterialCode],Catalog[MMA_oz],0),0)</f>
        <v>0</v>
      </c>
      <c r="J69" s="55">
        <f>IFERROR(_xlfn.XLOOKUP(A69,Catalog[MaterialCode],Catalog[EqGrain_oz],0),0)</f>
        <v>0</v>
      </c>
      <c r="K69" s="55">
        <f>IFERROR(_xlfn.XLOOKUP(A69,Catalog[MaterialCode],Catalog[CheeseLbsDFperCase],0),0)</f>
        <v>0</v>
      </c>
      <c r="L69" s="57">
        <v>0</v>
      </c>
      <c r="M69" s="57">
        <v>0</v>
      </c>
      <c r="N69" s="57">
        <v>0</v>
      </c>
      <c r="O69" s="55">
        <f t="shared" si="4"/>
        <v>0</v>
      </c>
      <c r="P69" s="55">
        <f t="shared" si="5"/>
        <v>0</v>
      </c>
      <c r="Q69" s="55">
        <f t="shared" si="6"/>
        <v>0</v>
      </c>
      <c r="R69" s="57">
        <v>0</v>
      </c>
      <c r="S69" s="57">
        <v>0</v>
      </c>
      <c r="T69" s="57">
        <v>0</v>
      </c>
      <c r="U69" s="57">
        <v>0</v>
      </c>
      <c r="V69" s="57">
        <v>0</v>
      </c>
      <c r="W69" s="57">
        <v>0</v>
      </c>
      <c r="X69" s="57">
        <v>0</v>
      </c>
      <c r="Y69" s="57">
        <v>0</v>
      </c>
      <c r="Z69" s="57">
        <v>0</v>
      </c>
      <c r="AA69" s="57">
        <v>0</v>
      </c>
      <c r="AB69" s="57">
        <v>0</v>
      </c>
      <c r="AC69" s="57">
        <v>0</v>
      </c>
      <c r="AD69" s="55">
        <f t="shared" si="3"/>
        <v>0</v>
      </c>
    </row>
    <row r="70" spans="2:30" x14ac:dyDescent="0.25">
      <c r="B70" s="56" t="str">
        <f>IFERROR(_xlfn.XLOOKUP(A70,Catalog[MaterialCode],Catalog[Description],""),"")</f>
        <v/>
      </c>
      <c r="C70" s="55" t="str">
        <f>IFERROR(_xlfn.XLOOKUP(A70,Catalog[MaterialCode],Catalog[Commodity],""),"")</f>
        <v/>
      </c>
      <c r="D70" s="55">
        <f>IFERROR(_xlfn.XLOOKUP(A70,Catalog[MaterialCode],Catalog[NetCaseWeight_lbs],0),0)</f>
        <v>0</v>
      </c>
      <c r="E70" s="55">
        <f>IFERROR(_xlfn.XLOOKUP(A70,Catalog[MaterialCode],Catalog[ServingsPerCase],0),0)</f>
        <v>0</v>
      </c>
      <c r="F70" s="55">
        <f>IFERROR(_xlfn.XLOOKUP(A70,Catalog[MaterialCode],Catalog[ServingSize_oz],0),0)</f>
        <v>0</v>
      </c>
      <c r="G70" s="55">
        <f>IFERROR(_xlfn.XLOOKUP(A70,Catalog[MaterialCode],Catalog[CSCPoints],0),0)</f>
        <v>0</v>
      </c>
      <c r="H70" s="55">
        <f>IFERROR(_xlfn.XLOOKUP(A70,Catalog[MaterialCode],Catalog[CNPortion],0),0)</f>
        <v>0</v>
      </c>
      <c r="I70" s="55">
        <f>IFERROR(_xlfn.XLOOKUP(A70,Catalog[MaterialCode],Catalog[MMA_oz],0),0)</f>
        <v>0</v>
      </c>
      <c r="J70" s="55">
        <f>IFERROR(_xlfn.XLOOKUP(A70,Catalog[MaterialCode],Catalog[EqGrain_oz],0),0)</f>
        <v>0</v>
      </c>
      <c r="K70" s="55">
        <f>IFERROR(_xlfn.XLOOKUP(A70,Catalog[MaterialCode],Catalog[CheeseLbsDFperCase],0),0)</f>
        <v>0</v>
      </c>
      <c r="L70" s="57">
        <v>0</v>
      </c>
      <c r="M70" s="57">
        <v>0</v>
      </c>
      <c r="N70" s="57">
        <v>0</v>
      </c>
      <c r="O70" s="55">
        <f t="shared" si="4"/>
        <v>0</v>
      </c>
      <c r="P70" s="55">
        <f t="shared" si="5"/>
        <v>0</v>
      </c>
      <c r="Q70" s="55">
        <f t="shared" si="6"/>
        <v>0</v>
      </c>
      <c r="R70" s="57">
        <v>0</v>
      </c>
      <c r="S70" s="57">
        <v>0</v>
      </c>
      <c r="T70" s="57">
        <v>0</v>
      </c>
      <c r="U70" s="57">
        <v>0</v>
      </c>
      <c r="V70" s="57">
        <v>0</v>
      </c>
      <c r="W70" s="57">
        <v>0</v>
      </c>
      <c r="X70" s="57">
        <v>0</v>
      </c>
      <c r="Y70" s="57">
        <v>0</v>
      </c>
      <c r="Z70" s="57">
        <v>0</v>
      </c>
      <c r="AA70" s="57">
        <v>0</v>
      </c>
      <c r="AB70" s="57">
        <v>0</v>
      </c>
      <c r="AC70" s="57">
        <v>0</v>
      </c>
      <c r="AD70" s="55">
        <f t="shared" si="3"/>
        <v>0</v>
      </c>
    </row>
    <row r="71" spans="2:30" x14ac:dyDescent="0.25">
      <c r="B71" s="56" t="str">
        <f>IFERROR(_xlfn.XLOOKUP(A71,Catalog[MaterialCode],Catalog[Description],""),"")</f>
        <v/>
      </c>
      <c r="C71" s="55" t="str">
        <f>IFERROR(_xlfn.XLOOKUP(A71,Catalog[MaterialCode],Catalog[Commodity],""),"")</f>
        <v/>
      </c>
      <c r="D71" s="55">
        <f>IFERROR(_xlfn.XLOOKUP(A71,Catalog[MaterialCode],Catalog[NetCaseWeight_lbs],0),0)</f>
        <v>0</v>
      </c>
      <c r="E71" s="55">
        <f>IFERROR(_xlfn.XLOOKUP(A71,Catalog[MaterialCode],Catalog[ServingsPerCase],0),0)</f>
        <v>0</v>
      </c>
      <c r="F71" s="55">
        <f>IFERROR(_xlfn.XLOOKUP(A71,Catalog[MaterialCode],Catalog[ServingSize_oz],0),0)</f>
        <v>0</v>
      </c>
      <c r="G71" s="55">
        <f>IFERROR(_xlfn.XLOOKUP(A71,Catalog[MaterialCode],Catalog[CSCPoints],0),0)</f>
        <v>0</v>
      </c>
      <c r="H71" s="55">
        <f>IFERROR(_xlfn.XLOOKUP(A71,Catalog[MaterialCode],Catalog[CNPortion],0),0)</f>
        <v>0</v>
      </c>
      <c r="I71" s="55">
        <f>IFERROR(_xlfn.XLOOKUP(A71,Catalog[MaterialCode],Catalog[MMA_oz],0),0)</f>
        <v>0</v>
      </c>
      <c r="J71" s="55">
        <f>IFERROR(_xlfn.XLOOKUP(A71,Catalog[MaterialCode],Catalog[EqGrain_oz],0),0)</f>
        <v>0</v>
      </c>
      <c r="K71" s="55">
        <f>IFERROR(_xlfn.XLOOKUP(A71,Catalog[MaterialCode],Catalog[CheeseLbsDFperCase],0),0)</f>
        <v>0</v>
      </c>
      <c r="L71" s="57">
        <v>0</v>
      </c>
      <c r="M71" s="57">
        <v>0</v>
      </c>
      <c r="N71" s="57">
        <v>0</v>
      </c>
      <c r="O71" s="55">
        <f t="shared" si="4"/>
        <v>0</v>
      </c>
      <c r="P71" s="55">
        <f t="shared" si="5"/>
        <v>0</v>
      </c>
      <c r="Q71" s="55">
        <f t="shared" si="6"/>
        <v>0</v>
      </c>
      <c r="R71" s="57">
        <v>0</v>
      </c>
      <c r="S71" s="57">
        <v>0</v>
      </c>
      <c r="T71" s="57">
        <v>0</v>
      </c>
      <c r="U71" s="57">
        <v>0</v>
      </c>
      <c r="V71" s="57">
        <v>0</v>
      </c>
      <c r="W71" s="57">
        <v>0</v>
      </c>
      <c r="X71" s="57">
        <v>0</v>
      </c>
      <c r="Y71" s="57">
        <v>0</v>
      </c>
      <c r="Z71" s="57">
        <v>0</v>
      </c>
      <c r="AA71" s="57">
        <v>0</v>
      </c>
      <c r="AB71" s="57">
        <v>0</v>
      </c>
      <c r="AC71" s="57">
        <v>0</v>
      </c>
      <c r="AD71" s="55">
        <f t="shared" si="3"/>
        <v>0</v>
      </c>
    </row>
    <row r="72" spans="2:30" x14ac:dyDescent="0.25">
      <c r="B72" s="56" t="str">
        <f>IFERROR(_xlfn.XLOOKUP(A72,Catalog[MaterialCode],Catalog[Description],""),"")</f>
        <v/>
      </c>
      <c r="C72" s="55" t="str">
        <f>IFERROR(_xlfn.XLOOKUP(A72,Catalog[MaterialCode],Catalog[Commodity],""),"")</f>
        <v/>
      </c>
      <c r="D72" s="55">
        <f>IFERROR(_xlfn.XLOOKUP(A72,Catalog[MaterialCode],Catalog[NetCaseWeight_lbs],0),0)</f>
        <v>0</v>
      </c>
      <c r="E72" s="55">
        <f>IFERROR(_xlfn.XLOOKUP(A72,Catalog[MaterialCode],Catalog[ServingsPerCase],0),0)</f>
        <v>0</v>
      </c>
      <c r="F72" s="55">
        <f>IFERROR(_xlfn.XLOOKUP(A72,Catalog[MaterialCode],Catalog[ServingSize_oz],0),0)</f>
        <v>0</v>
      </c>
      <c r="G72" s="55">
        <f>IFERROR(_xlfn.XLOOKUP(A72,Catalog[MaterialCode],Catalog[CSCPoints],0),0)</f>
        <v>0</v>
      </c>
      <c r="H72" s="55">
        <f>IFERROR(_xlfn.XLOOKUP(A72,Catalog[MaterialCode],Catalog[CNPortion],0),0)</f>
        <v>0</v>
      </c>
      <c r="I72" s="55">
        <f>IFERROR(_xlfn.XLOOKUP(A72,Catalog[MaterialCode],Catalog[MMA_oz],0),0)</f>
        <v>0</v>
      </c>
      <c r="J72" s="55">
        <f>IFERROR(_xlfn.XLOOKUP(A72,Catalog[MaterialCode],Catalog[EqGrain_oz],0),0)</f>
        <v>0</v>
      </c>
      <c r="K72" s="55">
        <f>IFERROR(_xlfn.XLOOKUP(A72,Catalog[MaterialCode],Catalog[CheeseLbsDFperCase],0),0)</f>
        <v>0</v>
      </c>
      <c r="L72" s="57">
        <v>0</v>
      </c>
      <c r="M72" s="57">
        <v>0</v>
      </c>
      <c r="N72" s="57">
        <v>0</v>
      </c>
      <c r="O72" s="55">
        <f t="shared" si="4"/>
        <v>0</v>
      </c>
      <c r="P72" s="55">
        <f t="shared" si="5"/>
        <v>0</v>
      </c>
      <c r="Q72" s="55">
        <f t="shared" si="6"/>
        <v>0</v>
      </c>
      <c r="R72" s="57">
        <v>0</v>
      </c>
      <c r="S72" s="57">
        <v>0</v>
      </c>
      <c r="T72" s="57">
        <v>0</v>
      </c>
      <c r="U72" s="57">
        <v>0</v>
      </c>
      <c r="V72" s="57">
        <v>0</v>
      </c>
      <c r="W72" s="57">
        <v>0</v>
      </c>
      <c r="X72" s="57">
        <v>0</v>
      </c>
      <c r="Y72" s="57">
        <v>0</v>
      </c>
      <c r="Z72" s="57">
        <v>0</v>
      </c>
      <c r="AA72" s="57">
        <v>0</v>
      </c>
      <c r="AB72" s="57">
        <v>0</v>
      </c>
      <c r="AC72" s="57">
        <v>0</v>
      </c>
      <c r="AD72" s="55">
        <f t="shared" si="3"/>
        <v>0</v>
      </c>
    </row>
    <row r="73" spans="2:30" x14ac:dyDescent="0.25">
      <c r="B73" s="56" t="str">
        <f>IFERROR(_xlfn.XLOOKUP(A73,Catalog[MaterialCode],Catalog[Description],""),"")</f>
        <v/>
      </c>
      <c r="C73" s="55" t="str">
        <f>IFERROR(_xlfn.XLOOKUP(A73,Catalog[MaterialCode],Catalog[Commodity],""),"")</f>
        <v/>
      </c>
      <c r="D73" s="55">
        <f>IFERROR(_xlfn.XLOOKUP(A73,Catalog[MaterialCode],Catalog[NetCaseWeight_lbs],0),0)</f>
        <v>0</v>
      </c>
      <c r="E73" s="55">
        <f>IFERROR(_xlfn.XLOOKUP(A73,Catalog[MaterialCode],Catalog[ServingsPerCase],0),0)</f>
        <v>0</v>
      </c>
      <c r="F73" s="55">
        <f>IFERROR(_xlfn.XLOOKUP(A73,Catalog[MaterialCode],Catalog[ServingSize_oz],0),0)</f>
        <v>0</v>
      </c>
      <c r="G73" s="55">
        <f>IFERROR(_xlfn.XLOOKUP(A73,Catalog[MaterialCode],Catalog[CSCPoints],0),0)</f>
        <v>0</v>
      </c>
      <c r="H73" s="55">
        <f>IFERROR(_xlfn.XLOOKUP(A73,Catalog[MaterialCode],Catalog[CNPortion],0),0)</f>
        <v>0</v>
      </c>
      <c r="I73" s="55">
        <f>IFERROR(_xlfn.XLOOKUP(A73,Catalog[MaterialCode],Catalog[MMA_oz],0),0)</f>
        <v>0</v>
      </c>
      <c r="J73" s="55">
        <f>IFERROR(_xlfn.XLOOKUP(A73,Catalog[MaterialCode],Catalog[EqGrain_oz],0),0)</f>
        <v>0</v>
      </c>
      <c r="K73" s="55">
        <f>IFERROR(_xlfn.XLOOKUP(A73,Catalog[MaterialCode],Catalog[CheeseLbsDFperCase],0),0)</f>
        <v>0</v>
      </c>
      <c r="L73" s="57">
        <v>0</v>
      </c>
      <c r="M73" s="57">
        <v>0</v>
      </c>
      <c r="N73" s="57">
        <v>0</v>
      </c>
      <c r="O73" s="55">
        <f t="shared" ref="O73:O104" si="7">IF(L73&gt;0,L73*E73,IF(AND(M73&gt;0,N73&gt;0),M73*N73,0))</f>
        <v>0</v>
      </c>
      <c r="P73" s="55">
        <f t="shared" ref="P73:P104" si="8">IF(L73&gt;0,L73,IF(E73&gt;0,ROUNDUP(O73/E73,0),0))</f>
        <v>0</v>
      </c>
      <c r="Q73" s="55">
        <f t="shared" ref="Q73:Q104" si="9">P73*K73</f>
        <v>0</v>
      </c>
      <c r="R73" s="57">
        <v>0</v>
      </c>
      <c r="S73" s="57">
        <v>0</v>
      </c>
      <c r="T73" s="57">
        <v>0</v>
      </c>
      <c r="U73" s="57">
        <v>0</v>
      </c>
      <c r="V73" s="57">
        <v>0</v>
      </c>
      <c r="W73" s="57">
        <v>0</v>
      </c>
      <c r="X73" s="57">
        <v>0</v>
      </c>
      <c r="Y73" s="57">
        <v>0</v>
      </c>
      <c r="Z73" s="57">
        <v>0</v>
      </c>
      <c r="AA73" s="57">
        <v>0</v>
      </c>
      <c r="AB73" s="57">
        <v>0</v>
      </c>
      <c r="AC73" s="57">
        <v>0</v>
      </c>
      <c r="AD73" s="55">
        <f t="shared" si="3"/>
        <v>0</v>
      </c>
    </row>
    <row r="74" spans="2:30" x14ac:dyDescent="0.25">
      <c r="B74" s="56" t="str">
        <f>IFERROR(_xlfn.XLOOKUP(A74,Catalog[MaterialCode],Catalog[Description],""),"")</f>
        <v/>
      </c>
      <c r="C74" s="55" t="str">
        <f>IFERROR(_xlfn.XLOOKUP(A74,Catalog[MaterialCode],Catalog[Commodity],""),"")</f>
        <v/>
      </c>
      <c r="D74" s="55">
        <f>IFERROR(_xlfn.XLOOKUP(A74,Catalog[MaterialCode],Catalog[NetCaseWeight_lbs],0),0)</f>
        <v>0</v>
      </c>
      <c r="E74" s="55">
        <f>IFERROR(_xlfn.XLOOKUP(A74,Catalog[MaterialCode],Catalog[ServingsPerCase],0),0)</f>
        <v>0</v>
      </c>
      <c r="F74" s="55">
        <f>IFERROR(_xlfn.XLOOKUP(A74,Catalog[MaterialCode],Catalog[ServingSize_oz],0),0)</f>
        <v>0</v>
      </c>
      <c r="G74" s="55">
        <f>IFERROR(_xlfn.XLOOKUP(A74,Catalog[MaterialCode],Catalog[CSCPoints],0),0)</f>
        <v>0</v>
      </c>
      <c r="H74" s="55">
        <f>IFERROR(_xlfn.XLOOKUP(A74,Catalog[MaterialCode],Catalog[CNPortion],0),0)</f>
        <v>0</v>
      </c>
      <c r="I74" s="55">
        <f>IFERROR(_xlfn.XLOOKUP(A74,Catalog[MaterialCode],Catalog[MMA_oz],0),0)</f>
        <v>0</v>
      </c>
      <c r="J74" s="55">
        <f>IFERROR(_xlfn.XLOOKUP(A74,Catalog[MaterialCode],Catalog[EqGrain_oz],0),0)</f>
        <v>0</v>
      </c>
      <c r="K74" s="55">
        <f>IFERROR(_xlfn.XLOOKUP(A74,Catalog[MaterialCode],Catalog[CheeseLbsDFperCase],0),0)</f>
        <v>0</v>
      </c>
      <c r="L74" s="57">
        <v>0</v>
      </c>
      <c r="M74" s="57">
        <v>0</v>
      </c>
      <c r="N74" s="57">
        <v>0</v>
      </c>
      <c r="O74" s="55">
        <f t="shared" si="7"/>
        <v>0</v>
      </c>
      <c r="P74" s="55">
        <f t="shared" si="8"/>
        <v>0</v>
      </c>
      <c r="Q74" s="55">
        <f t="shared" si="9"/>
        <v>0</v>
      </c>
      <c r="R74" s="57">
        <v>0</v>
      </c>
      <c r="S74" s="57">
        <v>0</v>
      </c>
      <c r="T74" s="57">
        <v>0</v>
      </c>
      <c r="U74" s="57">
        <v>0</v>
      </c>
      <c r="V74" s="57">
        <v>0</v>
      </c>
      <c r="W74" s="57">
        <v>0</v>
      </c>
      <c r="X74" s="57">
        <v>0</v>
      </c>
      <c r="Y74" s="57">
        <v>0</v>
      </c>
      <c r="Z74" s="57">
        <v>0</v>
      </c>
      <c r="AA74" s="57">
        <v>0</v>
      </c>
      <c r="AB74" s="57">
        <v>0</v>
      </c>
      <c r="AC74" s="57">
        <v>0</v>
      </c>
      <c r="AD74" s="55">
        <f t="shared" ref="AD74:AD108" si="10">P74-SUM(R74:AC74)</f>
        <v>0</v>
      </c>
    </row>
    <row r="75" spans="2:30" x14ac:dyDescent="0.25">
      <c r="B75" s="56" t="str">
        <f>IFERROR(_xlfn.XLOOKUP(A75,Catalog[MaterialCode],Catalog[Description],""),"")</f>
        <v/>
      </c>
      <c r="C75" s="55" t="str">
        <f>IFERROR(_xlfn.XLOOKUP(A75,Catalog[MaterialCode],Catalog[Commodity],""),"")</f>
        <v/>
      </c>
      <c r="D75" s="55">
        <f>IFERROR(_xlfn.XLOOKUP(A75,Catalog[MaterialCode],Catalog[NetCaseWeight_lbs],0),0)</f>
        <v>0</v>
      </c>
      <c r="E75" s="55">
        <f>IFERROR(_xlfn.XLOOKUP(A75,Catalog[MaterialCode],Catalog[ServingsPerCase],0),0)</f>
        <v>0</v>
      </c>
      <c r="F75" s="55">
        <f>IFERROR(_xlfn.XLOOKUP(A75,Catalog[MaterialCode],Catalog[ServingSize_oz],0),0)</f>
        <v>0</v>
      </c>
      <c r="G75" s="55">
        <f>IFERROR(_xlfn.XLOOKUP(A75,Catalog[MaterialCode],Catalog[CSCPoints],0),0)</f>
        <v>0</v>
      </c>
      <c r="H75" s="55">
        <f>IFERROR(_xlfn.XLOOKUP(A75,Catalog[MaterialCode],Catalog[CNPortion],0),0)</f>
        <v>0</v>
      </c>
      <c r="I75" s="55">
        <f>IFERROR(_xlfn.XLOOKUP(A75,Catalog[MaterialCode],Catalog[MMA_oz],0),0)</f>
        <v>0</v>
      </c>
      <c r="J75" s="55">
        <f>IFERROR(_xlfn.XLOOKUP(A75,Catalog[MaterialCode],Catalog[EqGrain_oz],0),0)</f>
        <v>0</v>
      </c>
      <c r="K75" s="55">
        <f>IFERROR(_xlfn.XLOOKUP(A75,Catalog[MaterialCode],Catalog[CheeseLbsDFperCase],0),0)</f>
        <v>0</v>
      </c>
      <c r="L75" s="57">
        <v>0</v>
      </c>
      <c r="M75" s="57">
        <v>0</v>
      </c>
      <c r="N75" s="57">
        <v>0</v>
      </c>
      <c r="O75" s="55">
        <f t="shared" si="7"/>
        <v>0</v>
      </c>
      <c r="P75" s="55">
        <f t="shared" si="8"/>
        <v>0</v>
      </c>
      <c r="Q75" s="55">
        <f t="shared" si="9"/>
        <v>0</v>
      </c>
      <c r="R75" s="57">
        <v>0</v>
      </c>
      <c r="S75" s="57">
        <v>0</v>
      </c>
      <c r="T75" s="57">
        <v>0</v>
      </c>
      <c r="U75" s="57">
        <v>0</v>
      </c>
      <c r="V75" s="57">
        <v>0</v>
      </c>
      <c r="W75" s="57">
        <v>0</v>
      </c>
      <c r="X75" s="57">
        <v>0</v>
      </c>
      <c r="Y75" s="57">
        <v>0</v>
      </c>
      <c r="Z75" s="57">
        <v>0</v>
      </c>
      <c r="AA75" s="57">
        <v>0</v>
      </c>
      <c r="AB75" s="57">
        <v>0</v>
      </c>
      <c r="AC75" s="57">
        <v>0</v>
      </c>
      <c r="AD75" s="55">
        <f t="shared" si="10"/>
        <v>0</v>
      </c>
    </row>
    <row r="76" spans="2:30" x14ac:dyDescent="0.25">
      <c r="B76" s="56" t="str">
        <f>IFERROR(_xlfn.XLOOKUP(A76,Catalog[MaterialCode],Catalog[Description],""),"")</f>
        <v/>
      </c>
      <c r="C76" s="55" t="str">
        <f>IFERROR(_xlfn.XLOOKUP(A76,Catalog[MaterialCode],Catalog[Commodity],""),"")</f>
        <v/>
      </c>
      <c r="D76" s="55">
        <f>IFERROR(_xlfn.XLOOKUP(A76,Catalog[MaterialCode],Catalog[NetCaseWeight_lbs],0),0)</f>
        <v>0</v>
      </c>
      <c r="E76" s="55">
        <f>IFERROR(_xlfn.XLOOKUP(A76,Catalog[MaterialCode],Catalog[ServingsPerCase],0),0)</f>
        <v>0</v>
      </c>
      <c r="F76" s="55">
        <f>IFERROR(_xlfn.XLOOKUP(A76,Catalog[MaterialCode],Catalog[ServingSize_oz],0),0)</f>
        <v>0</v>
      </c>
      <c r="G76" s="55">
        <f>IFERROR(_xlfn.XLOOKUP(A76,Catalog[MaterialCode],Catalog[CSCPoints],0),0)</f>
        <v>0</v>
      </c>
      <c r="H76" s="55">
        <f>IFERROR(_xlfn.XLOOKUP(A76,Catalog[MaterialCode],Catalog[CNPortion],0),0)</f>
        <v>0</v>
      </c>
      <c r="I76" s="55">
        <f>IFERROR(_xlfn.XLOOKUP(A76,Catalog[MaterialCode],Catalog[MMA_oz],0),0)</f>
        <v>0</v>
      </c>
      <c r="J76" s="55">
        <f>IFERROR(_xlfn.XLOOKUP(A76,Catalog[MaterialCode],Catalog[EqGrain_oz],0),0)</f>
        <v>0</v>
      </c>
      <c r="K76" s="55">
        <f>IFERROR(_xlfn.XLOOKUP(A76,Catalog[MaterialCode],Catalog[CheeseLbsDFperCase],0),0)</f>
        <v>0</v>
      </c>
      <c r="L76" s="57">
        <v>0</v>
      </c>
      <c r="M76" s="57">
        <v>0</v>
      </c>
      <c r="N76" s="57">
        <v>0</v>
      </c>
      <c r="O76" s="55">
        <f t="shared" si="7"/>
        <v>0</v>
      </c>
      <c r="P76" s="55">
        <f t="shared" si="8"/>
        <v>0</v>
      </c>
      <c r="Q76" s="55">
        <f t="shared" si="9"/>
        <v>0</v>
      </c>
      <c r="R76" s="57">
        <v>0</v>
      </c>
      <c r="S76" s="57">
        <v>0</v>
      </c>
      <c r="T76" s="57">
        <v>0</v>
      </c>
      <c r="U76" s="57">
        <v>0</v>
      </c>
      <c r="V76" s="57">
        <v>0</v>
      </c>
      <c r="W76" s="57">
        <v>0</v>
      </c>
      <c r="X76" s="57">
        <v>0</v>
      </c>
      <c r="Y76" s="57">
        <v>0</v>
      </c>
      <c r="Z76" s="57">
        <v>0</v>
      </c>
      <c r="AA76" s="57">
        <v>0</v>
      </c>
      <c r="AB76" s="57">
        <v>0</v>
      </c>
      <c r="AC76" s="57">
        <v>0</v>
      </c>
      <c r="AD76" s="55">
        <f t="shared" si="10"/>
        <v>0</v>
      </c>
    </row>
    <row r="77" spans="2:30" x14ac:dyDescent="0.25">
      <c r="B77" s="56" t="str">
        <f>IFERROR(_xlfn.XLOOKUP(A77,Catalog[MaterialCode],Catalog[Description],""),"")</f>
        <v/>
      </c>
      <c r="C77" s="55" t="str">
        <f>IFERROR(_xlfn.XLOOKUP(A77,Catalog[MaterialCode],Catalog[Commodity],""),"")</f>
        <v/>
      </c>
      <c r="D77" s="55">
        <f>IFERROR(_xlfn.XLOOKUP(A77,Catalog[MaterialCode],Catalog[NetCaseWeight_lbs],0),0)</f>
        <v>0</v>
      </c>
      <c r="E77" s="55">
        <f>IFERROR(_xlfn.XLOOKUP(A77,Catalog[MaterialCode],Catalog[ServingsPerCase],0),0)</f>
        <v>0</v>
      </c>
      <c r="F77" s="55">
        <f>IFERROR(_xlfn.XLOOKUP(A77,Catalog[MaterialCode],Catalog[ServingSize_oz],0),0)</f>
        <v>0</v>
      </c>
      <c r="G77" s="55">
        <f>IFERROR(_xlfn.XLOOKUP(A77,Catalog[MaterialCode],Catalog[CSCPoints],0),0)</f>
        <v>0</v>
      </c>
      <c r="H77" s="55">
        <f>IFERROR(_xlfn.XLOOKUP(A77,Catalog[MaterialCode],Catalog[CNPortion],0),0)</f>
        <v>0</v>
      </c>
      <c r="I77" s="55">
        <f>IFERROR(_xlfn.XLOOKUP(A77,Catalog[MaterialCode],Catalog[MMA_oz],0),0)</f>
        <v>0</v>
      </c>
      <c r="J77" s="55">
        <f>IFERROR(_xlfn.XLOOKUP(A77,Catalog[MaterialCode],Catalog[EqGrain_oz],0),0)</f>
        <v>0</v>
      </c>
      <c r="K77" s="55">
        <f>IFERROR(_xlfn.XLOOKUP(A77,Catalog[MaterialCode],Catalog[CheeseLbsDFperCase],0),0)</f>
        <v>0</v>
      </c>
      <c r="L77" s="57">
        <v>0</v>
      </c>
      <c r="M77" s="57">
        <v>0</v>
      </c>
      <c r="N77" s="57">
        <v>0</v>
      </c>
      <c r="O77" s="55">
        <f t="shared" si="7"/>
        <v>0</v>
      </c>
      <c r="P77" s="55">
        <f t="shared" si="8"/>
        <v>0</v>
      </c>
      <c r="Q77" s="55">
        <f t="shared" si="9"/>
        <v>0</v>
      </c>
      <c r="R77" s="57">
        <v>0</v>
      </c>
      <c r="S77" s="57">
        <v>0</v>
      </c>
      <c r="T77" s="57">
        <v>0</v>
      </c>
      <c r="U77" s="57">
        <v>0</v>
      </c>
      <c r="V77" s="57">
        <v>0</v>
      </c>
      <c r="W77" s="57">
        <v>0</v>
      </c>
      <c r="X77" s="57">
        <v>0</v>
      </c>
      <c r="Y77" s="57">
        <v>0</v>
      </c>
      <c r="Z77" s="57">
        <v>0</v>
      </c>
      <c r="AA77" s="57">
        <v>0</v>
      </c>
      <c r="AB77" s="57">
        <v>0</v>
      </c>
      <c r="AC77" s="57">
        <v>0</v>
      </c>
      <c r="AD77" s="55">
        <f t="shared" si="10"/>
        <v>0</v>
      </c>
    </row>
    <row r="78" spans="2:30" x14ac:dyDescent="0.25">
      <c r="B78" s="56" t="str">
        <f>IFERROR(_xlfn.XLOOKUP(A78,Catalog[MaterialCode],Catalog[Description],""),"")</f>
        <v/>
      </c>
      <c r="C78" s="55" t="str">
        <f>IFERROR(_xlfn.XLOOKUP(A78,Catalog[MaterialCode],Catalog[Commodity],""),"")</f>
        <v/>
      </c>
      <c r="D78" s="55">
        <f>IFERROR(_xlfn.XLOOKUP(A78,Catalog[MaterialCode],Catalog[NetCaseWeight_lbs],0),0)</f>
        <v>0</v>
      </c>
      <c r="E78" s="55">
        <f>IFERROR(_xlfn.XLOOKUP(A78,Catalog[MaterialCode],Catalog[ServingsPerCase],0),0)</f>
        <v>0</v>
      </c>
      <c r="F78" s="55">
        <f>IFERROR(_xlfn.XLOOKUP(A78,Catalog[MaterialCode],Catalog[ServingSize_oz],0),0)</f>
        <v>0</v>
      </c>
      <c r="G78" s="55">
        <f>IFERROR(_xlfn.XLOOKUP(A78,Catalog[MaterialCode],Catalog[CSCPoints],0),0)</f>
        <v>0</v>
      </c>
      <c r="H78" s="55">
        <f>IFERROR(_xlfn.XLOOKUP(A78,Catalog[MaterialCode],Catalog[CNPortion],0),0)</f>
        <v>0</v>
      </c>
      <c r="I78" s="55">
        <f>IFERROR(_xlfn.XLOOKUP(A78,Catalog[MaterialCode],Catalog[MMA_oz],0),0)</f>
        <v>0</v>
      </c>
      <c r="J78" s="55">
        <f>IFERROR(_xlfn.XLOOKUP(A78,Catalog[MaterialCode],Catalog[EqGrain_oz],0),0)</f>
        <v>0</v>
      </c>
      <c r="K78" s="55">
        <f>IFERROR(_xlfn.XLOOKUP(A78,Catalog[MaterialCode],Catalog[CheeseLbsDFperCase],0),0)</f>
        <v>0</v>
      </c>
      <c r="L78" s="57">
        <v>0</v>
      </c>
      <c r="M78" s="57">
        <v>0</v>
      </c>
      <c r="N78" s="57">
        <v>0</v>
      </c>
      <c r="O78" s="55">
        <f t="shared" si="7"/>
        <v>0</v>
      </c>
      <c r="P78" s="55">
        <f t="shared" si="8"/>
        <v>0</v>
      </c>
      <c r="Q78" s="55">
        <f t="shared" si="9"/>
        <v>0</v>
      </c>
      <c r="R78" s="57">
        <v>0</v>
      </c>
      <c r="S78" s="57">
        <v>0</v>
      </c>
      <c r="T78" s="57">
        <v>0</v>
      </c>
      <c r="U78" s="57">
        <v>0</v>
      </c>
      <c r="V78" s="57">
        <v>0</v>
      </c>
      <c r="W78" s="57">
        <v>0</v>
      </c>
      <c r="X78" s="57">
        <v>0</v>
      </c>
      <c r="Y78" s="57">
        <v>0</v>
      </c>
      <c r="Z78" s="57">
        <v>0</v>
      </c>
      <c r="AA78" s="57">
        <v>0</v>
      </c>
      <c r="AB78" s="57">
        <v>0</v>
      </c>
      <c r="AC78" s="57">
        <v>0</v>
      </c>
      <c r="AD78" s="55">
        <f t="shared" si="10"/>
        <v>0</v>
      </c>
    </row>
    <row r="79" spans="2:30" x14ac:dyDescent="0.25">
      <c r="B79" s="56" t="str">
        <f>IFERROR(_xlfn.XLOOKUP(A79,Catalog[MaterialCode],Catalog[Description],""),"")</f>
        <v/>
      </c>
      <c r="C79" s="55" t="str">
        <f>IFERROR(_xlfn.XLOOKUP(A79,Catalog[MaterialCode],Catalog[Commodity],""),"")</f>
        <v/>
      </c>
      <c r="D79" s="55">
        <f>IFERROR(_xlfn.XLOOKUP(A79,Catalog[MaterialCode],Catalog[NetCaseWeight_lbs],0),0)</f>
        <v>0</v>
      </c>
      <c r="E79" s="55">
        <f>IFERROR(_xlfn.XLOOKUP(A79,Catalog[MaterialCode],Catalog[ServingsPerCase],0),0)</f>
        <v>0</v>
      </c>
      <c r="F79" s="55">
        <f>IFERROR(_xlfn.XLOOKUP(A79,Catalog[MaterialCode],Catalog[ServingSize_oz],0),0)</f>
        <v>0</v>
      </c>
      <c r="G79" s="55">
        <f>IFERROR(_xlfn.XLOOKUP(A79,Catalog[MaterialCode],Catalog[CSCPoints],0),0)</f>
        <v>0</v>
      </c>
      <c r="H79" s="55">
        <f>IFERROR(_xlfn.XLOOKUP(A79,Catalog[MaterialCode],Catalog[CNPortion],0),0)</f>
        <v>0</v>
      </c>
      <c r="I79" s="55">
        <f>IFERROR(_xlfn.XLOOKUP(A79,Catalog[MaterialCode],Catalog[MMA_oz],0),0)</f>
        <v>0</v>
      </c>
      <c r="J79" s="55">
        <f>IFERROR(_xlfn.XLOOKUP(A79,Catalog[MaterialCode],Catalog[EqGrain_oz],0),0)</f>
        <v>0</v>
      </c>
      <c r="K79" s="55">
        <f>IFERROR(_xlfn.XLOOKUP(A79,Catalog[MaterialCode],Catalog[CheeseLbsDFperCase],0),0)</f>
        <v>0</v>
      </c>
      <c r="L79" s="57">
        <v>0</v>
      </c>
      <c r="M79" s="57">
        <v>0</v>
      </c>
      <c r="N79" s="57">
        <v>0</v>
      </c>
      <c r="O79" s="55">
        <f t="shared" si="7"/>
        <v>0</v>
      </c>
      <c r="P79" s="55">
        <f t="shared" si="8"/>
        <v>0</v>
      </c>
      <c r="Q79" s="55">
        <f t="shared" si="9"/>
        <v>0</v>
      </c>
      <c r="R79" s="57">
        <v>0</v>
      </c>
      <c r="S79" s="57">
        <v>0</v>
      </c>
      <c r="T79" s="57">
        <v>0</v>
      </c>
      <c r="U79" s="57">
        <v>0</v>
      </c>
      <c r="V79" s="57">
        <v>0</v>
      </c>
      <c r="W79" s="57">
        <v>0</v>
      </c>
      <c r="X79" s="57">
        <v>0</v>
      </c>
      <c r="Y79" s="57">
        <v>0</v>
      </c>
      <c r="Z79" s="57">
        <v>0</v>
      </c>
      <c r="AA79" s="57">
        <v>0</v>
      </c>
      <c r="AB79" s="57">
        <v>0</v>
      </c>
      <c r="AC79" s="57">
        <v>0</v>
      </c>
      <c r="AD79" s="55">
        <f t="shared" si="10"/>
        <v>0</v>
      </c>
    </row>
    <row r="80" spans="2:30" x14ac:dyDescent="0.25">
      <c r="B80" s="56" t="str">
        <f>IFERROR(_xlfn.XLOOKUP(A80,Catalog[MaterialCode],Catalog[Description],""),"")</f>
        <v/>
      </c>
      <c r="C80" s="55" t="str">
        <f>IFERROR(_xlfn.XLOOKUP(A80,Catalog[MaterialCode],Catalog[Commodity],""),"")</f>
        <v/>
      </c>
      <c r="D80" s="55">
        <f>IFERROR(_xlfn.XLOOKUP(A80,Catalog[MaterialCode],Catalog[NetCaseWeight_lbs],0),0)</f>
        <v>0</v>
      </c>
      <c r="E80" s="55">
        <f>IFERROR(_xlfn.XLOOKUP(A80,Catalog[MaterialCode],Catalog[ServingsPerCase],0),0)</f>
        <v>0</v>
      </c>
      <c r="F80" s="55">
        <f>IFERROR(_xlfn.XLOOKUP(A80,Catalog[MaterialCode],Catalog[ServingSize_oz],0),0)</f>
        <v>0</v>
      </c>
      <c r="G80" s="55">
        <f>IFERROR(_xlfn.XLOOKUP(A80,Catalog[MaterialCode],Catalog[CSCPoints],0),0)</f>
        <v>0</v>
      </c>
      <c r="H80" s="55">
        <f>IFERROR(_xlfn.XLOOKUP(A80,Catalog[MaterialCode],Catalog[CNPortion],0),0)</f>
        <v>0</v>
      </c>
      <c r="I80" s="55">
        <f>IFERROR(_xlfn.XLOOKUP(A80,Catalog[MaterialCode],Catalog[MMA_oz],0),0)</f>
        <v>0</v>
      </c>
      <c r="J80" s="55">
        <f>IFERROR(_xlfn.XLOOKUP(A80,Catalog[MaterialCode],Catalog[EqGrain_oz],0),0)</f>
        <v>0</v>
      </c>
      <c r="K80" s="55">
        <f>IFERROR(_xlfn.XLOOKUP(A80,Catalog[MaterialCode],Catalog[CheeseLbsDFperCase],0),0)</f>
        <v>0</v>
      </c>
      <c r="L80" s="57">
        <v>0</v>
      </c>
      <c r="M80" s="57">
        <v>0</v>
      </c>
      <c r="N80" s="57">
        <v>0</v>
      </c>
      <c r="O80" s="55">
        <f t="shared" si="7"/>
        <v>0</v>
      </c>
      <c r="P80" s="55">
        <f t="shared" si="8"/>
        <v>0</v>
      </c>
      <c r="Q80" s="55">
        <f t="shared" si="9"/>
        <v>0</v>
      </c>
      <c r="R80" s="57">
        <v>0</v>
      </c>
      <c r="S80" s="57">
        <v>0</v>
      </c>
      <c r="T80" s="57">
        <v>0</v>
      </c>
      <c r="U80" s="57">
        <v>0</v>
      </c>
      <c r="V80" s="57">
        <v>0</v>
      </c>
      <c r="W80" s="57">
        <v>0</v>
      </c>
      <c r="X80" s="57">
        <v>0</v>
      </c>
      <c r="Y80" s="57">
        <v>0</v>
      </c>
      <c r="Z80" s="57">
        <v>0</v>
      </c>
      <c r="AA80" s="57">
        <v>0</v>
      </c>
      <c r="AB80" s="57">
        <v>0</v>
      </c>
      <c r="AC80" s="57">
        <v>0</v>
      </c>
      <c r="AD80" s="55">
        <f t="shared" si="10"/>
        <v>0</v>
      </c>
    </row>
    <row r="81" spans="2:30" x14ac:dyDescent="0.25">
      <c r="B81" s="56" t="str">
        <f>IFERROR(_xlfn.XLOOKUP(A81,Catalog[MaterialCode],Catalog[Description],""),"")</f>
        <v/>
      </c>
      <c r="C81" s="55" t="str">
        <f>IFERROR(_xlfn.XLOOKUP(A81,Catalog[MaterialCode],Catalog[Commodity],""),"")</f>
        <v/>
      </c>
      <c r="D81" s="55">
        <f>IFERROR(_xlfn.XLOOKUP(A81,Catalog[MaterialCode],Catalog[NetCaseWeight_lbs],0),0)</f>
        <v>0</v>
      </c>
      <c r="E81" s="55">
        <f>IFERROR(_xlfn.XLOOKUP(A81,Catalog[MaterialCode],Catalog[ServingsPerCase],0),0)</f>
        <v>0</v>
      </c>
      <c r="F81" s="55">
        <f>IFERROR(_xlfn.XLOOKUP(A81,Catalog[MaterialCode],Catalog[ServingSize_oz],0),0)</f>
        <v>0</v>
      </c>
      <c r="G81" s="55">
        <f>IFERROR(_xlfn.XLOOKUP(A81,Catalog[MaterialCode],Catalog[CSCPoints],0),0)</f>
        <v>0</v>
      </c>
      <c r="H81" s="55">
        <f>IFERROR(_xlfn.XLOOKUP(A81,Catalog[MaterialCode],Catalog[CNPortion],0),0)</f>
        <v>0</v>
      </c>
      <c r="I81" s="55">
        <f>IFERROR(_xlfn.XLOOKUP(A81,Catalog[MaterialCode],Catalog[MMA_oz],0),0)</f>
        <v>0</v>
      </c>
      <c r="J81" s="55">
        <f>IFERROR(_xlfn.XLOOKUP(A81,Catalog[MaterialCode],Catalog[EqGrain_oz],0),0)</f>
        <v>0</v>
      </c>
      <c r="K81" s="55">
        <f>IFERROR(_xlfn.XLOOKUP(A81,Catalog[MaterialCode],Catalog[CheeseLbsDFperCase],0),0)</f>
        <v>0</v>
      </c>
      <c r="L81" s="57">
        <v>0</v>
      </c>
      <c r="M81" s="57">
        <v>0</v>
      </c>
      <c r="N81" s="57">
        <v>0</v>
      </c>
      <c r="O81" s="55">
        <f t="shared" si="7"/>
        <v>0</v>
      </c>
      <c r="P81" s="55">
        <f t="shared" si="8"/>
        <v>0</v>
      </c>
      <c r="Q81" s="55">
        <f t="shared" si="9"/>
        <v>0</v>
      </c>
      <c r="R81" s="57">
        <v>0</v>
      </c>
      <c r="S81" s="57">
        <v>0</v>
      </c>
      <c r="T81" s="57">
        <v>0</v>
      </c>
      <c r="U81" s="57">
        <v>0</v>
      </c>
      <c r="V81" s="57">
        <v>0</v>
      </c>
      <c r="W81" s="57">
        <v>0</v>
      </c>
      <c r="X81" s="57">
        <v>0</v>
      </c>
      <c r="Y81" s="57">
        <v>0</v>
      </c>
      <c r="Z81" s="57">
        <v>0</v>
      </c>
      <c r="AA81" s="57">
        <v>0</v>
      </c>
      <c r="AB81" s="57">
        <v>0</v>
      </c>
      <c r="AC81" s="57">
        <v>0</v>
      </c>
      <c r="AD81" s="55">
        <f t="shared" si="10"/>
        <v>0</v>
      </c>
    </row>
    <row r="82" spans="2:30" x14ac:dyDescent="0.25">
      <c r="B82" s="56" t="str">
        <f>IFERROR(_xlfn.XLOOKUP(A82,Catalog[MaterialCode],Catalog[Description],""),"")</f>
        <v/>
      </c>
      <c r="C82" s="55" t="str">
        <f>IFERROR(_xlfn.XLOOKUP(A82,Catalog[MaterialCode],Catalog[Commodity],""),"")</f>
        <v/>
      </c>
      <c r="D82" s="55">
        <f>IFERROR(_xlfn.XLOOKUP(A82,Catalog[MaterialCode],Catalog[NetCaseWeight_lbs],0),0)</f>
        <v>0</v>
      </c>
      <c r="E82" s="55">
        <f>IFERROR(_xlfn.XLOOKUP(A82,Catalog[MaterialCode],Catalog[ServingsPerCase],0),0)</f>
        <v>0</v>
      </c>
      <c r="F82" s="55">
        <f>IFERROR(_xlfn.XLOOKUP(A82,Catalog[MaterialCode],Catalog[ServingSize_oz],0),0)</f>
        <v>0</v>
      </c>
      <c r="G82" s="55">
        <f>IFERROR(_xlfn.XLOOKUP(A82,Catalog[MaterialCode],Catalog[CSCPoints],0),0)</f>
        <v>0</v>
      </c>
      <c r="H82" s="55">
        <f>IFERROR(_xlfn.XLOOKUP(A82,Catalog[MaterialCode],Catalog[CNPortion],0),0)</f>
        <v>0</v>
      </c>
      <c r="I82" s="55">
        <f>IFERROR(_xlfn.XLOOKUP(A82,Catalog[MaterialCode],Catalog[MMA_oz],0),0)</f>
        <v>0</v>
      </c>
      <c r="J82" s="55">
        <f>IFERROR(_xlfn.XLOOKUP(A82,Catalog[MaterialCode],Catalog[EqGrain_oz],0),0)</f>
        <v>0</v>
      </c>
      <c r="K82" s="55">
        <f>IFERROR(_xlfn.XLOOKUP(A82,Catalog[MaterialCode],Catalog[CheeseLbsDFperCase],0),0)</f>
        <v>0</v>
      </c>
      <c r="L82" s="57">
        <v>0</v>
      </c>
      <c r="M82" s="57">
        <v>0</v>
      </c>
      <c r="N82" s="57">
        <v>0</v>
      </c>
      <c r="O82" s="55">
        <f t="shared" si="7"/>
        <v>0</v>
      </c>
      <c r="P82" s="55">
        <f t="shared" si="8"/>
        <v>0</v>
      </c>
      <c r="Q82" s="55">
        <f t="shared" si="9"/>
        <v>0</v>
      </c>
      <c r="R82" s="57">
        <v>0</v>
      </c>
      <c r="S82" s="57">
        <v>0</v>
      </c>
      <c r="T82" s="57">
        <v>0</v>
      </c>
      <c r="U82" s="57">
        <v>0</v>
      </c>
      <c r="V82" s="57">
        <v>0</v>
      </c>
      <c r="W82" s="57">
        <v>0</v>
      </c>
      <c r="X82" s="57">
        <v>0</v>
      </c>
      <c r="Y82" s="57">
        <v>0</v>
      </c>
      <c r="Z82" s="57">
        <v>0</v>
      </c>
      <c r="AA82" s="57">
        <v>0</v>
      </c>
      <c r="AB82" s="57">
        <v>0</v>
      </c>
      <c r="AC82" s="57">
        <v>0</v>
      </c>
      <c r="AD82" s="55">
        <f t="shared" si="10"/>
        <v>0</v>
      </c>
    </row>
    <row r="83" spans="2:30" x14ac:dyDescent="0.25">
      <c r="B83" s="56" t="str">
        <f>IFERROR(_xlfn.XLOOKUP(A83,Catalog[MaterialCode],Catalog[Description],""),"")</f>
        <v/>
      </c>
      <c r="C83" s="55" t="str">
        <f>IFERROR(_xlfn.XLOOKUP(A83,Catalog[MaterialCode],Catalog[Commodity],""),"")</f>
        <v/>
      </c>
      <c r="D83" s="55">
        <f>IFERROR(_xlfn.XLOOKUP(A83,Catalog[MaterialCode],Catalog[NetCaseWeight_lbs],0),0)</f>
        <v>0</v>
      </c>
      <c r="E83" s="55">
        <f>IFERROR(_xlfn.XLOOKUP(A83,Catalog[MaterialCode],Catalog[ServingsPerCase],0),0)</f>
        <v>0</v>
      </c>
      <c r="F83" s="55">
        <f>IFERROR(_xlfn.XLOOKUP(A83,Catalog[MaterialCode],Catalog[ServingSize_oz],0),0)</f>
        <v>0</v>
      </c>
      <c r="G83" s="55">
        <f>IFERROR(_xlfn.XLOOKUP(A83,Catalog[MaterialCode],Catalog[CSCPoints],0),0)</f>
        <v>0</v>
      </c>
      <c r="H83" s="55">
        <f>IFERROR(_xlfn.XLOOKUP(A83,Catalog[MaterialCode],Catalog[CNPortion],0),0)</f>
        <v>0</v>
      </c>
      <c r="I83" s="55">
        <f>IFERROR(_xlfn.XLOOKUP(A83,Catalog[MaterialCode],Catalog[MMA_oz],0),0)</f>
        <v>0</v>
      </c>
      <c r="J83" s="55">
        <f>IFERROR(_xlfn.XLOOKUP(A83,Catalog[MaterialCode],Catalog[EqGrain_oz],0),0)</f>
        <v>0</v>
      </c>
      <c r="K83" s="55">
        <f>IFERROR(_xlfn.XLOOKUP(A83,Catalog[MaterialCode],Catalog[CheeseLbsDFperCase],0),0)</f>
        <v>0</v>
      </c>
      <c r="L83" s="57">
        <v>0</v>
      </c>
      <c r="M83" s="57">
        <v>0</v>
      </c>
      <c r="N83" s="57">
        <v>0</v>
      </c>
      <c r="O83" s="55">
        <f t="shared" si="7"/>
        <v>0</v>
      </c>
      <c r="P83" s="55">
        <f t="shared" si="8"/>
        <v>0</v>
      </c>
      <c r="Q83" s="55">
        <f t="shared" si="9"/>
        <v>0</v>
      </c>
      <c r="R83" s="57">
        <v>0</v>
      </c>
      <c r="S83" s="57">
        <v>0</v>
      </c>
      <c r="T83" s="57">
        <v>0</v>
      </c>
      <c r="U83" s="57">
        <v>0</v>
      </c>
      <c r="V83" s="57">
        <v>0</v>
      </c>
      <c r="W83" s="57">
        <v>0</v>
      </c>
      <c r="X83" s="57">
        <v>0</v>
      </c>
      <c r="Y83" s="57">
        <v>0</v>
      </c>
      <c r="Z83" s="57">
        <v>0</v>
      </c>
      <c r="AA83" s="57">
        <v>0</v>
      </c>
      <c r="AB83" s="57">
        <v>0</v>
      </c>
      <c r="AC83" s="57">
        <v>0</v>
      </c>
      <c r="AD83" s="55">
        <f t="shared" si="10"/>
        <v>0</v>
      </c>
    </row>
    <row r="84" spans="2:30" x14ac:dyDescent="0.25">
      <c r="B84" s="56" t="str">
        <f>IFERROR(_xlfn.XLOOKUP(A84,Catalog[MaterialCode],Catalog[Description],""),"")</f>
        <v/>
      </c>
      <c r="C84" s="55" t="str">
        <f>IFERROR(_xlfn.XLOOKUP(A84,Catalog[MaterialCode],Catalog[Commodity],""),"")</f>
        <v/>
      </c>
      <c r="D84" s="55">
        <f>IFERROR(_xlfn.XLOOKUP(A84,Catalog[MaterialCode],Catalog[NetCaseWeight_lbs],0),0)</f>
        <v>0</v>
      </c>
      <c r="E84" s="55">
        <f>IFERROR(_xlfn.XLOOKUP(A84,Catalog[MaterialCode],Catalog[ServingsPerCase],0),0)</f>
        <v>0</v>
      </c>
      <c r="F84" s="55">
        <f>IFERROR(_xlfn.XLOOKUP(A84,Catalog[MaterialCode],Catalog[ServingSize_oz],0),0)</f>
        <v>0</v>
      </c>
      <c r="G84" s="55">
        <f>IFERROR(_xlfn.XLOOKUP(A84,Catalog[MaterialCode],Catalog[CSCPoints],0),0)</f>
        <v>0</v>
      </c>
      <c r="H84" s="55">
        <f>IFERROR(_xlfn.XLOOKUP(A84,Catalog[MaterialCode],Catalog[CNPortion],0),0)</f>
        <v>0</v>
      </c>
      <c r="I84" s="55">
        <f>IFERROR(_xlfn.XLOOKUP(A84,Catalog[MaterialCode],Catalog[MMA_oz],0),0)</f>
        <v>0</v>
      </c>
      <c r="J84" s="55">
        <f>IFERROR(_xlfn.XLOOKUP(A84,Catalog[MaterialCode],Catalog[EqGrain_oz],0),0)</f>
        <v>0</v>
      </c>
      <c r="K84" s="55">
        <f>IFERROR(_xlfn.XLOOKUP(A84,Catalog[MaterialCode],Catalog[CheeseLbsDFperCase],0),0)</f>
        <v>0</v>
      </c>
      <c r="L84" s="57">
        <v>0</v>
      </c>
      <c r="M84" s="57">
        <v>0</v>
      </c>
      <c r="N84" s="57">
        <v>0</v>
      </c>
      <c r="O84" s="55">
        <f t="shared" si="7"/>
        <v>0</v>
      </c>
      <c r="P84" s="55">
        <f t="shared" si="8"/>
        <v>0</v>
      </c>
      <c r="Q84" s="55">
        <f t="shared" si="9"/>
        <v>0</v>
      </c>
      <c r="R84" s="57">
        <v>0</v>
      </c>
      <c r="S84" s="57">
        <v>0</v>
      </c>
      <c r="T84" s="57">
        <v>0</v>
      </c>
      <c r="U84" s="57">
        <v>0</v>
      </c>
      <c r="V84" s="57">
        <v>0</v>
      </c>
      <c r="W84" s="57">
        <v>0</v>
      </c>
      <c r="X84" s="57">
        <v>0</v>
      </c>
      <c r="Y84" s="57">
        <v>0</v>
      </c>
      <c r="Z84" s="57">
        <v>0</v>
      </c>
      <c r="AA84" s="57">
        <v>0</v>
      </c>
      <c r="AB84" s="57">
        <v>0</v>
      </c>
      <c r="AC84" s="57">
        <v>0</v>
      </c>
      <c r="AD84" s="55">
        <f t="shared" si="10"/>
        <v>0</v>
      </c>
    </row>
    <row r="85" spans="2:30" x14ac:dyDescent="0.25">
      <c r="B85" s="56" t="str">
        <f>IFERROR(_xlfn.XLOOKUP(A85,Catalog[MaterialCode],Catalog[Description],""),"")</f>
        <v/>
      </c>
      <c r="C85" s="55" t="str">
        <f>IFERROR(_xlfn.XLOOKUP(A85,Catalog[MaterialCode],Catalog[Commodity],""),"")</f>
        <v/>
      </c>
      <c r="D85" s="55">
        <f>IFERROR(_xlfn.XLOOKUP(A85,Catalog[MaterialCode],Catalog[NetCaseWeight_lbs],0),0)</f>
        <v>0</v>
      </c>
      <c r="E85" s="55">
        <f>IFERROR(_xlfn.XLOOKUP(A85,Catalog[MaterialCode],Catalog[ServingsPerCase],0),0)</f>
        <v>0</v>
      </c>
      <c r="F85" s="55">
        <f>IFERROR(_xlfn.XLOOKUP(A85,Catalog[MaterialCode],Catalog[ServingSize_oz],0),0)</f>
        <v>0</v>
      </c>
      <c r="G85" s="55">
        <f>IFERROR(_xlfn.XLOOKUP(A85,Catalog[MaterialCode],Catalog[CSCPoints],0),0)</f>
        <v>0</v>
      </c>
      <c r="H85" s="55">
        <f>IFERROR(_xlfn.XLOOKUP(A85,Catalog[MaterialCode],Catalog[CNPortion],0),0)</f>
        <v>0</v>
      </c>
      <c r="I85" s="55">
        <f>IFERROR(_xlfn.XLOOKUP(A85,Catalog[MaterialCode],Catalog[MMA_oz],0),0)</f>
        <v>0</v>
      </c>
      <c r="J85" s="55">
        <f>IFERROR(_xlfn.XLOOKUP(A85,Catalog[MaterialCode],Catalog[EqGrain_oz],0),0)</f>
        <v>0</v>
      </c>
      <c r="K85" s="55">
        <f>IFERROR(_xlfn.XLOOKUP(A85,Catalog[MaterialCode],Catalog[CheeseLbsDFperCase],0),0)</f>
        <v>0</v>
      </c>
      <c r="L85" s="57">
        <v>0</v>
      </c>
      <c r="M85" s="57">
        <v>0</v>
      </c>
      <c r="N85" s="57">
        <v>0</v>
      </c>
      <c r="O85" s="55">
        <f t="shared" si="7"/>
        <v>0</v>
      </c>
      <c r="P85" s="55">
        <f t="shared" si="8"/>
        <v>0</v>
      </c>
      <c r="Q85" s="55">
        <f t="shared" si="9"/>
        <v>0</v>
      </c>
      <c r="R85" s="57">
        <v>0</v>
      </c>
      <c r="S85" s="57">
        <v>0</v>
      </c>
      <c r="T85" s="57">
        <v>0</v>
      </c>
      <c r="U85" s="57">
        <v>0</v>
      </c>
      <c r="V85" s="57">
        <v>0</v>
      </c>
      <c r="W85" s="57">
        <v>0</v>
      </c>
      <c r="X85" s="57">
        <v>0</v>
      </c>
      <c r="Y85" s="57">
        <v>0</v>
      </c>
      <c r="Z85" s="57">
        <v>0</v>
      </c>
      <c r="AA85" s="57">
        <v>0</v>
      </c>
      <c r="AB85" s="57">
        <v>0</v>
      </c>
      <c r="AC85" s="57">
        <v>0</v>
      </c>
      <c r="AD85" s="55">
        <f t="shared" si="10"/>
        <v>0</v>
      </c>
    </row>
    <row r="86" spans="2:30" x14ac:dyDescent="0.25">
      <c r="B86" s="56" t="str">
        <f>IFERROR(_xlfn.XLOOKUP(A86,Catalog[MaterialCode],Catalog[Description],""),"")</f>
        <v/>
      </c>
      <c r="C86" s="55" t="str">
        <f>IFERROR(_xlfn.XLOOKUP(A86,Catalog[MaterialCode],Catalog[Commodity],""),"")</f>
        <v/>
      </c>
      <c r="D86" s="55">
        <f>IFERROR(_xlfn.XLOOKUP(A86,Catalog[MaterialCode],Catalog[NetCaseWeight_lbs],0),0)</f>
        <v>0</v>
      </c>
      <c r="E86" s="55">
        <f>IFERROR(_xlfn.XLOOKUP(A86,Catalog[MaterialCode],Catalog[ServingsPerCase],0),0)</f>
        <v>0</v>
      </c>
      <c r="F86" s="55">
        <f>IFERROR(_xlfn.XLOOKUP(A86,Catalog[MaterialCode],Catalog[ServingSize_oz],0),0)</f>
        <v>0</v>
      </c>
      <c r="G86" s="55">
        <f>IFERROR(_xlfn.XLOOKUP(A86,Catalog[MaterialCode],Catalog[CSCPoints],0),0)</f>
        <v>0</v>
      </c>
      <c r="H86" s="55">
        <f>IFERROR(_xlfn.XLOOKUP(A86,Catalog[MaterialCode],Catalog[CNPortion],0),0)</f>
        <v>0</v>
      </c>
      <c r="I86" s="55">
        <f>IFERROR(_xlfn.XLOOKUP(A86,Catalog[MaterialCode],Catalog[MMA_oz],0),0)</f>
        <v>0</v>
      </c>
      <c r="J86" s="55">
        <f>IFERROR(_xlfn.XLOOKUP(A86,Catalog[MaterialCode],Catalog[EqGrain_oz],0),0)</f>
        <v>0</v>
      </c>
      <c r="K86" s="55">
        <f>IFERROR(_xlfn.XLOOKUP(A86,Catalog[MaterialCode],Catalog[CheeseLbsDFperCase],0),0)</f>
        <v>0</v>
      </c>
      <c r="L86" s="57">
        <v>0</v>
      </c>
      <c r="M86" s="57">
        <v>0</v>
      </c>
      <c r="N86" s="57">
        <v>0</v>
      </c>
      <c r="O86" s="55">
        <f t="shared" si="7"/>
        <v>0</v>
      </c>
      <c r="P86" s="55">
        <f t="shared" si="8"/>
        <v>0</v>
      </c>
      <c r="Q86" s="55">
        <f t="shared" si="9"/>
        <v>0</v>
      </c>
      <c r="R86" s="57">
        <v>0</v>
      </c>
      <c r="S86" s="57">
        <v>0</v>
      </c>
      <c r="T86" s="57">
        <v>0</v>
      </c>
      <c r="U86" s="57">
        <v>0</v>
      </c>
      <c r="V86" s="57">
        <v>0</v>
      </c>
      <c r="W86" s="57">
        <v>0</v>
      </c>
      <c r="X86" s="57">
        <v>0</v>
      </c>
      <c r="Y86" s="57">
        <v>0</v>
      </c>
      <c r="Z86" s="57">
        <v>0</v>
      </c>
      <c r="AA86" s="57">
        <v>0</v>
      </c>
      <c r="AB86" s="57">
        <v>0</v>
      </c>
      <c r="AC86" s="57">
        <v>0</v>
      </c>
      <c r="AD86" s="55">
        <f t="shared" si="10"/>
        <v>0</v>
      </c>
    </row>
    <row r="87" spans="2:30" x14ac:dyDescent="0.25">
      <c r="B87" s="56" t="str">
        <f>IFERROR(_xlfn.XLOOKUP(A87,Catalog[MaterialCode],Catalog[Description],""),"")</f>
        <v/>
      </c>
      <c r="C87" s="55" t="str">
        <f>IFERROR(_xlfn.XLOOKUP(A87,Catalog[MaterialCode],Catalog[Commodity],""),"")</f>
        <v/>
      </c>
      <c r="D87" s="55">
        <f>IFERROR(_xlfn.XLOOKUP(A87,Catalog[MaterialCode],Catalog[NetCaseWeight_lbs],0),0)</f>
        <v>0</v>
      </c>
      <c r="E87" s="55">
        <f>IFERROR(_xlfn.XLOOKUP(A87,Catalog[MaterialCode],Catalog[ServingsPerCase],0),0)</f>
        <v>0</v>
      </c>
      <c r="F87" s="55">
        <f>IFERROR(_xlfn.XLOOKUP(A87,Catalog[MaterialCode],Catalog[ServingSize_oz],0),0)</f>
        <v>0</v>
      </c>
      <c r="G87" s="55">
        <f>IFERROR(_xlfn.XLOOKUP(A87,Catalog[MaterialCode],Catalog[CSCPoints],0),0)</f>
        <v>0</v>
      </c>
      <c r="H87" s="55">
        <f>IFERROR(_xlfn.XLOOKUP(A87,Catalog[MaterialCode],Catalog[CNPortion],0),0)</f>
        <v>0</v>
      </c>
      <c r="I87" s="55">
        <f>IFERROR(_xlfn.XLOOKUP(A87,Catalog[MaterialCode],Catalog[MMA_oz],0),0)</f>
        <v>0</v>
      </c>
      <c r="J87" s="55">
        <f>IFERROR(_xlfn.XLOOKUP(A87,Catalog[MaterialCode],Catalog[EqGrain_oz],0),0)</f>
        <v>0</v>
      </c>
      <c r="K87" s="55">
        <f>IFERROR(_xlfn.XLOOKUP(A87,Catalog[MaterialCode],Catalog[CheeseLbsDFperCase],0),0)</f>
        <v>0</v>
      </c>
      <c r="L87" s="57">
        <v>0</v>
      </c>
      <c r="M87" s="57">
        <v>0</v>
      </c>
      <c r="N87" s="57">
        <v>0</v>
      </c>
      <c r="O87" s="55">
        <f t="shared" si="7"/>
        <v>0</v>
      </c>
      <c r="P87" s="55">
        <f t="shared" si="8"/>
        <v>0</v>
      </c>
      <c r="Q87" s="55">
        <f t="shared" si="9"/>
        <v>0</v>
      </c>
      <c r="R87" s="57">
        <v>0</v>
      </c>
      <c r="S87" s="57">
        <v>0</v>
      </c>
      <c r="T87" s="57">
        <v>0</v>
      </c>
      <c r="U87" s="57">
        <v>0</v>
      </c>
      <c r="V87" s="57">
        <v>0</v>
      </c>
      <c r="W87" s="57">
        <v>0</v>
      </c>
      <c r="X87" s="57">
        <v>0</v>
      </c>
      <c r="Y87" s="57">
        <v>0</v>
      </c>
      <c r="Z87" s="57">
        <v>0</v>
      </c>
      <c r="AA87" s="57">
        <v>0</v>
      </c>
      <c r="AB87" s="57">
        <v>0</v>
      </c>
      <c r="AC87" s="57">
        <v>0</v>
      </c>
      <c r="AD87" s="55">
        <f t="shared" si="10"/>
        <v>0</v>
      </c>
    </row>
    <row r="88" spans="2:30" x14ac:dyDescent="0.25">
      <c r="B88" s="56" t="str">
        <f>IFERROR(_xlfn.XLOOKUP(A88,Catalog[MaterialCode],Catalog[Description],""),"")</f>
        <v/>
      </c>
      <c r="C88" s="55" t="str">
        <f>IFERROR(_xlfn.XLOOKUP(A88,Catalog[MaterialCode],Catalog[Commodity],""),"")</f>
        <v/>
      </c>
      <c r="D88" s="55">
        <f>IFERROR(_xlfn.XLOOKUP(A88,Catalog[MaterialCode],Catalog[NetCaseWeight_lbs],0),0)</f>
        <v>0</v>
      </c>
      <c r="E88" s="55">
        <f>IFERROR(_xlfn.XLOOKUP(A88,Catalog[MaterialCode],Catalog[ServingsPerCase],0),0)</f>
        <v>0</v>
      </c>
      <c r="F88" s="55">
        <f>IFERROR(_xlfn.XLOOKUP(A88,Catalog[MaterialCode],Catalog[ServingSize_oz],0),0)</f>
        <v>0</v>
      </c>
      <c r="G88" s="55">
        <f>IFERROR(_xlfn.XLOOKUP(A88,Catalog[MaterialCode],Catalog[CSCPoints],0),0)</f>
        <v>0</v>
      </c>
      <c r="H88" s="55">
        <f>IFERROR(_xlfn.XLOOKUP(A88,Catalog[MaterialCode],Catalog[CNPortion],0),0)</f>
        <v>0</v>
      </c>
      <c r="I88" s="55">
        <f>IFERROR(_xlfn.XLOOKUP(A88,Catalog[MaterialCode],Catalog[MMA_oz],0),0)</f>
        <v>0</v>
      </c>
      <c r="J88" s="55">
        <f>IFERROR(_xlfn.XLOOKUP(A88,Catalog[MaterialCode],Catalog[EqGrain_oz],0),0)</f>
        <v>0</v>
      </c>
      <c r="K88" s="55">
        <f>IFERROR(_xlfn.XLOOKUP(A88,Catalog[MaterialCode],Catalog[CheeseLbsDFperCase],0),0)</f>
        <v>0</v>
      </c>
      <c r="L88" s="57">
        <v>0</v>
      </c>
      <c r="M88" s="57">
        <v>0</v>
      </c>
      <c r="N88" s="57">
        <v>0</v>
      </c>
      <c r="O88" s="55">
        <f t="shared" si="7"/>
        <v>0</v>
      </c>
      <c r="P88" s="55">
        <f t="shared" si="8"/>
        <v>0</v>
      </c>
      <c r="Q88" s="55">
        <f t="shared" si="9"/>
        <v>0</v>
      </c>
      <c r="R88" s="57">
        <v>0</v>
      </c>
      <c r="S88" s="57">
        <v>0</v>
      </c>
      <c r="T88" s="57">
        <v>0</v>
      </c>
      <c r="U88" s="57">
        <v>0</v>
      </c>
      <c r="V88" s="57">
        <v>0</v>
      </c>
      <c r="W88" s="57">
        <v>0</v>
      </c>
      <c r="X88" s="57">
        <v>0</v>
      </c>
      <c r="Y88" s="57">
        <v>0</v>
      </c>
      <c r="Z88" s="57">
        <v>0</v>
      </c>
      <c r="AA88" s="57">
        <v>0</v>
      </c>
      <c r="AB88" s="57">
        <v>0</v>
      </c>
      <c r="AC88" s="57">
        <v>0</v>
      </c>
      <c r="AD88" s="55">
        <f t="shared" si="10"/>
        <v>0</v>
      </c>
    </row>
    <row r="89" spans="2:30" x14ac:dyDescent="0.25">
      <c r="B89" s="56" t="str">
        <f>IFERROR(_xlfn.XLOOKUP(A89,Catalog[MaterialCode],Catalog[Description],""),"")</f>
        <v/>
      </c>
      <c r="C89" s="55" t="str">
        <f>IFERROR(_xlfn.XLOOKUP(A89,Catalog[MaterialCode],Catalog[Commodity],""),"")</f>
        <v/>
      </c>
      <c r="D89" s="55">
        <f>IFERROR(_xlfn.XLOOKUP(A89,Catalog[MaterialCode],Catalog[NetCaseWeight_lbs],0),0)</f>
        <v>0</v>
      </c>
      <c r="E89" s="55">
        <f>IFERROR(_xlfn.XLOOKUP(A89,Catalog[MaterialCode],Catalog[ServingsPerCase],0),0)</f>
        <v>0</v>
      </c>
      <c r="F89" s="55">
        <f>IFERROR(_xlfn.XLOOKUP(A89,Catalog[MaterialCode],Catalog[ServingSize_oz],0),0)</f>
        <v>0</v>
      </c>
      <c r="G89" s="55">
        <f>IFERROR(_xlfn.XLOOKUP(A89,Catalog[MaterialCode],Catalog[CSCPoints],0),0)</f>
        <v>0</v>
      </c>
      <c r="H89" s="55">
        <f>IFERROR(_xlfn.XLOOKUP(A89,Catalog[MaterialCode],Catalog[CNPortion],0),0)</f>
        <v>0</v>
      </c>
      <c r="I89" s="55">
        <f>IFERROR(_xlfn.XLOOKUP(A89,Catalog[MaterialCode],Catalog[MMA_oz],0),0)</f>
        <v>0</v>
      </c>
      <c r="J89" s="55">
        <f>IFERROR(_xlfn.XLOOKUP(A89,Catalog[MaterialCode],Catalog[EqGrain_oz],0),0)</f>
        <v>0</v>
      </c>
      <c r="K89" s="55">
        <f>IFERROR(_xlfn.XLOOKUP(A89,Catalog[MaterialCode],Catalog[CheeseLbsDFperCase],0),0)</f>
        <v>0</v>
      </c>
      <c r="L89" s="57">
        <v>0</v>
      </c>
      <c r="M89" s="57">
        <v>0</v>
      </c>
      <c r="N89" s="57">
        <v>0</v>
      </c>
      <c r="O89" s="55">
        <f t="shared" si="7"/>
        <v>0</v>
      </c>
      <c r="P89" s="55">
        <f t="shared" si="8"/>
        <v>0</v>
      </c>
      <c r="Q89" s="55">
        <f t="shared" si="9"/>
        <v>0</v>
      </c>
      <c r="R89" s="57">
        <v>0</v>
      </c>
      <c r="S89" s="57">
        <v>0</v>
      </c>
      <c r="T89" s="57">
        <v>0</v>
      </c>
      <c r="U89" s="57">
        <v>0</v>
      </c>
      <c r="V89" s="57">
        <v>0</v>
      </c>
      <c r="W89" s="57">
        <v>0</v>
      </c>
      <c r="X89" s="57">
        <v>0</v>
      </c>
      <c r="Y89" s="57">
        <v>0</v>
      </c>
      <c r="Z89" s="57">
        <v>0</v>
      </c>
      <c r="AA89" s="57">
        <v>0</v>
      </c>
      <c r="AB89" s="57">
        <v>0</v>
      </c>
      <c r="AC89" s="57">
        <v>0</v>
      </c>
      <c r="AD89" s="55">
        <f t="shared" si="10"/>
        <v>0</v>
      </c>
    </row>
    <row r="90" spans="2:30" x14ac:dyDescent="0.25">
      <c r="B90" s="56" t="str">
        <f>IFERROR(_xlfn.XLOOKUP(A90,Catalog[MaterialCode],Catalog[Description],""),"")</f>
        <v/>
      </c>
      <c r="C90" s="55" t="str">
        <f>IFERROR(_xlfn.XLOOKUP(A90,Catalog[MaterialCode],Catalog[Commodity],""),"")</f>
        <v/>
      </c>
      <c r="D90" s="55">
        <f>IFERROR(_xlfn.XLOOKUP(A90,Catalog[MaterialCode],Catalog[NetCaseWeight_lbs],0),0)</f>
        <v>0</v>
      </c>
      <c r="E90" s="55">
        <f>IFERROR(_xlfn.XLOOKUP(A90,Catalog[MaterialCode],Catalog[ServingsPerCase],0),0)</f>
        <v>0</v>
      </c>
      <c r="F90" s="55">
        <f>IFERROR(_xlfn.XLOOKUP(A90,Catalog[MaterialCode],Catalog[ServingSize_oz],0),0)</f>
        <v>0</v>
      </c>
      <c r="G90" s="55">
        <f>IFERROR(_xlfn.XLOOKUP(A90,Catalog[MaterialCode],Catalog[CSCPoints],0),0)</f>
        <v>0</v>
      </c>
      <c r="H90" s="55">
        <f>IFERROR(_xlfn.XLOOKUP(A90,Catalog[MaterialCode],Catalog[CNPortion],0),0)</f>
        <v>0</v>
      </c>
      <c r="I90" s="55">
        <f>IFERROR(_xlfn.XLOOKUP(A90,Catalog[MaterialCode],Catalog[MMA_oz],0),0)</f>
        <v>0</v>
      </c>
      <c r="J90" s="55">
        <f>IFERROR(_xlfn.XLOOKUP(A90,Catalog[MaterialCode],Catalog[EqGrain_oz],0),0)</f>
        <v>0</v>
      </c>
      <c r="K90" s="55">
        <f>IFERROR(_xlfn.XLOOKUP(A90,Catalog[MaterialCode],Catalog[CheeseLbsDFperCase],0),0)</f>
        <v>0</v>
      </c>
      <c r="L90" s="57">
        <v>0</v>
      </c>
      <c r="M90" s="57">
        <v>0</v>
      </c>
      <c r="N90" s="57">
        <v>0</v>
      </c>
      <c r="O90" s="55">
        <f t="shared" si="7"/>
        <v>0</v>
      </c>
      <c r="P90" s="55">
        <f t="shared" si="8"/>
        <v>0</v>
      </c>
      <c r="Q90" s="55">
        <f t="shared" si="9"/>
        <v>0</v>
      </c>
      <c r="R90" s="57">
        <v>0</v>
      </c>
      <c r="S90" s="57">
        <v>0</v>
      </c>
      <c r="T90" s="57">
        <v>0</v>
      </c>
      <c r="U90" s="57">
        <v>0</v>
      </c>
      <c r="V90" s="57">
        <v>0</v>
      </c>
      <c r="W90" s="57">
        <v>0</v>
      </c>
      <c r="X90" s="57">
        <v>0</v>
      </c>
      <c r="Y90" s="57">
        <v>0</v>
      </c>
      <c r="Z90" s="57">
        <v>0</v>
      </c>
      <c r="AA90" s="57">
        <v>0</v>
      </c>
      <c r="AB90" s="57">
        <v>0</v>
      </c>
      <c r="AC90" s="57">
        <v>0</v>
      </c>
      <c r="AD90" s="55">
        <f t="shared" si="10"/>
        <v>0</v>
      </c>
    </row>
    <row r="91" spans="2:30" x14ac:dyDescent="0.25">
      <c r="B91" s="56" t="str">
        <f>IFERROR(_xlfn.XLOOKUP(A91,Catalog[MaterialCode],Catalog[Description],""),"")</f>
        <v/>
      </c>
      <c r="C91" s="55" t="str">
        <f>IFERROR(_xlfn.XLOOKUP(A91,Catalog[MaterialCode],Catalog[Commodity],""),"")</f>
        <v/>
      </c>
      <c r="D91" s="55">
        <f>IFERROR(_xlfn.XLOOKUP(A91,Catalog[MaterialCode],Catalog[NetCaseWeight_lbs],0),0)</f>
        <v>0</v>
      </c>
      <c r="E91" s="55">
        <f>IFERROR(_xlfn.XLOOKUP(A91,Catalog[MaterialCode],Catalog[ServingsPerCase],0),0)</f>
        <v>0</v>
      </c>
      <c r="F91" s="55">
        <f>IFERROR(_xlfn.XLOOKUP(A91,Catalog[MaterialCode],Catalog[ServingSize_oz],0),0)</f>
        <v>0</v>
      </c>
      <c r="G91" s="55">
        <f>IFERROR(_xlfn.XLOOKUP(A91,Catalog[MaterialCode],Catalog[CSCPoints],0),0)</f>
        <v>0</v>
      </c>
      <c r="H91" s="55">
        <f>IFERROR(_xlfn.XLOOKUP(A91,Catalog[MaterialCode],Catalog[CNPortion],0),0)</f>
        <v>0</v>
      </c>
      <c r="I91" s="55">
        <f>IFERROR(_xlfn.XLOOKUP(A91,Catalog[MaterialCode],Catalog[MMA_oz],0),0)</f>
        <v>0</v>
      </c>
      <c r="J91" s="55">
        <f>IFERROR(_xlfn.XLOOKUP(A91,Catalog[MaterialCode],Catalog[EqGrain_oz],0),0)</f>
        <v>0</v>
      </c>
      <c r="K91" s="55">
        <f>IFERROR(_xlfn.XLOOKUP(A91,Catalog[MaterialCode],Catalog[CheeseLbsDFperCase],0),0)</f>
        <v>0</v>
      </c>
      <c r="L91" s="57">
        <v>0</v>
      </c>
      <c r="M91" s="57">
        <v>0</v>
      </c>
      <c r="N91" s="57">
        <v>0</v>
      </c>
      <c r="O91" s="55">
        <f t="shared" si="7"/>
        <v>0</v>
      </c>
      <c r="P91" s="55">
        <f t="shared" si="8"/>
        <v>0</v>
      </c>
      <c r="Q91" s="55">
        <f t="shared" si="9"/>
        <v>0</v>
      </c>
      <c r="R91" s="57">
        <v>0</v>
      </c>
      <c r="S91" s="57">
        <v>0</v>
      </c>
      <c r="T91" s="57">
        <v>0</v>
      </c>
      <c r="U91" s="57">
        <v>0</v>
      </c>
      <c r="V91" s="57">
        <v>0</v>
      </c>
      <c r="W91" s="57">
        <v>0</v>
      </c>
      <c r="X91" s="57">
        <v>0</v>
      </c>
      <c r="Y91" s="57">
        <v>0</v>
      </c>
      <c r="Z91" s="57">
        <v>0</v>
      </c>
      <c r="AA91" s="57">
        <v>0</v>
      </c>
      <c r="AB91" s="57">
        <v>0</v>
      </c>
      <c r="AC91" s="57">
        <v>0</v>
      </c>
      <c r="AD91" s="55">
        <f t="shared" si="10"/>
        <v>0</v>
      </c>
    </row>
    <row r="92" spans="2:30" x14ac:dyDescent="0.25">
      <c r="B92" s="56" t="str">
        <f>IFERROR(_xlfn.XLOOKUP(A92,Catalog[MaterialCode],Catalog[Description],""),"")</f>
        <v/>
      </c>
      <c r="C92" s="55" t="str">
        <f>IFERROR(_xlfn.XLOOKUP(A92,Catalog[MaterialCode],Catalog[Commodity],""),"")</f>
        <v/>
      </c>
      <c r="D92" s="55">
        <f>IFERROR(_xlfn.XLOOKUP(A92,Catalog[MaterialCode],Catalog[NetCaseWeight_lbs],0),0)</f>
        <v>0</v>
      </c>
      <c r="E92" s="55">
        <f>IFERROR(_xlfn.XLOOKUP(A92,Catalog[MaterialCode],Catalog[ServingsPerCase],0),0)</f>
        <v>0</v>
      </c>
      <c r="F92" s="55">
        <f>IFERROR(_xlfn.XLOOKUP(A92,Catalog[MaterialCode],Catalog[ServingSize_oz],0),0)</f>
        <v>0</v>
      </c>
      <c r="G92" s="55">
        <f>IFERROR(_xlfn.XLOOKUP(A92,Catalog[MaterialCode],Catalog[CSCPoints],0),0)</f>
        <v>0</v>
      </c>
      <c r="H92" s="55">
        <f>IFERROR(_xlfn.XLOOKUP(A92,Catalog[MaterialCode],Catalog[CNPortion],0),0)</f>
        <v>0</v>
      </c>
      <c r="I92" s="55">
        <f>IFERROR(_xlfn.XLOOKUP(A92,Catalog[MaterialCode],Catalog[MMA_oz],0),0)</f>
        <v>0</v>
      </c>
      <c r="J92" s="55">
        <f>IFERROR(_xlfn.XLOOKUP(A92,Catalog[MaterialCode],Catalog[EqGrain_oz],0),0)</f>
        <v>0</v>
      </c>
      <c r="K92" s="55">
        <f>IFERROR(_xlfn.XLOOKUP(A92,Catalog[MaterialCode],Catalog[CheeseLbsDFperCase],0),0)</f>
        <v>0</v>
      </c>
      <c r="L92" s="57">
        <v>0</v>
      </c>
      <c r="M92" s="57">
        <v>0</v>
      </c>
      <c r="N92" s="57">
        <v>0</v>
      </c>
      <c r="O92" s="55">
        <f t="shared" si="7"/>
        <v>0</v>
      </c>
      <c r="P92" s="55">
        <f t="shared" si="8"/>
        <v>0</v>
      </c>
      <c r="Q92" s="55">
        <f t="shared" si="9"/>
        <v>0</v>
      </c>
      <c r="R92" s="57">
        <v>0</v>
      </c>
      <c r="S92" s="57">
        <v>0</v>
      </c>
      <c r="T92" s="57">
        <v>0</v>
      </c>
      <c r="U92" s="57">
        <v>0</v>
      </c>
      <c r="V92" s="57">
        <v>0</v>
      </c>
      <c r="W92" s="57">
        <v>0</v>
      </c>
      <c r="X92" s="57">
        <v>0</v>
      </c>
      <c r="Y92" s="57">
        <v>0</v>
      </c>
      <c r="Z92" s="57">
        <v>0</v>
      </c>
      <c r="AA92" s="57">
        <v>0</v>
      </c>
      <c r="AB92" s="57">
        <v>0</v>
      </c>
      <c r="AC92" s="57">
        <v>0</v>
      </c>
      <c r="AD92" s="55">
        <f t="shared" si="10"/>
        <v>0</v>
      </c>
    </row>
    <row r="93" spans="2:30" x14ac:dyDescent="0.25">
      <c r="B93" s="56" t="str">
        <f>IFERROR(_xlfn.XLOOKUP(A93,Catalog[MaterialCode],Catalog[Description],""),"")</f>
        <v/>
      </c>
      <c r="C93" s="55" t="str">
        <f>IFERROR(_xlfn.XLOOKUP(A93,Catalog[MaterialCode],Catalog[Commodity],""),"")</f>
        <v/>
      </c>
      <c r="D93" s="55">
        <f>IFERROR(_xlfn.XLOOKUP(A93,Catalog[MaterialCode],Catalog[NetCaseWeight_lbs],0),0)</f>
        <v>0</v>
      </c>
      <c r="E93" s="55">
        <f>IFERROR(_xlfn.XLOOKUP(A93,Catalog[MaterialCode],Catalog[ServingsPerCase],0),0)</f>
        <v>0</v>
      </c>
      <c r="F93" s="55">
        <f>IFERROR(_xlfn.XLOOKUP(A93,Catalog[MaterialCode],Catalog[ServingSize_oz],0),0)</f>
        <v>0</v>
      </c>
      <c r="G93" s="55">
        <f>IFERROR(_xlfn.XLOOKUP(A93,Catalog[MaterialCode],Catalog[CSCPoints],0),0)</f>
        <v>0</v>
      </c>
      <c r="H93" s="55">
        <f>IFERROR(_xlfn.XLOOKUP(A93,Catalog[MaterialCode],Catalog[CNPortion],0),0)</f>
        <v>0</v>
      </c>
      <c r="I93" s="55">
        <f>IFERROR(_xlfn.XLOOKUP(A93,Catalog[MaterialCode],Catalog[MMA_oz],0),0)</f>
        <v>0</v>
      </c>
      <c r="J93" s="55">
        <f>IFERROR(_xlfn.XLOOKUP(A93,Catalog[MaterialCode],Catalog[EqGrain_oz],0),0)</f>
        <v>0</v>
      </c>
      <c r="K93" s="55">
        <f>IFERROR(_xlfn.XLOOKUP(A93,Catalog[MaterialCode],Catalog[CheeseLbsDFperCase],0),0)</f>
        <v>0</v>
      </c>
      <c r="L93" s="57">
        <v>0</v>
      </c>
      <c r="M93" s="57">
        <v>0</v>
      </c>
      <c r="N93" s="57">
        <v>0</v>
      </c>
      <c r="O93" s="55">
        <f t="shared" si="7"/>
        <v>0</v>
      </c>
      <c r="P93" s="55">
        <f t="shared" si="8"/>
        <v>0</v>
      </c>
      <c r="Q93" s="55">
        <f t="shared" si="9"/>
        <v>0</v>
      </c>
      <c r="R93" s="57">
        <v>0</v>
      </c>
      <c r="S93" s="57">
        <v>0</v>
      </c>
      <c r="T93" s="57">
        <v>0</v>
      </c>
      <c r="U93" s="57">
        <v>0</v>
      </c>
      <c r="V93" s="57">
        <v>0</v>
      </c>
      <c r="W93" s="57">
        <v>0</v>
      </c>
      <c r="X93" s="57">
        <v>0</v>
      </c>
      <c r="Y93" s="57">
        <v>0</v>
      </c>
      <c r="Z93" s="57">
        <v>0</v>
      </c>
      <c r="AA93" s="57">
        <v>0</v>
      </c>
      <c r="AB93" s="57">
        <v>0</v>
      </c>
      <c r="AC93" s="57">
        <v>0</v>
      </c>
      <c r="AD93" s="55">
        <f t="shared" si="10"/>
        <v>0</v>
      </c>
    </row>
    <row r="94" spans="2:30" x14ac:dyDescent="0.25">
      <c r="B94" s="56" t="str">
        <f>IFERROR(_xlfn.XLOOKUP(A94,Catalog[MaterialCode],Catalog[Description],""),"")</f>
        <v/>
      </c>
      <c r="C94" s="55" t="str">
        <f>IFERROR(_xlfn.XLOOKUP(A94,Catalog[MaterialCode],Catalog[Commodity],""),"")</f>
        <v/>
      </c>
      <c r="D94" s="55">
        <f>IFERROR(_xlfn.XLOOKUP(A94,Catalog[MaterialCode],Catalog[NetCaseWeight_lbs],0),0)</f>
        <v>0</v>
      </c>
      <c r="E94" s="55">
        <f>IFERROR(_xlfn.XLOOKUP(A94,Catalog[MaterialCode],Catalog[ServingsPerCase],0),0)</f>
        <v>0</v>
      </c>
      <c r="F94" s="55">
        <f>IFERROR(_xlfn.XLOOKUP(A94,Catalog[MaterialCode],Catalog[ServingSize_oz],0),0)</f>
        <v>0</v>
      </c>
      <c r="G94" s="55">
        <f>IFERROR(_xlfn.XLOOKUP(A94,Catalog[MaterialCode],Catalog[CSCPoints],0),0)</f>
        <v>0</v>
      </c>
      <c r="H94" s="55">
        <f>IFERROR(_xlfn.XLOOKUP(A94,Catalog[MaterialCode],Catalog[CNPortion],0),0)</f>
        <v>0</v>
      </c>
      <c r="I94" s="55">
        <f>IFERROR(_xlfn.XLOOKUP(A94,Catalog[MaterialCode],Catalog[MMA_oz],0),0)</f>
        <v>0</v>
      </c>
      <c r="J94" s="55">
        <f>IFERROR(_xlfn.XLOOKUP(A94,Catalog[MaterialCode],Catalog[EqGrain_oz],0),0)</f>
        <v>0</v>
      </c>
      <c r="K94" s="55">
        <f>IFERROR(_xlfn.XLOOKUP(A94,Catalog[MaterialCode],Catalog[CheeseLbsDFperCase],0),0)</f>
        <v>0</v>
      </c>
      <c r="L94" s="57">
        <v>0</v>
      </c>
      <c r="M94" s="57">
        <v>0</v>
      </c>
      <c r="N94" s="57">
        <v>0</v>
      </c>
      <c r="O94" s="55">
        <f t="shared" si="7"/>
        <v>0</v>
      </c>
      <c r="P94" s="55">
        <f t="shared" si="8"/>
        <v>0</v>
      </c>
      <c r="Q94" s="55">
        <f t="shared" si="9"/>
        <v>0</v>
      </c>
      <c r="R94" s="57">
        <v>0</v>
      </c>
      <c r="S94" s="57">
        <v>0</v>
      </c>
      <c r="T94" s="57">
        <v>0</v>
      </c>
      <c r="U94" s="57">
        <v>0</v>
      </c>
      <c r="V94" s="57">
        <v>0</v>
      </c>
      <c r="W94" s="57">
        <v>0</v>
      </c>
      <c r="X94" s="57">
        <v>0</v>
      </c>
      <c r="Y94" s="57">
        <v>0</v>
      </c>
      <c r="Z94" s="57">
        <v>0</v>
      </c>
      <c r="AA94" s="57">
        <v>0</v>
      </c>
      <c r="AB94" s="57">
        <v>0</v>
      </c>
      <c r="AC94" s="57">
        <v>0</v>
      </c>
      <c r="AD94" s="55">
        <f t="shared" si="10"/>
        <v>0</v>
      </c>
    </row>
    <row r="95" spans="2:30" x14ac:dyDescent="0.25">
      <c r="B95" s="56" t="str">
        <f>IFERROR(_xlfn.XLOOKUP(A95,Catalog[MaterialCode],Catalog[Description],""),"")</f>
        <v/>
      </c>
      <c r="C95" s="55" t="str">
        <f>IFERROR(_xlfn.XLOOKUP(A95,Catalog[MaterialCode],Catalog[Commodity],""),"")</f>
        <v/>
      </c>
      <c r="D95" s="55">
        <f>IFERROR(_xlfn.XLOOKUP(A95,Catalog[MaterialCode],Catalog[NetCaseWeight_lbs],0),0)</f>
        <v>0</v>
      </c>
      <c r="E95" s="55">
        <f>IFERROR(_xlfn.XLOOKUP(A95,Catalog[MaterialCode],Catalog[ServingsPerCase],0),0)</f>
        <v>0</v>
      </c>
      <c r="F95" s="55">
        <f>IFERROR(_xlfn.XLOOKUP(A95,Catalog[MaterialCode],Catalog[ServingSize_oz],0),0)</f>
        <v>0</v>
      </c>
      <c r="G95" s="55">
        <f>IFERROR(_xlfn.XLOOKUP(A95,Catalog[MaterialCode],Catalog[CSCPoints],0),0)</f>
        <v>0</v>
      </c>
      <c r="H95" s="55">
        <f>IFERROR(_xlfn.XLOOKUP(A95,Catalog[MaterialCode],Catalog[CNPortion],0),0)</f>
        <v>0</v>
      </c>
      <c r="I95" s="55">
        <f>IFERROR(_xlfn.XLOOKUP(A95,Catalog[MaterialCode],Catalog[MMA_oz],0),0)</f>
        <v>0</v>
      </c>
      <c r="J95" s="55">
        <f>IFERROR(_xlfn.XLOOKUP(A95,Catalog[MaterialCode],Catalog[EqGrain_oz],0),0)</f>
        <v>0</v>
      </c>
      <c r="K95" s="55">
        <f>IFERROR(_xlfn.XLOOKUP(A95,Catalog[MaterialCode],Catalog[CheeseLbsDFperCase],0),0)</f>
        <v>0</v>
      </c>
      <c r="L95" s="57">
        <v>0</v>
      </c>
      <c r="M95" s="57">
        <v>0</v>
      </c>
      <c r="N95" s="57">
        <v>0</v>
      </c>
      <c r="O95" s="55">
        <f t="shared" si="7"/>
        <v>0</v>
      </c>
      <c r="P95" s="55">
        <f t="shared" si="8"/>
        <v>0</v>
      </c>
      <c r="Q95" s="55">
        <f t="shared" si="9"/>
        <v>0</v>
      </c>
      <c r="R95" s="57">
        <v>0</v>
      </c>
      <c r="S95" s="57">
        <v>0</v>
      </c>
      <c r="T95" s="57">
        <v>0</v>
      </c>
      <c r="U95" s="57">
        <v>0</v>
      </c>
      <c r="V95" s="57">
        <v>0</v>
      </c>
      <c r="W95" s="57">
        <v>0</v>
      </c>
      <c r="X95" s="57">
        <v>0</v>
      </c>
      <c r="Y95" s="57">
        <v>0</v>
      </c>
      <c r="Z95" s="57">
        <v>0</v>
      </c>
      <c r="AA95" s="57">
        <v>0</v>
      </c>
      <c r="AB95" s="57">
        <v>0</v>
      </c>
      <c r="AC95" s="57">
        <v>0</v>
      </c>
      <c r="AD95" s="55">
        <f t="shared" si="10"/>
        <v>0</v>
      </c>
    </row>
    <row r="96" spans="2:30" x14ac:dyDescent="0.25">
      <c r="B96" s="56" t="str">
        <f>IFERROR(_xlfn.XLOOKUP(A96,Catalog[MaterialCode],Catalog[Description],""),"")</f>
        <v/>
      </c>
      <c r="C96" s="55" t="str">
        <f>IFERROR(_xlfn.XLOOKUP(A96,Catalog[MaterialCode],Catalog[Commodity],""),"")</f>
        <v/>
      </c>
      <c r="D96" s="55">
        <f>IFERROR(_xlfn.XLOOKUP(A96,Catalog[MaterialCode],Catalog[NetCaseWeight_lbs],0),0)</f>
        <v>0</v>
      </c>
      <c r="E96" s="55">
        <f>IFERROR(_xlfn.XLOOKUP(A96,Catalog[MaterialCode],Catalog[ServingsPerCase],0),0)</f>
        <v>0</v>
      </c>
      <c r="F96" s="55">
        <f>IFERROR(_xlfn.XLOOKUP(A96,Catalog[MaterialCode],Catalog[ServingSize_oz],0),0)</f>
        <v>0</v>
      </c>
      <c r="G96" s="55">
        <f>IFERROR(_xlfn.XLOOKUP(A96,Catalog[MaterialCode],Catalog[CSCPoints],0),0)</f>
        <v>0</v>
      </c>
      <c r="H96" s="55">
        <f>IFERROR(_xlfn.XLOOKUP(A96,Catalog[MaterialCode],Catalog[CNPortion],0),0)</f>
        <v>0</v>
      </c>
      <c r="I96" s="55">
        <f>IFERROR(_xlfn.XLOOKUP(A96,Catalog[MaterialCode],Catalog[MMA_oz],0),0)</f>
        <v>0</v>
      </c>
      <c r="J96" s="55">
        <f>IFERROR(_xlfn.XLOOKUP(A96,Catalog[MaterialCode],Catalog[EqGrain_oz],0),0)</f>
        <v>0</v>
      </c>
      <c r="K96" s="55">
        <f>IFERROR(_xlfn.XLOOKUP(A96,Catalog[MaterialCode],Catalog[CheeseLbsDFperCase],0),0)</f>
        <v>0</v>
      </c>
      <c r="L96" s="57">
        <v>0</v>
      </c>
      <c r="M96" s="57">
        <v>0</v>
      </c>
      <c r="N96" s="57">
        <v>0</v>
      </c>
      <c r="O96" s="55">
        <f t="shared" si="7"/>
        <v>0</v>
      </c>
      <c r="P96" s="55">
        <f t="shared" si="8"/>
        <v>0</v>
      </c>
      <c r="Q96" s="55">
        <f t="shared" si="9"/>
        <v>0</v>
      </c>
      <c r="R96" s="57">
        <v>0</v>
      </c>
      <c r="S96" s="57">
        <v>0</v>
      </c>
      <c r="T96" s="57">
        <v>0</v>
      </c>
      <c r="U96" s="57">
        <v>0</v>
      </c>
      <c r="V96" s="57">
        <v>0</v>
      </c>
      <c r="W96" s="57">
        <v>0</v>
      </c>
      <c r="X96" s="57">
        <v>0</v>
      </c>
      <c r="Y96" s="57">
        <v>0</v>
      </c>
      <c r="Z96" s="57">
        <v>0</v>
      </c>
      <c r="AA96" s="57">
        <v>0</v>
      </c>
      <c r="AB96" s="57">
        <v>0</v>
      </c>
      <c r="AC96" s="57">
        <v>0</v>
      </c>
      <c r="AD96" s="55">
        <f t="shared" si="10"/>
        <v>0</v>
      </c>
    </row>
    <row r="97" spans="1:30" x14ac:dyDescent="0.25">
      <c r="B97" s="56" t="str">
        <f>IFERROR(_xlfn.XLOOKUP(A97,Catalog[MaterialCode],Catalog[Description],""),"")</f>
        <v/>
      </c>
      <c r="C97" s="55" t="str">
        <f>IFERROR(_xlfn.XLOOKUP(A97,Catalog[MaterialCode],Catalog[Commodity],""),"")</f>
        <v/>
      </c>
      <c r="D97" s="55">
        <f>IFERROR(_xlfn.XLOOKUP(A97,Catalog[MaterialCode],Catalog[NetCaseWeight_lbs],0),0)</f>
        <v>0</v>
      </c>
      <c r="E97" s="55">
        <f>IFERROR(_xlfn.XLOOKUP(A97,Catalog[MaterialCode],Catalog[ServingsPerCase],0),0)</f>
        <v>0</v>
      </c>
      <c r="F97" s="55">
        <f>IFERROR(_xlfn.XLOOKUP(A97,Catalog[MaterialCode],Catalog[ServingSize_oz],0),0)</f>
        <v>0</v>
      </c>
      <c r="G97" s="55">
        <f>IFERROR(_xlfn.XLOOKUP(A97,Catalog[MaterialCode],Catalog[CSCPoints],0),0)</f>
        <v>0</v>
      </c>
      <c r="H97" s="55">
        <f>IFERROR(_xlfn.XLOOKUP(A97,Catalog[MaterialCode],Catalog[CNPortion],0),0)</f>
        <v>0</v>
      </c>
      <c r="I97" s="55">
        <f>IFERROR(_xlfn.XLOOKUP(A97,Catalog[MaterialCode],Catalog[MMA_oz],0),0)</f>
        <v>0</v>
      </c>
      <c r="J97" s="55">
        <f>IFERROR(_xlfn.XLOOKUP(A97,Catalog[MaterialCode],Catalog[EqGrain_oz],0),0)</f>
        <v>0</v>
      </c>
      <c r="K97" s="55">
        <f>IFERROR(_xlfn.XLOOKUP(A97,Catalog[MaterialCode],Catalog[CheeseLbsDFperCase],0),0)</f>
        <v>0</v>
      </c>
      <c r="L97" s="57">
        <v>0</v>
      </c>
      <c r="M97" s="57">
        <v>0</v>
      </c>
      <c r="N97" s="57">
        <v>0</v>
      </c>
      <c r="O97" s="55">
        <f t="shared" si="7"/>
        <v>0</v>
      </c>
      <c r="P97" s="55">
        <f t="shared" si="8"/>
        <v>0</v>
      </c>
      <c r="Q97" s="55">
        <f t="shared" si="9"/>
        <v>0</v>
      </c>
      <c r="R97" s="57">
        <v>0</v>
      </c>
      <c r="S97" s="57">
        <v>0</v>
      </c>
      <c r="T97" s="57">
        <v>0</v>
      </c>
      <c r="U97" s="57">
        <v>0</v>
      </c>
      <c r="V97" s="57">
        <v>0</v>
      </c>
      <c r="W97" s="57">
        <v>0</v>
      </c>
      <c r="X97" s="57">
        <v>0</v>
      </c>
      <c r="Y97" s="57">
        <v>0</v>
      </c>
      <c r="Z97" s="57">
        <v>0</v>
      </c>
      <c r="AA97" s="57">
        <v>0</v>
      </c>
      <c r="AB97" s="57">
        <v>0</v>
      </c>
      <c r="AC97" s="57">
        <v>0</v>
      </c>
      <c r="AD97" s="55">
        <f t="shared" si="10"/>
        <v>0</v>
      </c>
    </row>
    <row r="98" spans="1:30" x14ac:dyDescent="0.25">
      <c r="B98" s="56" t="str">
        <f>IFERROR(_xlfn.XLOOKUP(A98,Catalog[MaterialCode],Catalog[Description],""),"")</f>
        <v/>
      </c>
      <c r="C98" s="55" t="str">
        <f>IFERROR(_xlfn.XLOOKUP(A98,Catalog[MaterialCode],Catalog[Commodity],""),"")</f>
        <v/>
      </c>
      <c r="D98" s="55">
        <f>IFERROR(_xlfn.XLOOKUP(A98,Catalog[MaterialCode],Catalog[NetCaseWeight_lbs],0),0)</f>
        <v>0</v>
      </c>
      <c r="E98" s="55">
        <f>IFERROR(_xlfn.XLOOKUP(A98,Catalog[MaterialCode],Catalog[ServingsPerCase],0),0)</f>
        <v>0</v>
      </c>
      <c r="F98" s="55">
        <f>IFERROR(_xlfn.XLOOKUP(A98,Catalog[MaterialCode],Catalog[ServingSize_oz],0),0)</f>
        <v>0</v>
      </c>
      <c r="G98" s="55">
        <f>IFERROR(_xlfn.XLOOKUP(A98,Catalog[MaterialCode],Catalog[CSCPoints],0),0)</f>
        <v>0</v>
      </c>
      <c r="H98" s="55">
        <f>IFERROR(_xlfn.XLOOKUP(A98,Catalog[MaterialCode],Catalog[CNPortion],0),0)</f>
        <v>0</v>
      </c>
      <c r="I98" s="55">
        <f>IFERROR(_xlfn.XLOOKUP(A98,Catalog[MaterialCode],Catalog[MMA_oz],0),0)</f>
        <v>0</v>
      </c>
      <c r="J98" s="55">
        <f>IFERROR(_xlfn.XLOOKUP(A98,Catalog[MaterialCode],Catalog[EqGrain_oz],0),0)</f>
        <v>0</v>
      </c>
      <c r="K98" s="55">
        <f>IFERROR(_xlfn.XLOOKUP(A98,Catalog[MaterialCode],Catalog[CheeseLbsDFperCase],0),0)</f>
        <v>0</v>
      </c>
      <c r="L98" s="57">
        <v>0</v>
      </c>
      <c r="M98" s="57">
        <v>0</v>
      </c>
      <c r="N98" s="57">
        <v>0</v>
      </c>
      <c r="O98" s="55">
        <f t="shared" si="7"/>
        <v>0</v>
      </c>
      <c r="P98" s="55">
        <f t="shared" si="8"/>
        <v>0</v>
      </c>
      <c r="Q98" s="55">
        <f t="shared" si="9"/>
        <v>0</v>
      </c>
      <c r="R98" s="57">
        <v>0</v>
      </c>
      <c r="S98" s="57">
        <v>0</v>
      </c>
      <c r="T98" s="57">
        <v>0</v>
      </c>
      <c r="U98" s="57">
        <v>0</v>
      </c>
      <c r="V98" s="57">
        <v>0</v>
      </c>
      <c r="W98" s="57">
        <v>0</v>
      </c>
      <c r="X98" s="57">
        <v>0</v>
      </c>
      <c r="Y98" s="57">
        <v>0</v>
      </c>
      <c r="Z98" s="57">
        <v>0</v>
      </c>
      <c r="AA98" s="57">
        <v>0</v>
      </c>
      <c r="AB98" s="57">
        <v>0</v>
      </c>
      <c r="AC98" s="57">
        <v>0</v>
      </c>
      <c r="AD98" s="55">
        <f t="shared" si="10"/>
        <v>0</v>
      </c>
    </row>
    <row r="99" spans="1:30" x14ac:dyDescent="0.25">
      <c r="B99" s="56" t="str">
        <f>IFERROR(_xlfn.XLOOKUP(A99,Catalog[MaterialCode],Catalog[Description],""),"")</f>
        <v/>
      </c>
      <c r="C99" s="55" t="str">
        <f>IFERROR(_xlfn.XLOOKUP(A99,Catalog[MaterialCode],Catalog[Commodity],""),"")</f>
        <v/>
      </c>
      <c r="D99" s="55">
        <f>IFERROR(_xlfn.XLOOKUP(A99,Catalog[MaterialCode],Catalog[NetCaseWeight_lbs],0),0)</f>
        <v>0</v>
      </c>
      <c r="E99" s="55">
        <f>IFERROR(_xlfn.XLOOKUP(A99,Catalog[MaterialCode],Catalog[ServingsPerCase],0),0)</f>
        <v>0</v>
      </c>
      <c r="F99" s="55">
        <f>IFERROR(_xlfn.XLOOKUP(A99,Catalog[MaterialCode],Catalog[ServingSize_oz],0),0)</f>
        <v>0</v>
      </c>
      <c r="G99" s="55">
        <f>IFERROR(_xlfn.XLOOKUP(A99,Catalog[MaterialCode],Catalog[CSCPoints],0),0)</f>
        <v>0</v>
      </c>
      <c r="H99" s="55">
        <f>IFERROR(_xlfn.XLOOKUP(A99,Catalog[MaterialCode],Catalog[CNPortion],0),0)</f>
        <v>0</v>
      </c>
      <c r="I99" s="55">
        <f>IFERROR(_xlfn.XLOOKUP(A99,Catalog[MaterialCode],Catalog[MMA_oz],0),0)</f>
        <v>0</v>
      </c>
      <c r="J99" s="55">
        <f>IFERROR(_xlfn.XLOOKUP(A99,Catalog[MaterialCode],Catalog[EqGrain_oz],0),0)</f>
        <v>0</v>
      </c>
      <c r="K99" s="55">
        <f>IFERROR(_xlfn.XLOOKUP(A99,Catalog[MaterialCode],Catalog[CheeseLbsDFperCase],0),0)</f>
        <v>0</v>
      </c>
      <c r="L99" s="57">
        <v>0</v>
      </c>
      <c r="M99" s="57">
        <v>0</v>
      </c>
      <c r="N99" s="57">
        <v>0</v>
      </c>
      <c r="O99" s="55">
        <f t="shared" si="7"/>
        <v>0</v>
      </c>
      <c r="P99" s="55">
        <f t="shared" si="8"/>
        <v>0</v>
      </c>
      <c r="Q99" s="55">
        <f t="shared" si="9"/>
        <v>0</v>
      </c>
      <c r="R99" s="57">
        <v>0</v>
      </c>
      <c r="S99" s="57">
        <v>0</v>
      </c>
      <c r="T99" s="57">
        <v>0</v>
      </c>
      <c r="U99" s="57">
        <v>0</v>
      </c>
      <c r="V99" s="57">
        <v>0</v>
      </c>
      <c r="W99" s="57">
        <v>0</v>
      </c>
      <c r="X99" s="57">
        <v>0</v>
      </c>
      <c r="Y99" s="57">
        <v>0</v>
      </c>
      <c r="Z99" s="57">
        <v>0</v>
      </c>
      <c r="AA99" s="57">
        <v>0</v>
      </c>
      <c r="AB99" s="57">
        <v>0</v>
      </c>
      <c r="AC99" s="57">
        <v>0</v>
      </c>
      <c r="AD99" s="55">
        <f t="shared" si="10"/>
        <v>0</v>
      </c>
    </row>
    <row r="100" spans="1:30" x14ac:dyDescent="0.25">
      <c r="B100" s="56" t="str">
        <f>IFERROR(_xlfn.XLOOKUP(A100,Catalog[MaterialCode],Catalog[Description],""),"")</f>
        <v/>
      </c>
      <c r="C100" s="55" t="str">
        <f>IFERROR(_xlfn.XLOOKUP(A100,Catalog[MaterialCode],Catalog[Commodity],""),"")</f>
        <v/>
      </c>
      <c r="D100" s="55">
        <f>IFERROR(_xlfn.XLOOKUP(A100,Catalog[MaterialCode],Catalog[NetCaseWeight_lbs],0),0)</f>
        <v>0</v>
      </c>
      <c r="E100" s="55">
        <f>IFERROR(_xlfn.XLOOKUP(A100,Catalog[MaterialCode],Catalog[ServingsPerCase],0),0)</f>
        <v>0</v>
      </c>
      <c r="F100" s="55">
        <f>IFERROR(_xlfn.XLOOKUP(A100,Catalog[MaterialCode],Catalog[ServingSize_oz],0),0)</f>
        <v>0</v>
      </c>
      <c r="G100" s="55">
        <f>IFERROR(_xlfn.XLOOKUP(A100,Catalog[MaterialCode],Catalog[CSCPoints],0),0)</f>
        <v>0</v>
      </c>
      <c r="H100" s="55">
        <f>IFERROR(_xlfn.XLOOKUP(A100,Catalog[MaterialCode],Catalog[CNPortion],0),0)</f>
        <v>0</v>
      </c>
      <c r="I100" s="55">
        <f>IFERROR(_xlfn.XLOOKUP(A100,Catalog[MaterialCode],Catalog[MMA_oz],0),0)</f>
        <v>0</v>
      </c>
      <c r="J100" s="55">
        <f>IFERROR(_xlfn.XLOOKUP(A100,Catalog[MaterialCode],Catalog[EqGrain_oz],0),0)</f>
        <v>0</v>
      </c>
      <c r="K100" s="55">
        <f>IFERROR(_xlfn.XLOOKUP(A100,Catalog[MaterialCode],Catalog[CheeseLbsDFperCase],0),0)</f>
        <v>0</v>
      </c>
      <c r="L100" s="57">
        <v>0</v>
      </c>
      <c r="M100" s="57">
        <v>0</v>
      </c>
      <c r="N100" s="57">
        <v>0</v>
      </c>
      <c r="O100" s="55">
        <f t="shared" si="7"/>
        <v>0</v>
      </c>
      <c r="P100" s="55">
        <f t="shared" si="8"/>
        <v>0</v>
      </c>
      <c r="Q100" s="55">
        <f t="shared" si="9"/>
        <v>0</v>
      </c>
      <c r="R100" s="57">
        <v>0</v>
      </c>
      <c r="S100" s="57">
        <v>0</v>
      </c>
      <c r="T100" s="57">
        <v>0</v>
      </c>
      <c r="U100" s="57">
        <v>0</v>
      </c>
      <c r="V100" s="57">
        <v>0</v>
      </c>
      <c r="W100" s="57">
        <v>0</v>
      </c>
      <c r="X100" s="57">
        <v>0</v>
      </c>
      <c r="Y100" s="57">
        <v>0</v>
      </c>
      <c r="Z100" s="57">
        <v>0</v>
      </c>
      <c r="AA100" s="57">
        <v>0</v>
      </c>
      <c r="AB100" s="57">
        <v>0</v>
      </c>
      <c r="AC100" s="57">
        <v>0</v>
      </c>
      <c r="AD100" s="55">
        <f t="shared" si="10"/>
        <v>0</v>
      </c>
    </row>
    <row r="101" spans="1:30" x14ac:dyDescent="0.25">
      <c r="B101" s="56" t="str">
        <f>IFERROR(_xlfn.XLOOKUP(A101,Catalog[MaterialCode],Catalog[Description],""),"")</f>
        <v/>
      </c>
      <c r="C101" s="55" t="str">
        <f>IFERROR(_xlfn.XLOOKUP(A101,Catalog[MaterialCode],Catalog[Commodity],""),"")</f>
        <v/>
      </c>
      <c r="D101" s="55">
        <f>IFERROR(_xlfn.XLOOKUP(A101,Catalog[MaterialCode],Catalog[NetCaseWeight_lbs],0),0)</f>
        <v>0</v>
      </c>
      <c r="E101" s="55">
        <f>IFERROR(_xlfn.XLOOKUP(A101,Catalog[MaterialCode],Catalog[ServingsPerCase],0),0)</f>
        <v>0</v>
      </c>
      <c r="F101" s="55">
        <f>IFERROR(_xlfn.XLOOKUP(A101,Catalog[MaterialCode],Catalog[ServingSize_oz],0),0)</f>
        <v>0</v>
      </c>
      <c r="G101" s="55">
        <f>IFERROR(_xlfn.XLOOKUP(A101,Catalog[MaterialCode],Catalog[CSCPoints],0),0)</f>
        <v>0</v>
      </c>
      <c r="H101" s="55">
        <f>IFERROR(_xlfn.XLOOKUP(A101,Catalog[MaterialCode],Catalog[CNPortion],0),0)</f>
        <v>0</v>
      </c>
      <c r="I101" s="55">
        <f>IFERROR(_xlfn.XLOOKUP(A101,Catalog[MaterialCode],Catalog[MMA_oz],0),0)</f>
        <v>0</v>
      </c>
      <c r="J101" s="55">
        <f>IFERROR(_xlfn.XLOOKUP(A101,Catalog[MaterialCode],Catalog[EqGrain_oz],0),0)</f>
        <v>0</v>
      </c>
      <c r="K101" s="55">
        <f>IFERROR(_xlfn.XLOOKUP(A101,Catalog[MaterialCode],Catalog[CheeseLbsDFperCase],0),0)</f>
        <v>0</v>
      </c>
      <c r="L101" s="57">
        <v>0</v>
      </c>
      <c r="M101" s="57">
        <v>0</v>
      </c>
      <c r="N101" s="57">
        <v>0</v>
      </c>
      <c r="O101" s="55">
        <f t="shared" si="7"/>
        <v>0</v>
      </c>
      <c r="P101" s="55">
        <f t="shared" si="8"/>
        <v>0</v>
      </c>
      <c r="Q101" s="55">
        <f t="shared" si="9"/>
        <v>0</v>
      </c>
      <c r="R101" s="57">
        <v>0</v>
      </c>
      <c r="S101" s="57">
        <v>0</v>
      </c>
      <c r="T101" s="57">
        <v>0</v>
      </c>
      <c r="U101" s="57">
        <v>0</v>
      </c>
      <c r="V101" s="57">
        <v>0</v>
      </c>
      <c r="W101" s="57">
        <v>0</v>
      </c>
      <c r="X101" s="57">
        <v>0</v>
      </c>
      <c r="Y101" s="57">
        <v>0</v>
      </c>
      <c r="Z101" s="57">
        <v>0</v>
      </c>
      <c r="AA101" s="57">
        <v>0</v>
      </c>
      <c r="AB101" s="57">
        <v>0</v>
      </c>
      <c r="AC101" s="57">
        <v>0</v>
      </c>
      <c r="AD101" s="55">
        <f t="shared" si="10"/>
        <v>0</v>
      </c>
    </row>
    <row r="102" spans="1:30" x14ac:dyDescent="0.25">
      <c r="B102" s="56" t="str">
        <f>IFERROR(_xlfn.XLOOKUP(A102,Catalog[MaterialCode],Catalog[Description],""),"")</f>
        <v/>
      </c>
      <c r="C102" s="55" t="str">
        <f>IFERROR(_xlfn.XLOOKUP(A102,Catalog[MaterialCode],Catalog[Commodity],""),"")</f>
        <v/>
      </c>
      <c r="D102" s="55">
        <f>IFERROR(_xlfn.XLOOKUP(A102,Catalog[MaterialCode],Catalog[NetCaseWeight_lbs],0),0)</f>
        <v>0</v>
      </c>
      <c r="E102" s="55">
        <f>IFERROR(_xlfn.XLOOKUP(A102,Catalog[MaterialCode],Catalog[ServingsPerCase],0),0)</f>
        <v>0</v>
      </c>
      <c r="F102" s="55">
        <f>IFERROR(_xlfn.XLOOKUP(A102,Catalog[MaterialCode],Catalog[ServingSize_oz],0),0)</f>
        <v>0</v>
      </c>
      <c r="G102" s="55">
        <f>IFERROR(_xlfn.XLOOKUP(A102,Catalog[MaterialCode],Catalog[CSCPoints],0),0)</f>
        <v>0</v>
      </c>
      <c r="H102" s="55">
        <f>IFERROR(_xlfn.XLOOKUP(A102,Catalog[MaterialCode],Catalog[CNPortion],0),0)</f>
        <v>0</v>
      </c>
      <c r="I102" s="55">
        <f>IFERROR(_xlfn.XLOOKUP(A102,Catalog[MaterialCode],Catalog[MMA_oz],0),0)</f>
        <v>0</v>
      </c>
      <c r="J102" s="55">
        <f>IFERROR(_xlfn.XLOOKUP(A102,Catalog[MaterialCode],Catalog[EqGrain_oz],0),0)</f>
        <v>0</v>
      </c>
      <c r="K102" s="55">
        <f>IFERROR(_xlfn.XLOOKUP(A102,Catalog[MaterialCode],Catalog[CheeseLbsDFperCase],0),0)</f>
        <v>0</v>
      </c>
      <c r="L102" s="57">
        <v>0</v>
      </c>
      <c r="M102" s="57">
        <v>0</v>
      </c>
      <c r="N102" s="57">
        <v>0</v>
      </c>
      <c r="O102" s="55">
        <f t="shared" si="7"/>
        <v>0</v>
      </c>
      <c r="P102" s="55">
        <f t="shared" si="8"/>
        <v>0</v>
      </c>
      <c r="Q102" s="55">
        <f t="shared" si="9"/>
        <v>0</v>
      </c>
      <c r="R102" s="57">
        <v>0</v>
      </c>
      <c r="S102" s="57">
        <v>0</v>
      </c>
      <c r="T102" s="57">
        <v>0</v>
      </c>
      <c r="U102" s="57">
        <v>0</v>
      </c>
      <c r="V102" s="57">
        <v>0</v>
      </c>
      <c r="W102" s="57">
        <v>0</v>
      </c>
      <c r="X102" s="57">
        <v>0</v>
      </c>
      <c r="Y102" s="57">
        <v>0</v>
      </c>
      <c r="Z102" s="57">
        <v>0</v>
      </c>
      <c r="AA102" s="57">
        <v>0</v>
      </c>
      <c r="AB102" s="57">
        <v>0</v>
      </c>
      <c r="AC102" s="57">
        <v>0</v>
      </c>
      <c r="AD102" s="55">
        <f t="shared" si="10"/>
        <v>0</v>
      </c>
    </row>
    <row r="103" spans="1:30" x14ac:dyDescent="0.25">
      <c r="B103" s="56" t="str">
        <f>IFERROR(_xlfn.XLOOKUP(A103,Catalog[MaterialCode],Catalog[Description],""),"")</f>
        <v/>
      </c>
      <c r="C103" s="55" t="str">
        <f>IFERROR(_xlfn.XLOOKUP(A103,Catalog[MaterialCode],Catalog[Commodity],""),"")</f>
        <v/>
      </c>
      <c r="D103" s="55">
        <f>IFERROR(_xlfn.XLOOKUP(A103,Catalog[MaterialCode],Catalog[NetCaseWeight_lbs],0),0)</f>
        <v>0</v>
      </c>
      <c r="E103" s="55">
        <f>IFERROR(_xlfn.XLOOKUP(A103,Catalog[MaterialCode],Catalog[ServingsPerCase],0),0)</f>
        <v>0</v>
      </c>
      <c r="F103" s="55">
        <f>IFERROR(_xlfn.XLOOKUP(A103,Catalog[MaterialCode],Catalog[ServingSize_oz],0),0)</f>
        <v>0</v>
      </c>
      <c r="G103" s="55">
        <f>IFERROR(_xlfn.XLOOKUP(A103,Catalog[MaterialCode],Catalog[CSCPoints],0),0)</f>
        <v>0</v>
      </c>
      <c r="H103" s="55">
        <f>IFERROR(_xlfn.XLOOKUP(A103,Catalog[MaterialCode],Catalog[CNPortion],0),0)</f>
        <v>0</v>
      </c>
      <c r="I103" s="55">
        <f>IFERROR(_xlfn.XLOOKUP(A103,Catalog[MaterialCode],Catalog[MMA_oz],0),0)</f>
        <v>0</v>
      </c>
      <c r="J103" s="55">
        <f>IFERROR(_xlfn.XLOOKUP(A103,Catalog[MaterialCode],Catalog[EqGrain_oz],0),0)</f>
        <v>0</v>
      </c>
      <c r="K103" s="55">
        <f>IFERROR(_xlfn.XLOOKUP(A103,Catalog[MaterialCode],Catalog[CheeseLbsDFperCase],0),0)</f>
        <v>0</v>
      </c>
      <c r="L103" s="57">
        <v>0</v>
      </c>
      <c r="M103" s="57">
        <v>0</v>
      </c>
      <c r="N103" s="57">
        <v>0</v>
      </c>
      <c r="O103" s="55">
        <f t="shared" si="7"/>
        <v>0</v>
      </c>
      <c r="P103" s="55">
        <f t="shared" si="8"/>
        <v>0</v>
      </c>
      <c r="Q103" s="55">
        <f t="shared" si="9"/>
        <v>0</v>
      </c>
      <c r="R103" s="57">
        <v>0</v>
      </c>
      <c r="S103" s="57">
        <v>0</v>
      </c>
      <c r="T103" s="57">
        <v>0</v>
      </c>
      <c r="U103" s="57">
        <v>0</v>
      </c>
      <c r="V103" s="57">
        <v>0</v>
      </c>
      <c r="W103" s="57">
        <v>0</v>
      </c>
      <c r="X103" s="57">
        <v>0</v>
      </c>
      <c r="Y103" s="57">
        <v>0</v>
      </c>
      <c r="Z103" s="57">
        <v>0</v>
      </c>
      <c r="AA103" s="57">
        <v>0</v>
      </c>
      <c r="AB103" s="57">
        <v>0</v>
      </c>
      <c r="AC103" s="57">
        <v>0</v>
      </c>
      <c r="AD103" s="55">
        <f t="shared" si="10"/>
        <v>0</v>
      </c>
    </row>
    <row r="104" spans="1:30" x14ac:dyDescent="0.25">
      <c r="B104" s="56" t="str">
        <f>IFERROR(_xlfn.XLOOKUP(A104,Catalog[MaterialCode],Catalog[Description],""),"")</f>
        <v/>
      </c>
      <c r="C104" s="55" t="str">
        <f>IFERROR(_xlfn.XLOOKUP(A104,Catalog[MaterialCode],Catalog[Commodity],""),"")</f>
        <v/>
      </c>
      <c r="D104" s="55">
        <f>IFERROR(_xlfn.XLOOKUP(A104,Catalog[MaterialCode],Catalog[NetCaseWeight_lbs],0),0)</f>
        <v>0</v>
      </c>
      <c r="E104" s="55">
        <f>IFERROR(_xlfn.XLOOKUP(A104,Catalog[MaterialCode],Catalog[ServingsPerCase],0),0)</f>
        <v>0</v>
      </c>
      <c r="F104" s="55">
        <f>IFERROR(_xlfn.XLOOKUP(A104,Catalog[MaterialCode],Catalog[ServingSize_oz],0),0)</f>
        <v>0</v>
      </c>
      <c r="G104" s="55">
        <f>IFERROR(_xlfn.XLOOKUP(A104,Catalog[MaterialCode],Catalog[CSCPoints],0),0)</f>
        <v>0</v>
      </c>
      <c r="H104" s="55">
        <f>IFERROR(_xlfn.XLOOKUP(A104,Catalog[MaterialCode],Catalog[CNPortion],0),0)</f>
        <v>0</v>
      </c>
      <c r="I104" s="55">
        <f>IFERROR(_xlfn.XLOOKUP(A104,Catalog[MaterialCode],Catalog[MMA_oz],0),0)</f>
        <v>0</v>
      </c>
      <c r="J104" s="55">
        <f>IFERROR(_xlfn.XLOOKUP(A104,Catalog[MaterialCode],Catalog[EqGrain_oz],0),0)</f>
        <v>0</v>
      </c>
      <c r="K104" s="55">
        <f>IFERROR(_xlfn.XLOOKUP(A104,Catalog[MaterialCode],Catalog[CheeseLbsDFperCase],0),0)</f>
        <v>0</v>
      </c>
      <c r="L104" s="57">
        <v>0</v>
      </c>
      <c r="M104" s="57">
        <v>0</v>
      </c>
      <c r="N104" s="57">
        <v>0</v>
      </c>
      <c r="O104" s="55">
        <f t="shared" si="7"/>
        <v>0</v>
      </c>
      <c r="P104" s="55">
        <f t="shared" si="8"/>
        <v>0</v>
      </c>
      <c r="Q104" s="55">
        <f t="shared" si="9"/>
        <v>0</v>
      </c>
      <c r="R104" s="57">
        <v>0</v>
      </c>
      <c r="S104" s="57">
        <v>0</v>
      </c>
      <c r="T104" s="57">
        <v>0</v>
      </c>
      <c r="U104" s="57">
        <v>0</v>
      </c>
      <c r="V104" s="57">
        <v>0</v>
      </c>
      <c r="W104" s="57">
        <v>0</v>
      </c>
      <c r="X104" s="57">
        <v>0</v>
      </c>
      <c r="Y104" s="57">
        <v>0</v>
      </c>
      <c r="Z104" s="57">
        <v>0</v>
      </c>
      <c r="AA104" s="57">
        <v>0</v>
      </c>
      <c r="AB104" s="57">
        <v>0</v>
      </c>
      <c r="AC104" s="57">
        <v>0</v>
      </c>
      <c r="AD104" s="55">
        <f t="shared" si="10"/>
        <v>0</v>
      </c>
    </row>
    <row r="105" spans="1:30" x14ac:dyDescent="0.25">
      <c r="B105" s="56" t="str">
        <f>IFERROR(_xlfn.XLOOKUP(A105,Catalog[MaterialCode],Catalog[Description],""),"")</f>
        <v/>
      </c>
      <c r="C105" s="55" t="str">
        <f>IFERROR(_xlfn.XLOOKUP(A105,Catalog[MaterialCode],Catalog[Commodity],""),"")</f>
        <v/>
      </c>
      <c r="D105" s="55">
        <f>IFERROR(_xlfn.XLOOKUP(A105,Catalog[MaterialCode],Catalog[NetCaseWeight_lbs],0),0)</f>
        <v>0</v>
      </c>
      <c r="E105" s="55">
        <f>IFERROR(_xlfn.XLOOKUP(A105,Catalog[MaterialCode],Catalog[ServingsPerCase],0),0)</f>
        <v>0</v>
      </c>
      <c r="F105" s="55">
        <f>IFERROR(_xlfn.XLOOKUP(A105,Catalog[MaterialCode],Catalog[ServingSize_oz],0),0)</f>
        <v>0</v>
      </c>
      <c r="G105" s="55">
        <f>IFERROR(_xlfn.XLOOKUP(A105,Catalog[MaterialCode],Catalog[CSCPoints],0),0)</f>
        <v>0</v>
      </c>
      <c r="H105" s="55">
        <f>IFERROR(_xlfn.XLOOKUP(A105,Catalog[MaterialCode],Catalog[CNPortion],0),0)</f>
        <v>0</v>
      </c>
      <c r="I105" s="55">
        <f>IFERROR(_xlfn.XLOOKUP(A105,Catalog[MaterialCode],Catalog[MMA_oz],0),0)</f>
        <v>0</v>
      </c>
      <c r="J105" s="55">
        <f>IFERROR(_xlfn.XLOOKUP(A105,Catalog[MaterialCode],Catalog[EqGrain_oz],0),0)</f>
        <v>0</v>
      </c>
      <c r="K105" s="55">
        <f>IFERROR(_xlfn.XLOOKUP(A105,Catalog[MaterialCode],Catalog[CheeseLbsDFperCase],0),0)</f>
        <v>0</v>
      </c>
      <c r="L105" s="57">
        <v>0</v>
      </c>
      <c r="M105" s="57">
        <v>0</v>
      </c>
      <c r="N105" s="57">
        <v>0</v>
      </c>
      <c r="O105" s="55">
        <f t="shared" ref="O105:O108" si="11">IF(L105&gt;0,L105*E105,IF(AND(M105&gt;0,N105&gt;0),M105*N105,0))</f>
        <v>0</v>
      </c>
      <c r="P105" s="55">
        <f t="shared" ref="P105:P108" si="12">IF(L105&gt;0,L105,IF(E105&gt;0,ROUNDUP(O105/E105,0),0))</f>
        <v>0</v>
      </c>
      <c r="Q105" s="55">
        <f t="shared" ref="Q105:Q108" si="13">P105*K105</f>
        <v>0</v>
      </c>
      <c r="R105" s="57">
        <v>0</v>
      </c>
      <c r="S105" s="57">
        <v>0</v>
      </c>
      <c r="T105" s="57">
        <v>0</v>
      </c>
      <c r="U105" s="57">
        <v>0</v>
      </c>
      <c r="V105" s="57">
        <v>0</v>
      </c>
      <c r="W105" s="57">
        <v>0</v>
      </c>
      <c r="X105" s="57">
        <v>0</v>
      </c>
      <c r="Y105" s="57">
        <v>0</v>
      </c>
      <c r="Z105" s="57">
        <v>0</v>
      </c>
      <c r="AA105" s="57">
        <v>0</v>
      </c>
      <c r="AB105" s="57">
        <v>0</v>
      </c>
      <c r="AC105" s="57">
        <v>0</v>
      </c>
      <c r="AD105" s="55">
        <f t="shared" si="10"/>
        <v>0</v>
      </c>
    </row>
    <row r="106" spans="1:30" x14ac:dyDescent="0.25">
      <c r="B106" s="56" t="str">
        <f>IFERROR(_xlfn.XLOOKUP(A106,Catalog[MaterialCode],Catalog[Description],""),"")</f>
        <v/>
      </c>
      <c r="C106" s="55" t="str">
        <f>IFERROR(_xlfn.XLOOKUP(A106,Catalog[MaterialCode],Catalog[Commodity],""),"")</f>
        <v/>
      </c>
      <c r="D106" s="55">
        <f>IFERROR(_xlfn.XLOOKUP(A106,Catalog[MaterialCode],Catalog[NetCaseWeight_lbs],0),0)</f>
        <v>0</v>
      </c>
      <c r="E106" s="55">
        <f>IFERROR(_xlfn.XLOOKUP(A106,Catalog[MaterialCode],Catalog[ServingsPerCase],0),0)</f>
        <v>0</v>
      </c>
      <c r="F106" s="55">
        <f>IFERROR(_xlfn.XLOOKUP(A106,Catalog[MaterialCode],Catalog[ServingSize_oz],0),0)</f>
        <v>0</v>
      </c>
      <c r="G106" s="55">
        <f>IFERROR(_xlfn.XLOOKUP(A106,Catalog[MaterialCode],Catalog[CSCPoints],0),0)</f>
        <v>0</v>
      </c>
      <c r="H106" s="55">
        <f>IFERROR(_xlfn.XLOOKUP(A106,Catalog[MaterialCode],Catalog[CNPortion],0),0)</f>
        <v>0</v>
      </c>
      <c r="I106" s="55">
        <f>IFERROR(_xlfn.XLOOKUP(A106,Catalog[MaterialCode],Catalog[MMA_oz],0),0)</f>
        <v>0</v>
      </c>
      <c r="J106" s="55">
        <f>IFERROR(_xlfn.XLOOKUP(A106,Catalog[MaterialCode],Catalog[EqGrain_oz],0),0)</f>
        <v>0</v>
      </c>
      <c r="K106" s="55">
        <f>IFERROR(_xlfn.XLOOKUP(A106,Catalog[MaterialCode],Catalog[CheeseLbsDFperCase],0),0)</f>
        <v>0</v>
      </c>
      <c r="L106" s="57">
        <v>0</v>
      </c>
      <c r="M106" s="57">
        <v>0</v>
      </c>
      <c r="N106" s="57">
        <v>0</v>
      </c>
      <c r="O106" s="55">
        <f t="shared" si="11"/>
        <v>0</v>
      </c>
      <c r="P106" s="55">
        <f t="shared" si="12"/>
        <v>0</v>
      </c>
      <c r="Q106" s="55">
        <f t="shared" si="13"/>
        <v>0</v>
      </c>
      <c r="R106" s="57">
        <v>0</v>
      </c>
      <c r="S106" s="57">
        <v>0</v>
      </c>
      <c r="T106" s="57">
        <v>0</v>
      </c>
      <c r="U106" s="57">
        <v>0</v>
      </c>
      <c r="V106" s="57">
        <v>0</v>
      </c>
      <c r="W106" s="57">
        <v>0</v>
      </c>
      <c r="X106" s="57">
        <v>0</v>
      </c>
      <c r="Y106" s="57">
        <v>0</v>
      </c>
      <c r="Z106" s="57">
        <v>0</v>
      </c>
      <c r="AA106" s="57">
        <v>0</v>
      </c>
      <c r="AB106" s="57">
        <v>0</v>
      </c>
      <c r="AC106" s="57">
        <v>0</v>
      </c>
      <c r="AD106" s="55">
        <f t="shared" si="10"/>
        <v>0</v>
      </c>
    </row>
    <row r="107" spans="1:30" x14ac:dyDescent="0.25">
      <c r="B107" s="56" t="str">
        <f>IFERROR(_xlfn.XLOOKUP(A107,Catalog[MaterialCode],Catalog[Description],""),"")</f>
        <v/>
      </c>
      <c r="C107" s="55" t="str">
        <f>IFERROR(_xlfn.XLOOKUP(A107,Catalog[MaterialCode],Catalog[Commodity],""),"")</f>
        <v/>
      </c>
      <c r="D107" s="55">
        <f>IFERROR(_xlfn.XLOOKUP(A107,Catalog[MaterialCode],Catalog[NetCaseWeight_lbs],0),0)</f>
        <v>0</v>
      </c>
      <c r="E107" s="55">
        <f>IFERROR(_xlfn.XLOOKUP(A107,Catalog[MaterialCode],Catalog[ServingsPerCase],0),0)</f>
        <v>0</v>
      </c>
      <c r="F107" s="55">
        <f>IFERROR(_xlfn.XLOOKUP(A107,Catalog[MaterialCode],Catalog[ServingSize_oz],0),0)</f>
        <v>0</v>
      </c>
      <c r="G107" s="55">
        <f>IFERROR(_xlfn.XLOOKUP(A107,Catalog[MaterialCode],Catalog[CSCPoints],0),0)</f>
        <v>0</v>
      </c>
      <c r="H107" s="55">
        <f>IFERROR(_xlfn.XLOOKUP(A107,Catalog[MaterialCode],Catalog[CNPortion],0),0)</f>
        <v>0</v>
      </c>
      <c r="I107" s="55">
        <f>IFERROR(_xlfn.XLOOKUP(A107,Catalog[MaterialCode],Catalog[MMA_oz],0),0)</f>
        <v>0</v>
      </c>
      <c r="J107" s="55">
        <f>IFERROR(_xlfn.XLOOKUP(A107,Catalog[MaterialCode],Catalog[EqGrain_oz],0),0)</f>
        <v>0</v>
      </c>
      <c r="K107" s="55">
        <f>IFERROR(_xlfn.XLOOKUP(A107,Catalog[MaterialCode],Catalog[CheeseLbsDFperCase],0),0)</f>
        <v>0</v>
      </c>
      <c r="L107" s="57">
        <v>0</v>
      </c>
      <c r="M107" s="57">
        <v>0</v>
      </c>
      <c r="N107" s="57">
        <v>0</v>
      </c>
      <c r="O107" s="55">
        <f t="shared" si="11"/>
        <v>0</v>
      </c>
      <c r="P107" s="55">
        <f t="shared" si="12"/>
        <v>0</v>
      </c>
      <c r="Q107" s="55">
        <f t="shared" si="13"/>
        <v>0</v>
      </c>
      <c r="R107" s="57">
        <v>0</v>
      </c>
      <c r="S107" s="57">
        <v>0</v>
      </c>
      <c r="T107" s="57">
        <v>0</v>
      </c>
      <c r="U107" s="57">
        <v>0</v>
      </c>
      <c r="V107" s="57">
        <v>0</v>
      </c>
      <c r="W107" s="57">
        <v>0</v>
      </c>
      <c r="X107" s="57">
        <v>0</v>
      </c>
      <c r="Y107" s="57">
        <v>0</v>
      </c>
      <c r="Z107" s="57">
        <v>0</v>
      </c>
      <c r="AA107" s="57">
        <v>0</v>
      </c>
      <c r="AB107" s="57">
        <v>0</v>
      </c>
      <c r="AC107" s="57">
        <v>0</v>
      </c>
      <c r="AD107" s="55">
        <f t="shared" si="10"/>
        <v>0</v>
      </c>
    </row>
    <row r="108" spans="1:30" x14ac:dyDescent="0.25">
      <c r="B108" s="56" t="str">
        <f>IFERROR(_xlfn.XLOOKUP(A108,Catalog[MaterialCode],Catalog[Description],""),"")</f>
        <v/>
      </c>
      <c r="C108" s="55" t="str">
        <f>IFERROR(_xlfn.XLOOKUP(A108,Catalog[MaterialCode],Catalog[Commodity],""),"")</f>
        <v/>
      </c>
      <c r="D108" s="55">
        <f>IFERROR(_xlfn.XLOOKUP(A108,Catalog[MaterialCode],Catalog[NetCaseWeight_lbs],0),0)</f>
        <v>0</v>
      </c>
      <c r="E108" s="55">
        <f>IFERROR(_xlfn.XLOOKUP(A108,Catalog[MaterialCode],Catalog[ServingsPerCase],0),0)</f>
        <v>0</v>
      </c>
      <c r="F108" s="55">
        <f>IFERROR(_xlfn.XLOOKUP(A108,Catalog[MaterialCode],Catalog[ServingSize_oz],0),0)</f>
        <v>0</v>
      </c>
      <c r="G108" s="55">
        <f>IFERROR(_xlfn.XLOOKUP(A108,Catalog[MaterialCode],Catalog[CSCPoints],0),0)</f>
        <v>0</v>
      </c>
      <c r="H108" s="55">
        <f>IFERROR(_xlfn.XLOOKUP(A108,Catalog[MaterialCode],Catalog[CNPortion],0),0)</f>
        <v>0</v>
      </c>
      <c r="I108" s="55">
        <f>IFERROR(_xlfn.XLOOKUP(A108,Catalog[MaterialCode],Catalog[MMA_oz],0),0)</f>
        <v>0</v>
      </c>
      <c r="J108" s="55">
        <f>IFERROR(_xlfn.XLOOKUP(A108,Catalog[MaterialCode],Catalog[EqGrain_oz],0),0)</f>
        <v>0</v>
      </c>
      <c r="K108" s="55">
        <f>IFERROR(_xlfn.XLOOKUP(A108,Catalog[MaterialCode],Catalog[CheeseLbsDFperCase],0),0)</f>
        <v>0</v>
      </c>
      <c r="L108" s="57">
        <v>0</v>
      </c>
      <c r="M108" s="57">
        <v>0</v>
      </c>
      <c r="N108" s="57">
        <v>0</v>
      </c>
      <c r="O108" s="55">
        <f t="shared" si="11"/>
        <v>0</v>
      </c>
      <c r="P108" s="55">
        <f t="shared" si="12"/>
        <v>0</v>
      </c>
      <c r="Q108" s="55">
        <f t="shared" si="13"/>
        <v>0</v>
      </c>
      <c r="R108" s="57">
        <v>0</v>
      </c>
      <c r="S108" s="57">
        <v>0</v>
      </c>
      <c r="T108" s="57">
        <v>0</v>
      </c>
      <c r="U108" s="57">
        <v>0</v>
      </c>
      <c r="V108" s="57">
        <v>0</v>
      </c>
      <c r="W108" s="57">
        <v>0</v>
      </c>
      <c r="X108" s="57">
        <v>0</v>
      </c>
      <c r="Y108" s="57">
        <v>0</v>
      </c>
      <c r="Z108" s="57">
        <v>0</v>
      </c>
      <c r="AA108" s="57">
        <v>0</v>
      </c>
      <c r="AB108" s="57">
        <v>0</v>
      </c>
      <c r="AC108" s="57">
        <v>0</v>
      </c>
      <c r="AD108" s="55">
        <f t="shared" si="10"/>
        <v>0</v>
      </c>
    </row>
    <row r="109" spans="1:30" x14ac:dyDescent="0.25">
      <c r="B109" t="str">
        <f>IFERROR(_xlfn.XLOOKUP(A109,Catalog[MaterialCode],Catalog[Description],""),"")</f>
        <v/>
      </c>
      <c r="C109" s="34"/>
      <c r="D109" s="34"/>
      <c r="E109" s="34"/>
      <c r="F109" s="34"/>
      <c r="G109" s="34"/>
      <c r="H109" s="34"/>
      <c r="I109" s="34"/>
      <c r="J109" s="34"/>
      <c r="K109" s="34"/>
      <c r="L109" s="34"/>
      <c r="M109" s="34"/>
      <c r="N109" s="34"/>
      <c r="O109" s="55"/>
      <c r="P109" s="55"/>
      <c r="Q109" s="55"/>
      <c r="R109" s="34"/>
      <c r="S109" s="34"/>
      <c r="T109" s="34"/>
      <c r="U109" s="34"/>
      <c r="V109" s="34"/>
      <c r="W109" s="34"/>
      <c r="X109" s="34"/>
      <c r="Y109" s="34"/>
      <c r="Z109" s="34"/>
      <c r="AA109" s="34"/>
      <c r="AB109" s="34"/>
      <c r="AC109" s="34"/>
      <c r="AD109" s="55"/>
    </row>
    <row r="110" spans="1:30" x14ac:dyDescent="0.25">
      <c r="A110" s="3" t="s">
        <v>210</v>
      </c>
      <c r="C110" s="34"/>
      <c r="D110" s="34"/>
      <c r="E110" s="34"/>
      <c r="F110" s="34"/>
      <c r="G110" s="34"/>
      <c r="H110" s="34"/>
      <c r="I110" s="34"/>
      <c r="J110" s="34"/>
      <c r="K110" s="34"/>
      <c r="L110" s="34"/>
      <c r="M110" s="34"/>
      <c r="N110" s="34"/>
      <c r="O110" s="55"/>
      <c r="P110" s="55">
        <f t="shared" ref="P110:Q110" si="14">SUM(P11:P108)</f>
        <v>0</v>
      </c>
      <c r="Q110" s="55">
        <f t="shared" si="14"/>
        <v>0</v>
      </c>
      <c r="R110" s="34"/>
      <c r="S110" s="34"/>
      <c r="T110" s="34"/>
      <c r="U110" s="34"/>
      <c r="V110" s="34"/>
      <c r="W110" s="34"/>
      <c r="X110" s="34"/>
      <c r="Y110" s="34"/>
      <c r="Z110" s="34"/>
      <c r="AA110" s="34"/>
      <c r="AB110" s="34"/>
      <c r="AC110" s="34">
        <f>SUM(AD11:AD108)</f>
        <v>0</v>
      </c>
      <c r="AD110" s="55"/>
    </row>
  </sheetData>
  <sheetProtection algorithmName="SHA-512" hashValue="dIIESoEz/4jqEc6+ggrab5ZVUSE9KYxrP5h9VvTWCqsODfp0FGw3yjjxqs1wqWx9NjAzLrAWB+/Ta+KV+XxErw==" saltValue="mI8bcVCKOPBegcioWf6fng==" spinCount="100000" sheet="1" objects="1" scenarios="1"/>
  <autoFilter ref="A10:AD110" xr:uid="{00000000-0001-0000-0300-000000000000}"/>
  <conditionalFormatting sqref="F5">
    <cfRule type="expression" dxfId="2" priority="19">
      <formula>(Q110+#REF!+#REF!)/B5&gt;=0.8</formula>
    </cfRule>
  </conditionalFormatting>
  <pageMargins left="0.75" right="0.75" top="1" bottom="1" header="0.5" footer="0.5"/>
  <pageSetup orientation="portrait" r:id="rId1"/>
  <drawing r:id="rId2"/>
  <extLst>
    <ext xmlns:x14="http://schemas.microsoft.com/office/spreadsheetml/2009/9/main" uri="{CCE6A557-97BC-4b89-ADB6-D9C93CAAB3DF}">
      <x14:dataValidations xmlns:xm="http://schemas.microsoft.com/office/excel/2006/main" count="1">
        <x14:dataValidation type="list" allowBlank="1" xr:uid="{00000000-0002-0000-0300-000000000000}">
          <x14:formula1>
            <xm:f>'Catalog'!$A$2:$A$123</xm:f>
          </x14:formula1>
          <xm:sqref>A11:A108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C4C6"/>
  </sheetPr>
  <dimension ref="A1:AD111"/>
  <sheetViews>
    <sheetView showGridLines="0" workbookViewId="0">
      <pane xSplit="6" ySplit="10" topLeftCell="G29" activePane="bottomRight" state="frozen"/>
      <selection pane="topRight" activeCell="G1" sqref="G1"/>
      <selection pane="bottomLeft" activeCell="A11" sqref="A11"/>
      <selection pane="bottomRight" activeCell="K43" sqref="K43"/>
    </sheetView>
  </sheetViews>
  <sheetFormatPr defaultRowHeight="15" x14ac:dyDescent="0.25"/>
  <cols>
    <col min="1" max="1" width="16" customWidth="1"/>
    <col min="2" max="2" width="48" bestFit="1" customWidth="1"/>
    <col min="3" max="4" width="16" customWidth="1"/>
    <col min="5" max="5" width="13.85546875" customWidth="1"/>
    <col min="6" max="6" width="12.140625" customWidth="1"/>
    <col min="7" max="7" width="11.140625" customWidth="1"/>
    <col min="8" max="8" width="16" customWidth="1"/>
    <col min="9" max="9" width="9.5703125" customWidth="1"/>
    <col min="10" max="10" width="11.7109375" customWidth="1"/>
    <col min="11" max="11" width="16" customWidth="1"/>
    <col min="12" max="12" width="12.42578125" customWidth="1"/>
    <col min="13" max="13" width="11.85546875" customWidth="1"/>
    <col min="14" max="14" width="12.7109375" customWidth="1"/>
    <col min="15" max="15" width="12.140625" customWidth="1"/>
    <col min="16" max="16" width="10.7109375" customWidth="1"/>
    <col min="17" max="17" width="11.85546875" customWidth="1"/>
    <col min="18" max="29" width="16" customWidth="1"/>
    <col min="30" max="30" width="16" style="34" customWidth="1"/>
  </cols>
  <sheetData>
    <row r="1" spans="1:30" ht="23.25" x14ac:dyDescent="0.35">
      <c r="A1" s="52" t="s">
        <v>219</v>
      </c>
    </row>
    <row r="2" spans="1:30" ht="15.75" thickBot="1" x14ac:dyDescent="0.3"/>
    <row r="3" spans="1:30" ht="30" x14ac:dyDescent="0.25">
      <c r="A3" s="6" t="s">
        <v>220</v>
      </c>
      <c r="B3" s="82">
        <v>0</v>
      </c>
      <c r="C3" s="13"/>
      <c r="D3" s="39" t="s">
        <v>166</v>
      </c>
      <c r="E3" s="76">
        <f>IF(B5&gt;0, (Q111)/B5, 0)</f>
        <v>0</v>
      </c>
      <c r="F3" s="8"/>
    </row>
    <row r="4" spans="1:30" ht="30.75" customHeight="1" x14ac:dyDescent="0.25">
      <c r="A4" s="37" t="s">
        <v>213</v>
      </c>
      <c r="B4" s="81">
        <v>0</v>
      </c>
      <c r="C4" s="10"/>
      <c r="F4" s="11"/>
    </row>
    <row r="5" spans="1:30" ht="30.75" thickBot="1" x14ac:dyDescent="0.3">
      <c r="A5" s="38" t="s">
        <v>214</v>
      </c>
      <c r="B5" s="78">
        <f>B3+B4</f>
        <v>0</v>
      </c>
      <c r="C5" s="40" t="s">
        <v>215</v>
      </c>
      <c r="D5" s="78">
        <f>Q111</f>
        <v>0</v>
      </c>
      <c r="E5" s="40" t="s">
        <v>216</v>
      </c>
      <c r="F5" s="73">
        <f>B5-D5</f>
        <v>0</v>
      </c>
    </row>
    <row r="9" spans="1:30" x14ac:dyDescent="0.25">
      <c r="L9" t="s">
        <v>176</v>
      </c>
    </row>
    <row r="10" spans="1:30" s="5" customFormat="1" ht="45" x14ac:dyDescent="0.25">
      <c r="A10" s="41" t="s">
        <v>177</v>
      </c>
      <c r="B10" s="4" t="s">
        <v>21</v>
      </c>
      <c r="C10" s="53" t="s">
        <v>22</v>
      </c>
      <c r="D10" s="53" t="s">
        <v>178</v>
      </c>
      <c r="E10" s="53" t="s">
        <v>179</v>
      </c>
      <c r="F10" s="53" t="s">
        <v>180</v>
      </c>
      <c r="G10" s="53" t="s">
        <v>181</v>
      </c>
      <c r="H10" s="53" t="s">
        <v>182</v>
      </c>
      <c r="I10" s="53" t="s">
        <v>183</v>
      </c>
      <c r="J10" s="53" t="s">
        <v>184</v>
      </c>
      <c r="K10" s="53" t="s">
        <v>221</v>
      </c>
      <c r="L10" s="53" t="s">
        <v>187</v>
      </c>
      <c r="M10" s="53" t="s">
        <v>188</v>
      </c>
      <c r="N10" s="53" t="s">
        <v>189</v>
      </c>
      <c r="O10" s="53" t="s">
        <v>190</v>
      </c>
      <c r="P10" s="53" t="s">
        <v>191</v>
      </c>
      <c r="Q10" s="53" t="s">
        <v>222</v>
      </c>
      <c r="R10" s="53" t="s">
        <v>194</v>
      </c>
      <c r="S10" s="53" t="s">
        <v>195</v>
      </c>
      <c r="T10" s="53" t="s">
        <v>196</v>
      </c>
      <c r="U10" s="53" t="s">
        <v>197</v>
      </c>
      <c r="V10" s="53" t="s">
        <v>198</v>
      </c>
      <c r="W10" s="53" t="s">
        <v>199</v>
      </c>
      <c r="X10" s="53" t="s">
        <v>200</v>
      </c>
      <c r="Y10" s="53" t="s">
        <v>201</v>
      </c>
      <c r="Z10" s="53" t="s">
        <v>202</v>
      </c>
      <c r="AA10" s="53" t="s">
        <v>203</v>
      </c>
      <c r="AB10" s="53" t="s">
        <v>204</v>
      </c>
      <c r="AC10" s="53" t="s">
        <v>205</v>
      </c>
      <c r="AD10" s="53" t="s">
        <v>206</v>
      </c>
    </row>
    <row r="11" spans="1:30" x14ac:dyDescent="0.25">
      <c r="A11">
        <v>10000006919</v>
      </c>
      <c r="B11" s="56" t="str">
        <f>IFERROR(_xlfn.XLOOKUP(A11,Catalog[MaterialCode],Catalog[Description],""),"")</f>
        <v>Cheeseburger Meatloaf</v>
      </c>
      <c r="C11" s="55" t="str">
        <f>IFERROR(_xlfn.XLOOKUP(A11,Catalog[MaterialCode],Catalog[Commodity],""),"")</f>
        <v>100154 / 100155</v>
      </c>
      <c r="D11" s="55">
        <f>IFERROR(_xlfn.XLOOKUP(A11,Catalog[MaterialCode],Catalog[NetCaseWeight_lbs],0),0)</f>
        <v>18.13</v>
      </c>
      <c r="E11" s="55">
        <f>IFERROR(_xlfn.XLOOKUP(A11,Catalog[MaterialCode],Catalog[ServingsPerCase],0),0)</f>
        <v>100</v>
      </c>
      <c r="F11" s="55">
        <f>IFERROR(_xlfn.XLOOKUP(A11,Catalog[MaterialCode],Catalog[ServingSize_oz],0),0)</f>
        <v>2.9</v>
      </c>
      <c r="G11" s="55">
        <f>IFERROR(_xlfn.XLOOKUP(A11,Catalog[MaterialCode],Catalog[CSCPoints],0),0)</f>
        <v>30</v>
      </c>
      <c r="H11" s="55" t="str">
        <f>IFERROR(_xlfn.XLOOKUP(A11,Catalog[MaterialCode],Catalog[CNPortion],0),0)</f>
        <v xml:space="preserve">1 piece </v>
      </c>
      <c r="I11" s="55">
        <f>IFERROR(_xlfn.XLOOKUP(A11,Catalog[MaterialCode],Catalog[MMA_oz],0),0)</f>
        <v>2</v>
      </c>
      <c r="J11" s="55">
        <f>IFERROR(_xlfn.XLOOKUP(A11,Catalog[MaterialCode],Catalog[EqGrain_oz],0),0)</f>
        <v>0</v>
      </c>
      <c r="K11" s="55">
        <f>IFERROR(_xlfn.XLOOKUP(A11,Catalog[MaterialCode],Catalog[BeefLbsDFperCase],0),0)</f>
        <v>14.75</v>
      </c>
      <c r="L11" s="57">
        <v>0</v>
      </c>
      <c r="M11" s="57">
        <v>0</v>
      </c>
      <c r="N11" s="57">
        <v>0</v>
      </c>
      <c r="O11" s="55">
        <f t="shared" ref="O11:O41" si="0">IF(L11&gt;0,L11*E11,IF(AND(M11&gt;0,N11&gt;0),M11*N11,0))</f>
        <v>0</v>
      </c>
      <c r="P11" s="55">
        <f t="shared" ref="P11:P41" si="1">IF(L11&gt;0,L11,IF(E11&gt;0,ROUNDUP(O11/E11,0),0))</f>
        <v>0</v>
      </c>
      <c r="Q11" s="55">
        <f t="shared" ref="Q11:Q41" si="2">P11*K11</f>
        <v>0</v>
      </c>
      <c r="R11" s="57">
        <v>0</v>
      </c>
      <c r="S11" s="57">
        <v>0</v>
      </c>
      <c r="T11" s="57">
        <v>0</v>
      </c>
      <c r="U11" s="57">
        <v>0</v>
      </c>
      <c r="V11" s="57">
        <v>0</v>
      </c>
      <c r="W11" s="57">
        <v>0</v>
      </c>
      <c r="X11" s="57">
        <v>0</v>
      </c>
      <c r="Y11" s="57">
        <v>0</v>
      </c>
      <c r="Z11" s="57">
        <v>0</v>
      </c>
      <c r="AA11" s="57">
        <v>0</v>
      </c>
      <c r="AB11" s="57">
        <v>0</v>
      </c>
      <c r="AC11" s="57">
        <v>0</v>
      </c>
      <c r="AD11" s="55">
        <f>P11-SUM(R11:AC11)</f>
        <v>0</v>
      </c>
    </row>
    <row r="12" spans="1:30" x14ac:dyDescent="0.25">
      <c r="A12">
        <v>10000008443</v>
      </c>
      <c r="B12" s="56" t="str">
        <f>IFERROR(_xlfn.XLOOKUP(A12,Catalog[MaterialCode],Catalog[Description],""),"")</f>
        <v>Down Home Beef Salisbury Steak</v>
      </c>
      <c r="C12" s="55" t="str">
        <f>IFERROR(_xlfn.XLOOKUP(A12,Catalog[MaterialCode],Catalog[Commodity],""),"")</f>
        <v>100154 / 100155</v>
      </c>
      <c r="D12" s="55">
        <f>IFERROR(_xlfn.XLOOKUP(A12,Catalog[MaterialCode],Catalog[NetCaseWeight_lbs],0),0)</f>
        <v>31.88</v>
      </c>
      <c r="E12" s="55">
        <f>IFERROR(_xlfn.XLOOKUP(A12,Catalog[MaterialCode],Catalog[ServingsPerCase],0),0)</f>
        <v>170</v>
      </c>
      <c r="F12" s="55">
        <f>IFERROR(_xlfn.XLOOKUP(A12,Catalog[MaterialCode],Catalog[ServingSize_oz],0),0)</f>
        <v>3</v>
      </c>
      <c r="G12" s="55">
        <f>IFERROR(_xlfn.XLOOKUP(A12,Catalog[MaterialCode],Catalog[CSCPoints],0),0)</f>
        <v>30</v>
      </c>
      <c r="H12" s="55" t="str">
        <f>IFERROR(_xlfn.XLOOKUP(A12,Catalog[MaterialCode],Catalog[CNPortion],0),0)</f>
        <v xml:space="preserve">1 piece </v>
      </c>
      <c r="I12" s="55">
        <f>IFERROR(_xlfn.XLOOKUP(A12,Catalog[MaterialCode],Catalog[MMA_oz],0),0)</f>
        <v>2</v>
      </c>
      <c r="J12" s="55">
        <f>IFERROR(_xlfn.XLOOKUP(A12,Catalog[MaterialCode],Catalog[EqGrain_oz],0),0)</f>
        <v>0</v>
      </c>
      <c r="K12" s="55">
        <f>IFERROR(_xlfn.XLOOKUP(A12,Catalog[MaterialCode],Catalog[BeefLbsDFperCase],0),0)</f>
        <v>24.25</v>
      </c>
      <c r="L12" s="57">
        <v>0</v>
      </c>
      <c r="M12" s="57">
        <v>0</v>
      </c>
      <c r="N12" s="57">
        <v>0</v>
      </c>
      <c r="O12" s="55">
        <f t="shared" si="0"/>
        <v>0</v>
      </c>
      <c r="P12" s="55">
        <f t="shared" si="1"/>
        <v>0</v>
      </c>
      <c r="Q12" s="55">
        <f t="shared" si="2"/>
        <v>0</v>
      </c>
      <c r="R12" s="57">
        <v>0</v>
      </c>
      <c r="S12" s="57">
        <v>0</v>
      </c>
      <c r="T12" s="57">
        <v>0</v>
      </c>
      <c r="U12" s="57">
        <v>0</v>
      </c>
      <c r="V12" s="57">
        <v>0</v>
      </c>
      <c r="W12" s="57">
        <v>0</v>
      </c>
      <c r="X12" s="57">
        <v>0</v>
      </c>
      <c r="Y12" s="57">
        <v>0</v>
      </c>
      <c r="Z12" s="57">
        <v>0</v>
      </c>
      <c r="AA12" s="57">
        <v>0</v>
      </c>
      <c r="AB12" s="57">
        <v>0</v>
      </c>
      <c r="AC12" s="57">
        <v>0</v>
      </c>
      <c r="AD12" s="55">
        <f t="shared" ref="AD12:AD74" si="3">P12-SUM(R12:AC12)</f>
        <v>0</v>
      </c>
    </row>
    <row r="13" spans="1:30" x14ac:dyDescent="0.25">
      <c r="A13">
        <v>10000008737</v>
      </c>
      <c r="B13" s="56" t="str">
        <f>IFERROR(_xlfn.XLOOKUP(A13,Catalog[MaterialCode],Catalog[Description],""),"")</f>
        <v>Fine Beef Crumbles</v>
      </c>
      <c r="C13" s="55" t="str">
        <f>IFERROR(_xlfn.XLOOKUP(A13,Catalog[MaterialCode],Catalog[Commodity],""),"")</f>
        <v>100154 / 100155</v>
      </c>
      <c r="D13" s="55">
        <f>IFERROR(_xlfn.XLOOKUP(A13,Catalog[MaterialCode],Catalog[NetCaseWeight_lbs],0),0)</f>
        <v>40</v>
      </c>
      <c r="E13" s="55">
        <f>IFERROR(_xlfn.XLOOKUP(A13,Catalog[MaterialCode],Catalog[ServingsPerCase],0),0)</f>
        <v>266</v>
      </c>
      <c r="F13" s="55">
        <f>IFERROR(_xlfn.XLOOKUP(A13,Catalog[MaterialCode],Catalog[ServingSize_oz],0),0)</f>
        <v>2.4</v>
      </c>
      <c r="G13" s="55">
        <f>IFERROR(_xlfn.XLOOKUP(A13,Catalog[MaterialCode],Catalog[CSCPoints],0),0)</f>
        <v>0</v>
      </c>
      <c r="H13" s="55" t="str">
        <f>IFERROR(_xlfn.XLOOKUP(A13,Catalog[MaterialCode],Catalog[CNPortion],0),0)</f>
        <v>2.4 oz.</v>
      </c>
      <c r="I13" s="55">
        <f>IFERROR(_xlfn.XLOOKUP(A13,Catalog[MaterialCode],Catalog[MMA_oz],0),0)</f>
        <v>2</v>
      </c>
      <c r="J13" s="55">
        <f>IFERROR(_xlfn.XLOOKUP(A13,Catalog[MaterialCode],Catalog[EqGrain_oz],0),0)</f>
        <v>0</v>
      </c>
      <c r="K13" s="55">
        <v>31.42</v>
      </c>
      <c r="L13" s="57">
        <v>0</v>
      </c>
      <c r="M13" s="57">
        <v>0</v>
      </c>
      <c r="N13" s="57">
        <v>0</v>
      </c>
      <c r="O13" s="55">
        <f t="shared" si="0"/>
        <v>0</v>
      </c>
      <c r="P13" s="55">
        <f t="shared" si="1"/>
        <v>0</v>
      </c>
      <c r="Q13" s="55">
        <f t="shared" si="2"/>
        <v>0</v>
      </c>
      <c r="R13" s="57">
        <v>0</v>
      </c>
      <c r="S13" s="57">
        <v>0</v>
      </c>
      <c r="T13" s="57">
        <v>0</v>
      </c>
      <c r="U13" s="57">
        <v>0</v>
      </c>
      <c r="V13" s="57">
        <v>0</v>
      </c>
      <c r="W13" s="57">
        <v>0</v>
      </c>
      <c r="X13" s="57">
        <v>0</v>
      </c>
      <c r="Y13" s="57">
        <v>0</v>
      </c>
      <c r="Z13" s="57">
        <v>0</v>
      </c>
      <c r="AA13" s="57">
        <v>0</v>
      </c>
      <c r="AB13" s="57">
        <v>0</v>
      </c>
      <c r="AC13" s="57">
        <v>0</v>
      </c>
      <c r="AD13" s="55">
        <f t="shared" si="3"/>
        <v>0</v>
      </c>
    </row>
    <row r="14" spans="1:30" x14ac:dyDescent="0.25">
      <c r="A14">
        <v>10000009860</v>
      </c>
      <c r="B14" s="56" t="str">
        <f>IFERROR(_xlfn.XLOOKUP(A14,Catalog[MaterialCode],Catalog[Description],""),"")</f>
        <v>Breaded Beef Patties</v>
      </c>
      <c r="C14" s="55" t="str">
        <f>IFERROR(_xlfn.XLOOKUP(A14,Catalog[MaterialCode],Catalog[Commodity],""),"")</f>
        <v>100154 / 100155</v>
      </c>
      <c r="D14" s="55">
        <f>IFERROR(_xlfn.XLOOKUP(A14,Catalog[MaterialCode],Catalog[NetCaseWeight_lbs],0),0)</f>
        <v>29.94</v>
      </c>
      <c r="E14" s="55">
        <f>IFERROR(_xlfn.XLOOKUP(A14,Catalog[MaterialCode],Catalog[ServingsPerCase],0),0)</f>
        <v>143</v>
      </c>
      <c r="F14" s="55">
        <f>IFERROR(_xlfn.XLOOKUP(A14,Catalog[MaterialCode],Catalog[ServingSize_oz],0),0)</f>
        <v>3.35</v>
      </c>
      <c r="G14" s="55">
        <f>IFERROR(_xlfn.XLOOKUP(A14,Catalog[MaterialCode],Catalog[CSCPoints],0),0)</f>
        <v>0</v>
      </c>
      <c r="H14" s="55" t="str">
        <f>IFERROR(_xlfn.XLOOKUP(A14,Catalog[MaterialCode],Catalog[CNPortion],0),0)</f>
        <v xml:space="preserve">1 piece </v>
      </c>
      <c r="I14" s="55">
        <f>IFERROR(_xlfn.XLOOKUP(A14,Catalog[MaterialCode],Catalog[MMA_oz],0),0)</f>
        <v>2</v>
      </c>
      <c r="J14" s="55">
        <f>IFERROR(_xlfn.XLOOKUP(A14,Catalog[MaterialCode],Catalog[EqGrain_oz],0),0)</f>
        <v>1</v>
      </c>
      <c r="K14" s="55">
        <f>IFERROR(_xlfn.XLOOKUP(A14,Catalog[MaterialCode],Catalog[BeefLbsDFperCase],0),0)</f>
        <v>27.76</v>
      </c>
      <c r="L14" s="57">
        <v>0</v>
      </c>
      <c r="M14" s="57">
        <v>0</v>
      </c>
      <c r="N14" s="57">
        <v>0</v>
      </c>
      <c r="O14" s="55">
        <f t="shared" si="0"/>
        <v>0</v>
      </c>
      <c r="P14" s="55">
        <f t="shared" si="1"/>
        <v>0</v>
      </c>
      <c r="Q14" s="55">
        <f t="shared" si="2"/>
        <v>0</v>
      </c>
      <c r="R14" s="57">
        <v>0</v>
      </c>
      <c r="S14" s="57">
        <v>0</v>
      </c>
      <c r="T14" s="57">
        <v>0</v>
      </c>
      <c r="U14" s="57">
        <v>0</v>
      </c>
      <c r="V14" s="57">
        <v>0</v>
      </c>
      <c r="W14" s="57">
        <v>0</v>
      </c>
      <c r="X14" s="57">
        <v>0</v>
      </c>
      <c r="Y14" s="57">
        <v>0</v>
      </c>
      <c r="Z14" s="57">
        <v>0</v>
      </c>
      <c r="AA14" s="57">
        <v>0</v>
      </c>
      <c r="AB14" s="57">
        <v>0</v>
      </c>
      <c r="AC14" s="57">
        <v>0</v>
      </c>
      <c r="AD14" s="55">
        <f t="shared" si="3"/>
        <v>0</v>
      </c>
    </row>
    <row r="15" spans="1:30" x14ac:dyDescent="0.25">
      <c r="A15">
        <v>10000011750</v>
      </c>
      <c r="B15" s="56" t="str">
        <f>IFERROR(_xlfn.XLOOKUP(A15,Catalog[MaterialCode],Catalog[Description],""),"")</f>
        <v>Beef Meatballs</v>
      </c>
      <c r="C15" s="55" t="str">
        <f>IFERROR(_xlfn.XLOOKUP(A15,Catalog[MaterialCode],Catalog[Commodity],""),"")</f>
        <v>100154 / 100155</v>
      </c>
      <c r="D15" s="55">
        <f>IFERROR(_xlfn.XLOOKUP(A15,Catalog[MaterialCode],Catalog[NetCaseWeight_lbs],0),0)</f>
        <v>30</v>
      </c>
      <c r="E15" s="55">
        <f>IFERROR(_xlfn.XLOOKUP(A15,Catalog[MaterialCode],Catalog[ServingsPerCase],0),0)</f>
        <v>192</v>
      </c>
      <c r="F15" s="55">
        <f>IFERROR(_xlfn.XLOOKUP(A15,Catalog[MaterialCode],Catalog[ServingSize_oz],0),0)</f>
        <v>2.5</v>
      </c>
      <c r="G15" s="55">
        <f>IFERROR(_xlfn.XLOOKUP(A15,Catalog[MaterialCode],Catalog[CSCPoints],0),0)</f>
        <v>30</v>
      </c>
      <c r="H15" s="55" t="str">
        <f>IFERROR(_xlfn.XLOOKUP(A15,Catalog[MaterialCode],Catalog[CNPortion],0),0)</f>
        <v>5 pieces</v>
      </c>
      <c r="I15" s="55">
        <f>IFERROR(_xlfn.XLOOKUP(A15,Catalog[MaterialCode],Catalog[MMA_oz],0),0)</f>
        <v>2</v>
      </c>
      <c r="J15" s="55">
        <f>IFERROR(_xlfn.XLOOKUP(A15,Catalog[MaterialCode],Catalog[EqGrain_oz],0),0)</f>
        <v>0</v>
      </c>
      <c r="K15" s="55">
        <f>IFERROR(_xlfn.XLOOKUP(A15,Catalog[MaterialCode],Catalog[BeefLbsDFperCase],0),0)</f>
        <v>24.39</v>
      </c>
      <c r="L15" s="57">
        <v>0</v>
      </c>
      <c r="M15" s="57">
        <v>0</v>
      </c>
      <c r="N15" s="57">
        <v>0</v>
      </c>
      <c r="O15" s="55">
        <f t="shared" si="0"/>
        <v>0</v>
      </c>
      <c r="P15" s="55">
        <f t="shared" si="1"/>
        <v>0</v>
      </c>
      <c r="Q15" s="55">
        <f t="shared" si="2"/>
        <v>0</v>
      </c>
      <c r="R15" s="57">
        <v>0</v>
      </c>
      <c r="S15" s="57">
        <v>0</v>
      </c>
      <c r="T15" s="57">
        <v>0</v>
      </c>
      <c r="U15" s="57">
        <v>0</v>
      </c>
      <c r="V15" s="57">
        <v>0</v>
      </c>
      <c r="W15" s="57">
        <v>0</v>
      </c>
      <c r="X15" s="57">
        <v>0</v>
      </c>
      <c r="Y15" s="57">
        <v>0</v>
      </c>
      <c r="Z15" s="57">
        <v>0</v>
      </c>
      <c r="AA15" s="57">
        <v>0</v>
      </c>
      <c r="AB15" s="57">
        <v>0</v>
      </c>
      <c r="AC15" s="57">
        <v>0</v>
      </c>
      <c r="AD15" s="55">
        <f t="shared" si="3"/>
        <v>0</v>
      </c>
    </row>
    <row r="16" spans="1:30" x14ac:dyDescent="0.25">
      <c r="A16">
        <v>10000013716</v>
      </c>
      <c r="B16" s="56" t="str">
        <f>IFERROR(_xlfn.XLOOKUP(A16,Catalog[MaterialCode],Catalog[Description],""),"")</f>
        <v>Smokie Grill® Beef Rib Pattie with Honey BBQ Sauce</v>
      </c>
      <c r="C16" s="55" t="str">
        <f>IFERROR(_xlfn.XLOOKUP(A16,Catalog[MaterialCode],Catalog[Commodity],""),"")</f>
        <v>100154 / 100155</v>
      </c>
      <c r="D16" s="55">
        <f>IFERROR(_xlfn.XLOOKUP(A16,Catalog[MaterialCode],Catalog[NetCaseWeight_lbs],0),0)</f>
        <v>20.25</v>
      </c>
      <c r="E16" s="55">
        <f>IFERROR(_xlfn.XLOOKUP(A16,Catalog[MaterialCode],Catalog[ServingsPerCase],0),0)</f>
        <v>100</v>
      </c>
      <c r="F16" s="55">
        <f>IFERROR(_xlfn.XLOOKUP(A16,Catalog[MaterialCode],Catalog[ServingSize_oz],0),0)</f>
        <v>3.25</v>
      </c>
      <c r="G16" s="55">
        <f>IFERROR(_xlfn.XLOOKUP(A16,Catalog[MaterialCode],Catalog[CSCPoints],0),0)</f>
        <v>0</v>
      </c>
      <c r="H16" s="55" t="str">
        <f>IFERROR(_xlfn.XLOOKUP(A16,Catalog[MaterialCode],Catalog[CNPortion],0),0)</f>
        <v>1 piece</v>
      </c>
      <c r="I16" s="55">
        <f>IFERROR(_xlfn.XLOOKUP(A16,Catalog[MaterialCode],Catalog[MMA_oz],0),0)</f>
        <v>2</v>
      </c>
      <c r="J16" s="55">
        <f>IFERROR(_xlfn.XLOOKUP(A16,Catalog[MaterialCode],Catalog[EqGrain_oz],0),0)</f>
        <v>0</v>
      </c>
      <c r="K16" s="55">
        <f>IFERROR(_xlfn.XLOOKUP(A16,Catalog[MaterialCode],Catalog[BeefLbsDFperCase],0),0)</f>
        <v>9.4600000000000009</v>
      </c>
      <c r="L16" s="57">
        <v>0</v>
      </c>
      <c r="M16" s="57">
        <v>0</v>
      </c>
      <c r="N16" s="57">
        <v>0</v>
      </c>
      <c r="O16" s="55">
        <f t="shared" si="0"/>
        <v>0</v>
      </c>
      <c r="P16" s="55">
        <f t="shared" si="1"/>
        <v>0</v>
      </c>
      <c r="Q16" s="55">
        <f t="shared" si="2"/>
        <v>0</v>
      </c>
      <c r="R16" s="57">
        <v>0</v>
      </c>
      <c r="S16" s="57">
        <v>0</v>
      </c>
      <c r="T16" s="57">
        <v>0</v>
      </c>
      <c r="U16" s="57">
        <v>0</v>
      </c>
      <c r="V16" s="57">
        <v>0</v>
      </c>
      <c r="W16" s="57">
        <v>0</v>
      </c>
      <c r="X16" s="57">
        <v>0</v>
      </c>
      <c r="Y16" s="57">
        <v>0</v>
      </c>
      <c r="Z16" s="57">
        <v>0</v>
      </c>
      <c r="AA16" s="57">
        <v>0</v>
      </c>
      <c r="AB16" s="57">
        <v>0</v>
      </c>
      <c r="AC16" s="57">
        <v>0</v>
      </c>
      <c r="AD16" s="55">
        <f t="shared" si="3"/>
        <v>0</v>
      </c>
    </row>
    <row r="17" spans="1:30" x14ac:dyDescent="0.25">
      <c r="A17">
        <v>10000013740</v>
      </c>
      <c r="B17" s="56" t="str">
        <f>IFERROR(_xlfn.XLOOKUP(A17,Catalog[MaterialCode],Catalog[Description],""),"")</f>
        <v>Wonderbites® Beef Dipper with Teriyaki</v>
      </c>
      <c r="C17" s="55" t="str">
        <f>IFERROR(_xlfn.XLOOKUP(A17,Catalog[MaterialCode],Catalog[Commodity],""),"")</f>
        <v>100154 / 100155</v>
      </c>
      <c r="D17" s="55">
        <f>IFERROR(_xlfn.XLOOKUP(A17,Catalog[MaterialCode],Catalog[NetCaseWeight_lbs],0),0)</f>
        <v>25</v>
      </c>
      <c r="E17" s="55">
        <f>IFERROR(_xlfn.XLOOKUP(A17,Catalog[MaterialCode],Catalog[ServingsPerCase],0),0)</f>
        <v>143</v>
      </c>
      <c r="F17" s="55">
        <f>IFERROR(_xlfn.XLOOKUP(A17,Catalog[MaterialCode],Catalog[ServingSize_oz],0),0)</f>
        <v>2.8</v>
      </c>
      <c r="G17" s="55">
        <f>IFERROR(_xlfn.XLOOKUP(A17,Catalog[MaterialCode],Catalog[CSCPoints],0),0)</f>
        <v>0</v>
      </c>
      <c r="H17" s="55" t="str">
        <f>IFERROR(_xlfn.XLOOKUP(A17,Catalog[MaterialCode],Catalog[CNPortion],0),0)</f>
        <v>4 pieces</v>
      </c>
      <c r="I17" s="55">
        <f>IFERROR(_xlfn.XLOOKUP(A17,Catalog[MaterialCode],Catalog[MMA_oz],0),0)</f>
        <v>2</v>
      </c>
      <c r="J17" s="55">
        <f>IFERROR(_xlfn.XLOOKUP(A17,Catalog[MaterialCode],Catalog[EqGrain_oz],0),0)</f>
        <v>0</v>
      </c>
      <c r="K17" s="55">
        <f>IFERROR(_xlfn.XLOOKUP(A17,Catalog[MaterialCode],Catalog[BeefLbsDFperCase],0),0)</f>
        <v>23.73</v>
      </c>
      <c r="L17" s="57">
        <v>0</v>
      </c>
      <c r="M17" s="57">
        <v>0</v>
      </c>
      <c r="N17" s="57">
        <v>0</v>
      </c>
      <c r="O17" s="55">
        <f t="shared" si="0"/>
        <v>0</v>
      </c>
      <c r="P17" s="55">
        <f t="shared" si="1"/>
        <v>0</v>
      </c>
      <c r="Q17" s="55">
        <f t="shared" si="2"/>
        <v>0</v>
      </c>
      <c r="R17" s="57">
        <v>0</v>
      </c>
      <c r="S17" s="57">
        <v>0</v>
      </c>
      <c r="T17" s="57">
        <v>0</v>
      </c>
      <c r="U17" s="57">
        <v>0</v>
      </c>
      <c r="V17" s="57">
        <v>0</v>
      </c>
      <c r="W17" s="57">
        <v>0</v>
      </c>
      <c r="X17" s="57">
        <v>0</v>
      </c>
      <c r="Y17" s="57">
        <v>0</v>
      </c>
      <c r="Z17" s="57">
        <v>0</v>
      </c>
      <c r="AA17" s="57">
        <v>0</v>
      </c>
      <c r="AB17" s="57">
        <v>0</v>
      </c>
      <c r="AC17" s="57">
        <v>0</v>
      </c>
      <c r="AD17" s="55">
        <f t="shared" si="3"/>
        <v>0</v>
      </c>
    </row>
    <row r="18" spans="1:30" x14ac:dyDescent="0.25">
      <c r="A18">
        <v>10000013782</v>
      </c>
      <c r="B18" s="56" t="str">
        <f>IFERROR(_xlfn.XLOOKUP(A18,Catalog[MaterialCode],Catalog[Description],""),"")</f>
        <v>Flame Grilled Beef Pattie with Onion</v>
      </c>
      <c r="C18" s="55" t="str">
        <f>IFERROR(_xlfn.XLOOKUP(A18,Catalog[MaterialCode],Catalog[Commodity],""),"")</f>
        <v>100154 / 100155</v>
      </c>
      <c r="D18" s="55">
        <f>IFERROR(_xlfn.XLOOKUP(A18,Catalog[MaterialCode],Catalog[NetCaseWeight_lbs],0),0)</f>
        <v>16.25</v>
      </c>
      <c r="E18" s="55">
        <f>IFERROR(_xlfn.XLOOKUP(A18,Catalog[MaterialCode],Catalog[ServingsPerCase],0),0)</f>
        <v>100</v>
      </c>
      <c r="F18" s="55">
        <f>IFERROR(_xlfn.XLOOKUP(A18,Catalog[MaterialCode],Catalog[ServingSize_oz],0),0)</f>
        <v>2.6</v>
      </c>
      <c r="G18" s="55">
        <f>IFERROR(_xlfn.XLOOKUP(A18,Catalog[MaterialCode],Catalog[CSCPoints],0),0)</f>
        <v>0</v>
      </c>
      <c r="H18" s="55" t="str">
        <f>IFERROR(_xlfn.XLOOKUP(A18,Catalog[MaterialCode],Catalog[CNPortion],0),0)</f>
        <v>1 piece</v>
      </c>
      <c r="I18" s="55">
        <f>IFERROR(_xlfn.XLOOKUP(A18,Catalog[MaterialCode],Catalog[MMA_oz],0),0)</f>
        <v>2</v>
      </c>
      <c r="J18" s="55">
        <f>IFERROR(_xlfn.XLOOKUP(A18,Catalog[MaterialCode],Catalog[EqGrain_oz],0),0)</f>
        <v>0</v>
      </c>
      <c r="K18" s="55">
        <f>IFERROR(_xlfn.XLOOKUP(A18,Catalog[MaterialCode],Catalog[BeefLbsDFperCase],0),0)</f>
        <v>15.21</v>
      </c>
      <c r="L18" s="57">
        <v>0</v>
      </c>
      <c r="M18" s="57">
        <v>0</v>
      </c>
      <c r="N18" s="57">
        <v>0</v>
      </c>
      <c r="O18" s="55">
        <f t="shared" si="0"/>
        <v>0</v>
      </c>
      <c r="P18" s="55">
        <f t="shared" si="1"/>
        <v>0</v>
      </c>
      <c r="Q18" s="55">
        <f t="shared" si="2"/>
        <v>0</v>
      </c>
      <c r="R18" s="57">
        <v>0</v>
      </c>
      <c r="S18" s="57">
        <v>0</v>
      </c>
      <c r="T18" s="57">
        <v>0</v>
      </c>
      <c r="U18" s="57">
        <v>0</v>
      </c>
      <c r="V18" s="57">
        <v>0</v>
      </c>
      <c r="W18" s="57">
        <v>0</v>
      </c>
      <c r="X18" s="57">
        <v>0</v>
      </c>
      <c r="Y18" s="57">
        <v>0</v>
      </c>
      <c r="Z18" s="57">
        <v>0</v>
      </c>
      <c r="AA18" s="57">
        <v>0</v>
      </c>
      <c r="AB18" s="57">
        <v>0</v>
      </c>
      <c r="AC18" s="57">
        <v>0</v>
      </c>
      <c r="AD18" s="55">
        <f t="shared" si="3"/>
        <v>0</v>
      </c>
    </row>
    <row r="19" spans="1:30" x14ac:dyDescent="0.25">
      <c r="A19">
        <v>10000015230</v>
      </c>
      <c r="B19" s="56" t="str">
        <f>IFERROR(_xlfn.XLOOKUP(A19,Catalog[MaterialCode],Catalog[Description],""),"")</f>
        <v>Flame Grilled Beef Burger</v>
      </c>
      <c r="C19" s="55" t="str">
        <f>IFERROR(_xlfn.XLOOKUP(A19,Catalog[MaterialCode],Catalog[Commodity],""),"")</f>
        <v>100154 / 100155</v>
      </c>
      <c r="D19" s="55">
        <f>IFERROR(_xlfn.XLOOKUP(A19,Catalog[MaterialCode],Catalog[NetCaseWeight_lbs],0),0)</f>
        <v>30</v>
      </c>
      <c r="E19" s="55">
        <f>IFERROR(_xlfn.XLOOKUP(A19,Catalog[MaterialCode],Catalog[ServingsPerCase],0),0)</f>
        <v>160</v>
      </c>
      <c r="F19" s="55">
        <f>IFERROR(_xlfn.XLOOKUP(A19,Catalog[MaterialCode],Catalog[ServingSize_oz],0),0)</f>
        <v>3</v>
      </c>
      <c r="G19" s="55">
        <f>IFERROR(_xlfn.XLOOKUP(A19,Catalog[MaterialCode],Catalog[CSCPoints],0),0)</f>
        <v>0</v>
      </c>
      <c r="H19" s="55" t="str">
        <f>IFERROR(_xlfn.XLOOKUP(A19,Catalog[MaterialCode],Catalog[CNPortion],0),0)</f>
        <v>1 piece</v>
      </c>
      <c r="I19" s="55">
        <f>IFERROR(_xlfn.XLOOKUP(A19,Catalog[MaterialCode],Catalog[MMA_oz],0),0)</f>
        <v>3</v>
      </c>
      <c r="J19" s="55">
        <f>IFERROR(_xlfn.XLOOKUP(A19,Catalog[MaterialCode],Catalog[EqGrain_oz],0),0)</f>
        <v>0</v>
      </c>
      <c r="K19" s="55">
        <f>IFERROR(_xlfn.XLOOKUP(A19,Catalog[MaterialCode],Catalog[BeefLbsDFperCase],0),0)</f>
        <v>43.99</v>
      </c>
      <c r="L19" s="57">
        <v>0</v>
      </c>
      <c r="M19" s="57">
        <v>0</v>
      </c>
      <c r="N19" s="57">
        <v>0</v>
      </c>
      <c r="O19" s="55">
        <f t="shared" si="0"/>
        <v>0</v>
      </c>
      <c r="P19" s="55">
        <f t="shared" si="1"/>
        <v>0</v>
      </c>
      <c r="Q19" s="55">
        <f t="shared" si="2"/>
        <v>0</v>
      </c>
      <c r="R19" s="57">
        <v>0</v>
      </c>
      <c r="S19" s="57">
        <v>0</v>
      </c>
      <c r="T19" s="57">
        <v>0</v>
      </c>
      <c r="U19" s="57">
        <v>0</v>
      </c>
      <c r="V19" s="57">
        <v>0</v>
      </c>
      <c r="W19" s="57">
        <v>0</v>
      </c>
      <c r="X19" s="57">
        <v>0</v>
      </c>
      <c r="Y19" s="57">
        <v>0</v>
      </c>
      <c r="Z19" s="57">
        <v>0</v>
      </c>
      <c r="AA19" s="57">
        <v>0</v>
      </c>
      <c r="AB19" s="57">
        <v>0</v>
      </c>
      <c r="AC19" s="57">
        <v>0</v>
      </c>
      <c r="AD19" s="55">
        <f t="shared" si="3"/>
        <v>0</v>
      </c>
    </row>
    <row r="20" spans="1:30" x14ac:dyDescent="0.25">
      <c r="A20">
        <v>10000015320</v>
      </c>
      <c r="B20" s="56" t="str">
        <f>IFERROR(_xlfn.XLOOKUP(A20,Catalog[MaterialCode],Catalog[Description],""),"")</f>
        <v>Flame Grilled Beef Burger</v>
      </c>
      <c r="C20" s="55" t="str">
        <f>IFERROR(_xlfn.XLOOKUP(A20,Catalog[MaterialCode],Catalog[Commodity],""),"")</f>
        <v>100154 / 100155</v>
      </c>
      <c r="D20" s="55">
        <f>IFERROR(_xlfn.XLOOKUP(A20,Catalog[MaterialCode],Catalog[NetCaseWeight_lbs],0),0)</f>
        <v>31.41</v>
      </c>
      <c r="E20" s="55">
        <f>IFERROR(_xlfn.XLOOKUP(A20,Catalog[MaterialCode],Catalog[ServingsPerCase],0),0)</f>
        <v>250</v>
      </c>
      <c r="F20" s="55">
        <f>IFERROR(_xlfn.XLOOKUP(A20,Catalog[MaterialCode],Catalog[ServingSize_oz],0),0)</f>
        <v>2.0099999999999998</v>
      </c>
      <c r="G20" s="55">
        <f>IFERROR(_xlfn.XLOOKUP(A20,Catalog[MaterialCode],Catalog[CSCPoints],0),0)</f>
        <v>30</v>
      </c>
      <c r="H20" s="55" t="str">
        <f>IFERROR(_xlfn.XLOOKUP(A20,Catalog[MaterialCode],Catalog[CNPortion],0),0)</f>
        <v>1 piece</v>
      </c>
      <c r="I20" s="55">
        <f>IFERROR(_xlfn.XLOOKUP(A20,Catalog[MaterialCode],Catalog[MMA_oz],0),0)</f>
        <v>2</v>
      </c>
      <c r="J20" s="55">
        <f>IFERROR(_xlfn.XLOOKUP(A20,Catalog[MaterialCode],Catalog[EqGrain_oz],0),0)</f>
        <v>0</v>
      </c>
      <c r="K20" s="55">
        <f>IFERROR(_xlfn.XLOOKUP(A20,Catalog[MaterialCode],Catalog[BeefLbsDFperCase],0),0)</f>
        <v>45.52</v>
      </c>
      <c r="L20" s="57">
        <v>0</v>
      </c>
      <c r="M20" s="57">
        <v>0</v>
      </c>
      <c r="N20" s="57">
        <v>0</v>
      </c>
      <c r="O20" s="55">
        <f t="shared" si="0"/>
        <v>0</v>
      </c>
      <c r="P20" s="55">
        <f t="shared" si="1"/>
        <v>0</v>
      </c>
      <c r="Q20" s="55">
        <f t="shared" si="2"/>
        <v>0</v>
      </c>
      <c r="R20" s="57">
        <v>0</v>
      </c>
      <c r="S20" s="57">
        <v>0</v>
      </c>
      <c r="T20" s="57">
        <v>0</v>
      </c>
      <c r="U20" s="57">
        <v>0</v>
      </c>
      <c r="V20" s="57">
        <v>0</v>
      </c>
      <c r="W20" s="57">
        <v>0</v>
      </c>
      <c r="X20" s="57">
        <v>0</v>
      </c>
      <c r="Y20" s="57">
        <v>0</v>
      </c>
      <c r="Z20" s="57">
        <v>0</v>
      </c>
      <c r="AA20" s="57">
        <v>0</v>
      </c>
      <c r="AB20" s="57">
        <v>0</v>
      </c>
      <c r="AC20" s="57">
        <v>0</v>
      </c>
      <c r="AD20" s="55">
        <f t="shared" si="3"/>
        <v>0</v>
      </c>
    </row>
    <row r="21" spans="1:30" x14ac:dyDescent="0.25">
      <c r="A21">
        <v>10000015327</v>
      </c>
      <c r="B21" s="56" t="str">
        <f>IFERROR(_xlfn.XLOOKUP(A21,Catalog[MaterialCode],Catalog[Description],""),"")</f>
        <v>Flame Grilled Beef Burger</v>
      </c>
      <c r="C21" s="55" t="str">
        <f>IFERROR(_xlfn.XLOOKUP(A21,Catalog[MaterialCode],Catalog[Commodity],""),"")</f>
        <v>100154 / 100155</v>
      </c>
      <c r="D21" s="55">
        <f>IFERROR(_xlfn.XLOOKUP(A21,Catalog[MaterialCode],Catalog[NetCaseWeight_lbs],0),0)</f>
        <v>29.53</v>
      </c>
      <c r="E21" s="55">
        <f>IFERROR(_xlfn.XLOOKUP(A21,Catalog[MaterialCode],Catalog[ServingsPerCase],0),0)</f>
        <v>175</v>
      </c>
      <c r="F21" s="55">
        <f>IFERROR(_xlfn.XLOOKUP(A21,Catalog[MaterialCode],Catalog[ServingSize_oz],0),0)</f>
        <v>2.7</v>
      </c>
      <c r="G21" s="55">
        <f>IFERROR(_xlfn.XLOOKUP(A21,Catalog[MaterialCode],Catalog[CSCPoints],0),0)</f>
        <v>0</v>
      </c>
      <c r="H21" s="55" t="str">
        <f>IFERROR(_xlfn.XLOOKUP(A21,Catalog[MaterialCode],Catalog[CNPortion],0),0)</f>
        <v>1 piece</v>
      </c>
      <c r="I21" s="55">
        <f>IFERROR(_xlfn.XLOOKUP(A21,Catalog[MaterialCode],Catalog[MMA_oz],0),0)</f>
        <v>2.5</v>
      </c>
      <c r="J21" s="55">
        <f>IFERROR(_xlfn.XLOOKUP(A21,Catalog[MaterialCode],Catalog[EqGrain_oz],0),0)</f>
        <v>0</v>
      </c>
      <c r="K21" s="55">
        <f>IFERROR(_xlfn.XLOOKUP(A21,Catalog[MaterialCode],Catalog[BeefLbsDFperCase],0),0)</f>
        <v>42.79</v>
      </c>
      <c r="L21" s="57">
        <v>0</v>
      </c>
      <c r="M21" s="57">
        <v>0</v>
      </c>
      <c r="N21" s="57">
        <v>0</v>
      </c>
      <c r="O21" s="55">
        <f t="shared" si="0"/>
        <v>0</v>
      </c>
      <c r="P21" s="55">
        <f t="shared" si="1"/>
        <v>0</v>
      </c>
      <c r="Q21" s="55">
        <f t="shared" si="2"/>
        <v>0</v>
      </c>
      <c r="R21" s="57">
        <v>0</v>
      </c>
      <c r="S21" s="57">
        <v>0</v>
      </c>
      <c r="T21" s="57">
        <v>0</v>
      </c>
      <c r="U21" s="57">
        <v>0</v>
      </c>
      <c r="V21" s="57">
        <v>0</v>
      </c>
      <c r="W21" s="57">
        <v>0</v>
      </c>
      <c r="X21" s="57">
        <v>0</v>
      </c>
      <c r="Y21" s="57">
        <v>0</v>
      </c>
      <c r="Z21" s="57">
        <v>0</v>
      </c>
      <c r="AA21" s="57">
        <v>0</v>
      </c>
      <c r="AB21" s="57">
        <v>0</v>
      </c>
      <c r="AC21" s="57">
        <v>0</v>
      </c>
      <c r="AD21" s="55">
        <f t="shared" si="3"/>
        <v>0</v>
      </c>
    </row>
    <row r="22" spans="1:30" x14ac:dyDescent="0.25">
      <c r="A22">
        <v>10000015924</v>
      </c>
      <c r="B22" s="56" t="str">
        <f>IFERROR(_xlfn.XLOOKUP(A22,Catalog[MaterialCode],Catalog[Description],""),"")</f>
        <v>Flame Grilled Beef Burger</v>
      </c>
      <c r="C22" s="55" t="str">
        <f>IFERROR(_xlfn.XLOOKUP(A22,Catalog[MaterialCode],Catalog[Commodity],""),"")</f>
        <v>100154 / 100155</v>
      </c>
      <c r="D22" s="55">
        <f>IFERROR(_xlfn.XLOOKUP(A22,Catalog[MaterialCode],Catalog[NetCaseWeight_lbs],0),0)</f>
        <v>30</v>
      </c>
      <c r="E22" s="55">
        <f>IFERROR(_xlfn.XLOOKUP(A22,Catalog[MaterialCode],Catalog[ServingsPerCase],0),0)</f>
        <v>200</v>
      </c>
      <c r="F22" s="55">
        <f>IFERROR(_xlfn.XLOOKUP(A22,Catalog[MaterialCode],Catalog[ServingSize_oz],0),0)</f>
        <v>2.4</v>
      </c>
      <c r="G22" s="55">
        <f>IFERROR(_xlfn.XLOOKUP(A22,Catalog[MaterialCode],Catalog[CSCPoints],0),0)</f>
        <v>0</v>
      </c>
      <c r="H22" s="55" t="str">
        <f>IFERROR(_xlfn.XLOOKUP(A22,Catalog[MaterialCode],Catalog[CNPortion],0),0)</f>
        <v>1 piece</v>
      </c>
      <c r="I22" s="55">
        <f>IFERROR(_xlfn.XLOOKUP(A22,Catalog[MaterialCode],Catalog[MMA_oz],0),0)</f>
        <v>2.25</v>
      </c>
      <c r="J22" s="55">
        <f>IFERROR(_xlfn.XLOOKUP(A22,Catalog[MaterialCode],Catalog[EqGrain_oz],0),0)</f>
        <v>0</v>
      </c>
      <c r="K22" s="55">
        <f>IFERROR(_xlfn.XLOOKUP(A22,Catalog[MaterialCode],Catalog[BeefLbsDFperCase],0),0)</f>
        <v>43.47</v>
      </c>
      <c r="L22" s="57">
        <v>0</v>
      </c>
      <c r="M22" s="57">
        <v>0</v>
      </c>
      <c r="N22" s="57">
        <v>0</v>
      </c>
      <c r="O22" s="55">
        <f t="shared" si="0"/>
        <v>0</v>
      </c>
      <c r="P22" s="55">
        <f t="shared" si="1"/>
        <v>0</v>
      </c>
      <c r="Q22" s="55">
        <f t="shared" si="2"/>
        <v>0</v>
      </c>
      <c r="R22" s="57">
        <v>0</v>
      </c>
      <c r="S22" s="57">
        <v>0</v>
      </c>
      <c r="T22" s="57">
        <v>0</v>
      </c>
      <c r="U22" s="57">
        <v>0</v>
      </c>
      <c r="V22" s="57">
        <v>0</v>
      </c>
      <c r="W22" s="57">
        <v>0</v>
      </c>
      <c r="X22" s="57">
        <v>0</v>
      </c>
      <c r="Y22" s="57">
        <v>0</v>
      </c>
      <c r="Z22" s="57">
        <v>0</v>
      </c>
      <c r="AA22" s="57">
        <v>0</v>
      </c>
      <c r="AB22" s="57">
        <v>0</v>
      </c>
      <c r="AC22" s="57">
        <v>0</v>
      </c>
      <c r="AD22" s="55">
        <f t="shared" si="3"/>
        <v>0</v>
      </c>
    </row>
    <row r="23" spans="1:30" x14ac:dyDescent="0.25">
      <c r="A23">
        <v>10000015932</v>
      </c>
      <c r="B23" s="56" t="str">
        <f>IFERROR(_xlfn.XLOOKUP(A23,Catalog[MaterialCode],Catalog[Description],""),"")</f>
        <v>Flame Grilled Beef Burger</v>
      </c>
      <c r="C23" s="55" t="str">
        <f>IFERROR(_xlfn.XLOOKUP(A23,Catalog[MaterialCode],Catalog[Commodity],""),"")</f>
        <v>100154 / 100155</v>
      </c>
      <c r="D23" s="55">
        <f>IFERROR(_xlfn.XLOOKUP(A23,Catalog[MaterialCode],Catalog[NetCaseWeight_lbs],0),0)</f>
        <v>30</v>
      </c>
      <c r="E23" s="55">
        <f>IFERROR(_xlfn.XLOOKUP(A23,Catalog[MaterialCode],Catalog[ServingsPerCase],0),0)</f>
        <v>160</v>
      </c>
      <c r="F23" s="55">
        <f>IFERROR(_xlfn.XLOOKUP(A23,Catalog[MaterialCode],Catalog[ServingSize_oz],0),0)</f>
        <v>3</v>
      </c>
      <c r="G23" s="55">
        <f>IFERROR(_xlfn.XLOOKUP(A23,Catalog[MaterialCode],Catalog[CSCPoints],0),0)</f>
        <v>0</v>
      </c>
      <c r="H23" s="55" t="str">
        <f>IFERROR(_xlfn.XLOOKUP(A23,Catalog[MaterialCode],Catalog[CNPortion],0),0)</f>
        <v>1 piece</v>
      </c>
      <c r="I23" s="55">
        <f>IFERROR(_xlfn.XLOOKUP(A23,Catalog[MaterialCode],Catalog[MMA_oz],0),0)</f>
        <v>2.75</v>
      </c>
      <c r="J23" s="55">
        <f>IFERROR(_xlfn.XLOOKUP(A23,Catalog[MaterialCode],Catalog[EqGrain_oz],0),0)</f>
        <v>0</v>
      </c>
      <c r="K23" s="55">
        <f>IFERROR(_xlfn.XLOOKUP(A23,Catalog[MaterialCode],Catalog[BeefLbsDFperCase],0),0)</f>
        <v>43.04</v>
      </c>
      <c r="L23" s="57">
        <v>0</v>
      </c>
      <c r="M23" s="57">
        <v>0</v>
      </c>
      <c r="N23" s="57">
        <v>0</v>
      </c>
      <c r="O23" s="55">
        <f t="shared" si="0"/>
        <v>0</v>
      </c>
      <c r="P23" s="55">
        <f t="shared" si="1"/>
        <v>0</v>
      </c>
      <c r="Q23" s="55">
        <f t="shared" si="2"/>
        <v>0</v>
      </c>
      <c r="R23" s="57">
        <v>0</v>
      </c>
      <c r="S23" s="57">
        <v>0</v>
      </c>
      <c r="T23" s="57">
        <v>0</v>
      </c>
      <c r="U23" s="57">
        <v>0</v>
      </c>
      <c r="V23" s="57">
        <v>0</v>
      </c>
      <c r="W23" s="57">
        <v>0</v>
      </c>
      <c r="X23" s="57">
        <v>0</v>
      </c>
      <c r="Y23" s="57">
        <v>0</v>
      </c>
      <c r="Z23" s="57">
        <v>0</v>
      </c>
      <c r="AA23" s="57">
        <v>0</v>
      </c>
      <c r="AB23" s="57">
        <v>0</v>
      </c>
      <c r="AC23" s="57">
        <v>0</v>
      </c>
      <c r="AD23" s="55">
        <f t="shared" si="3"/>
        <v>0</v>
      </c>
    </row>
    <row r="24" spans="1:30" x14ac:dyDescent="0.25">
      <c r="A24">
        <v>10000037344</v>
      </c>
      <c r="B24" s="56" t="str">
        <f>IFERROR(_xlfn.XLOOKUP(A24,Catalog[MaterialCode],Catalog[Description],""),"")</f>
        <v>Loaded Cheeseburger Mini Patties</v>
      </c>
      <c r="C24" s="55" t="str">
        <f>IFERROR(_xlfn.XLOOKUP(A24,Catalog[MaterialCode],Catalog[Commodity],""),"")</f>
        <v>100154 / 100155</v>
      </c>
      <c r="D24" s="55">
        <f>IFERROR(_xlfn.XLOOKUP(A24,Catalog[MaterialCode],Catalog[NetCaseWeight_lbs],0),0)</f>
        <v>28.51</v>
      </c>
      <c r="E24" s="55">
        <f>IFERROR(_xlfn.XLOOKUP(A24,Catalog[MaterialCode],Catalog[ServingsPerCase],0),0)</f>
        <v>343</v>
      </c>
      <c r="F24" s="55">
        <f>IFERROR(_xlfn.XLOOKUP(A24,Catalog[MaterialCode],Catalog[ServingSize_oz],0),0)</f>
        <v>1.33</v>
      </c>
      <c r="G24" s="55">
        <f>IFERROR(_xlfn.XLOOKUP(A24,Catalog[MaterialCode],Catalog[CSCPoints],0),0)</f>
        <v>0</v>
      </c>
      <c r="H24" s="55" t="str">
        <f>IFERROR(_xlfn.XLOOKUP(A24,Catalog[MaterialCode],Catalog[CNPortion],0),0)</f>
        <v>1 piece</v>
      </c>
      <c r="I24" s="55">
        <f>IFERROR(_xlfn.XLOOKUP(A24,Catalog[MaterialCode],Catalog[MMA_oz],0),0)</f>
        <v>1</v>
      </c>
      <c r="J24" s="55">
        <f>IFERROR(_xlfn.XLOOKUP(A24,Catalog[MaterialCode],Catalog[EqGrain_oz],0),0)</f>
        <v>0</v>
      </c>
      <c r="K24" s="55">
        <f>IFERROR(_xlfn.XLOOKUP(A24,Catalog[MaterialCode],Catalog[BeefLbsDFperCase],0),0)</f>
        <v>21.77</v>
      </c>
      <c r="L24" s="57">
        <v>0</v>
      </c>
      <c r="M24" s="57">
        <v>0</v>
      </c>
      <c r="N24" s="57">
        <v>0</v>
      </c>
      <c r="O24" s="55">
        <f t="shared" si="0"/>
        <v>0</v>
      </c>
      <c r="P24" s="55">
        <f t="shared" si="1"/>
        <v>0</v>
      </c>
      <c r="Q24" s="55">
        <f t="shared" si="2"/>
        <v>0</v>
      </c>
      <c r="R24" s="57">
        <v>0</v>
      </c>
      <c r="S24" s="57">
        <v>0</v>
      </c>
      <c r="T24" s="57">
        <v>0</v>
      </c>
      <c r="U24" s="57">
        <v>0</v>
      </c>
      <c r="V24" s="57">
        <v>0</v>
      </c>
      <c r="W24" s="57">
        <v>0</v>
      </c>
      <c r="X24" s="57">
        <v>0</v>
      </c>
      <c r="Y24" s="57">
        <v>0</v>
      </c>
      <c r="Z24" s="57">
        <v>0</v>
      </c>
      <c r="AA24" s="57">
        <v>0</v>
      </c>
      <c r="AB24" s="57">
        <v>0</v>
      </c>
      <c r="AC24" s="57">
        <v>0</v>
      </c>
      <c r="AD24" s="55">
        <f t="shared" si="3"/>
        <v>0</v>
      </c>
    </row>
    <row r="25" spans="1:30" x14ac:dyDescent="0.25">
      <c r="A25">
        <v>10000037600</v>
      </c>
      <c r="B25" s="56" t="str">
        <f>IFERROR(_xlfn.XLOOKUP(A25,Catalog[MaterialCode],Catalog[Description],""),"")</f>
        <v>Flame Grilled Gluten Free Chopped Beef Burger</v>
      </c>
      <c r="C25" s="55" t="str">
        <f>IFERROR(_xlfn.XLOOKUP(A25,Catalog[MaterialCode],Catalog[Commodity],""),"")</f>
        <v>100154 / 100155</v>
      </c>
      <c r="D25" s="55">
        <f>IFERROR(_xlfn.XLOOKUP(A25,Catalog[MaterialCode],Catalog[NetCaseWeight_lbs],0),0)</f>
        <v>20.13</v>
      </c>
      <c r="E25" s="55">
        <f>IFERROR(_xlfn.XLOOKUP(A25,Catalog[MaterialCode],Catalog[ServingsPerCase],0),0)</f>
        <v>140</v>
      </c>
      <c r="F25" s="55">
        <f>IFERROR(_xlfn.XLOOKUP(A25,Catalog[MaterialCode],Catalog[ServingSize_oz],0),0)</f>
        <v>2.2999999999999998</v>
      </c>
      <c r="G25" s="55">
        <f>IFERROR(_xlfn.XLOOKUP(A25,Catalog[MaterialCode],Catalog[CSCPoints],0),0)</f>
        <v>0</v>
      </c>
      <c r="H25" s="55" t="str">
        <f>IFERROR(_xlfn.XLOOKUP(A25,Catalog[MaterialCode],Catalog[CNPortion],0),0)</f>
        <v>1 piece</v>
      </c>
      <c r="I25" s="55">
        <f>IFERROR(_xlfn.XLOOKUP(A25,Catalog[MaterialCode],Catalog[MMA_oz],0),0)</f>
        <v>2</v>
      </c>
      <c r="J25" s="55">
        <f>IFERROR(_xlfn.XLOOKUP(A25,Catalog[MaterialCode],Catalog[EqGrain_oz],0),0)</f>
        <v>0</v>
      </c>
      <c r="K25" s="55">
        <f>IFERROR(_xlfn.XLOOKUP(A25,Catalog[MaterialCode],Catalog[BeefLbsDFperCase],0),0)</f>
        <v>25.36</v>
      </c>
      <c r="L25" s="57">
        <v>0</v>
      </c>
      <c r="M25" s="57">
        <v>0</v>
      </c>
      <c r="N25" s="57">
        <v>0</v>
      </c>
      <c r="O25" s="55">
        <f t="shared" si="0"/>
        <v>0</v>
      </c>
      <c r="P25" s="55">
        <f t="shared" si="1"/>
        <v>0</v>
      </c>
      <c r="Q25" s="55">
        <f t="shared" si="2"/>
        <v>0</v>
      </c>
      <c r="R25" s="57">
        <v>0</v>
      </c>
      <c r="S25" s="57">
        <v>0</v>
      </c>
      <c r="T25" s="57">
        <v>0</v>
      </c>
      <c r="U25" s="57">
        <v>0</v>
      </c>
      <c r="V25" s="57">
        <v>0</v>
      </c>
      <c r="W25" s="57">
        <v>0</v>
      </c>
      <c r="X25" s="57">
        <v>0</v>
      </c>
      <c r="Y25" s="57">
        <v>0</v>
      </c>
      <c r="Z25" s="57">
        <v>0</v>
      </c>
      <c r="AA25" s="57">
        <v>0</v>
      </c>
      <c r="AB25" s="57">
        <v>0</v>
      </c>
      <c r="AC25" s="57">
        <v>0</v>
      </c>
      <c r="AD25" s="55">
        <f t="shared" si="3"/>
        <v>0</v>
      </c>
    </row>
    <row r="26" spans="1:30" x14ac:dyDescent="0.25">
      <c r="A26">
        <v>10000055325</v>
      </c>
      <c r="B26" s="56" t="str">
        <f>IFERROR(_xlfn.XLOOKUP(A26,Catalog[MaterialCode],Catalog[Description],""),"")</f>
        <v>IW Loaded Cheeseburger Mini Twin Sandwiches</v>
      </c>
      <c r="C26" s="55" t="str">
        <f>IFERROR(_xlfn.XLOOKUP(A26,Catalog[MaterialCode],Catalog[Commodity],""),"")</f>
        <v>100154 / 100155</v>
      </c>
      <c r="D26" s="55">
        <f>IFERROR(_xlfn.XLOOKUP(A26,Catalog[MaterialCode],Catalog[NetCaseWeight_lbs],0),0)</f>
        <v>24.3</v>
      </c>
      <c r="E26" s="55">
        <f>IFERROR(_xlfn.XLOOKUP(A26,Catalog[MaterialCode],Catalog[ServingsPerCase],0),0)</f>
        <v>80</v>
      </c>
      <c r="F26" s="55">
        <f>IFERROR(_xlfn.XLOOKUP(A26,Catalog[MaterialCode],Catalog[ServingSize_oz],0),0)</f>
        <v>4.8600000000000003</v>
      </c>
      <c r="G26" s="55">
        <f>IFERROR(_xlfn.XLOOKUP(A26,Catalog[MaterialCode],Catalog[CSCPoints],0),0)</f>
        <v>40</v>
      </c>
      <c r="H26" s="55" t="str">
        <f>IFERROR(_xlfn.XLOOKUP(A26,Catalog[MaterialCode],Catalog[CNPortion],0),0)</f>
        <v>2 pieces</v>
      </c>
      <c r="I26" s="55">
        <f>IFERROR(_xlfn.XLOOKUP(A26,Catalog[MaterialCode],Catalog[MMA_oz],0),0)</f>
        <v>2</v>
      </c>
      <c r="J26" s="55">
        <f>IFERROR(_xlfn.XLOOKUP(A26,Catalog[MaterialCode],Catalog[EqGrain_oz],0),0)</f>
        <v>2</v>
      </c>
      <c r="K26" s="55">
        <f>IFERROR(_xlfn.XLOOKUP(A26,Catalog[MaterialCode],Catalog[BeefLbsDFperCase],0),0)</f>
        <v>10.54</v>
      </c>
      <c r="L26" s="57">
        <v>0</v>
      </c>
      <c r="M26" s="57">
        <v>0</v>
      </c>
      <c r="N26" s="57">
        <v>0</v>
      </c>
      <c r="O26" s="55">
        <f t="shared" si="0"/>
        <v>0</v>
      </c>
      <c r="P26" s="55">
        <f t="shared" si="1"/>
        <v>0</v>
      </c>
      <c r="Q26" s="55">
        <f t="shared" si="2"/>
        <v>0</v>
      </c>
      <c r="R26" s="57">
        <v>0</v>
      </c>
      <c r="S26" s="57">
        <v>0</v>
      </c>
      <c r="T26" s="57">
        <v>0</v>
      </c>
      <c r="U26" s="57">
        <v>0</v>
      </c>
      <c r="V26" s="57">
        <v>0</v>
      </c>
      <c r="W26" s="57">
        <v>0</v>
      </c>
      <c r="X26" s="57">
        <v>0</v>
      </c>
      <c r="Y26" s="57">
        <v>0</v>
      </c>
      <c r="Z26" s="57">
        <v>0</v>
      </c>
      <c r="AA26" s="57">
        <v>0</v>
      </c>
      <c r="AB26" s="57">
        <v>0</v>
      </c>
      <c r="AC26" s="57">
        <v>0</v>
      </c>
      <c r="AD26" s="55">
        <f t="shared" si="3"/>
        <v>0</v>
      </c>
    </row>
    <row r="27" spans="1:30" x14ac:dyDescent="0.25">
      <c r="A27">
        <v>10000055327</v>
      </c>
      <c r="B27" s="56" t="str">
        <f>IFERROR(_xlfn.XLOOKUP(A27,Catalog[MaterialCode],Catalog[Description],""),"")</f>
        <v>IW Cheeseburger Mini Twin Sandwiches</v>
      </c>
      <c r="C27" s="55" t="str">
        <f>IFERROR(_xlfn.XLOOKUP(A27,Catalog[MaterialCode],Catalog[Commodity],""),"")</f>
        <v>100154 / 100155</v>
      </c>
      <c r="D27" s="55">
        <f>IFERROR(_xlfn.XLOOKUP(A27,Catalog[MaterialCode],Catalog[NetCaseWeight_lbs],0),0)</f>
        <v>29.16</v>
      </c>
      <c r="E27" s="55">
        <f>IFERROR(_xlfn.XLOOKUP(A27,Catalog[MaterialCode],Catalog[ServingsPerCase],0),0)</f>
        <v>96</v>
      </c>
      <c r="F27" s="55">
        <f>IFERROR(_xlfn.XLOOKUP(A27,Catalog[MaterialCode],Catalog[ServingSize_oz],0),0)</f>
        <v>4.8600000000000003</v>
      </c>
      <c r="G27" s="55">
        <f>IFERROR(_xlfn.XLOOKUP(A27,Catalog[MaterialCode],Catalog[CSCPoints],0),0)</f>
        <v>40</v>
      </c>
      <c r="H27" s="55" t="str">
        <f>IFERROR(_xlfn.XLOOKUP(A27,Catalog[MaterialCode],Catalog[CNPortion],0),0)</f>
        <v>2 pieces</v>
      </c>
      <c r="I27" s="55">
        <f>IFERROR(_xlfn.XLOOKUP(A27,Catalog[MaterialCode],Catalog[MMA_oz],0),0)</f>
        <v>2</v>
      </c>
      <c r="J27" s="55">
        <f>IFERROR(_xlfn.XLOOKUP(A27,Catalog[MaterialCode],Catalog[EqGrain_oz],0),0)</f>
        <v>2</v>
      </c>
      <c r="K27" s="55">
        <f>IFERROR(_xlfn.XLOOKUP(A27,Catalog[MaterialCode],Catalog[BeefLbsDFperCase],0),0)</f>
        <v>11.75</v>
      </c>
      <c r="L27" s="57">
        <v>0</v>
      </c>
      <c r="M27" s="57">
        <v>0</v>
      </c>
      <c r="N27" s="57">
        <v>0</v>
      </c>
      <c r="O27" s="55">
        <f t="shared" si="0"/>
        <v>0</v>
      </c>
      <c r="P27" s="55">
        <f t="shared" si="1"/>
        <v>0</v>
      </c>
      <c r="Q27" s="55">
        <f t="shared" si="2"/>
        <v>0</v>
      </c>
      <c r="R27" s="57">
        <v>0</v>
      </c>
      <c r="S27" s="57">
        <v>0</v>
      </c>
      <c r="T27" s="57">
        <v>0</v>
      </c>
      <c r="U27" s="57">
        <v>0</v>
      </c>
      <c r="V27" s="57">
        <v>0</v>
      </c>
      <c r="W27" s="57">
        <v>0</v>
      </c>
      <c r="X27" s="57">
        <v>0</v>
      </c>
      <c r="Y27" s="57">
        <v>0</v>
      </c>
      <c r="Z27" s="57">
        <v>0</v>
      </c>
      <c r="AA27" s="57">
        <v>0</v>
      </c>
      <c r="AB27" s="57">
        <v>0</v>
      </c>
      <c r="AC27" s="57">
        <v>0</v>
      </c>
      <c r="AD27" s="55">
        <f t="shared" si="3"/>
        <v>0</v>
      </c>
    </row>
    <row r="28" spans="1:30" x14ac:dyDescent="0.25">
      <c r="A28">
        <v>10000055425</v>
      </c>
      <c r="B28" s="56" t="str">
        <f>IFERROR(_xlfn.XLOOKUP(A28,Catalog[MaterialCode],Catalog[Description],""),"")</f>
        <v>Flame Grilled Beef Pattie</v>
      </c>
      <c r="C28" s="55" t="str">
        <f>IFERROR(_xlfn.XLOOKUP(A28,Catalog[MaterialCode],Catalog[Commodity],""),"")</f>
        <v>100154 / 100155</v>
      </c>
      <c r="D28" s="55">
        <f>IFERROR(_xlfn.XLOOKUP(A28,Catalog[MaterialCode],Catalog[NetCaseWeight_lbs],0),0)</f>
        <v>31.25</v>
      </c>
      <c r="E28" s="55">
        <f>IFERROR(_xlfn.XLOOKUP(A28,Catalog[MaterialCode],Catalog[ServingsPerCase],0),0)</f>
        <v>200</v>
      </c>
      <c r="F28" s="55">
        <f>IFERROR(_xlfn.XLOOKUP(A28,Catalog[MaterialCode],Catalog[ServingSize_oz],0),0)</f>
        <v>2.5</v>
      </c>
      <c r="G28" s="55">
        <f>IFERROR(_xlfn.XLOOKUP(A28,Catalog[MaterialCode],Catalog[CSCPoints],0),0)</f>
        <v>0</v>
      </c>
      <c r="H28" s="55" t="str">
        <f>IFERROR(_xlfn.XLOOKUP(A28,Catalog[MaterialCode],Catalog[CNPortion],0),0)</f>
        <v>1 piece</v>
      </c>
      <c r="I28" s="55">
        <f>IFERROR(_xlfn.XLOOKUP(A28,Catalog[MaterialCode],Catalog[MMA_oz],0),0)</f>
        <v>2</v>
      </c>
      <c r="J28" s="55">
        <f>IFERROR(_xlfn.XLOOKUP(A28,Catalog[MaterialCode],Catalog[EqGrain_oz],0),0)</f>
        <v>0</v>
      </c>
      <c r="K28" s="55">
        <f>IFERROR(_xlfn.XLOOKUP(A28,Catalog[MaterialCode],Catalog[BeefLbsDFperCase],0),0)</f>
        <v>26.24</v>
      </c>
      <c r="L28" s="57">
        <v>0</v>
      </c>
      <c r="M28" s="57">
        <v>0</v>
      </c>
      <c r="N28" s="57">
        <v>0</v>
      </c>
      <c r="O28" s="55">
        <f t="shared" si="0"/>
        <v>0</v>
      </c>
      <c r="P28" s="55">
        <f t="shared" si="1"/>
        <v>0</v>
      </c>
      <c r="Q28" s="55">
        <f t="shared" si="2"/>
        <v>0</v>
      </c>
      <c r="R28" s="57">
        <v>0</v>
      </c>
      <c r="S28" s="57">
        <v>0</v>
      </c>
      <c r="T28" s="57">
        <v>0</v>
      </c>
      <c r="U28" s="57">
        <v>0</v>
      </c>
      <c r="V28" s="57">
        <v>0</v>
      </c>
      <c r="W28" s="57">
        <v>0</v>
      </c>
      <c r="X28" s="57">
        <v>0</v>
      </c>
      <c r="Y28" s="57">
        <v>0</v>
      </c>
      <c r="Z28" s="57">
        <v>0</v>
      </c>
      <c r="AA28" s="57">
        <v>0</v>
      </c>
      <c r="AB28" s="57">
        <v>0</v>
      </c>
      <c r="AC28" s="57">
        <v>0</v>
      </c>
      <c r="AD28" s="55">
        <f t="shared" si="3"/>
        <v>0</v>
      </c>
    </row>
    <row r="29" spans="1:30" x14ac:dyDescent="0.25">
      <c r="A29">
        <v>10000059993</v>
      </c>
      <c r="B29" s="56" t="str">
        <f>IFERROR(_xlfn.XLOOKUP(A29,Catalog[MaterialCode],Catalog[Description],""),"")</f>
        <v>AdvancePierre™ Philly Beef Steak</v>
      </c>
      <c r="C29" s="55" t="str">
        <f>IFERROR(_xlfn.XLOOKUP(A29,Catalog[MaterialCode],Catalog[Commodity],""),"")</f>
        <v>100154 / 100155</v>
      </c>
      <c r="D29" s="55">
        <f>IFERROR(_xlfn.XLOOKUP(A29,Catalog[MaterialCode],Catalog[NetCaseWeight_lbs],0),0)</f>
        <v>20</v>
      </c>
      <c r="E29" s="55">
        <f>IFERROR(_xlfn.XLOOKUP(A29,Catalog[MaterialCode],Catalog[ServingsPerCase],0),0)</f>
        <v>118</v>
      </c>
      <c r="F29" s="55">
        <f>IFERROR(_xlfn.XLOOKUP(A29,Catalog[MaterialCode],Catalog[ServingSize_oz],0),0)</f>
        <v>2.7</v>
      </c>
      <c r="G29" s="55">
        <f>IFERROR(_xlfn.XLOOKUP(A29,Catalog[MaterialCode],Catalog[CSCPoints],0),0)</f>
        <v>0</v>
      </c>
      <c r="H29" s="55" t="str">
        <f>IFERROR(_xlfn.XLOOKUP(A29,Catalog[MaterialCode],Catalog[CNPortion],0),0)</f>
        <v>2.7 oz</v>
      </c>
      <c r="I29" s="55">
        <f>IFERROR(_xlfn.XLOOKUP(A29,Catalog[MaterialCode],Catalog[MMA_oz],0),0)</f>
        <v>2</v>
      </c>
      <c r="J29" s="55">
        <f>IFERROR(_xlfn.XLOOKUP(A29,Catalog[MaterialCode],Catalog[EqGrain_oz],0),0)</f>
        <v>0</v>
      </c>
      <c r="K29" s="55">
        <f>IFERROR(_xlfn.XLOOKUP(A29,Catalog[MaterialCode],Catalog[BeefLbsDFperCase],0),0)</f>
        <v>20.079999999999998</v>
      </c>
      <c r="L29" s="57">
        <v>0</v>
      </c>
      <c r="M29" s="57">
        <v>0</v>
      </c>
      <c r="N29" s="57">
        <v>0</v>
      </c>
      <c r="O29" s="55">
        <f t="shared" si="0"/>
        <v>0</v>
      </c>
      <c r="P29" s="55">
        <f t="shared" si="1"/>
        <v>0</v>
      </c>
      <c r="Q29" s="55">
        <f t="shared" si="2"/>
        <v>0</v>
      </c>
      <c r="R29" s="57">
        <v>0</v>
      </c>
      <c r="S29" s="57">
        <v>0</v>
      </c>
      <c r="T29" s="57">
        <v>0</v>
      </c>
      <c r="U29" s="57">
        <v>0</v>
      </c>
      <c r="V29" s="57">
        <v>0</v>
      </c>
      <c r="W29" s="57">
        <v>0</v>
      </c>
      <c r="X29" s="57">
        <v>0</v>
      </c>
      <c r="Y29" s="57">
        <v>0</v>
      </c>
      <c r="Z29" s="57">
        <v>0</v>
      </c>
      <c r="AA29" s="57">
        <v>0</v>
      </c>
      <c r="AB29" s="57">
        <v>0</v>
      </c>
      <c r="AC29" s="57">
        <v>0</v>
      </c>
      <c r="AD29" s="55">
        <f t="shared" si="3"/>
        <v>0</v>
      </c>
    </row>
    <row r="30" spans="1:30" x14ac:dyDescent="0.25">
      <c r="A30">
        <v>10000065887</v>
      </c>
      <c r="B30" s="56" t="str">
        <f>IFERROR(_xlfn.XLOOKUP(A30,Catalog[MaterialCode],Catalog[Description],""),"")</f>
        <v>Golden Crispy Breaded Beef Bites</v>
      </c>
      <c r="C30" s="55" t="str">
        <f>IFERROR(_xlfn.XLOOKUP(A30,Catalog[MaterialCode],Catalog[Commodity],""),"")</f>
        <v>100154 / 100155</v>
      </c>
      <c r="D30" s="55">
        <f>IFERROR(_xlfn.XLOOKUP(A30,Catalog[MaterialCode],Catalog[NetCaseWeight_lbs],0),0)</f>
        <v>29.9</v>
      </c>
      <c r="E30" s="55">
        <f>IFERROR(_xlfn.XLOOKUP(A30,Catalog[MaterialCode],Catalog[ServingsPerCase],0),0)</f>
        <v>137</v>
      </c>
      <c r="F30" s="55">
        <f>IFERROR(_xlfn.XLOOKUP(A30,Catalog[MaterialCode],Catalog[ServingSize_oz],0),0)</f>
        <v>3.48</v>
      </c>
      <c r="G30" s="55">
        <f>IFERROR(_xlfn.XLOOKUP(A30,Catalog[MaterialCode],Catalog[CSCPoints],0),0)</f>
        <v>30</v>
      </c>
      <c r="H30" s="55" t="str">
        <f>IFERROR(_xlfn.XLOOKUP(A30,Catalog[MaterialCode],Catalog[CNPortion],0),0)</f>
        <v>6 pieces</v>
      </c>
      <c r="I30" s="55">
        <f>IFERROR(_xlfn.XLOOKUP(A30,Catalog[MaterialCode],Catalog[MMA_oz],0),0)</f>
        <v>2</v>
      </c>
      <c r="J30" s="55">
        <f>IFERROR(_xlfn.XLOOKUP(A30,Catalog[MaterialCode],Catalog[EqGrain_oz],0),0)</f>
        <v>1</v>
      </c>
      <c r="K30" s="55">
        <f>IFERROR(_xlfn.XLOOKUP(A30,Catalog[MaterialCode],Catalog[BeefLbsDFperCase],0),0)</f>
        <v>24.14</v>
      </c>
      <c r="L30" s="57">
        <v>0</v>
      </c>
      <c r="M30" s="57">
        <v>0</v>
      </c>
      <c r="N30" s="57">
        <v>0</v>
      </c>
      <c r="O30" s="55">
        <f t="shared" si="0"/>
        <v>0</v>
      </c>
      <c r="P30" s="55">
        <f t="shared" si="1"/>
        <v>0</v>
      </c>
      <c r="Q30" s="55">
        <f t="shared" si="2"/>
        <v>0</v>
      </c>
      <c r="R30" s="57">
        <v>0</v>
      </c>
      <c r="S30" s="57">
        <v>0</v>
      </c>
      <c r="T30" s="57">
        <v>0</v>
      </c>
      <c r="U30" s="57">
        <v>0</v>
      </c>
      <c r="V30" s="57">
        <v>0</v>
      </c>
      <c r="W30" s="57">
        <v>0</v>
      </c>
      <c r="X30" s="57">
        <v>0</v>
      </c>
      <c r="Y30" s="57">
        <v>0</v>
      </c>
      <c r="Z30" s="57">
        <v>0</v>
      </c>
      <c r="AA30" s="57">
        <v>0</v>
      </c>
      <c r="AB30" s="57">
        <v>0</v>
      </c>
      <c r="AC30" s="57">
        <v>0</v>
      </c>
      <c r="AD30" s="55">
        <f t="shared" si="3"/>
        <v>0</v>
      </c>
    </row>
    <row r="31" spans="1:30" x14ac:dyDescent="0.25">
      <c r="A31">
        <v>10000065888</v>
      </c>
      <c r="B31" s="56" t="str">
        <f>IFERROR(_xlfn.XLOOKUP(A31,Catalog[MaterialCode],Catalog[Description],""),"")</f>
        <v>Hot 'N Spicy Breaded Beef Bites</v>
      </c>
      <c r="C31" s="55" t="str">
        <f>IFERROR(_xlfn.XLOOKUP(A31,Catalog[MaterialCode],Catalog[Commodity],""),"")</f>
        <v>100154 / 100155</v>
      </c>
      <c r="D31" s="55">
        <f>IFERROR(_xlfn.XLOOKUP(A31,Catalog[MaterialCode],Catalog[NetCaseWeight_lbs],0),0)</f>
        <v>29.9</v>
      </c>
      <c r="E31" s="55">
        <f>IFERROR(_xlfn.XLOOKUP(A31,Catalog[MaterialCode],Catalog[ServingsPerCase],0),0)</f>
        <v>137</v>
      </c>
      <c r="F31" s="55">
        <f>IFERROR(_xlfn.XLOOKUP(A31,Catalog[MaterialCode],Catalog[ServingSize_oz],0),0)</f>
        <v>3.48</v>
      </c>
      <c r="G31" s="55">
        <f>IFERROR(_xlfn.XLOOKUP(A31,Catalog[MaterialCode],Catalog[CSCPoints],0),0)</f>
        <v>30</v>
      </c>
      <c r="H31" s="55" t="str">
        <f>IFERROR(_xlfn.XLOOKUP(A31,Catalog[MaterialCode],Catalog[CNPortion],0),0)</f>
        <v>6 pieces</v>
      </c>
      <c r="I31" s="55">
        <f>IFERROR(_xlfn.XLOOKUP(A31,Catalog[MaterialCode],Catalog[MMA_oz],0),0)</f>
        <v>2</v>
      </c>
      <c r="J31" s="55">
        <f>IFERROR(_xlfn.XLOOKUP(A31,Catalog[MaterialCode],Catalog[EqGrain_oz],0),0)</f>
        <v>1</v>
      </c>
      <c r="K31" s="55">
        <f>IFERROR(_xlfn.XLOOKUP(A31,Catalog[MaterialCode],Catalog[BeefLbsDFperCase],0),0)</f>
        <v>24.14</v>
      </c>
      <c r="L31" s="57">
        <v>0</v>
      </c>
      <c r="M31" s="57">
        <v>0</v>
      </c>
      <c r="N31" s="57">
        <v>0</v>
      </c>
      <c r="O31" s="55">
        <f t="shared" si="0"/>
        <v>0</v>
      </c>
      <c r="P31" s="55">
        <f t="shared" si="1"/>
        <v>0</v>
      </c>
      <c r="Q31" s="55">
        <f t="shared" si="2"/>
        <v>0</v>
      </c>
      <c r="R31" s="57">
        <v>0</v>
      </c>
      <c r="S31" s="57">
        <v>0</v>
      </c>
      <c r="T31" s="57">
        <v>0</v>
      </c>
      <c r="U31" s="57">
        <v>0</v>
      </c>
      <c r="V31" s="57">
        <v>0</v>
      </c>
      <c r="W31" s="57">
        <v>0</v>
      </c>
      <c r="X31" s="57">
        <v>0</v>
      </c>
      <c r="Y31" s="57">
        <v>0</v>
      </c>
      <c r="Z31" s="57">
        <v>0</v>
      </c>
      <c r="AA31" s="57">
        <v>0</v>
      </c>
      <c r="AB31" s="57">
        <v>0</v>
      </c>
      <c r="AC31" s="57">
        <v>0</v>
      </c>
      <c r="AD31" s="55">
        <f t="shared" si="3"/>
        <v>0</v>
      </c>
    </row>
    <row r="32" spans="1:30" x14ac:dyDescent="0.25">
      <c r="A32">
        <v>10000068472</v>
      </c>
      <c r="B32" s="56" t="str">
        <f>IFERROR(_xlfn.XLOOKUP(A32,Catalog[MaterialCode],Catalog[Description],""),"")</f>
        <v>Beef Taco Meat</v>
      </c>
      <c r="C32" s="55" t="str">
        <f>IFERROR(_xlfn.XLOOKUP(A32,Catalog[MaterialCode],Catalog[Commodity],""),"")</f>
        <v>100154 / 100155</v>
      </c>
      <c r="D32" s="55">
        <f>IFERROR(_xlfn.XLOOKUP(A32,Catalog[MaterialCode],Catalog[NetCaseWeight_lbs],0),0)</f>
        <v>12</v>
      </c>
      <c r="E32" s="55">
        <f>IFERROR(_xlfn.XLOOKUP(A32,Catalog[MaterialCode],Catalog[ServingsPerCase],0),0)</f>
        <v>71</v>
      </c>
      <c r="F32" s="55">
        <f>IFERROR(_xlfn.XLOOKUP(A32,Catalog[MaterialCode],Catalog[ServingSize_oz],0),0)</f>
        <v>2.7</v>
      </c>
      <c r="G32" s="55">
        <f>IFERROR(_xlfn.XLOOKUP(A32,Catalog[MaterialCode],Catalog[CSCPoints],0),0)</f>
        <v>0</v>
      </c>
      <c r="H32" s="55" t="str">
        <f>IFERROR(_xlfn.XLOOKUP(A32,Catalog[MaterialCode],Catalog[CNPortion],0),0)</f>
        <v>2.70 oz.</v>
      </c>
      <c r="I32" s="55">
        <f>IFERROR(_xlfn.XLOOKUP(A32,Catalog[MaterialCode],Catalog[MMA_oz],0),0)</f>
        <v>2</v>
      </c>
      <c r="J32" s="55">
        <f>IFERROR(_xlfn.XLOOKUP(A32,Catalog[MaterialCode],Catalog[EqGrain_oz],0),0)</f>
        <v>0</v>
      </c>
      <c r="K32" s="55">
        <f>IFERROR(_xlfn.XLOOKUP(A32,Catalog[MaterialCode],Catalog[BeefLbsDFperCase],0),0)</f>
        <v>12.05</v>
      </c>
      <c r="L32" s="57">
        <v>0</v>
      </c>
      <c r="M32" s="57">
        <v>0</v>
      </c>
      <c r="N32" s="57">
        <v>0</v>
      </c>
      <c r="O32" s="55">
        <f t="shared" si="0"/>
        <v>0</v>
      </c>
      <c r="P32" s="55">
        <f t="shared" si="1"/>
        <v>0</v>
      </c>
      <c r="Q32" s="55">
        <f t="shared" si="2"/>
        <v>0</v>
      </c>
      <c r="R32" s="57">
        <v>0</v>
      </c>
      <c r="S32" s="57">
        <v>0</v>
      </c>
      <c r="T32" s="57">
        <v>0</v>
      </c>
      <c r="U32" s="57">
        <v>0</v>
      </c>
      <c r="V32" s="57">
        <v>0</v>
      </c>
      <c r="W32" s="57">
        <v>0</v>
      </c>
      <c r="X32" s="57">
        <v>0</v>
      </c>
      <c r="Y32" s="57">
        <v>0</v>
      </c>
      <c r="Z32" s="57">
        <v>0</v>
      </c>
      <c r="AA32" s="57">
        <v>0</v>
      </c>
      <c r="AB32" s="57">
        <v>0</v>
      </c>
      <c r="AC32" s="57">
        <v>0</v>
      </c>
      <c r="AD32" s="55">
        <f t="shared" si="3"/>
        <v>0</v>
      </c>
    </row>
    <row r="33" spans="1:30" x14ac:dyDescent="0.25">
      <c r="A33">
        <v>10000069005</v>
      </c>
      <c r="B33" s="56" t="str">
        <f>IFERROR(_xlfn.XLOOKUP(A33,Catalog[MaterialCode],Catalog[Description],""),"")</f>
        <v>Harvest Breaded Beef Pattie</v>
      </c>
      <c r="C33" s="55" t="str">
        <f>IFERROR(_xlfn.XLOOKUP(A33,Catalog[MaterialCode],Catalog[Commodity],""),"")</f>
        <v>100154 / 100155</v>
      </c>
      <c r="D33" s="55">
        <f>IFERROR(_xlfn.XLOOKUP(A33,Catalog[MaterialCode],Catalog[NetCaseWeight_lbs],0),0)</f>
        <v>30</v>
      </c>
      <c r="E33" s="55">
        <f>IFERROR(_xlfn.XLOOKUP(A33,Catalog[MaterialCode],Catalog[ServingsPerCase],0),0)</f>
        <v>150</v>
      </c>
      <c r="F33" s="55">
        <f>IFERROR(_xlfn.XLOOKUP(A33,Catalog[MaterialCode],Catalog[ServingSize_oz],0),0)</f>
        <v>3.2</v>
      </c>
      <c r="G33" s="55">
        <f>IFERROR(_xlfn.XLOOKUP(A33,Catalog[MaterialCode],Catalog[CSCPoints],0),0)</f>
        <v>30</v>
      </c>
      <c r="H33" s="55" t="str">
        <f>IFERROR(_xlfn.XLOOKUP(A33,Catalog[MaterialCode],Catalog[CNPortion],0),0)</f>
        <v>1 piece</v>
      </c>
      <c r="I33" s="55">
        <f>IFERROR(_xlfn.XLOOKUP(A33,Catalog[MaterialCode],Catalog[MMA_oz],0),0)</f>
        <v>2</v>
      </c>
      <c r="J33" s="55">
        <f>IFERROR(_xlfn.XLOOKUP(A33,Catalog[MaterialCode],Catalog[EqGrain_oz],0),0)</f>
        <v>1</v>
      </c>
      <c r="K33" s="55">
        <f>IFERROR(_xlfn.XLOOKUP(A33,Catalog[MaterialCode],Catalog[BeefLbsDFperCase],0),0)</f>
        <v>15.47</v>
      </c>
      <c r="L33" s="57">
        <v>0</v>
      </c>
      <c r="M33" s="57">
        <v>0</v>
      </c>
      <c r="N33" s="57">
        <v>0</v>
      </c>
      <c r="O33" s="55">
        <f t="shared" si="0"/>
        <v>0</v>
      </c>
      <c r="P33" s="55">
        <f t="shared" si="1"/>
        <v>0</v>
      </c>
      <c r="Q33" s="55">
        <f t="shared" si="2"/>
        <v>0</v>
      </c>
      <c r="R33" s="57">
        <v>0</v>
      </c>
      <c r="S33" s="57">
        <v>0</v>
      </c>
      <c r="T33" s="57">
        <v>0</v>
      </c>
      <c r="U33" s="57">
        <v>0</v>
      </c>
      <c r="V33" s="57">
        <v>0</v>
      </c>
      <c r="W33" s="57">
        <v>0</v>
      </c>
      <c r="X33" s="57">
        <v>0</v>
      </c>
      <c r="Y33" s="57">
        <v>0</v>
      </c>
      <c r="Z33" s="57">
        <v>0</v>
      </c>
      <c r="AA33" s="57">
        <v>0</v>
      </c>
      <c r="AB33" s="57">
        <v>0</v>
      </c>
      <c r="AC33" s="57">
        <v>0</v>
      </c>
      <c r="AD33" s="55">
        <f t="shared" si="3"/>
        <v>0</v>
      </c>
    </row>
    <row r="34" spans="1:30" x14ac:dyDescent="0.25">
      <c r="A34">
        <v>10000069033</v>
      </c>
      <c r="B34" s="56" t="str">
        <f>IFERROR(_xlfn.XLOOKUP(A34,Catalog[MaterialCode],Catalog[Description],""),"")</f>
        <v>Mini Breaded Beef Pattie</v>
      </c>
      <c r="C34" s="55" t="str">
        <f>IFERROR(_xlfn.XLOOKUP(A34,Catalog[MaterialCode],Catalog[Commodity],""),"")</f>
        <v>100154 / 100155</v>
      </c>
      <c r="D34" s="55">
        <f>IFERROR(_xlfn.XLOOKUP(A34,Catalog[MaterialCode],Catalog[NetCaseWeight_lbs],0),0)</f>
        <v>30.78</v>
      </c>
      <c r="E34" s="55">
        <f>IFERROR(_xlfn.XLOOKUP(A34,Catalog[MaterialCode],Catalog[ServingsPerCase],0),0)</f>
        <v>250</v>
      </c>
      <c r="F34" s="55">
        <f>IFERROR(_xlfn.XLOOKUP(A34,Catalog[MaterialCode],Catalog[ServingSize_oz],0),0)</f>
        <v>1.97</v>
      </c>
      <c r="G34" s="55">
        <f>IFERROR(_xlfn.XLOOKUP(A34,Catalog[MaterialCode],Catalog[CSCPoints],0),0)</f>
        <v>0</v>
      </c>
      <c r="H34" s="55" t="str">
        <f>IFERROR(_xlfn.XLOOKUP(A34,Catalog[MaterialCode],Catalog[CNPortion],0),0)</f>
        <v>1 piece</v>
      </c>
      <c r="I34" s="55">
        <f>IFERROR(_xlfn.XLOOKUP(A34,Catalog[MaterialCode],Catalog[MMA_oz],0),0)</f>
        <v>1</v>
      </c>
      <c r="J34" s="55">
        <f>IFERROR(_xlfn.XLOOKUP(A34,Catalog[MaterialCode],Catalog[EqGrain_oz],0),0)</f>
        <v>0.5</v>
      </c>
      <c r="K34" s="55">
        <f>IFERROR(_xlfn.XLOOKUP(A34,Catalog[MaterialCode],Catalog[BeefLbsDFperCase],0),0)</f>
        <v>23.04</v>
      </c>
      <c r="L34" s="57">
        <v>0</v>
      </c>
      <c r="M34" s="57">
        <v>0</v>
      </c>
      <c r="N34" s="57">
        <v>0</v>
      </c>
      <c r="O34" s="55">
        <f t="shared" si="0"/>
        <v>0</v>
      </c>
      <c r="P34" s="55">
        <f t="shared" si="1"/>
        <v>0</v>
      </c>
      <c r="Q34" s="55">
        <f t="shared" si="2"/>
        <v>0</v>
      </c>
      <c r="R34" s="57">
        <v>0</v>
      </c>
      <c r="S34" s="57">
        <v>0</v>
      </c>
      <c r="T34" s="57">
        <v>0</v>
      </c>
      <c r="U34" s="57">
        <v>0</v>
      </c>
      <c r="V34" s="57">
        <v>0</v>
      </c>
      <c r="W34" s="57">
        <v>0</v>
      </c>
      <c r="X34" s="57">
        <v>0</v>
      </c>
      <c r="Y34" s="57">
        <v>0</v>
      </c>
      <c r="Z34" s="57">
        <v>0</v>
      </c>
      <c r="AA34" s="57">
        <v>0</v>
      </c>
      <c r="AB34" s="57">
        <v>0</v>
      </c>
      <c r="AC34" s="57">
        <v>0</v>
      </c>
      <c r="AD34" s="55">
        <f t="shared" si="3"/>
        <v>0</v>
      </c>
    </row>
    <row r="35" spans="1:30" x14ac:dyDescent="0.25">
      <c r="A35">
        <v>10000069050</v>
      </c>
      <c r="B35" s="56" t="str">
        <f>IFERROR(_xlfn.XLOOKUP(A35,Catalog[MaterialCode],Catalog[Description],""),"")</f>
        <v>Gluten Free Beef Burger</v>
      </c>
      <c r="C35" s="55" t="str">
        <f>IFERROR(_xlfn.XLOOKUP(A35,Catalog[MaterialCode],Catalog[Commodity],""),"")</f>
        <v>100154 / 100155</v>
      </c>
      <c r="D35" s="55">
        <f>IFERROR(_xlfn.XLOOKUP(A35,Catalog[MaterialCode],Catalog[NetCaseWeight_lbs],0),0)</f>
        <v>21.25</v>
      </c>
      <c r="E35" s="55">
        <f>IFERROR(_xlfn.XLOOKUP(A35,Catalog[MaterialCode],Catalog[ServingsPerCase],0),0)</f>
        <v>170</v>
      </c>
      <c r="F35" s="55">
        <f>IFERROR(_xlfn.XLOOKUP(A35,Catalog[MaterialCode],Catalog[ServingSize_oz],0),0)</f>
        <v>2</v>
      </c>
      <c r="G35" s="55">
        <f>IFERROR(_xlfn.XLOOKUP(A35,Catalog[MaterialCode],Catalog[CSCPoints],0),0)</f>
        <v>0</v>
      </c>
      <c r="H35" s="55" t="str">
        <f>IFERROR(_xlfn.XLOOKUP(A35,Catalog[MaterialCode],Catalog[CNPortion],0),0)</f>
        <v>1 piece</v>
      </c>
      <c r="I35" s="55">
        <f>IFERROR(_xlfn.XLOOKUP(A35,Catalog[MaterialCode],Catalog[MMA_oz],0),0)</f>
        <v>2</v>
      </c>
      <c r="J35" s="55">
        <f>IFERROR(_xlfn.XLOOKUP(A35,Catalog[MaterialCode],Catalog[EqGrain_oz],0),0)</f>
        <v>0</v>
      </c>
      <c r="K35" s="55">
        <f>IFERROR(_xlfn.XLOOKUP(A35,Catalog[MaterialCode],Catalog[BeefLbsDFperCase],0),0)</f>
        <v>33.58</v>
      </c>
      <c r="L35" s="57">
        <v>0</v>
      </c>
      <c r="M35" s="57">
        <v>0</v>
      </c>
      <c r="N35" s="57">
        <v>0</v>
      </c>
      <c r="O35" s="55">
        <f t="shared" si="0"/>
        <v>0</v>
      </c>
      <c r="P35" s="55">
        <f t="shared" si="1"/>
        <v>0</v>
      </c>
      <c r="Q35" s="55">
        <f t="shared" si="2"/>
        <v>0</v>
      </c>
      <c r="R35" s="57">
        <v>0</v>
      </c>
      <c r="S35" s="57">
        <v>0</v>
      </c>
      <c r="T35" s="57">
        <v>0</v>
      </c>
      <c r="U35" s="57">
        <v>0</v>
      </c>
      <c r="V35" s="57">
        <v>0</v>
      </c>
      <c r="W35" s="57">
        <v>0</v>
      </c>
      <c r="X35" s="57">
        <v>0</v>
      </c>
      <c r="Y35" s="57">
        <v>0</v>
      </c>
      <c r="Z35" s="57">
        <v>0</v>
      </c>
      <c r="AA35" s="57">
        <v>0</v>
      </c>
      <c r="AB35" s="57">
        <v>0</v>
      </c>
      <c r="AC35" s="57">
        <v>0</v>
      </c>
      <c r="AD35" s="55">
        <f t="shared" si="3"/>
        <v>0</v>
      </c>
    </row>
    <row r="36" spans="1:30" x14ac:dyDescent="0.25">
      <c r="A36">
        <v>10000069097</v>
      </c>
      <c r="B36" s="56" t="str">
        <f>IFERROR(_xlfn.XLOOKUP(A36,Catalog[MaterialCode],Catalog[Description],""),"")</f>
        <v>Flame Grilled Beef Pattie</v>
      </c>
      <c r="C36" s="55" t="str">
        <f>IFERROR(_xlfn.XLOOKUP(A36,Catalog[MaterialCode],Catalog[Commodity],""),"")</f>
        <v>100154 / 100155</v>
      </c>
      <c r="D36" s="55">
        <f>IFERROR(_xlfn.XLOOKUP(A36,Catalog[MaterialCode],Catalog[NetCaseWeight_lbs],0),0)</f>
        <v>15.09</v>
      </c>
      <c r="E36" s="55">
        <f>IFERROR(_xlfn.XLOOKUP(A36,Catalog[MaterialCode],Catalog[ServingsPerCase],0),0)</f>
        <v>115</v>
      </c>
      <c r="F36" s="55">
        <f>IFERROR(_xlfn.XLOOKUP(A36,Catalog[MaterialCode],Catalog[ServingSize_oz],0),0)</f>
        <v>2.1</v>
      </c>
      <c r="G36" s="55">
        <f>IFERROR(_xlfn.XLOOKUP(A36,Catalog[MaterialCode],Catalog[CSCPoints],0),0)</f>
        <v>20</v>
      </c>
      <c r="H36" s="55" t="str">
        <f>IFERROR(_xlfn.XLOOKUP(A36,Catalog[MaterialCode],Catalog[CNPortion],0),0)</f>
        <v>1 piece</v>
      </c>
      <c r="I36" s="55">
        <f>IFERROR(_xlfn.XLOOKUP(A36,Catalog[MaterialCode],Catalog[MMA_oz],0),0)</f>
        <v>2</v>
      </c>
      <c r="J36" s="55">
        <f>IFERROR(_xlfn.XLOOKUP(A36,Catalog[MaterialCode],Catalog[EqGrain_oz],0),0)</f>
        <v>0</v>
      </c>
      <c r="K36" s="55">
        <f>IFERROR(_xlfn.XLOOKUP(A36,Catalog[MaterialCode],Catalog[BeefLbsDFperCase],0),0)</f>
        <v>11.8</v>
      </c>
      <c r="L36" s="57">
        <v>0</v>
      </c>
      <c r="M36" s="57">
        <v>0</v>
      </c>
      <c r="N36" s="57">
        <v>0</v>
      </c>
      <c r="O36" s="55">
        <f t="shared" si="0"/>
        <v>0</v>
      </c>
      <c r="P36" s="55">
        <f t="shared" si="1"/>
        <v>0</v>
      </c>
      <c r="Q36" s="55">
        <f t="shared" si="2"/>
        <v>0</v>
      </c>
      <c r="R36" s="57">
        <v>0</v>
      </c>
      <c r="S36" s="57">
        <v>0</v>
      </c>
      <c r="T36" s="57">
        <v>0</v>
      </c>
      <c r="U36" s="57">
        <v>0</v>
      </c>
      <c r="V36" s="57">
        <v>0</v>
      </c>
      <c r="W36" s="57">
        <v>0</v>
      </c>
      <c r="X36" s="57">
        <v>0</v>
      </c>
      <c r="Y36" s="57">
        <v>0</v>
      </c>
      <c r="Z36" s="57">
        <v>0</v>
      </c>
      <c r="AA36" s="57">
        <v>0</v>
      </c>
      <c r="AB36" s="57">
        <v>0</v>
      </c>
      <c r="AC36" s="57">
        <v>0</v>
      </c>
      <c r="AD36" s="55">
        <f t="shared" si="3"/>
        <v>0</v>
      </c>
    </row>
    <row r="37" spans="1:30" x14ac:dyDescent="0.25">
      <c r="A37">
        <v>10000070346</v>
      </c>
      <c r="B37" s="56" t="str">
        <f>IFERROR(_xlfn.XLOOKUP(A37,Catalog[MaterialCode],Catalog[Description],""),"")</f>
        <v>Seasoned Beef Crumbles</v>
      </c>
      <c r="C37" s="55" t="str">
        <f>IFERROR(_xlfn.XLOOKUP(A37,Catalog[MaterialCode],Catalog[Commodity],""),"")</f>
        <v>100154 / 100155</v>
      </c>
      <c r="D37" s="55">
        <f>IFERROR(_xlfn.XLOOKUP(A37,Catalog[MaterialCode],Catalog[NetCaseWeight_lbs],0),0)</f>
        <v>12</v>
      </c>
      <c r="E37" s="55">
        <f>IFERROR(_xlfn.XLOOKUP(A37,Catalog[MaterialCode],Catalog[ServingsPerCase],0),0)</f>
        <v>71</v>
      </c>
      <c r="F37" s="55">
        <f>IFERROR(_xlfn.XLOOKUP(A37,Catalog[MaterialCode],Catalog[ServingSize_oz],0),0)</f>
        <v>2.7</v>
      </c>
      <c r="G37" s="55">
        <f>IFERROR(_xlfn.XLOOKUP(A37,Catalog[MaterialCode],Catalog[CSCPoints],0),0)</f>
        <v>0</v>
      </c>
      <c r="H37" s="55" t="str">
        <f>IFERROR(_xlfn.XLOOKUP(A37,Catalog[MaterialCode],Catalog[CNPortion],0),0)</f>
        <v>2.70 oz.</v>
      </c>
      <c r="I37" s="55">
        <f>IFERROR(_xlfn.XLOOKUP(A37,Catalog[MaterialCode],Catalog[MMA_oz],0),0)</f>
        <v>2</v>
      </c>
      <c r="J37" s="55">
        <f>IFERROR(_xlfn.XLOOKUP(A37,Catalog[MaterialCode],Catalog[EqGrain_oz],0),0)</f>
        <v>0</v>
      </c>
      <c r="K37" s="55">
        <f>IFERROR(_xlfn.XLOOKUP(A37,Catalog[MaterialCode],Catalog[BeefLbsDFperCase],0),0)</f>
        <v>12.88</v>
      </c>
      <c r="L37" s="57">
        <v>0</v>
      </c>
      <c r="M37" s="57">
        <v>0</v>
      </c>
      <c r="N37" s="57">
        <v>0</v>
      </c>
      <c r="O37" s="55">
        <f t="shared" si="0"/>
        <v>0</v>
      </c>
      <c r="P37" s="55">
        <f t="shared" si="1"/>
        <v>0</v>
      </c>
      <c r="Q37" s="55">
        <f t="shared" si="2"/>
        <v>0</v>
      </c>
      <c r="R37" s="57">
        <v>0</v>
      </c>
      <c r="S37" s="57">
        <v>0</v>
      </c>
      <c r="T37" s="57">
        <v>0</v>
      </c>
      <c r="U37" s="57">
        <v>0</v>
      </c>
      <c r="V37" s="57">
        <v>0</v>
      </c>
      <c r="W37" s="57">
        <v>0</v>
      </c>
      <c r="X37" s="57">
        <v>0</v>
      </c>
      <c r="Y37" s="57">
        <v>0</v>
      </c>
      <c r="Z37" s="57">
        <v>0</v>
      </c>
      <c r="AA37" s="57">
        <v>0</v>
      </c>
      <c r="AB37" s="57">
        <v>0</v>
      </c>
      <c r="AC37" s="57">
        <v>0</v>
      </c>
      <c r="AD37" s="55">
        <f t="shared" si="3"/>
        <v>0</v>
      </c>
    </row>
    <row r="38" spans="1:30" x14ac:dyDescent="0.25">
      <c r="A38">
        <v>10000073050</v>
      </c>
      <c r="B38" s="56" t="str">
        <f>IFERROR(_xlfn.XLOOKUP(A38,Catalog[MaterialCode],Catalog[Description],""),"")</f>
        <v>Deluxe Beef Meatballs</v>
      </c>
      <c r="C38" s="55" t="str">
        <f>IFERROR(_xlfn.XLOOKUP(A38,Catalog[MaterialCode],Catalog[Commodity],""),"")</f>
        <v>100154 / 100155</v>
      </c>
      <c r="D38" s="55">
        <f>IFERROR(_xlfn.XLOOKUP(A38,Catalog[MaterialCode],Catalog[NetCaseWeight_lbs],0),0)</f>
        <v>30</v>
      </c>
      <c r="E38" s="55">
        <f>IFERROR(_xlfn.XLOOKUP(A38,Catalog[MaterialCode],Catalog[ServingsPerCase],0),0)</f>
        <v>174</v>
      </c>
      <c r="F38" s="55">
        <f>IFERROR(_xlfn.XLOOKUP(A38,Catalog[MaterialCode],Catalog[ServingSize_oz],0),0)</f>
        <v>2.75</v>
      </c>
      <c r="G38" s="55">
        <f>IFERROR(_xlfn.XLOOKUP(A38,Catalog[MaterialCode],Catalog[CSCPoints],0),0)</f>
        <v>0</v>
      </c>
      <c r="H38" s="55" t="str">
        <f>IFERROR(_xlfn.XLOOKUP(A38,Catalog[MaterialCode],Catalog[CNPortion],0),0)</f>
        <v>5 pieces</v>
      </c>
      <c r="I38" s="55">
        <f>IFERROR(_xlfn.XLOOKUP(A38,Catalog[MaterialCode],Catalog[MMA_oz],0),0)</f>
        <v>2</v>
      </c>
      <c r="J38" s="55">
        <f>IFERROR(_xlfn.XLOOKUP(A38,Catalog[MaterialCode],Catalog[EqGrain_oz],0),0)</f>
        <v>0</v>
      </c>
      <c r="K38" s="55">
        <f>IFERROR(_xlfn.XLOOKUP(A38,Catalog[MaterialCode],Catalog[BeefLbsDFperCase],0),0)</f>
        <v>34.06</v>
      </c>
      <c r="L38" s="57">
        <v>0</v>
      </c>
      <c r="M38" s="57">
        <v>0</v>
      </c>
      <c r="N38" s="57">
        <v>0</v>
      </c>
      <c r="O38" s="55">
        <f t="shared" si="0"/>
        <v>0</v>
      </c>
      <c r="P38" s="55">
        <f t="shared" si="1"/>
        <v>0</v>
      </c>
      <c r="Q38" s="55">
        <f t="shared" si="2"/>
        <v>0</v>
      </c>
      <c r="R38" s="57">
        <v>0</v>
      </c>
      <c r="S38" s="57">
        <v>0</v>
      </c>
      <c r="T38" s="57">
        <v>0</v>
      </c>
      <c r="U38" s="57">
        <v>0</v>
      </c>
      <c r="V38" s="57">
        <v>0</v>
      </c>
      <c r="W38" s="57">
        <v>0</v>
      </c>
      <c r="X38" s="57">
        <v>0</v>
      </c>
      <c r="Y38" s="57">
        <v>0</v>
      </c>
      <c r="Z38" s="57">
        <v>0</v>
      </c>
      <c r="AA38" s="57">
        <v>0</v>
      </c>
      <c r="AB38" s="57">
        <v>0</v>
      </c>
      <c r="AC38" s="57">
        <v>0</v>
      </c>
      <c r="AD38" s="55">
        <f t="shared" si="3"/>
        <v>0</v>
      </c>
    </row>
    <row r="39" spans="1:30" x14ac:dyDescent="0.25">
      <c r="A39">
        <v>10000080125</v>
      </c>
      <c r="B39" s="56" t="str">
        <f>IFERROR(_xlfn.XLOOKUP(A39,Catalog[MaterialCode],Catalog[Description],""),"")</f>
        <v>Flame Grilled Beef Pattie</v>
      </c>
      <c r="C39" s="55" t="str">
        <f>IFERROR(_xlfn.XLOOKUP(A39,Catalog[MaterialCode],Catalog[Commodity],""),"")</f>
        <v>100154 / 100155</v>
      </c>
      <c r="D39" s="55">
        <f>IFERROR(_xlfn.XLOOKUP(A39,Catalog[MaterialCode],Catalog[NetCaseWeight_lbs],0),0)</f>
        <v>31.5</v>
      </c>
      <c r="E39" s="55">
        <f>IFERROR(_xlfn.XLOOKUP(A39,Catalog[MaterialCode],Catalog[ServingsPerCase],0),0)</f>
        <v>210</v>
      </c>
      <c r="F39" s="55">
        <f>IFERROR(_xlfn.XLOOKUP(A39,Catalog[MaterialCode],Catalog[ServingSize_oz],0),0)</f>
        <v>2.4</v>
      </c>
      <c r="G39" s="55">
        <f>IFERROR(_xlfn.XLOOKUP(A39,Catalog[MaterialCode],Catalog[CSCPoints],0),0)</f>
        <v>0</v>
      </c>
      <c r="H39" s="55" t="str">
        <f>IFERROR(_xlfn.XLOOKUP(A39,Catalog[MaterialCode],Catalog[CNPortion],0),0)</f>
        <v>1 piece</v>
      </c>
      <c r="I39" s="55">
        <f>IFERROR(_xlfn.XLOOKUP(A39,Catalog[MaterialCode],Catalog[MMA_oz],0),0)</f>
        <v>2.25</v>
      </c>
      <c r="J39" s="55">
        <f>IFERROR(_xlfn.XLOOKUP(A39,Catalog[MaterialCode],Catalog[EqGrain_oz],0),0)</f>
        <v>0</v>
      </c>
      <c r="K39" s="55">
        <f>IFERROR(_xlfn.XLOOKUP(A39,Catalog[MaterialCode],Catalog[BeefLbsDFperCase],0),0)</f>
        <v>26.3</v>
      </c>
      <c r="L39" s="57">
        <v>0</v>
      </c>
      <c r="M39" s="57">
        <v>0</v>
      </c>
      <c r="N39" s="57">
        <v>0</v>
      </c>
      <c r="O39" s="55">
        <f t="shared" si="0"/>
        <v>0</v>
      </c>
      <c r="P39" s="55">
        <f t="shared" si="1"/>
        <v>0</v>
      </c>
      <c r="Q39" s="55">
        <f t="shared" si="2"/>
        <v>0</v>
      </c>
      <c r="R39" s="57">
        <v>0</v>
      </c>
      <c r="S39" s="57">
        <v>0</v>
      </c>
      <c r="T39" s="57">
        <v>0</v>
      </c>
      <c r="U39" s="57">
        <v>0</v>
      </c>
      <c r="V39" s="57">
        <v>0</v>
      </c>
      <c r="W39" s="57">
        <v>0</v>
      </c>
      <c r="X39" s="57">
        <v>0</v>
      </c>
      <c r="Y39" s="57">
        <v>0</v>
      </c>
      <c r="Z39" s="57">
        <v>0</v>
      </c>
      <c r="AA39" s="57">
        <v>0</v>
      </c>
      <c r="AB39" s="57">
        <v>0</v>
      </c>
      <c r="AC39" s="57">
        <v>0</v>
      </c>
      <c r="AD39" s="55">
        <f t="shared" si="3"/>
        <v>0</v>
      </c>
    </row>
    <row r="40" spans="1:30" x14ac:dyDescent="0.25">
      <c r="A40">
        <v>10000096170</v>
      </c>
      <c r="B40" s="56" t="str">
        <f>IFERROR(_xlfn.XLOOKUP(A40,Catalog[MaterialCode],Catalog[Description],""),"")</f>
        <v>Flame Grilled Chopped Beef Steak</v>
      </c>
      <c r="C40" s="55" t="str">
        <f>IFERROR(_xlfn.XLOOKUP(A40,Catalog[MaterialCode],Catalog[Commodity],""),"")</f>
        <v>100154 / 100155</v>
      </c>
      <c r="D40" s="55">
        <f>IFERROR(_xlfn.XLOOKUP(A40,Catalog[MaterialCode],Catalog[NetCaseWeight_lbs],0),0)</f>
        <v>18.75</v>
      </c>
      <c r="E40" s="55">
        <f>IFERROR(_xlfn.XLOOKUP(A40,Catalog[MaterialCode],Catalog[ServingsPerCase],0),0)</f>
        <v>100</v>
      </c>
      <c r="F40" s="55">
        <f>IFERROR(_xlfn.XLOOKUP(A40,Catalog[MaterialCode],Catalog[ServingSize_oz],0),0)</f>
        <v>3</v>
      </c>
      <c r="G40" s="55">
        <f>IFERROR(_xlfn.XLOOKUP(A40,Catalog[MaterialCode],Catalog[CSCPoints],0),0)</f>
        <v>30</v>
      </c>
      <c r="H40" s="55" t="str">
        <f>IFERROR(_xlfn.XLOOKUP(A40,Catalog[MaterialCode],Catalog[CNPortion],0),0)</f>
        <v>1 piece</v>
      </c>
      <c r="I40" s="55">
        <f>IFERROR(_xlfn.XLOOKUP(A40,Catalog[MaterialCode],Catalog[MMA_oz],0),0)</f>
        <v>3</v>
      </c>
      <c r="J40" s="55">
        <f>IFERROR(_xlfn.XLOOKUP(A40,Catalog[MaterialCode],Catalog[EqGrain_oz],0),0)</f>
        <v>0</v>
      </c>
      <c r="K40" s="55">
        <f>IFERROR(_xlfn.XLOOKUP(A40,Catalog[MaterialCode],Catalog[BeefLbsDFperCase],0),0)</f>
        <v>21.3</v>
      </c>
      <c r="L40" s="57">
        <v>0</v>
      </c>
      <c r="M40" s="57">
        <v>0</v>
      </c>
      <c r="N40" s="57">
        <v>0</v>
      </c>
      <c r="O40" s="55">
        <f t="shared" si="0"/>
        <v>0</v>
      </c>
      <c r="P40" s="55">
        <f t="shared" si="1"/>
        <v>0</v>
      </c>
      <c r="Q40" s="55">
        <f t="shared" si="2"/>
        <v>0</v>
      </c>
      <c r="R40" s="57">
        <v>0</v>
      </c>
      <c r="S40" s="57">
        <v>0</v>
      </c>
      <c r="T40" s="57">
        <v>0</v>
      </c>
      <c r="U40" s="57">
        <v>0</v>
      </c>
      <c r="V40" s="57">
        <v>0</v>
      </c>
      <c r="W40" s="57">
        <v>0</v>
      </c>
      <c r="X40" s="57">
        <v>0</v>
      </c>
      <c r="Y40" s="57">
        <v>0</v>
      </c>
      <c r="Z40" s="57">
        <v>0</v>
      </c>
      <c r="AA40" s="57">
        <v>0</v>
      </c>
      <c r="AB40" s="57">
        <v>0</v>
      </c>
      <c r="AC40" s="57">
        <v>0</v>
      </c>
      <c r="AD40" s="55">
        <f t="shared" si="3"/>
        <v>0</v>
      </c>
    </row>
    <row r="41" spans="1:30" x14ac:dyDescent="0.25">
      <c r="A41">
        <v>10000096694</v>
      </c>
      <c r="B41" s="56" t="str">
        <f>IFERROR(_xlfn.XLOOKUP(A41,Catalog[MaterialCode],Catalog[Description],""),"")</f>
        <v>Breaded Beef Fingers</v>
      </c>
      <c r="C41" s="55" t="str">
        <f>IFERROR(_xlfn.XLOOKUP(A41,Catalog[MaterialCode],Catalog[Commodity],""),"")</f>
        <v>100154 / 100155</v>
      </c>
      <c r="D41" s="55">
        <f>IFERROR(_xlfn.XLOOKUP(A41,Catalog[MaterialCode],Catalog[NetCaseWeight_lbs],0),0)</f>
        <v>29.93</v>
      </c>
      <c r="E41" s="55">
        <f>IFERROR(_xlfn.XLOOKUP(A41,Catalog[MaterialCode],Catalog[ServingsPerCase],0),0)</f>
        <v>133</v>
      </c>
      <c r="F41" s="55">
        <f>IFERROR(_xlfn.XLOOKUP(A41,Catalog[MaterialCode],Catalog[ServingSize_oz],0),0)</f>
        <v>3.6</v>
      </c>
      <c r="G41" s="55">
        <f>IFERROR(_xlfn.XLOOKUP(A41,Catalog[MaterialCode],Catalog[CSCPoints],0),0)</f>
        <v>0</v>
      </c>
      <c r="H41" s="55" t="str">
        <f>IFERROR(_xlfn.XLOOKUP(A41,Catalog[MaterialCode],Catalog[CNPortion],0),0)</f>
        <v>4 pieces</v>
      </c>
      <c r="I41" s="55">
        <f>IFERROR(_xlfn.XLOOKUP(A41,Catalog[MaterialCode],Catalog[MMA_oz],0),0)</f>
        <v>2</v>
      </c>
      <c r="J41" s="55">
        <f>IFERROR(_xlfn.XLOOKUP(A41,Catalog[MaterialCode],Catalog[EqGrain_oz],0),0)</f>
        <v>1</v>
      </c>
      <c r="K41" s="55">
        <f>IFERROR(_xlfn.XLOOKUP(A41,Catalog[MaterialCode],Catalog[BeefLbsDFperCase],0),0)</f>
        <v>24.23</v>
      </c>
      <c r="L41" s="57">
        <v>0</v>
      </c>
      <c r="M41" s="57">
        <v>0</v>
      </c>
      <c r="N41" s="57">
        <v>0</v>
      </c>
      <c r="O41" s="55">
        <f t="shared" si="0"/>
        <v>0</v>
      </c>
      <c r="P41" s="55">
        <f t="shared" si="1"/>
        <v>0</v>
      </c>
      <c r="Q41" s="55">
        <f t="shared" si="2"/>
        <v>0</v>
      </c>
      <c r="R41" s="57">
        <v>0</v>
      </c>
      <c r="S41" s="57">
        <v>0</v>
      </c>
      <c r="T41" s="57">
        <v>0</v>
      </c>
      <c r="U41" s="57">
        <v>0</v>
      </c>
      <c r="V41" s="57">
        <v>0</v>
      </c>
      <c r="W41" s="57">
        <v>0</v>
      </c>
      <c r="X41" s="57">
        <v>0</v>
      </c>
      <c r="Y41" s="57">
        <v>0</v>
      </c>
      <c r="Z41" s="57">
        <v>0</v>
      </c>
      <c r="AA41" s="57">
        <v>0</v>
      </c>
      <c r="AB41" s="57">
        <v>0</v>
      </c>
      <c r="AC41" s="57">
        <v>0</v>
      </c>
      <c r="AD41" s="55">
        <f t="shared" si="3"/>
        <v>0</v>
      </c>
    </row>
    <row r="42" spans="1:30" x14ac:dyDescent="0.25">
      <c r="A42">
        <v>10000097370</v>
      </c>
      <c r="B42" s="56" t="str">
        <f>IFERROR(_xlfn.XLOOKUP(A42,Catalog[MaterialCode],Catalog[Description],""),"")</f>
        <v>Fine Beef Crumbles</v>
      </c>
      <c r="C42" s="55" t="str">
        <f>IFERROR(_xlfn.XLOOKUP(A42,Catalog[MaterialCode],Catalog[Commodity],""),"")</f>
        <v>100154 / 100155</v>
      </c>
      <c r="D42" s="55">
        <f>IFERROR(_xlfn.XLOOKUP(A42,Catalog[MaterialCode],Catalog[NetCaseWeight_lbs],0),0)</f>
        <v>40</v>
      </c>
      <c r="E42" s="55">
        <f>IFERROR(_xlfn.XLOOKUP(A42,Catalog[MaterialCode],Catalog[ServingsPerCase],0),0)</f>
        <v>256</v>
      </c>
      <c r="F42" s="55">
        <f>IFERROR(_xlfn.XLOOKUP(A42,Catalog[MaterialCode],Catalog[ServingSize_oz],0),0)</f>
        <v>2.5</v>
      </c>
      <c r="G42" s="55">
        <f>IFERROR(_xlfn.XLOOKUP(A42,Catalog[MaterialCode],Catalog[CSCPoints],0),0)</f>
        <v>0</v>
      </c>
      <c r="H42" s="55" t="str">
        <f>IFERROR(_xlfn.XLOOKUP(A42,Catalog[MaterialCode],Catalog[CNPortion],0),0)</f>
        <v>2.5 oz.</v>
      </c>
      <c r="I42" s="55">
        <f>IFERROR(_xlfn.XLOOKUP(A42,Catalog[MaterialCode],Catalog[MMA_oz],0),0)</f>
        <v>2</v>
      </c>
      <c r="J42" s="55">
        <f>IFERROR(_xlfn.XLOOKUP(A42,Catalog[MaterialCode],Catalog[EqGrain_oz],0),0)</f>
        <v>0</v>
      </c>
      <c r="K42" s="55">
        <v>32.28</v>
      </c>
      <c r="L42" s="57">
        <v>0</v>
      </c>
      <c r="M42" s="57">
        <v>0</v>
      </c>
      <c r="N42" s="57">
        <v>0</v>
      </c>
      <c r="O42" s="55">
        <f t="shared" ref="O42:O73" si="4">IF(L42&gt;0,L42*E42,IF(AND(M42&gt;0,N42&gt;0),M42*N42,0))</f>
        <v>0</v>
      </c>
      <c r="P42" s="55">
        <f t="shared" ref="P42:P73" si="5">IF(L42&gt;0,L42,IF(E42&gt;0,ROUNDUP(O42/E42,0),0))</f>
        <v>0</v>
      </c>
      <c r="Q42" s="55">
        <f t="shared" ref="Q42:Q73" si="6">P42*K42</f>
        <v>0</v>
      </c>
      <c r="R42" s="57">
        <v>0</v>
      </c>
      <c r="S42" s="57">
        <v>0</v>
      </c>
      <c r="T42" s="57">
        <v>0</v>
      </c>
      <c r="U42" s="57">
        <v>0</v>
      </c>
      <c r="V42" s="57">
        <v>0</v>
      </c>
      <c r="W42" s="57">
        <v>0</v>
      </c>
      <c r="X42" s="57">
        <v>0</v>
      </c>
      <c r="Y42" s="57">
        <v>0</v>
      </c>
      <c r="Z42" s="57">
        <v>0</v>
      </c>
      <c r="AA42" s="57">
        <v>0</v>
      </c>
      <c r="AB42" s="57">
        <v>0</v>
      </c>
      <c r="AC42" s="57">
        <v>0</v>
      </c>
      <c r="AD42" s="55">
        <f t="shared" si="3"/>
        <v>0</v>
      </c>
    </row>
    <row r="43" spans="1:30" x14ac:dyDescent="0.25">
      <c r="A43">
        <v>10000097689</v>
      </c>
      <c r="B43" s="56" t="str">
        <f>IFERROR(_xlfn.XLOOKUP(A43,Catalog[MaterialCode],Catalog[Description],""),"")</f>
        <v>All Natural** Beef Meatball</v>
      </c>
      <c r="C43" s="55" t="str">
        <f>IFERROR(_xlfn.XLOOKUP(A43,Catalog[MaterialCode],Catalog[Commodity],""),"")</f>
        <v>100154 / 100155</v>
      </c>
      <c r="D43" s="55">
        <f>IFERROR(_xlfn.XLOOKUP(A43,Catalog[MaterialCode],Catalog[NetCaseWeight_lbs],0),0)</f>
        <v>30</v>
      </c>
      <c r="E43" s="55">
        <f>IFERROR(_xlfn.XLOOKUP(A43,Catalog[MaterialCode],Catalog[ServingsPerCase],0),0)</f>
        <v>152</v>
      </c>
      <c r="F43" s="55">
        <f>IFERROR(_xlfn.XLOOKUP(A43,Catalog[MaterialCode],Catalog[ServingSize_oz],0),0)</f>
        <v>3.15</v>
      </c>
      <c r="G43" s="55">
        <f>IFERROR(_xlfn.XLOOKUP(A43,Catalog[MaterialCode],Catalog[CSCPoints],0),0)</f>
        <v>30</v>
      </c>
      <c r="H43" s="55" t="str">
        <f>IFERROR(_xlfn.XLOOKUP(A43,Catalog[MaterialCode],Catalog[CNPortion],0),0)</f>
        <v>3 pieces</v>
      </c>
      <c r="I43" s="55">
        <f>IFERROR(_xlfn.XLOOKUP(A43,Catalog[MaterialCode],Catalog[MMA_oz],0),0)</f>
        <v>2</v>
      </c>
      <c r="J43" s="55">
        <f>IFERROR(_xlfn.XLOOKUP(A43,Catalog[MaterialCode],Catalog[EqGrain_oz],0),0)</f>
        <v>0</v>
      </c>
      <c r="K43" s="55">
        <f>IFERROR(_xlfn.XLOOKUP(A43,Catalog[MaterialCode],Catalog[BeefLbsDFperCase],0),0)</f>
        <v>25.87</v>
      </c>
      <c r="L43" s="57">
        <v>0</v>
      </c>
      <c r="M43" s="57">
        <v>0</v>
      </c>
      <c r="N43" s="57">
        <v>0</v>
      </c>
      <c r="O43" s="55">
        <f t="shared" si="4"/>
        <v>0</v>
      </c>
      <c r="P43" s="55">
        <f t="shared" si="5"/>
        <v>0</v>
      </c>
      <c r="Q43" s="55">
        <f t="shared" si="6"/>
        <v>0</v>
      </c>
      <c r="R43" s="57">
        <v>0</v>
      </c>
      <c r="S43" s="57">
        <v>0</v>
      </c>
      <c r="T43" s="57">
        <v>0</v>
      </c>
      <c r="U43" s="57">
        <v>0</v>
      </c>
      <c r="V43" s="57">
        <v>0</v>
      </c>
      <c r="W43" s="57">
        <v>0</v>
      </c>
      <c r="X43" s="57">
        <v>0</v>
      </c>
      <c r="Y43" s="57">
        <v>0</v>
      </c>
      <c r="Z43" s="57">
        <v>0</v>
      </c>
      <c r="AA43" s="57">
        <v>0</v>
      </c>
      <c r="AB43" s="57">
        <v>0</v>
      </c>
      <c r="AC43" s="57">
        <v>0</v>
      </c>
      <c r="AD43" s="55">
        <f t="shared" si="3"/>
        <v>0</v>
      </c>
    </row>
    <row r="44" spans="1:30" x14ac:dyDescent="0.25">
      <c r="A44">
        <v>10000097886</v>
      </c>
      <c r="B44" s="56" t="str">
        <f>IFERROR(_xlfn.XLOOKUP(A44,Catalog[MaterialCode],Catalog[Description],""),"")</f>
        <v>Breaded Beef Fingers</v>
      </c>
      <c r="C44" s="55" t="str">
        <f>IFERROR(_xlfn.XLOOKUP(A44,Catalog[MaterialCode],Catalog[Commodity],""),"")</f>
        <v>100154 / 100155</v>
      </c>
      <c r="D44" s="55">
        <f>IFERROR(_xlfn.XLOOKUP(A44,Catalog[MaterialCode],Catalog[NetCaseWeight_lbs],0),0)</f>
        <v>30.31</v>
      </c>
      <c r="E44" s="55">
        <f>IFERROR(_xlfn.XLOOKUP(A44,Catalog[MaterialCode],Catalog[ServingsPerCase],0),0)</f>
        <v>125</v>
      </c>
      <c r="F44" s="55">
        <f>IFERROR(_xlfn.XLOOKUP(A44,Catalog[MaterialCode],Catalog[ServingSize_oz],0),0)</f>
        <v>3.88</v>
      </c>
      <c r="G44" s="55">
        <f>IFERROR(_xlfn.XLOOKUP(A44,Catalog[MaterialCode],Catalog[CSCPoints],0),0)</f>
        <v>30</v>
      </c>
      <c r="H44" s="55" t="str">
        <f>IFERROR(_xlfn.XLOOKUP(A44,Catalog[MaterialCode],Catalog[CNPortion],0),0)</f>
        <v>4 pieces</v>
      </c>
      <c r="I44" s="55">
        <f>IFERROR(_xlfn.XLOOKUP(A44,Catalog[MaterialCode],Catalog[MMA_oz],0),0)</f>
        <v>2</v>
      </c>
      <c r="J44" s="55">
        <f>IFERROR(_xlfn.XLOOKUP(A44,Catalog[MaterialCode],Catalog[EqGrain_oz],0),0)</f>
        <v>1</v>
      </c>
      <c r="K44" s="55">
        <f>IFERROR(_xlfn.XLOOKUP(A44,Catalog[MaterialCode],Catalog[BeefLbsDFperCase],0),0)</f>
        <v>15.44</v>
      </c>
      <c r="L44" s="57">
        <v>0</v>
      </c>
      <c r="M44" s="57">
        <v>0</v>
      </c>
      <c r="N44" s="57">
        <v>0</v>
      </c>
      <c r="O44" s="55">
        <f t="shared" si="4"/>
        <v>0</v>
      </c>
      <c r="P44" s="55">
        <f t="shared" si="5"/>
        <v>0</v>
      </c>
      <c r="Q44" s="55">
        <f t="shared" si="6"/>
        <v>0</v>
      </c>
      <c r="R44" s="57">
        <v>0</v>
      </c>
      <c r="S44" s="57">
        <v>0</v>
      </c>
      <c r="T44" s="57">
        <v>0</v>
      </c>
      <c r="U44" s="57">
        <v>0</v>
      </c>
      <c r="V44" s="57">
        <v>0</v>
      </c>
      <c r="W44" s="57">
        <v>0</v>
      </c>
      <c r="X44" s="57">
        <v>0</v>
      </c>
      <c r="Y44" s="57">
        <v>0</v>
      </c>
      <c r="Z44" s="57">
        <v>0</v>
      </c>
      <c r="AA44" s="57">
        <v>0</v>
      </c>
      <c r="AB44" s="57">
        <v>0</v>
      </c>
      <c r="AC44" s="57">
        <v>0</v>
      </c>
      <c r="AD44" s="55">
        <f t="shared" si="3"/>
        <v>0</v>
      </c>
    </row>
    <row r="45" spans="1:30" x14ac:dyDescent="0.25">
      <c r="B45" s="56" t="str">
        <f>IFERROR(_xlfn.XLOOKUP(A45,Catalog[MaterialCode],Catalog[Description],""),"")</f>
        <v/>
      </c>
      <c r="C45" s="55" t="str">
        <f>IFERROR(_xlfn.XLOOKUP(A45,Catalog[MaterialCode],Catalog[Commodity],""),"")</f>
        <v/>
      </c>
      <c r="D45" s="55">
        <f>IFERROR(_xlfn.XLOOKUP(A45,Catalog[MaterialCode],Catalog[NetCaseWeight_lbs],0),0)</f>
        <v>0</v>
      </c>
      <c r="E45" s="55">
        <f>IFERROR(_xlfn.XLOOKUP(A45,Catalog[MaterialCode],Catalog[ServingsPerCase],0),0)</f>
        <v>0</v>
      </c>
      <c r="F45" s="55">
        <f>IFERROR(_xlfn.XLOOKUP(A45,Catalog[MaterialCode],Catalog[ServingSize_oz],0),0)</f>
        <v>0</v>
      </c>
      <c r="G45" s="55">
        <f>IFERROR(_xlfn.XLOOKUP(A45,Catalog[MaterialCode],Catalog[CSCPoints],0),0)</f>
        <v>0</v>
      </c>
      <c r="H45" s="55">
        <f>IFERROR(_xlfn.XLOOKUP(A45,Catalog[MaterialCode],Catalog[CNPortion],0),0)</f>
        <v>0</v>
      </c>
      <c r="I45" s="55">
        <f>IFERROR(_xlfn.XLOOKUP(A45,Catalog[MaterialCode],Catalog[MMA_oz],0),0)</f>
        <v>0</v>
      </c>
      <c r="J45" s="55">
        <f>IFERROR(_xlfn.XLOOKUP(A45,Catalog[MaterialCode],Catalog[EqGrain_oz],0),0)</f>
        <v>0</v>
      </c>
      <c r="K45" s="55">
        <f>IFERROR(_xlfn.XLOOKUP(A45,Catalog[MaterialCode],Catalog[BeefLbsDFperCase],0),0)</f>
        <v>0</v>
      </c>
      <c r="L45" s="57">
        <v>0</v>
      </c>
      <c r="M45" s="57">
        <v>0</v>
      </c>
      <c r="N45" s="57">
        <v>0</v>
      </c>
      <c r="O45" s="55">
        <f t="shared" si="4"/>
        <v>0</v>
      </c>
      <c r="P45" s="55">
        <f t="shared" si="5"/>
        <v>0</v>
      </c>
      <c r="Q45" s="55">
        <f t="shared" si="6"/>
        <v>0</v>
      </c>
      <c r="R45" s="57">
        <v>0</v>
      </c>
      <c r="S45" s="57">
        <v>0</v>
      </c>
      <c r="T45" s="57">
        <v>0</v>
      </c>
      <c r="U45" s="57">
        <v>0</v>
      </c>
      <c r="V45" s="57">
        <v>0</v>
      </c>
      <c r="W45" s="57">
        <v>0</v>
      </c>
      <c r="X45" s="57">
        <v>0</v>
      </c>
      <c r="Y45" s="57">
        <v>0</v>
      </c>
      <c r="Z45" s="57">
        <v>0</v>
      </c>
      <c r="AA45" s="57">
        <v>0</v>
      </c>
      <c r="AB45" s="57">
        <v>0</v>
      </c>
      <c r="AC45" s="57">
        <v>0</v>
      </c>
      <c r="AD45" s="55">
        <f t="shared" si="3"/>
        <v>0</v>
      </c>
    </row>
    <row r="46" spans="1:30" x14ac:dyDescent="0.25">
      <c r="B46" s="56" t="str">
        <f>IFERROR(_xlfn.XLOOKUP(A46,Catalog[MaterialCode],Catalog[Description],""),"")</f>
        <v/>
      </c>
      <c r="C46" s="55" t="str">
        <f>IFERROR(_xlfn.XLOOKUP(A46,Catalog[MaterialCode],Catalog[Commodity],""),"")</f>
        <v/>
      </c>
      <c r="D46" s="55">
        <f>IFERROR(_xlfn.XLOOKUP(A46,Catalog[MaterialCode],Catalog[NetCaseWeight_lbs],0),0)</f>
        <v>0</v>
      </c>
      <c r="E46" s="55">
        <f>IFERROR(_xlfn.XLOOKUP(A46,Catalog[MaterialCode],Catalog[ServingsPerCase],0),0)</f>
        <v>0</v>
      </c>
      <c r="F46" s="55">
        <f>IFERROR(_xlfn.XLOOKUP(A46,Catalog[MaterialCode],Catalog[ServingSize_oz],0),0)</f>
        <v>0</v>
      </c>
      <c r="G46" s="55">
        <f>IFERROR(_xlfn.XLOOKUP(A46,Catalog[MaterialCode],Catalog[CSCPoints],0),0)</f>
        <v>0</v>
      </c>
      <c r="H46" s="55">
        <f>IFERROR(_xlfn.XLOOKUP(A46,Catalog[MaterialCode],Catalog[CNPortion],0),0)</f>
        <v>0</v>
      </c>
      <c r="I46" s="55">
        <f>IFERROR(_xlfn.XLOOKUP(A46,Catalog[MaterialCode],Catalog[MMA_oz],0),0)</f>
        <v>0</v>
      </c>
      <c r="J46" s="55">
        <f>IFERROR(_xlfn.XLOOKUP(A46,Catalog[MaterialCode],Catalog[EqGrain_oz],0),0)</f>
        <v>0</v>
      </c>
      <c r="K46" s="55">
        <f>IFERROR(_xlfn.XLOOKUP(A46,Catalog[MaterialCode],Catalog[BeefLbsDFperCase],0),0)</f>
        <v>0</v>
      </c>
      <c r="L46" s="57">
        <v>0</v>
      </c>
      <c r="M46" s="57">
        <v>0</v>
      </c>
      <c r="N46" s="57">
        <v>0</v>
      </c>
      <c r="O46" s="55">
        <f t="shared" si="4"/>
        <v>0</v>
      </c>
      <c r="P46" s="55">
        <f t="shared" si="5"/>
        <v>0</v>
      </c>
      <c r="Q46" s="55">
        <f t="shared" si="6"/>
        <v>0</v>
      </c>
      <c r="R46" s="57">
        <v>0</v>
      </c>
      <c r="S46" s="57">
        <v>0</v>
      </c>
      <c r="T46" s="57">
        <v>0</v>
      </c>
      <c r="U46" s="57">
        <v>0</v>
      </c>
      <c r="V46" s="57">
        <v>0</v>
      </c>
      <c r="W46" s="57">
        <v>0</v>
      </c>
      <c r="X46" s="57">
        <v>0</v>
      </c>
      <c r="Y46" s="57">
        <v>0</v>
      </c>
      <c r="Z46" s="57">
        <v>0</v>
      </c>
      <c r="AA46" s="57">
        <v>0</v>
      </c>
      <c r="AB46" s="57">
        <v>0</v>
      </c>
      <c r="AC46" s="57">
        <v>0</v>
      </c>
      <c r="AD46" s="55">
        <f t="shared" si="3"/>
        <v>0</v>
      </c>
    </row>
    <row r="47" spans="1:30" x14ac:dyDescent="0.25">
      <c r="B47" s="56" t="str">
        <f>IFERROR(_xlfn.XLOOKUP(A47,Catalog[MaterialCode],Catalog[Description],""),"")</f>
        <v/>
      </c>
      <c r="C47" s="55" t="str">
        <f>IFERROR(_xlfn.XLOOKUP(A47,Catalog[MaterialCode],Catalog[Commodity],""),"")</f>
        <v/>
      </c>
      <c r="D47" s="55">
        <f>IFERROR(_xlfn.XLOOKUP(A47,Catalog[MaterialCode],Catalog[NetCaseWeight_lbs],0),0)</f>
        <v>0</v>
      </c>
      <c r="E47" s="55">
        <f>IFERROR(_xlfn.XLOOKUP(A47,Catalog[MaterialCode],Catalog[ServingsPerCase],0),0)</f>
        <v>0</v>
      </c>
      <c r="F47" s="55">
        <f>IFERROR(_xlfn.XLOOKUP(A47,Catalog[MaterialCode],Catalog[ServingSize_oz],0),0)</f>
        <v>0</v>
      </c>
      <c r="G47" s="55">
        <f>IFERROR(_xlfn.XLOOKUP(A47,Catalog[MaterialCode],Catalog[CSCPoints],0),0)</f>
        <v>0</v>
      </c>
      <c r="H47" s="55">
        <f>IFERROR(_xlfn.XLOOKUP(A47,Catalog[MaterialCode],Catalog[CNPortion],0),0)</f>
        <v>0</v>
      </c>
      <c r="I47" s="55">
        <f>IFERROR(_xlfn.XLOOKUP(A47,Catalog[MaterialCode],Catalog[MMA_oz],0),0)</f>
        <v>0</v>
      </c>
      <c r="J47" s="55">
        <f>IFERROR(_xlfn.XLOOKUP(A47,Catalog[MaterialCode],Catalog[EqGrain_oz],0),0)</f>
        <v>0</v>
      </c>
      <c r="K47" s="55">
        <f>IFERROR(_xlfn.XLOOKUP(A47,Catalog[MaterialCode],Catalog[BeefLbsDFperCase],0),0)</f>
        <v>0</v>
      </c>
      <c r="L47" s="57">
        <v>0</v>
      </c>
      <c r="M47" s="57">
        <v>0</v>
      </c>
      <c r="N47" s="57">
        <v>0</v>
      </c>
      <c r="O47" s="55">
        <f t="shared" si="4"/>
        <v>0</v>
      </c>
      <c r="P47" s="55">
        <f t="shared" si="5"/>
        <v>0</v>
      </c>
      <c r="Q47" s="55">
        <f t="shared" si="6"/>
        <v>0</v>
      </c>
      <c r="R47" s="57">
        <v>0</v>
      </c>
      <c r="S47" s="57">
        <v>0</v>
      </c>
      <c r="T47" s="57">
        <v>0</v>
      </c>
      <c r="U47" s="57">
        <v>0</v>
      </c>
      <c r="V47" s="57">
        <v>0</v>
      </c>
      <c r="W47" s="57">
        <v>0</v>
      </c>
      <c r="X47" s="57">
        <v>0</v>
      </c>
      <c r="Y47" s="57">
        <v>0</v>
      </c>
      <c r="Z47" s="57">
        <v>0</v>
      </c>
      <c r="AA47" s="57">
        <v>0</v>
      </c>
      <c r="AB47" s="57">
        <v>0</v>
      </c>
      <c r="AC47" s="57">
        <v>0</v>
      </c>
      <c r="AD47" s="55">
        <f t="shared" si="3"/>
        <v>0</v>
      </c>
    </row>
    <row r="48" spans="1:30" x14ac:dyDescent="0.25">
      <c r="B48" s="56" t="str">
        <f>IFERROR(_xlfn.XLOOKUP(A48,Catalog[MaterialCode],Catalog[Description],""),"")</f>
        <v/>
      </c>
      <c r="C48" s="55" t="str">
        <f>IFERROR(_xlfn.XLOOKUP(A48,Catalog[MaterialCode],Catalog[Commodity],""),"")</f>
        <v/>
      </c>
      <c r="D48" s="55">
        <f>IFERROR(_xlfn.XLOOKUP(A48,Catalog[MaterialCode],Catalog[NetCaseWeight_lbs],0),0)</f>
        <v>0</v>
      </c>
      <c r="E48" s="55">
        <f>IFERROR(_xlfn.XLOOKUP(A48,Catalog[MaterialCode],Catalog[ServingsPerCase],0),0)</f>
        <v>0</v>
      </c>
      <c r="F48" s="55">
        <f>IFERROR(_xlfn.XLOOKUP(A48,Catalog[MaterialCode],Catalog[ServingSize_oz],0),0)</f>
        <v>0</v>
      </c>
      <c r="G48" s="55">
        <f>IFERROR(_xlfn.XLOOKUP(A48,Catalog[MaterialCode],Catalog[CSCPoints],0),0)</f>
        <v>0</v>
      </c>
      <c r="H48" s="55">
        <f>IFERROR(_xlfn.XLOOKUP(A48,Catalog[MaterialCode],Catalog[CNPortion],0),0)</f>
        <v>0</v>
      </c>
      <c r="I48" s="55">
        <f>IFERROR(_xlfn.XLOOKUP(A48,Catalog[MaterialCode],Catalog[MMA_oz],0),0)</f>
        <v>0</v>
      </c>
      <c r="J48" s="55">
        <f>IFERROR(_xlfn.XLOOKUP(A48,Catalog[MaterialCode],Catalog[EqGrain_oz],0),0)</f>
        <v>0</v>
      </c>
      <c r="K48" s="55">
        <f>IFERROR(_xlfn.XLOOKUP(A48,Catalog[MaterialCode],Catalog[BeefLbsDFperCase],0),0)</f>
        <v>0</v>
      </c>
      <c r="L48" s="57">
        <v>0</v>
      </c>
      <c r="M48" s="57">
        <v>0</v>
      </c>
      <c r="N48" s="57">
        <v>0</v>
      </c>
      <c r="O48" s="55">
        <f t="shared" si="4"/>
        <v>0</v>
      </c>
      <c r="P48" s="55">
        <f t="shared" si="5"/>
        <v>0</v>
      </c>
      <c r="Q48" s="55">
        <f t="shared" si="6"/>
        <v>0</v>
      </c>
      <c r="R48" s="57">
        <v>0</v>
      </c>
      <c r="S48" s="57">
        <v>0</v>
      </c>
      <c r="T48" s="57">
        <v>0</v>
      </c>
      <c r="U48" s="57">
        <v>0</v>
      </c>
      <c r="V48" s="57">
        <v>0</v>
      </c>
      <c r="W48" s="57">
        <v>0</v>
      </c>
      <c r="X48" s="57">
        <v>0</v>
      </c>
      <c r="Y48" s="57">
        <v>0</v>
      </c>
      <c r="Z48" s="57">
        <v>0</v>
      </c>
      <c r="AA48" s="57">
        <v>0</v>
      </c>
      <c r="AB48" s="57">
        <v>0</v>
      </c>
      <c r="AC48" s="57">
        <v>0</v>
      </c>
      <c r="AD48" s="55">
        <f t="shared" si="3"/>
        <v>0</v>
      </c>
    </row>
    <row r="49" spans="2:30" x14ac:dyDescent="0.25">
      <c r="B49" s="56" t="str">
        <f>IFERROR(_xlfn.XLOOKUP(A49,Catalog[MaterialCode],Catalog[Description],""),"")</f>
        <v/>
      </c>
      <c r="C49" s="55" t="str">
        <f>IFERROR(_xlfn.XLOOKUP(A49,Catalog[MaterialCode],Catalog[Commodity],""),"")</f>
        <v/>
      </c>
      <c r="D49" s="55">
        <f>IFERROR(_xlfn.XLOOKUP(A49,Catalog[MaterialCode],Catalog[NetCaseWeight_lbs],0),0)</f>
        <v>0</v>
      </c>
      <c r="E49" s="55">
        <f>IFERROR(_xlfn.XLOOKUP(A49,Catalog[MaterialCode],Catalog[ServingsPerCase],0),0)</f>
        <v>0</v>
      </c>
      <c r="F49" s="55">
        <f>IFERROR(_xlfn.XLOOKUP(A49,Catalog[MaterialCode],Catalog[ServingSize_oz],0),0)</f>
        <v>0</v>
      </c>
      <c r="G49" s="55">
        <f>IFERROR(_xlfn.XLOOKUP(A49,Catalog[MaterialCode],Catalog[CSCPoints],0),0)</f>
        <v>0</v>
      </c>
      <c r="H49" s="55">
        <f>IFERROR(_xlfn.XLOOKUP(A49,Catalog[MaterialCode],Catalog[CNPortion],0),0)</f>
        <v>0</v>
      </c>
      <c r="I49" s="55">
        <f>IFERROR(_xlfn.XLOOKUP(A49,Catalog[MaterialCode],Catalog[MMA_oz],0),0)</f>
        <v>0</v>
      </c>
      <c r="J49" s="55">
        <f>IFERROR(_xlfn.XLOOKUP(A49,Catalog[MaterialCode],Catalog[EqGrain_oz],0),0)</f>
        <v>0</v>
      </c>
      <c r="K49" s="55">
        <f>IFERROR(_xlfn.XLOOKUP(A49,Catalog[MaterialCode],Catalog[BeefLbsDFperCase],0),0)</f>
        <v>0</v>
      </c>
      <c r="L49" s="57">
        <v>0</v>
      </c>
      <c r="M49" s="57">
        <v>0</v>
      </c>
      <c r="N49" s="57">
        <v>0</v>
      </c>
      <c r="O49" s="55">
        <f t="shared" si="4"/>
        <v>0</v>
      </c>
      <c r="P49" s="55">
        <f t="shared" si="5"/>
        <v>0</v>
      </c>
      <c r="Q49" s="55">
        <f t="shared" si="6"/>
        <v>0</v>
      </c>
      <c r="R49" s="57">
        <v>0</v>
      </c>
      <c r="S49" s="57">
        <v>0</v>
      </c>
      <c r="T49" s="57">
        <v>0</v>
      </c>
      <c r="U49" s="57">
        <v>0</v>
      </c>
      <c r="V49" s="57">
        <v>0</v>
      </c>
      <c r="W49" s="57">
        <v>0</v>
      </c>
      <c r="X49" s="57">
        <v>0</v>
      </c>
      <c r="Y49" s="57">
        <v>0</v>
      </c>
      <c r="Z49" s="57">
        <v>0</v>
      </c>
      <c r="AA49" s="57">
        <v>0</v>
      </c>
      <c r="AB49" s="57">
        <v>0</v>
      </c>
      <c r="AC49" s="57">
        <v>0</v>
      </c>
      <c r="AD49" s="55">
        <f t="shared" si="3"/>
        <v>0</v>
      </c>
    </row>
    <row r="50" spans="2:30" x14ac:dyDescent="0.25">
      <c r="B50" s="56" t="str">
        <f>IFERROR(_xlfn.XLOOKUP(A50,Catalog[MaterialCode],Catalog[Description],""),"")</f>
        <v/>
      </c>
      <c r="C50" s="55" t="str">
        <f>IFERROR(_xlfn.XLOOKUP(A50,Catalog[MaterialCode],Catalog[Commodity],""),"")</f>
        <v/>
      </c>
      <c r="D50" s="55">
        <f>IFERROR(_xlfn.XLOOKUP(A50,Catalog[MaterialCode],Catalog[NetCaseWeight_lbs],0),0)</f>
        <v>0</v>
      </c>
      <c r="E50" s="55">
        <f>IFERROR(_xlfn.XLOOKUP(A50,Catalog[MaterialCode],Catalog[ServingsPerCase],0),0)</f>
        <v>0</v>
      </c>
      <c r="F50" s="55">
        <f>IFERROR(_xlfn.XLOOKUP(A50,Catalog[MaterialCode],Catalog[ServingSize_oz],0),0)</f>
        <v>0</v>
      </c>
      <c r="G50" s="55">
        <f>IFERROR(_xlfn.XLOOKUP(A50,Catalog[MaterialCode],Catalog[CSCPoints],0),0)</f>
        <v>0</v>
      </c>
      <c r="H50" s="55">
        <f>IFERROR(_xlfn.XLOOKUP(A50,Catalog[MaterialCode],Catalog[CNPortion],0),0)</f>
        <v>0</v>
      </c>
      <c r="I50" s="55">
        <f>IFERROR(_xlfn.XLOOKUP(A50,Catalog[MaterialCode],Catalog[MMA_oz],0),0)</f>
        <v>0</v>
      </c>
      <c r="J50" s="55">
        <f>IFERROR(_xlfn.XLOOKUP(A50,Catalog[MaterialCode],Catalog[EqGrain_oz],0),0)</f>
        <v>0</v>
      </c>
      <c r="K50" s="55">
        <f>IFERROR(_xlfn.XLOOKUP(A50,Catalog[MaterialCode],Catalog[BeefLbsDFperCase],0),0)</f>
        <v>0</v>
      </c>
      <c r="L50" s="57">
        <v>0</v>
      </c>
      <c r="M50" s="57">
        <v>0</v>
      </c>
      <c r="N50" s="57">
        <v>0</v>
      </c>
      <c r="O50" s="55">
        <f t="shared" si="4"/>
        <v>0</v>
      </c>
      <c r="P50" s="55">
        <f t="shared" si="5"/>
        <v>0</v>
      </c>
      <c r="Q50" s="55">
        <f t="shared" si="6"/>
        <v>0</v>
      </c>
      <c r="R50" s="57">
        <v>0</v>
      </c>
      <c r="S50" s="57">
        <v>0</v>
      </c>
      <c r="T50" s="57">
        <v>0</v>
      </c>
      <c r="U50" s="57">
        <v>0</v>
      </c>
      <c r="V50" s="57">
        <v>0</v>
      </c>
      <c r="W50" s="57">
        <v>0</v>
      </c>
      <c r="X50" s="57">
        <v>0</v>
      </c>
      <c r="Y50" s="57">
        <v>0</v>
      </c>
      <c r="Z50" s="57">
        <v>0</v>
      </c>
      <c r="AA50" s="57">
        <v>0</v>
      </c>
      <c r="AB50" s="57">
        <v>0</v>
      </c>
      <c r="AC50" s="57">
        <v>0</v>
      </c>
      <c r="AD50" s="55">
        <f t="shared" si="3"/>
        <v>0</v>
      </c>
    </row>
    <row r="51" spans="2:30" x14ac:dyDescent="0.25">
      <c r="B51" s="56" t="str">
        <f>IFERROR(_xlfn.XLOOKUP(A51,Catalog[MaterialCode],Catalog[Description],""),"")</f>
        <v/>
      </c>
      <c r="C51" s="55" t="str">
        <f>IFERROR(_xlfn.XLOOKUP(A51,Catalog[MaterialCode],Catalog[Commodity],""),"")</f>
        <v/>
      </c>
      <c r="D51" s="55">
        <f>IFERROR(_xlfn.XLOOKUP(A51,Catalog[MaterialCode],Catalog[NetCaseWeight_lbs],0),0)</f>
        <v>0</v>
      </c>
      <c r="E51" s="55">
        <f>IFERROR(_xlfn.XLOOKUP(A51,Catalog[MaterialCode],Catalog[ServingsPerCase],0),0)</f>
        <v>0</v>
      </c>
      <c r="F51" s="55">
        <f>IFERROR(_xlfn.XLOOKUP(A51,Catalog[MaterialCode],Catalog[ServingSize_oz],0),0)</f>
        <v>0</v>
      </c>
      <c r="G51" s="55">
        <f>IFERROR(_xlfn.XLOOKUP(A51,Catalog[MaterialCode],Catalog[CSCPoints],0),0)</f>
        <v>0</v>
      </c>
      <c r="H51" s="55">
        <f>IFERROR(_xlfn.XLOOKUP(A51,Catalog[MaterialCode],Catalog[CNPortion],0),0)</f>
        <v>0</v>
      </c>
      <c r="I51" s="55">
        <f>IFERROR(_xlfn.XLOOKUP(A51,Catalog[MaterialCode],Catalog[MMA_oz],0),0)</f>
        <v>0</v>
      </c>
      <c r="J51" s="55">
        <f>IFERROR(_xlfn.XLOOKUP(A51,Catalog[MaterialCode],Catalog[EqGrain_oz],0),0)</f>
        <v>0</v>
      </c>
      <c r="K51" s="55">
        <f>IFERROR(_xlfn.XLOOKUP(A51,Catalog[MaterialCode],Catalog[BeefLbsDFperCase],0),0)</f>
        <v>0</v>
      </c>
      <c r="L51" s="57">
        <v>0</v>
      </c>
      <c r="M51" s="57">
        <v>0</v>
      </c>
      <c r="N51" s="57">
        <v>0</v>
      </c>
      <c r="O51" s="55">
        <f t="shared" si="4"/>
        <v>0</v>
      </c>
      <c r="P51" s="55">
        <f t="shared" si="5"/>
        <v>0</v>
      </c>
      <c r="Q51" s="55">
        <f t="shared" si="6"/>
        <v>0</v>
      </c>
      <c r="R51" s="57">
        <v>0</v>
      </c>
      <c r="S51" s="57">
        <v>0</v>
      </c>
      <c r="T51" s="57">
        <v>0</v>
      </c>
      <c r="U51" s="57">
        <v>0</v>
      </c>
      <c r="V51" s="57">
        <v>0</v>
      </c>
      <c r="W51" s="57">
        <v>0</v>
      </c>
      <c r="X51" s="57">
        <v>0</v>
      </c>
      <c r="Y51" s="57">
        <v>0</v>
      </c>
      <c r="Z51" s="57">
        <v>0</v>
      </c>
      <c r="AA51" s="57">
        <v>0</v>
      </c>
      <c r="AB51" s="57">
        <v>0</v>
      </c>
      <c r="AC51" s="57">
        <v>0</v>
      </c>
      <c r="AD51" s="55">
        <f t="shared" si="3"/>
        <v>0</v>
      </c>
    </row>
    <row r="52" spans="2:30" x14ac:dyDescent="0.25">
      <c r="B52" s="56" t="str">
        <f>IFERROR(_xlfn.XLOOKUP(A52,Catalog[MaterialCode],Catalog[Description],""),"")</f>
        <v/>
      </c>
      <c r="C52" s="55" t="str">
        <f>IFERROR(_xlfn.XLOOKUP(A52,Catalog[MaterialCode],Catalog[Commodity],""),"")</f>
        <v/>
      </c>
      <c r="D52" s="55">
        <f>IFERROR(_xlfn.XLOOKUP(A52,Catalog[MaterialCode],Catalog[NetCaseWeight_lbs],0),0)</f>
        <v>0</v>
      </c>
      <c r="E52" s="55">
        <f>IFERROR(_xlfn.XLOOKUP(A52,Catalog[MaterialCode],Catalog[ServingsPerCase],0),0)</f>
        <v>0</v>
      </c>
      <c r="F52" s="55">
        <f>IFERROR(_xlfn.XLOOKUP(A52,Catalog[MaterialCode],Catalog[ServingSize_oz],0),0)</f>
        <v>0</v>
      </c>
      <c r="G52" s="55">
        <f>IFERROR(_xlfn.XLOOKUP(A52,Catalog[MaterialCode],Catalog[CSCPoints],0),0)</f>
        <v>0</v>
      </c>
      <c r="H52" s="55">
        <f>IFERROR(_xlfn.XLOOKUP(A52,Catalog[MaterialCode],Catalog[CNPortion],0),0)</f>
        <v>0</v>
      </c>
      <c r="I52" s="55">
        <f>IFERROR(_xlfn.XLOOKUP(A52,Catalog[MaterialCode],Catalog[MMA_oz],0),0)</f>
        <v>0</v>
      </c>
      <c r="J52" s="55">
        <f>IFERROR(_xlfn.XLOOKUP(A52,Catalog[MaterialCode],Catalog[EqGrain_oz],0),0)</f>
        <v>0</v>
      </c>
      <c r="K52" s="55">
        <f>IFERROR(_xlfn.XLOOKUP(A52,Catalog[MaterialCode],Catalog[BeefLbsDFperCase],0),0)</f>
        <v>0</v>
      </c>
      <c r="L52" s="57">
        <v>0</v>
      </c>
      <c r="M52" s="57">
        <v>0</v>
      </c>
      <c r="N52" s="57">
        <v>0</v>
      </c>
      <c r="O52" s="55">
        <f t="shared" si="4"/>
        <v>0</v>
      </c>
      <c r="P52" s="55">
        <f t="shared" si="5"/>
        <v>0</v>
      </c>
      <c r="Q52" s="55">
        <f t="shared" si="6"/>
        <v>0</v>
      </c>
      <c r="R52" s="57">
        <v>0</v>
      </c>
      <c r="S52" s="57">
        <v>0</v>
      </c>
      <c r="T52" s="57">
        <v>0</v>
      </c>
      <c r="U52" s="57">
        <v>0</v>
      </c>
      <c r="V52" s="57">
        <v>0</v>
      </c>
      <c r="W52" s="57">
        <v>0</v>
      </c>
      <c r="X52" s="57">
        <v>0</v>
      </c>
      <c r="Y52" s="57">
        <v>0</v>
      </c>
      <c r="Z52" s="57">
        <v>0</v>
      </c>
      <c r="AA52" s="57">
        <v>0</v>
      </c>
      <c r="AB52" s="57">
        <v>0</v>
      </c>
      <c r="AC52" s="57">
        <v>0</v>
      </c>
      <c r="AD52" s="55">
        <f t="shared" si="3"/>
        <v>0</v>
      </c>
    </row>
    <row r="53" spans="2:30" x14ac:dyDescent="0.25">
      <c r="B53" s="56" t="str">
        <f>IFERROR(_xlfn.XLOOKUP(A53,Catalog[MaterialCode],Catalog[Description],""),"")</f>
        <v/>
      </c>
      <c r="C53" s="55" t="str">
        <f>IFERROR(_xlfn.XLOOKUP(A53,Catalog[MaterialCode],Catalog[Commodity],""),"")</f>
        <v/>
      </c>
      <c r="D53" s="55">
        <f>IFERROR(_xlfn.XLOOKUP(A53,Catalog[MaterialCode],Catalog[NetCaseWeight_lbs],0),0)</f>
        <v>0</v>
      </c>
      <c r="E53" s="55">
        <f>IFERROR(_xlfn.XLOOKUP(A53,Catalog[MaterialCode],Catalog[ServingsPerCase],0),0)</f>
        <v>0</v>
      </c>
      <c r="F53" s="55">
        <f>IFERROR(_xlfn.XLOOKUP(A53,Catalog[MaterialCode],Catalog[ServingSize_oz],0),0)</f>
        <v>0</v>
      </c>
      <c r="G53" s="55">
        <f>IFERROR(_xlfn.XLOOKUP(A53,Catalog[MaterialCode],Catalog[CSCPoints],0),0)</f>
        <v>0</v>
      </c>
      <c r="H53" s="55">
        <f>IFERROR(_xlfn.XLOOKUP(A53,Catalog[MaterialCode],Catalog[CNPortion],0),0)</f>
        <v>0</v>
      </c>
      <c r="I53" s="55">
        <f>IFERROR(_xlfn.XLOOKUP(A53,Catalog[MaterialCode],Catalog[MMA_oz],0),0)</f>
        <v>0</v>
      </c>
      <c r="J53" s="55">
        <f>IFERROR(_xlfn.XLOOKUP(A53,Catalog[MaterialCode],Catalog[EqGrain_oz],0),0)</f>
        <v>0</v>
      </c>
      <c r="K53" s="55">
        <f>IFERROR(_xlfn.XLOOKUP(A53,Catalog[MaterialCode],Catalog[BeefLbsDFperCase],0),0)</f>
        <v>0</v>
      </c>
      <c r="L53" s="57">
        <v>0</v>
      </c>
      <c r="M53" s="57">
        <v>0</v>
      </c>
      <c r="N53" s="57">
        <v>0</v>
      </c>
      <c r="O53" s="55">
        <f t="shared" si="4"/>
        <v>0</v>
      </c>
      <c r="P53" s="55">
        <f t="shared" si="5"/>
        <v>0</v>
      </c>
      <c r="Q53" s="55">
        <f t="shared" si="6"/>
        <v>0</v>
      </c>
      <c r="R53" s="57">
        <v>0</v>
      </c>
      <c r="S53" s="57">
        <v>0</v>
      </c>
      <c r="T53" s="57">
        <v>0</v>
      </c>
      <c r="U53" s="57">
        <v>0</v>
      </c>
      <c r="V53" s="57">
        <v>0</v>
      </c>
      <c r="W53" s="57">
        <v>0</v>
      </c>
      <c r="X53" s="57">
        <v>0</v>
      </c>
      <c r="Y53" s="57">
        <v>0</v>
      </c>
      <c r="Z53" s="57">
        <v>0</v>
      </c>
      <c r="AA53" s="57">
        <v>0</v>
      </c>
      <c r="AB53" s="57">
        <v>0</v>
      </c>
      <c r="AC53" s="57">
        <v>0</v>
      </c>
      <c r="AD53" s="55">
        <f t="shared" si="3"/>
        <v>0</v>
      </c>
    </row>
    <row r="54" spans="2:30" x14ac:dyDescent="0.25">
      <c r="B54" s="56" t="str">
        <f>IFERROR(_xlfn.XLOOKUP(A54,Catalog[MaterialCode],Catalog[Description],""),"")</f>
        <v/>
      </c>
      <c r="C54" s="55" t="str">
        <f>IFERROR(_xlfn.XLOOKUP(A54,Catalog[MaterialCode],Catalog[Commodity],""),"")</f>
        <v/>
      </c>
      <c r="D54" s="55">
        <f>IFERROR(_xlfn.XLOOKUP(A54,Catalog[MaterialCode],Catalog[NetCaseWeight_lbs],0),0)</f>
        <v>0</v>
      </c>
      <c r="E54" s="55">
        <f>IFERROR(_xlfn.XLOOKUP(A54,Catalog[MaterialCode],Catalog[ServingsPerCase],0),0)</f>
        <v>0</v>
      </c>
      <c r="F54" s="55">
        <f>IFERROR(_xlfn.XLOOKUP(A54,Catalog[MaterialCode],Catalog[ServingSize_oz],0),0)</f>
        <v>0</v>
      </c>
      <c r="G54" s="55">
        <f>IFERROR(_xlfn.XLOOKUP(A54,Catalog[MaterialCode],Catalog[CSCPoints],0),0)</f>
        <v>0</v>
      </c>
      <c r="H54" s="55">
        <f>IFERROR(_xlfn.XLOOKUP(A54,Catalog[MaterialCode],Catalog[CNPortion],0),0)</f>
        <v>0</v>
      </c>
      <c r="I54" s="55">
        <f>IFERROR(_xlfn.XLOOKUP(A54,Catalog[MaterialCode],Catalog[MMA_oz],0),0)</f>
        <v>0</v>
      </c>
      <c r="J54" s="55">
        <f>IFERROR(_xlfn.XLOOKUP(A54,Catalog[MaterialCode],Catalog[EqGrain_oz],0),0)</f>
        <v>0</v>
      </c>
      <c r="K54" s="55">
        <f>IFERROR(_xlfn.XLOOKUP(A54,Catalog[MaterialCode],Catalog[BeefLbsDFperCase],0),0)</f>
        <v>0</v>
      </c>
      <c r="L54" s="57">
        <v>0</v>
      </c>
      <c r="M54" s="57">
        <v>0</v>
      </c>
      <c r="N54" s="57">
        <v>0</v>
      </c>
      <c r="O54" s="55">
        <f t="shared" si="4"/>
        <v>0</v>
      </c>
      <c r="P54" s="55">
        <f t="shared" si="5"/>
        <v>0</v>
      </c>
      <c r="Q54" s="55">
        <f t="shared" si="6"/>
        <v>0</v>
      </c>
      <c r="R54" s="57">
        <v>0</v>
      </c>
      <c r="S54" s="57">
        <v>0</v>
      </c>
      <c r="T54" s="57">
        <v>0</v>
      </c>
      <c r="U54" s="57">
        <v>0</v>
      </c>
      <c r="V54" s="57">
        <v>0</v>
      </c>
      <c r="W54" s="57">
        <v>0</v>
      </c>
      <c r="X54" s="57">
        <v>0</v>
      </c>
      <c r="Y54" s="57">
        <v>0</v>
      </c>
      <c r="Z54" s="57">
        <v>0</v>
      </c>
      <c r="AA54" s="57">
        <v>0</v>
      </c>
      <c r="AB54" s="57">
        <v>0</v>
      </c>
      <c r="AC54" s="57">
        <v>0</v>
      </c>
      <c r="AD54" s="55">
        <f t="shared" si="3"/>
        <v>0</v>
      </c>
    </row>
    <row r="55" spans="2:30" x14ac:dyDescent="0.25">
      <c r="B55" s="56" t="str">
        <f>IFERROR(_xlfn.XLOOKUP(A55,Catalog[MaterialCode],Catalog[Description],""),"")</f>
        <v/>
      </c>
      <c r="C55" s="55" t="str">
        <f>IFERROR(_xlfn.XLOOKUP(A55,Catalog[MaterialCode],Catalog[Commodity],""),"")</f>
        <v/>
      </c>
      <c r="D55" s="55">
        <f>IFERROR(_xlfn.XLOOKUP(A55,Catalog[MaterialCode],Catalog[NetCaseWeight_lbs],0),0)</f>
        <v>0</v>
      </c>
      <c r="E55" s="55">
        <f>IFERROR(_xlfn.XLOOKUP(A55,Catalog[MaterialCode],Catalog[ServingsPerCase],0),0)</f>
        <v>0</v>
      </c>
      <c r="F55" s="55">
        <f>IFERROR(_xlfn.XLOOKUP(A55,Catalog[MaterialCode],Catalog[ServingSize_oz],0),0)</f>
        <v>0</v>
      </c>
      <c r="G55" s="55">
        <f>IFERROR(_xlfn.XLOOKUP(A55,Catalog[MaterialCode],Catalog[CSCPoints],0),0)</f>
        <v>0</v>
      </c>
      <c r="H55" s="55">
        <f>IFERROR(_xlfn.XLOOKUP(A55,Catalog[MaterialCode],Catalog[CNPortion],0),0)</f>
        <v>0</v>
      </c>
      <c r="I55" s="55">
        <f>IFERROR(_xlfn.XLOOKUP(A55,Catalog[MaterialCode],Catalog[MMA_oz],0),0)</f>
        <v>0</v>
      </c>
      <c r="J55" s="55">
        <f>IFERROR(_xlfn.XLOOKUP(A55,Catalog[MaterialCode],Catalog[EqGrain_oz],0),0)</f>
        <v>0</v>
      </c>
      <c r="K55" s="55">
        <f>IFERROR(_xlfn.XLOOKUP(A55,Catalog[MaterialCode],Catalog[BeefLbsDFperCase],0),0)</f>
        <v>0</v>
      </c>
      <c r="L55" s="57">
        <v>0</v>
      </c>
      <c r="M55" s="57">
        <v>0</v>
      </c>
      <c r="N55" s="57">
        <v>0</v>
      </c>
      <c r="O55" s="55">
        <f t="shared" si="4"/>
        <v>0</v>
      </c>
      <c r="P55" s="55">
        <f t="shared" si="5"/>
        <v>0</v>
      </c>
      <c r="Q55" s="55">
        <f t="shared" si="6"/>
        <v>0</v>
      </c>
      <c r="R55" s="57">
        <v>0</v>
      </c>
      <c r="S55" s="57">
        <v>0</v>
      </c>
      <c r="T55" s="57">
        <v>0</v>
      </c>
      <c r="U55" s="57">
        <v>0</v>
      </c>
      <c r="V55" s="57">
        <v>0</v>
      </c>
      <c r="W55" s="57">
        <v>0</v>
      </c>
      <c r="X55" s="57">
        <v>0</v>
      </c>
      <c r="Y55" s="57">
        <v>0</v>
      </c>
      <c r="Z55" s="57">
        <v>0</v>
      </c>
      <c r="AA55" s="57">
        <v>0</v>
      </c>
      <c r="AB55" s="57">
        <v>0</v>
      </c>
      <c r="AC55" s="57">
        <v>0</v>
      </c>
      <c r="AD55" s="55">
        <f t="shared" si="3"/>
        <v>0</v>
      </c>
    </row>
    <row r="56" spans="2:30" x14ac:dyDescent="0.25">
      <c r="B56" s="56" t="str">
        <f>IFERROR(_xlfn.XLOOKUP(A56,Catalog[MaterialCode],Catalog[Description],""),"")</f>
        <v/>
      </c>
      <c r="C56" s="55" t="str">
        <f>IFERROR(_xlfn.XLOOKUP(A56,Catalog[MaterialCode],Catalog[Commodity],""),"")</f>
        <v/>
      </c>
      <c r="D56" s="55">
        <f>IFERROR(_xlfn.XLOOKUP(A56,Catalog[MaterialCode],Catalog[NetCaseWeight_lbs],0),0)</f>
        <v>0</v>
      </c>
      <c r="E56" s="55">
        <f>IFERROR(_xlfn.XLOOKUP(A56,Catalog[MaterialCode],Catalog[ServingsPerCase],0),0)</f>
        <v>0</v>
      </c>
      <c r="F56" s="55">
        <f>IFERROR(_xlfn.XLOOKUP(A56,Catalog[MaterialCode],Catalog[ServingSize_oz],0),0)</f>
        <v>0</v>
      </c>
      <c r="G56" s="55">
        <f>IFERROR(_xlfn.XLOOKUP(A56,Catalog[MaterialCode],Catalog[CSCPoints],0),0)</f>
        <v>0</v>
      </c>
      <c r="H56" s="55">
        <f>IFERROR(_xlfn.XLOOKUP(A56,Catalog[MaterialCode],Catalog[CNPortion],0),0)</f>
        <v>0</v>
      </c>
      <c r="I56" s="55">
        <f>IFERROR(_xlfn.XLOOKUP(A56,Catalog[MaterialCode],Catalog[MMA_oz],0),0)</f>
        <v>0</v>
      </c>
      <c r="J56" s="55">
        <f>IFERROR(_xlfn.XLOOKUP(A56,Catalog[MaterialCode],Catalog[EqGrain_oz],0),0)</f>
        <v>0</v>
      </c>
      <c r="K56" s="55">
        <f>IFERROR(_xlfn.XLOOKUP(A56,Catalog[MaterialCode],Catalog[BeefLbsDFperCase],0),0)</f>
        <v>0</v>
      </c>
      <c r="L56" s="57">
        <v>0</v>
      </c>
      <c r="M56" s="57">
        <v>0</v>
      </c>
      <c r="N56" s="57">
        <v>0</v>
      </c>
      <c r="O56" s="55">
        <f t="shared" si="4"/>
        <v>0</v>
      </c>
      <c r="P56" s="55">
        <f t="shared" si="5"/>
        <v>0</v>
      </c>
      <c r="Q56" s="55">
        <f t="shared" si="6"/>
        <v>0</v>
      </c>
      <c r="R56" s="57">
        <v>0</v>
      </c>
      <c r="S56" s="57">
        <v>0</v>
      </c>
      <c r="T56" s="57">
        <v>0</v>
      </c>
      <c r="U56" s="57">
        <v>0</v>
      </c>
      <c r="V56" s="57">
        <v>0</v>
      </c>
      <c r="W56" s="57">
        <v>0</v>
      </c>
      <c r="X56" s="57">
        <v>0</v>
      </c>
      <c r="Y56" s="57">
        <v>0</v>
      </c>
      <c r="Z56" s="57">
        <v>0</v>
      </c>
      <c r="AA56" s="57">
        <v>0</v>
      </c>
      <c r="AB56" s="57">
        <v>0</v>
      </c>
      <c r="AC56" s="57">
        <v>0</v>
      </c>
      <c r="AD56" s="55">
        <f t="shared" si="3"/>
        <v>0</v>
      </c>
    </row>
    <row r="57" spans="2:30" x14ac:dyDescent="0.25">
      <c r="B57" s="56" t="str">
        <f>IFERROR(_xlfn.XLOOKUP(A57,Catalog[MaterialCode],Catalog[Description],""),"")</f>
        <v/>
      </c>
      <c r="C57" s="55" t="str">
        <f>IFERROR(_xlfn.XLOOKUP(A57,Catalog[MaterialCode],Catalog[Commodity],""),"")</f>
        <v/>
      </c>
      <c r="D57" s="55">
        <f>IFERROR(_xlfn.XLOOKUP(A57,Catalog[MaterialCode],Catalog[NetCaseWeight_lbs],0),0)</f>
        <v>0</v>
      </c>
      <c r="E57" s="55">
        <f>IFERROR(_xlfn.XLOOKUP(A57,Catalog[MaterialCode],Catalog[ServingsPerCase],0),0)</f>
        <v>0</v>
      </c>
      <c r="F57" s="55">
        <f>IFERROR(_xlfn.XLOOKUP(A57,Catalog[MaterialCode],Catalog[ServingSize_oz],0),0)</f>
        <v>0</v>
      </c>
      <c r="G57" s="55">
        <f>IFERROR(_xlfn.XLOOKUP(A57,Catalog[MaterialCode],Catalog[CSCPoints],0),0)</f>
        <v>0</v>
      </c>
      <c r="H57" s="55">
        <f>IFERROR(_xlfn.XLOOKUP(A57,Catalog[MaterialCode],Catalog[CNPortion],0),0)</f>
        <v>0</v>
      </c>
      <c r="I57" s="55">
        <f>IFERROR(_xlfn.XLOOKUP(A57,Catalog[MaterialCode],Catalog[MMA_oz],0),0)</f>
        <v>0</v>
      </c>
      <c r="J57" s="55">
        <f>IFERROR(_xlfn.XLOOKUP(A57,Catalog[MaterialCode],Catalog[EqGrain_oz],0),0)</f>
        <v>0</v>
      </c>
      <c r="K57" s="55">
        <f>IFERROR(_xlfn.XLOOKUP(A57,Catalog[MaterialCode],Catalog[BeefLbsDFperCase],0),0)</f>
        <v>0</v>
      </c>
      <c r="L57" s="57">
        <v>0</v>
      </c>
      <c r="M57" s="57">
        <v>0</v>
      </c>
      <c r="N57" s="57">
        <v>0</v>
      </c>
      <c r="O57" s="55">
        <f t="shared" si="4"/>
        <v>0</v>
      </c>
      <c r="P57" s="55">
        <f t="shared" si="5"/>
        <v>0</v>
      </c>
      <c r="Q57" s="55">
        <f t="shared" si="6"/>
        <v>0</v>
      </c>
      <c r="R57" s="57">
        <v>0</v>
      </c>
      <c r="S57" s="57">
        <v>0</v>
      </c>
      <c r="T57" s="57">
        <v>0</v>
      </c>
      <c r="U57" s="57">
        <v>0</v>
      </c>
      <c r="V57" s="57">
        <v>0</v>
      </c>
      <c r="W57" s="57">
        <v>0</v>
      </c>
      <c r="X57" s="57">
        <v>0</v>
      </c>
      <c r="Y57" s="57">
        <v>0</v>
      </c>
      <c r="Z57" s="57">
        <v>0</v>
      </c>
      <c r="AA57" s="57">
        <v>0</v>
      </c>
      <c r="AB57" s="57">
        <v>0</v>
      </c>
      <c r="AC57" s="57">
        <v>0</v>
      </c>
      <c r="AD57" s="55">
        <f t="shared" si="3"/>
        <v>0</v>
      </c>
    </row>
    <row r="58" spans="2:30" x14ac:dyDescent="0.25">
      <c r="B58" s="56" t="str">
        <f>IFERROR(_xlfn.XLOOKUP(A58,Catalog[MaterialCode],Catalog[Description],""),"")</f>
        <v/>
      </c>
      <c r="C58" s="55" t="str">
        <f>IFERROR(_xlfn.XLOOKUP(A58,Catalog[MaterialCode],Catalog[Commodity],""),"")</f>
        <v/>
      </c>
      <c r="D58" s="55">
        <f>IFERROR(_xlfn.XLOOKUP(A58,Catalog[MaterialCode],Catalog[NetCaseWeight_lbs],0),0)</f>
        <v>0</v>
      </c>
      <c r="E58" s="55">
        <f>IFERROR(_xlfn.XLOOKUP(A58,Catalog[MaterialCode],Catalog[ServingsPerCase],0),0)</f>
        <v>0</v>
      </c>
      <c r="F58" s="55">
        <f>IFERROR(_xlfn.XLOOKUP(A58,Catalog[MaterialCode],Catalog[ServingSize_oz],0),0)</f>
        <v>0</v>
      </c>
      <c r="G58" s="55">
        <f>IFERROR(_xlfn.XLOOKUP(A58,Catalog[MaterialCode],Catalog[CSCPoints],0),0)</f>
        <v>0</v>
      </c>
      <c r="H58" s="55">
        <f>IFERROR(_xlfn.XLOOKUP(A58,Catalog[MaterialCode],Catalog[CNPortion],0),0)</f>
        <v>0</v>
      </c>
      <c r="I58" s="55">
        <f>IFERROR(_xlfn.XLOOKUP(A58,Catalog[MaterialCode],Catalog[MMA_oz],0),0)</f>
        <v>0</v>
      </c>
      <c r="J58" s="55">
        <f>IFERROR(_xlfn.XLOOKUP(A58,Catalog[MaterialCode],Catalog[EqGrain_oz],0),0)</f>
        <v>0</v>
      </c>
      <c r="K58" s="55">
        <f>IFERROR(_xlfn.XLOOKUP(A58,Catalog[MaterialCode],Catalog[BeefLbsDFperCase],0),0)</f>
        <v>0</v>
      </c>
      <c r="L58" s="57">
        <v>0</v>
      </c>
      <c r="M58" s="57">
        <v>0</v>
      </c>
      <c r="N58" s="57">
        <v>0</v>
      </c>
      <c r="O58" s="55">
        <f t="shared" si="4"/>
        <v>0</v>
      </c>
      <c r="P58" s="55">
        <f t="shared" si="5"/>
        <v>0</v>
      </c>
      <c r="Q58" s="55">
        <f t="shared" si="6"/>
        <v>0</v>
      </c>
      <c r="R58" s="57">
        <v>0</v>
      </c>
      <c r="S58" s="57">
        <v>0</v>
      </c>
      <c r="T58" s="57">
        <v>0</v>
      </c>
      <c r="U58" s="57">
        <v>0</v>
      </c>
      <c r="V58" s="57">
        <v>0</v>
      </c>
      <c r="W58" s="57">
        <v>0</v>
      </c>
      <c r="X58" s="57">
        <v>0</v>
      </c>
      <c r="Y58" s="57">
        <v>0</v>
      </c>
      <c r="Z58" s="57">
        <v>0</v>
      </c>
      <c r="AA58" s="57">
        <v>0</v>
      </c>
      <c r="AB58" s="57">
        <v>0</v>
      </c>
      <c r="AC58" s="57">
        <v>0</v>
      </c>
      <c r="AD58" s="55">
        <f t="shared" si="3"/>
        <v>0</v>
      </c>
    </row>
    <row r="59" spans="2:30" x14ac:dyDescent="0.25">
      <c r="B59" s="56" t="str">
        <f>IFERROR(_xlfn.XLOOKUP(A59,Catalog[MaterialCode],Catalog[Description],""),"")</f>
        <v/>
      </c>
      <c r="C59" s="55" t="str">
        <f>IFERROR(_xlfn.XLOOKUP(A59,Catalog[MaterialCode],Catalog[Commodity],""),"")</f>
        <v/>
      </c>
      <c r="D59" s="55">
        <f>IFERROR(_xlfn.XLOOKUP(A59,Catalog[MaterialCode],Catalog[NetCaseWeight_lbs],0),0)</f>
        <v>0</v>
      </c>
      <c r="E59" s="55">
        <f>IFERROR(_xlfn.XLOOKUP(A59,Catalog[MaterialCode],Catalog[ServingsPerCase],0),0)</f>
        <v>0</v>
      </c>
      <c r="F59" s="55">
        <f>IFERROR(_xlfn.XLOOKUP(A59,Catalog[MaterialCode],Catalog[ServingSize_oz],0),0)</f>
        <v>0</v>
      </c>
      <c r="G59" s="55">
        <f>IFERROR(_xlfn.XLOOKUP(A59,Catalog[MaterialCode],Catalog[CSCPoints],0),0)</f>
        <v>0</v>
      </c>
      <c r="H59" s="55">
        <f>IFERROR(_xlfn.XLOOKUP(A59,Catalog[MaterialCode],Catalog[CNPortion],0),0)</f>
        <v>0</v>
      </c>
      <c r="I59" s="55">
        <f>IFERROR(_xlfn.XLOOKUP(A59,Catalog[MaterialCode],Catalog[MMA_oz],0),0)</f>
        <v>0</v>
      </c>
      <c r="J59" s="55">
        <f>IFERROR(_xlfn.XLOOKUP(A59,Catalog[MaterialCode],Catalog[EqGrain_oz],0),0)</f>
        <v>0</v>
      </c>
      <c r="K59" s="55">
        <f>IFERROR(_xlfn.XLOOKUP(A59,Catalog[MaterialCode],Catalog[BeefLbsDFperCase],0),0)</f>
        <v>0</v>
      </c>
      <c r="L59" s="57">
        <v>0</v>
      </c>
      <c r="M59" s="57">
        <v>0</v>
      </c>
      <c r="N59" s="57">
        <v>0</v>
      </c>
      <c r="O59" s="55">
        <f t="shared" si="4"/>
        <v>0</v>
      </c>
      <c r="P59" s="55">
        <f t="shared" si="5"/>
        <v>0</v>
      </c>
      <c r="Q59" s="55">
        <f t="shared" si="6"/>
        <v>0</v>
      </c>
      <c r="R59" s="57">
        <v>0</v>
      </c>
      <c r="S59" s="57">
        <v>0</v>
      </c>
      <c r="T59" s="57">
        <v>0</v>
      </c>
      <c r="U59" s="57">
        <v>0</v>
      </c>
      <c r="V59" s="57">
        <v>0</v>
      </c>
      <c r="W59" s="57">
        <v>0</v>
      </c>
      <c r="X59" s="57">
        <v>0</v>
      </c>
      <c r="Y59" s="57">
        <v>0</v>
      </c>
      <c r="Z59" s="57">
        <v>0</v>
      </c>
      <c r="AA59" s="57">
        <v>0</v>
      </c>
      <c r="AB59" s="57">
        <v>0</v>
      </c>
      <c r="AC59" s="57">
        <v>0</v>
      </c>
      <c r="AD59" s="55">
        <f t="shared" si="3"/>
        <v>0</v>
      </c>
    </row>
    <row r="60" spans="2:30" x14ac:dyDescent="0.25">
      <c r="B60" s="56" t="str">
        <f>IFERROR(_xlfn.XLOOKUP(A60,Catalog[MaterialCode],Catalog[Description],""),"")</f>
        <v/>
      </c>
      <c r="C60" s="55" t="str">
        <f>IFERROR(_xlfn.XLOOKUP(A60,Catalog[MaterialCode],Catalog[Commodity],""),"")</f>
        <v/>
      </c>
      <c r="D60" s="55">
        <f>IFERROR(_xlfn.XLOOKUP(A60,Catalog[MaterialCode],Catalog[NetCaseWeight_lbs],0),0)</f>
        <v>0</v>
      </c>
      <c r="E60" s="55">
        <f>IFERROR(_xlfn.XLOOKUP(A60,Catalog[MaterialCode],Catalog[ServingsPerCase],0),0)</f>
        <v>0</v>
      </c>
      <c r="F60" s="55">
        <f>IFERROR(_xlfn.XLOOKUP(A60,Catalog[MaterialCode],Catalog[ServingSize_oz],0),0)</f>
        <v>0</v>
      </c>
      <c r="G60" s="55">
        <f>IFERROR(_xlfn.XLOOKUP(A60,Catalog[MaterialCode],Catalog[CSCPoints],0),0)</f>
        <v>0</v>
      </c>
      <c r="H60" s="55">
        <f>IFERROR(_xlfn.XLOOKUP(A60,Catalog[MaterialCode],Catalog[CNPortion],0),0)</f>
        <v>0</v>
      </c>
      <c r="I60" s="55">
        <f>IFERROR(_xlfn.XLOOKUP(A60,Catalog[MaterialCode],Catalog[MMA_oz],0),0)</f>
        <v>0</v>
      </c>
      <c r="J60" s="55">
        <f>IFERROR(_xlfn.XLOOKUP(A60,Catalog[MaterialCode],Catalog[EqGrain_oz],0),0)</f>
        <v>0</v>
      </c>
      <c r="K60" s="55">
        <f>IFERROR(_xlfn.XLOOKUP(A60,Catalog[MaterialCode],Catalog[BeefLbsDFperCase],0),0)</f>
        <v>0</v>
      </c>
      <c r="L60" s="57">
        <v>0</v>
      </c>
      <c r="M60" s="57">
        <v>0</v>
      </c>
      <c r="N60" s="57">
        <v>0</v>
      </c>
      <c r="O60" s="55">
        <f t="shared" si="4"/>
        <v>0</v>
      </c>
      <c r="P60" s="55">
        <f t="shared" si="5"/>
        <v>0</v>
      </c>
      <c r="Q60" s="55">
        <f t="shared" si="6"/>
        <v>0</v>
      </c>
      <c r="R60" s="57">
        <v>0</v>
      </c>
      <c r="S60" s="57">
        <v>0</v>
      </c>
      <c r="T60" s="57">
        <v>0</v>
      </c>
      <c r="U60" s="57">
        <v>0</v>
      </c>
      <c r="V60" s="57">
        <v>0</v>
      </c>
      <c r="W60" s="57">
        <v>0</v>
      </c>
      <c r="X60" s="57">
        <v>0</v>
      </c>
      <c r="Y60" s="57">
        <v>0</v>
      </c>
      <c r="Z60" s="57">
        <v>0</v>
      </c>
      <c r="AA60" s="57">
        <v>0</v>
      </c>
      <c r="AB60" s="57">
        <v>0</v>
      </c>
      <c r="AC60" s="57">
        <v>0</v>
      </c>
      <c r="AD60" s="55">
        <f t="shared" si="3"/>
        <v>0</v>
      </c>
    </row>
    <row r="61" spans="2:30" x14ac:dyDescent="0.25">
      <c r="B61" s="56" t="str">
        <f>IFERROR(_xlfn.XLOOKUP(A61,Catalog[MaterialCode],Catalog[Description],""),"")</f>
        <v/>
      </c>
      <c r="C61" s="55" t="str">
        <f>IFERROR(_xlfn.XLOOKUP(A61,Catalog[MaterialCode],Catalog[Commodity],""),"")</f>
        <v/>
      </c>
      <c r="D61" s="55">
        <f>IFERROR(_xlfn.XLOOKUP(A61,Catalog[MaterialCode],Catalog[NetCaseWeight_lbs],0),0)</f>
        <v>0</v>
      </c>
      <c r="E61" s="55">
        <f>IFERROR(_xlfn.XLOOKUP(A61,Catalog[MaterialCode],Catalog[ServingsPerCase],0),0)</f>
        <v>0</v>
      </c>
      <c r="F61" s="55">
        <f>IFERROR(_xlfn.XLOOKUP(A61,Catalog[MaterialCode],Catalog[ServingSize_oz],0),0)</f>
        <v>0</v>
      </c>
      <c r="G61" s="55">
        <f>IFERROR(_xlfn.XLOOKUP(A61,Catalog[MaterialCode],Catalog[CSCPoints],0),0)</f>
        <v>0</v>
      </c>
      <c r="H61" s="55">
        <f>IFERROR(_xlfn.XLOOKUP(A61,Catalog[MaterialCode],Catalog[CNPortion],0),0)</f>
        <v>0</v>
      </c>
      <c r="I61" s="55">
        <f>IFERROR(_xlfn.XLOOKUP(A61,Catalog[MaterialCode],Catalog[MMA_oz],0),0)</f>
        <v>0</v>
      </c>
      <c r="J61" s="55">
        <f>IFERROR(_xlfn.XLOOKUP(A61,Catalog[MaterialCode],Catalog[EqGrain_oz],0),0)</f>
        <v>0</v>
      </c>
      <c r="K61" s="55">
        <f>IFERROR(_xlfn.XLOOKUP(A61,Catalog[MaterialCode],Catalog[BeefLbsDFperCase],0),0)</f>
        <v>0</v>
      </c>
      <c r="L61" s="57">
        <v>0</v>
      </c>
      <c r="M61" s="57">
        <v>0</v>
      </c>
      <c r="N61" s="57">
        <v>0</v>
      </c>
      <c r="O61" s="55">
        <f t="shared" si="4"/>
        <v>0</v>
      </c>
      <c r="P61" s="55">
        <f t="shared" si="5"/>
        <v>0</v>
      </c>
      <c r="Q61" s="55">
        <f t="shared" si="6"/>
        <v>0</v>
      </c>
      <c r="R61" s="57">
        <v>0</v>
      </c>
      <c r="S61" s="57">
        <v>0</v>
      </c>
      <c r="T61" s="57">
        <v>0</v>
      </c>
      <c r="U61" s="57">
        <v>0</v>
      </c>
      <c r="V61" s="57">
        <v>0</v>
      </c>
      <c r="W61" s="57">
        <v>0</v>
      </c>
      <c r="X61" s="57">
        <v>0</v>
      </c>
      <c r="Y61" s="57">
        <v>0</v>
      </c>
      <c r="Z61" s="57">
        <v>0</v>
      </c>
      <c r="AA61" s="57">
        <v>0</v>
      </c>
      <c r="AB61" s="57">
        <v>0</v>
      </c>
      <c r="AC61" s="57">
        <v>0</v>
      </c>
      <c r="AD61" s="55">
        <f t="shared" si="3"/>
        <v>0</v>
      </c>
    </row>
    <row r="62" spans="2:30" x14ac:dyDescent="0.25">
      <c r="B62" s="56" t="str">
        <f>IFERROR(_xlfn.XLOOKUP(A62,Catalog[MaterialCode],Catalog[Description],""),"")</f>
        <v/>
      </c>
      <c r="C62" s="55" t="str">
        <f>IFERROR(_xlfn.XLOOKUP(A62,Catalog[MaterialCode],Catalog[Commodity],""),"")</f>
        <v/>
      </c>
      <c r="D62" s="55">
        <f>IFERROR(_xlfn.XLOOKUP(A62,Catalog[MaterialCode],Catalog[NetCaseWeight_lbs],0),0)</f>
        <v>0</v>
      </c>
      <c r="E62" s="55">
        <f>IFERROR(_xlfn.XLOOKUP(A62,Catalog[MaterialCode],Catalog[ServingsPerCase],0),0)</f>
        <v>0</v>
      </c>
      <c r="F62" s="55">
        <f>IFERROR(_xlfn.XLOOKUP(A62,Catalog[MaterialCode],Catalog[ServingSize_oz],0),0)</f>
        <v>0</v>
      </c>
      <c r="G62" s="55">
        <f>IFERROR(_xlfn.XLOOKUP(A62,Catalog[MaterialCode],Catalog[CSCPoints],0),0)</f>
        <v>0</v>
      </c>
      <c r="H62" s="55">
        <f>IFERROR(_xlfn.XLOOKUP(A62,Catalog[MaterialCode],Catalog[CNPortion],0),0)</f>
        <v>0</v>
      </c>
      <c r="I62" s="55">
        <f>IFERROR(_xlfn.XLOOKUP(A62,Catalog[MaterialCode],Catalog[MMA_oz],0),0)</f>
        <v>0</v>
      </c>
      <c r="J62" s="55">
        <f>IFERROR(_xlfn.XLOOKUP(A62,Catalog[MaterialCode],Catalog[EqGrain_oz],0),0)</f>
        <v>0</v>
      </c>
      <c r="K62" s="55">
        <f>IFERROR(_xlfn.XLOOKUP(A62,Catalog[MaterialCode],Catalog[BeefLbsDFperCase],0),0)</f>
        <v>0</v>
      </c>
      <c r="L62" s="57">
        <v>0</v>
      </c>
      <c r="M62" s="57">
        <v>0</v>
      </c>
      <c r="N62" s="57">
        <v>0</v>
      </c>
      <c r="O62" s="55">
        <f t="shared" si="4"/>
        <v>0</v>
      </c>
      <c r="P62" s="55">
        <f t="shared" si="5"/>
        <v>0</v>
      </c>
      <c r="Q62" s="55">
        <f t="shared" si="6"/>
        <v>0</v>
      </c>
      <c r="R62" s="57">
        <v>0</v>
      </c>
      <c r="S62" s="57">
        <v>0</v>
      </c>
      <c r="T62" s="57">
        <v>0</v>
      </c>
      <c r="U62" s="57">
        <v>0</v>
      </c>
      <c r="V62" s="57">
        <v>0</v>
      </c>
      <c r="W62" s="57">
        <v>0</v>
      </c>
      <c r="X62" s="57">
        <v>0</v>
      </c>
      <c r="Y62" s="57">
        <v>0</v>
      </c>
      <c r="Z62" s="57">
        <v>0</v>
      </c>
      <c r="AA62" s="57">
        <v>0</v>
      </c>
      <c r="AB62" s="57">
        <v>0</v>
      </c>
      <c r="AC62" s="57">
        <v>0</v>
      </c>
      <c r="AD62" s="55">
        <f t="shared" si="3"/>
        <v>0</v>
      </c>
    </row>
    <row r="63" spans="2:30" x14ac:dyDescent="0.25">
      <c r="B63" s="56" t="str">
        <f>IFERROR(_xlfn.XLOOKUP(A63,Catalog[MaterialCode],Catalog[Description],""),"")</f>
        <v/>
      </c>
      <c r="C63" s="55" t="str">
        <f>IFERROR(_xlfn.XLOOKUP(A63,Catalog[MaterialCode],Catalog[Commodity],""),"")</f>
        <v/>
      </c>
      <c r="D63" s="55">
        <f>IFERROR(_xlfn.XLOOKUP(A63,Catalog[MaterialCode],Catalog[NetCaseWeight_lbs],0),0)</f>
        <v>0</v>
      </c>
      <c r="E63" s="55">
        <f>IFERROR(_xlfn.XLOOKUP(A63,Catalog[MaterialCode],Catalog[ServingsPerCase],0),0)</f>
        <v>0</v>
      </c>
      <c r="F63" s="55">
        <f>IFERROR(_xlfn.XLOOKUP(A63,Catalog[MaterialCode],Catalog[ServingSize_oz],0),0)</f>
        <v>0</v>
      </c>
      <c r="G63" s="55">
        <f>IFERROR(_xlfn.XLOOKUP(A63,Catalog[MaterialCode],Catalog[CSCPoints],0),0)</f>
        <v>0</v>
      </c>
      <c r="H63" s="55">
        <f>IFERROR(_xlfn.XLOOKUP(A63,Catalog[MaterialCode],Catalog[CNPortion],0),0)</f>
        <v>0</v>
      </c>
      <c r="I63" s="55">
        <f>IFERROR(_xlfn.XLOOKUP(A63,Catalog[MaterialCode],Catalog[MMA_oz],0),0)</f>
        <v>0</v>
      </c>
      <c r="J63" s="55">
        <f>IFERROR(_xlfn.XLOOKUP(A63,Catalog[MaterialCode],Catalog[EqGrain_oz],0),0)</f>
        <v>0</v>
      </c>
      <c r="K63" s="55">
        <f>IFERROR(_xlfn.XLOOKUP(A63,Catalog[MaterialCode],Catalog[BeefLbsDFperCase],0),0)</f>
        <v>0</v>
      </c>
      <c r="L63" s="57">
        <v>0</v>
      </c>
      <c r="M63" s="57">
        <v>0</v>
      </c>
      <c r="N63" s="57">
        <v>0</v>
      </c>
      <c r="O63" s="55">
        <f t="shared" si="4"/>
        <v>0</v>
      </c>
      <c r="P63" s="55">
        <f t="shared" si="5"/>
        <v>0</v>
      </c>
      <c r="Q63" s="55">
        <f t="shared" si="6"/>
        <v>0</v>
      </c>
      <c r="R63" s="57">
        <v>0</v>
      </c>
      <c r="S63" s="57">
        <v>0</v>
      </c>
      <c r="T63" s="57">
        <v>0</v>
      </c>
      <c r="U63" s="57">
        <v>0</v>
      </c>
      <c r="V63" s="57">
        <v>0</v>
      </c>
      <c r="W63" s="57">
        <v>0</v>
      </c>
      <c r="X63" s="57">
        <v>0</v>
      </c>
      <c r="Y63" s="57">
        <v>0</v>
      </c>
      <c r="Z63" s="57">
        <v>0</v>
      </c>
      <c r="AA63" s="57">
        <v>0</v>
      </c>
      <c r="AB63" s="57">
        <v>0</v>
      </c>
      <c r="AC63" s="57">
        <v>0</v>
      </c>
      <c r="AD63" s="55">
        <f t="shared" si="3"/>
        <v>0</v>
      </c>
    </row>
    <row r="64" spans="2:30" x14ac:dyDescent="0.25">
      <c r="B64" s="56" t="str">
        <f>IFERROR(_xlfn.XLOOKUP(A64,Catalog[MaterialCode],Catalog[Description],""),"")</f>
        <v/>
      </c>
      <c r="C64" s="55" t="str">
        <f>IFERROR(_xlfn.XLOOKUP(A64,Catalog[MaterialCode],Catalog[Commodity],""),"")</f>
        <v/>
      </c>
      <c r="D64" s="55">
        <f>IFERROR(_xlfn.XLOOKUP(A64,Catalog[MaterialCode],Catalog[NetCaseWeight_lbs],0),0)</f>
        <v>0</v>
      </c>
      <c r="E64" s="55">
        <f>IFERROR(_xlfn.XLOOKUP(A64,Catalog[MaterialCode],Catalog[ServingsPerCase],0),0)</f>
        <v>0</v>
      </c>
      <c r="F64" s="55">
        <f>IFERROR(_xlfn.XLOOKUP(A64,Catalog[MaterialCode],Catalog[ServingSize_oz],0),0)</f>
        <v>0</v>
      </c>
      <c r="G64" s="55">
        <f>IFERROR(_xlfn.XLOOKUP(A64,Catalog[MaterialCode],Catalog[CSCPoints],0),0)</f>
        <v>0</v>
      </c>
      <c r="H64" s="55">
        <f>IFERROR(_xlfn.XLOOKUP(A64,Catalog[MaterialCode],Catalog[CNPortion],0),0)</f>
        <v>0</v>
      </c>
      <c r="I64" s="55">
        <f>IFERROR(_xlfn.XLOOKUP(A64,Catalog[MaterialCode],Catalog[MMA_oz],0),0)</f>
        <v>0</v>
      </c>
      <c r="J64" s="55">
        <f>IFERROR(_xlfn.XLOOKUP(A64,Catalog[MaterialCode],Catalog[EqGrain_oz],0),0)</f>
        <v>0</v>
      </c>
      <c r="K64" s="55">
        <f>IFERROR(_xlfn.XLOOKUP(A64,Catalog[MaterialCode],Catalog[BeefLbsDFperCase],0),0)</f>
        <v>0</v>
      </c>
      <c r="L64" s="57">
        <v>0</v>
      </c>
      <c r="M64" s="57">
        <v>0</v>
      </c>
      <c r="N64" s="57">
        <v>0</v>
      </c>
      <c r="O64" s="55">
        <f t="shared" si="4"/>
        <v>0</v>
      </c>
      <c r="P64" s="55">
        <f t="shared" si="5"/>
        <v>0</v>
      </c>
      <c r="Q64" s="55">
        <f t="shared" si="6"/>
        <v>0</v>
      </c>
      <c r="R64" s="57">
        <v>0</v>
      </c>
      <c r="S64" s="57">
        <v>0</v>
      </c>
      <c r="T64" s="57">
        <v>0</v>
      </c>
      <c r="U64" s="57">
        <v>0</v>
      </c>
      <c r="V64" s="57">
        <v>0</v>
      </c>
      <c r="W64" s="57">
        <v>0</v>
      </c>
      <c r="X64" s="57">
        <v>0</v>
      </c>
      <c r="Y64" s="57">
        <v>0</v>
      </c>
      <c r="Z64" s="57">
        <v>0</v>
      </c>
      <c r="AA64" s="57">
        <v>0</v>
      </c>
      <c r="AB64" s="57">
        <v>0</v>
      </c>
      <c r="AC64" s="57">
        <v>0</v>
      </c>
      <c r="AD64" s="55">
        <f t="shared" si="3"/>
        <v>0</v>
      </c>
    </row>
    <row r="65" spans="2:30" x14ac:dyDescent="0.25">
      <c r="B65" s="56" t="str">
        <f>IFERROR(_xlfn.XLOOKUP(A65,Catalog[MaterialCode],Catalog[Description],""),"")</f>
        <v/>
      </c>
      <c r="C65" s="55" t="str">
        <f>IFERROR(_xlfn.XLOOKUP(A65,Catalog[MaterialCode],Catalog[Commodity],""),"")</f>
        <v/>
      </c>
      <c r="D65" s="55">
        <f>IFERROR(_xlfn.XLOOKUP(A65,Catalog[MaterialCode],Catalog[NetCaseWeight_lbs],0),0)</f>
        <v>0</v>
      </c>
      <c r="E65" s="55">
        <f>IFERROR(_xlfn.XLOOKUP(A65,Catalog[MaterialCode],Catalog[ServingsPerCase],0),0)</f>
        <v>0</v>
      </c>
      <c r="F65" s="55">
        <f>IFERROR(_xlfn.XLOOKUP(A65,Catalog[MaterialCode],Catalog[ServingSize_oz],0),0)</f>
        <v>0</v>
      </c>
      <c r="G65" s="55">
        <f>IFERROR(_xlfn.XLOOKUP(A65,Catalog[MaterialCode],Catalog[CSCPoints],0),0)</f>
        <v>0</v>
      </c>
      <c r="H65" s="55">
        <f>IFERROR(_xlfn.XLOOKUP(A65,Catalog[MaterialCode],Catalog[CNPortion],0),0)</f>
        <v>0</v>
      </c>
      <c r="I65" s="55">
        <f>IFERROR(_xlfn.XLOOKUP(A65,Catalog[MaterialCode],Catalog[MMA_oz],0),0)</f>
        <v>0</v>
      </c>
      <c r="J65" s="55">
        <f>IFERROR(_xlfn.XLOOKUP(A65,Catalog[MaterialCode],Catalog[EqGrain_oz],0),0)</f>
        <v>0</v>
      </c>
      <c r="K65" s="55">
        <f>IFERROR(_xlfn.XLOOKUP(A65,Catalog[MaterialCode],Catalog[BeefLbsDFperCase],0),0)</f>
        <v>0</v>
      </c>
      <c r="L65" s="57">
        <v>0</v>
      </c>
      <c r="M65" s="57">
        <v>0</v>
      </c>
      <c r="N65" s="57">
        <v>0</v>
      </c>
      <c r="O65" s="55">
        <f t="shared" si="4"/>
        <v>0</v>
      </c>
      <c r="P65" s="55">
        <f t="shared" si="5"/>
        <v>0</v>
      </c>
      <c r="Q65" s="55">
        <f t="shared" si="6"/>
        <v>0</v>
      </c>
      <c r="R65" s="57">
        <v>0</v>
      </c>
      <c r="S65" s="57">
        <v>0</v>
      </c>
      <c r="T65" s="57">
        <v>0</v>
      </c>
      <c r="U65" s="57">
        <v>0</v>
      </c>
      <c r="V65" s="57">
        <v>0</v>
      </c>
      <c r="W65" s="57">
        <v>0</v>
      </c>
      <c r="X65" s="57">
        <v>0</v>
      </c>
      <c r="Y65" s="57">
        <v>0</v>
      </c>
      <c r="Z65" s="57">
        <v>0</v>
      </c>
      <c r="AA65" s="57">
        <v>0</v>
      </c>
      <c r="AB65" s="57">
        <v>0</v>
      </c>
      <c r="AC65" s="57">
        <v>0</v>
      </c>
      <c r="AD65" s="55">
        <f t="shared" si="3"/>
        <v>0</v>
      </c>
    </row>
    <row r="66" spans="2:30" x14ac:dyDescent="0.25">
      <c r="B66" s="56" t="str">
        <f>IFERROR(_xlfn.XLOOKUP(A66,Catalog[MaterialCode],Catalog[Description],""),"")</f>
        <v/>
      </c>
      <c r="C66" s="55" t="str">
        <f>IFERROR(_xlfn.XLOOKUP(A66,Catalog[MaterialCode],Catalog[Commodity],""),"")</f>
        <v/>
      </c>
      <c r="D66" s="55">
        <f>IFERROR(_xlfn.XLOOKUP(A66,Catalog[MaterialCode],Catalog[NetCaseWeight_lbs],0),0)</f>
        <v>0</v>
      </c>
      <c r="E66" s="55">
        <f>IFERROR(_xlfn.XLOOKUP(A66,Catalog[MaterialCode],Catalog[ServingsPerCase],0),0)</f>
        <v>0</v>
      </c>
      <c r="F66" s="55">
        <f>IFERROR(_xlfn.XLOOKUP(A66,Catalog[MaterialCode],Catalog[ServingSize_oz],0),0)</f>
        <v>0</v>
      </c>
      <c r="G66" s="55">
        <f>IFERROR(_xlfn.XLOOKUP(A66,Catalog[MaterialCode],Catalog[CSCPoints],0),0)</f>
        <v>0</v>
      </c>
      <c r="H66" s="55">
        <f>IFERROR(_xlfn.XLOOKUP(A66,Catalog[MaterialCode],Catalog[CNPortion],0),0)</f>
        <v>0</v>
      </c>
      <c r="I66" s="55">
        <f>IFERROR(_xlfn.XLOOKUP(A66,Catalog[MaterialCode],Catalog[MMA_oz],0),0)</f>
        <v>0</v>
      </c>
      <c r="J66" s="55">
        <f>IFERROR(_xlfn.XLOOKUP(A66,Catalog[MaterialCode],Catalog[EqGrain_oz],0),0)</f>
        <v>0</v>
      </c>
      <c r="K66" s="55">
        <f>IFERROR(_xlfn.XLOOKUP(A66,Catalog[MaterialCode],Catalog[BeefLbsDFperCase],0),0)</f>
        <v>0</v>
      </c>
      <c r="L66" s="57">
        <v>0</v>
      </c>
      <c r="M66" s="57">
        <v>0</v>
      </c>
      <c r="N66" s="57">
        <v>0</v>
      </c>
      <c r="O66" s="55">
        <f t="shared" si="4"/>
        <v>0</v>
      </c>
      <c r="P66" s="55">
        <f t="shared" si="5"/>
        <v>0</v>
      </c>
      <c r="Q66" s="55">
        <f t="shared" si="6"/>
        <v>0</v>
      </c>
      <c r="R66" s="57">
        <v>0</v>
      </c>
      <c r="S66" s="57">
        <v>0</v>
      </c>
      <c r="T66" s="57">
        <v>0</v>
      </c>
      <c r="U66" s="57">
        <v>0</v>
      </c>
      <c r="V66" s="57">
        <v>0</v>
      </c>
      <c r="W66" s="57">
        <v>0</v>
      </c>
      <c r="X66" s="57">
        <v>0</v>
      </c>
      <c r="Y66" s="57">
        <v>0</v>
      </c>
      <c r="Z66" s="57">
        <v>0</v>
      </c>
      <c r="AA66" s="57">
        <v>0</v>
      </c>
      <c r="AB66" s="57">
        <v>0</v>
      </c>
      <c r="AC66" s="57">
        <v>0</v>
      </c>
      <c r="AD66" s="55">
        <f t="shared" si="3"/>
        <v>0</v>
      </c>
    </row>
    <row r="67" spans="2:30" x14ac:dyDescent="0.25">
      <c r="B67" s="56" t="str">
        <f>IFERROR(_xlfn.XLOOKUP(A67,Catalog[MaterialCode],Catalog[Description],""),"")</f>
        <v/>
      </c>
      <c r="C67" s="55" t="str">
        <f>IFERROR(_xlfn.XLOOKUP(A67,Catalog[MaterialCode],Catalog[Commodity],""),"")</f>
        <v/>
      </c>
      <c r="D67" s="55">
        <f>IFERROR(_xlfn.XLOOKUP(A67,Catalog[MaterialCode],Catalog[NetCaseWeight_lbs],0),0)</f>
        <v>0</v>
      </c>
      <c r="E67" s="55">
        <f>IFERROR(_xlfn.XLOOKUP(A67,Catalog[MaterialCode],Catalog[ServingsPerCase],0),0)</f>
        <v>0</v>
      </c>
      <c r="F67" s="55">
        <f>IFERROR(_xlfn.XLOOKUP(A67,Catalog[MaterialCode],Catalog[ServingSize_oz],0),0)</f>
        <v>0</v>
      </c>
      <c r="G67" s="55">
        <f>IFERROR(_xlfn.XLOOKUP(A67,Catalog[MaterialCode],Catalog[CSCPoints],0),0)</f>
        <v>0</v>
      </c>
      <c r="H67" s="55">
        <f>IFERROR(_xlfn.XLOOKUP(A67,Catalog[MaterialCode],Catalog[CNPortion],0),0)</f>
        <v>0</v>
      </c>
      <c r="I67" s="55">
        <f>IFERROR(_xlfn.XLOOKUP(A67,Catalog[MaterialCode],Catalog[MMA_oz],0),0)</f>
        <v>0</v>
      </c>
      <c r="J67" s="55">
        <f>IFERROR(_xlfn.XLOOKUP(A67,Catalog[MaterialCode],Catalog[EqGrain_oz],0),0)</f>
        <v>0</v>
      </c>
      <c r="K67" s="55">
        <f>IFERROR(_xlfn.XLOOKUP(A67,Catalog[MaterialCode],Catalog[BeefLbsDFperCase],0),0)</f>
        <v>0</v>
      </c>
      <c r="L67" s="57">
        <v>0</v>
      </c>
      <c r="M67" s="57">
        <v>0</v>
      </c>
      <c r="N67" s="57">
        <v>0</v>
      </c>
      <c r="O67" s="55">
        <f t="shared" si="4"/>
        <v>0</v>
      </c>
      <c r="P67" s="55">
        <f t="shared" si="5"/>
        <v>0</v>
      </c>
      <c r="Q67" s="55">
        <f t="shared" si="6"/>
        <v>0</v>
      </c>
      <c r="R67" s="57">
        <v>0</v>
      </c>
      <c r="S67" s="57">
        <v>0</v>
      </c>
      <c r="T67" s="57">
        <v>0</v>
      </c>
      <c r="U67" s="57">
        <v>0</v>
      </c>
      <c r="V67" s="57">
        <v>0</v>
      </c>
      <c r="W67" s="57">
        <v>0</v>
      </c>
      <c r="X67" s="57">
        <v>0</v>
      </c>
      <c r="Y67" s="57">
        <v>0</v>
      </c>
      <c r="Z67" s="57">
        <v>0</v>
      </c>
      <c r="AA67" s="57">
        <v>0</v>
      </c>
      <c r="AB67" s="57">
        <v>0</v>
      </c>
      <c r="AC67" s="57">
        <v>0</v>
      </c>
      <c r="AD67" s="55">
        <f t="shared" si="3"/>
        <v>0</v>
      </c>
    </row>
    <row r="68" spans="2:30" x14ac:dyDescent="0.25">
      <c r="B68" s="56" t="str">
        <f>IFERROR(_xlfn.XLOOKUP(A68,Catalog[MaterialCode],Catalog[Description],""),"")</f>
        <v/>
      </c>
      <c r="C68" s="55" t="str">
        <f>IFERROR(_xlfn.XLOOKUP(A68,Catalog[MaterialCode],Catalog[Commodity],""),"")</f>
        <v/>
      </c>
      <c r="D68" s="55">
        <f>IFERROR(_xlfn.XLOOKUP(A68,Catalog[MaterialCode],Catalog[NetCaseWeight_lbs],0),0)</f>
        <v>0</v>
      </c>
      <c r="E68" s="55">
        <f>IFERROR(_xlfn.XLOOKUP(A68,Catalog[MaterialCode],Catalog[ServingsPerCase],0),0)</f>
        <v>0</v>
      </c>
      <c r="F68" s="55">
        <f>IFERROR(_xlfn.XLOOKUP(A68,Catalog[MaterialCode],Catalog[ServingSize_oz],0),0)</f>
        <v>0</v>
      </c>
      <c r="G68" s="55">
        <f>IFERROR(_xlfn.XLOOKUP(A68,Catalog[MaterialCode],Catalog[CSCPoints],0),0)</f>
        <v>0</v>
      </c>
      <c r="H68" s="55">
        <f>IFERROR(_xlfn.XLOOKUP(A68,Catalog[MaterialCode],Catalog[CNPortion],0),0)</f>
        <v>0</v>
      </c>
      <c r="I68" s="55">
        <f>IFERROR(_xlfn.XLOOKUP(A68,Catalog[MaterialCode],Catalog[MMA_oz],0),0)</f>
        <v>0</v>
      </c>
      <c r="J68" s="55">
        <f>IFERROR(_xlfn.XLOOKUP(A68,Catalog[MaterialCode],Catalog[EqGrain_oz],0),0)</f>
        <v>0</v>
      </c>
      <c r="K68" s="55">
        <f>IFERROR(_xlfn.XLOOKUP(A68,Catalog[MaterialCode],Catalog[BeefLbsDFperCase],0),0)</f>
        <v>0</v>
      </c>
      <c r="L68" s="57">
        <v>0</v>
      </c>
      <c r="M68" s="57">
        <v>0</v>
      </c>
      <c r="N68" s="57">
        <v>0</v>
      </c>
      <c r="O68" s="55">
        <f t="shared" si="4"/>
        <v>0</v>
      </c>
      <c r="P68" s="55">
        <f t="shared" si="5"/>
        <v>0</v>
      </c>
      <c r="Q68" s="55">
        <f t="shared" si="6"/>
        <v>0</v>
      </c>
      <c r="R68" s="57">
        <v>0</v>
      </c>
      <c r="S68" s="57">
        <v>0</v>
      </c>
      <c r="T68" s="57">
        <v>0</v>
      </c>
      <c r="U68" s="57">
        <v>0</v>
      </c>
      <c r="V68" s="57">
        <v>0</v>
      </c>
      <c r="W68" s="57">
        <v>0</v>
      </c>
      <c r="X68" s="57">
        <v>0</v>
      </c>
      <c r="Y68" s="57">
        <v>0</v>
      </c>
      <c r="Z68" s="57">
        <v>0</v>
      </c>
      <c r="AA68" s="57">
        <v>0</v>
      </c>
      <c r="AB68" s="57">
        <v>0</v>
      </c>
      <c r="AC68" s="57">
        <v>0</v>
      </c>
      <c r="AD68" s="55">
        <f t="shared" si="3"/>
        <v>0</v>
      </c>
    </row>
    <row r="69" spans="2:30" x14ac:dyDescent="0.25">
      <c r="B69" s="56" t="str">
        <f>IFERROR(_xlfn.XLOOKUP(A69,Catalog[MaterialCode],Catalog[Description],""),"")</f>
        <v/>
      </c>
      <c r="C69" s="55" t="str">
        <f>IFERROR(_xlfn.XLOOKUP(A69,Catalog[MaterialCode],Catalog[Commodity],""),"")</f>
        <v/>
      </c>
      <c r="D69" s="55">
        <f>IFERROR(_xlfn.XLOOKUP(A69,Catalog[MaterialCode],Catalog[NetCaseWeight_lbs],0),0)</f>
        <v>0</v>
      </c>
      <c r="E69" s="55">
        <f>IFERROR(_xlfn.XLOOKUP(A69,Catalog[MaterialCode],Catalog[ServingsPerCase],0),0)</f>
        <v>0</v>
      </c>
      <c r="F69" s="55">
        <f>IFERROR(_xlfn.XLOOKUP(A69,Catalog[MaterialCode],Catalog[ServingSize_oz],0),0)</f>
        <v>0</v>
      </c>
      <c r="G69" s="55">
        <f>IFERROR(_xlfn.XLOOKUP(A69,Catalog[MaterialCode],Catalog[CSCPoints],0),0)</f>
        <v>0</v>
      </c>
      <c r="H69" s="55">
        <f>IFERROR(_xlfn.XLOOKUP(A69,Catalog[MaterialCode],Catalog[CNPortion],0),0)</f>
        <v>0</v>
      </c>
      <c r="I69" s="55">
        <f>IFERROR(_xlfn.XLOOKUP(A69,Catalog[MaterialCode],Catalog[MMA_oz],0),0)</f>
        <v>0</v>
      </c>
      <c r="J69" s="55">
        <f>IFERROR(_xlfn.XLOOKUP(A69,Catalog[MaterialCode],Catalog[EqGrain_oz],0),0)</f>
        <v>0</v>
      </c>
      <c r="K69" s="55">
        <f>IFERROR(_xlfn.XLOOKUP(A69,Catalog[MaterialCode],Catalog[BeefLbsDFperCase],0),0)</f>
        <v>0</v>
      </c>
      <c r="L69" s="57">
        <v>0</v>
      </c>
      <c r="M69" s="57">
        <v>0</v>
      </c>
      <c r="N69" s="57">
        <v>0</v>
      </c>
      <c r="O69" s="55">
        <f t="shared" si="4"/>
        <v>0</v>
      </c>
      <c r="P69" s="55">
        <f t="shared" si="5"/>
        <v>0</v>
      </c>
      <c r="Q69" s="55">
        <f t="shared" si="6"/>
        <v>0</v>
      </c>
      <c r="R69" s="57">
        <v>0</v>
      </c>
      <c r="S69" s="57">
        <v>0</v>
      </c>
      <c r="T69" s="57">
        <v>0</v>
      </c>
      <c r="U69" s="57">
        <v>0</v>
      </c>
      <c r="V69" s="57">
        <v>0</v>
      </c>
      <c r="W69" s="57">
        <v>0</v>
      </c>
      <c r="X69" s="57">
        <v>0</v>
      </c>
      <c r="Y69" s="57">
        <v>0</v>
      </c>
      <c r="Z69" s="57">
        <v>0</v>
      </c>
      <c r="AA69" s="57">
        <v>0</v>
      </c>
      <c r="AB69" s="57">
        <v>0</v>
      </c>
      <c r="AC69" s="57">
        <v>0</v>
      </c>
      <c r="AD69" s="55">
        <f t="shared" si="3"/>
        <v>0</v>
      </c>
    </row>
    <row r="70" spans="2:30" x14ac:dyDescent="0.25">
      <c r="B70" s="56" t="str">
        <f>IFERROR(_xlfn.XLOOKUP(A70,Catalog[MaterialCode],Catalog[Description],""),"")</f>
        <v/>
      </c>
      <c r="C70" s="55" t="str">
        <f>IFERROR(_xlfn.XLOOKUP(A70,Catalog[MaterialCode],Catalog[Commodity],""),"")</f>
        <v/>
      </c>
      <c r="D70" s="55">
        <f>IFERROR(_xlfn.XLOOKUP(A70,Catalog[MaterialCode],Catalog[NetCaseWeight_lbs],0),0)</f>
        <v>0</v>
      </c>
      <c r="E70" s="55">
        <f>IFERROR(_xlfn.XLOOKUP(A70,Catalog[MaterialCode],Catalog[ServingsPerCase],0),0)</f>
        <v>0</v>
      </c>
      <c r="F70" s="55">
        <f>IFERROR(_xlfn.XLOOKUP(A70,Catalog[MaterialCode],Catalog[ServingSize_oz],0),0)</f>
        <v>0</v>
      </c>
      <c r="G70" s="55">
        <f>IFERROR(_xlfn.XLOOKUP(A70,Catalog[MaterialCode],Catalog[CSCPoints],0),0)</f>
        <v>0</v>
      </c>
      <c r="H70" s="55">
        <f>IFERROR(_xlfn.XLOOKUP(A70,Catalog[MaterialCode],Catalog[CNPortion],0),0)</f>
        <v>0</v>
      </c>
      <c r="I70" s="55">
        <f>IFERROR(_xlfn.XLOOKUP(A70,Catalog[MaterialCode],Catalog[MMA_oz],0),0)</f>
        <v>0</v>
      </c>
      <c r="J70" s="55">
        <f>IFERROR(_xlfn.XLOOKUP(A70,Catalog[MaterialCode],Catalog[EqGrain_oz],0),0)</f>
        <v>0</v>
      </c>
      <c r="K70" s="55">
        <f>IFERROR(_xlfn.XLOOKUP(A70,Catalog[MaterialCode],Catalog[BeefLbsDFperCase],0),0)</f>
        <v>0</v>
      </c>
      <c r="L70" s="57">
        <v>0</v>
      </c>
      <c r="M70" s="57">
        <v>0</v>
      </c>
      <c r="N70" s="57">
        <v>0</v>
      </c>
      <c r="O70" s="55">
        <f t="shared" si="4"/>
        <v>0</v>
      </c>
      <c r="P70" s="55">
        <f t="shared" si="5"/>
        <v>0</v>
      </c>
      <c r="Q70" s="55">
        <f t="shared" si="6"/>
        <v>0</v>
      </c>
      <c r="R70" s="57">
        <v>0</v>
      </c>
      <c r="S70" s="57">
        <v>0</v>
      </c>
      <c r="T70" s="57">
        <v>0</v>
      </c>
      <c r="U70" s="57">
        <v>0</v>
      </c>
      <c r="V70" s="57">
        <v>0</v>
      </c>
      <c r="W70" s="57">
        <v>0</v>
      </c>
      <c r="X70" s="57">
        <v>0</v>
      </c>
      <c r="Y70" s="57">
        <v>0</v>
      </c>
      <c r="Z70" s="57">
        <v>0</v>
      </c>
      <c r="AA70" s="57">
        <v>0</v>
      </c>
      <c r="AB70" s="57">
        <v>0</v>
      </c>
      <c r="AC70" s="57">
        <v>0</v>
      </c>
      <c r="AD70" s="55">
        <f t="shared" si="3"/>
        <v>0</v>
      </c>
    </row>
    <row r="71" spans="2:30" x14ac:dyDescent="0.25">
      <c r="B71" s="56" t="str">
        <f>IFERROR(_xlfn.XLOOKUP(A71,Catalog[MaterialCode],Catalog[Description],""),"")</f>
        <v/>
      </c>
      <c r="C71" s="55" t="str">
        <f>IFERROR(_xlfn.XLOOKUP(A71,Catalog[MaterialCode],Catalog[Commodity],""),"")</f>
        <v/>
      </c>
      <c r="D71" s="55">
        <f>IFERROR(_xlfn.XLOOKUP(A71,Catalog[MaterialCode],Catalog[NetCaseWeight_lbs],0),0)</f>
        <v>0</v>
      </c>
      <c r="E71" s="55">
        <f>IFERROR(_xlfn.XLOOKUP(A71,Catalog[MaterialCode],Catalog[ServingsPerCase],0),0)</f>
        <v>0</v>
      </c>
      <c r="F71" s="55">
        <f>IFERROR(_xlfn.XLOOKUP(A71,Catalog[MaterialCode],Catalog[ServingSize_oz],0),0)</f>
        <v>0</v>
      </c>
      <c r="G71" s="55">
        <f>IFERROR(_xlfn.XLOOKUP(A71,Catalog[MaterialCode],Catalog[CSCPoints],0),0)</f>
        <v>0</v>
      </c>
      <c r="H71" s="55">
        <f>IFERROR(_xlfn.XLOOKUP(A71,Catalog[MaterialCode],Catalog[CNPortion],0),0)</f>
        <v>0</v>
      </c>
      <c r="I71" s="55">
        <f>IFERROR(_xlfn.XLOOKUP(A71,Catalog[MaterialCode],Catalog[MMA_oz],0),0)</f>
        <v>0</v>
      </c>
      <c r="J71" s="55">
        <f>IFERROR(_xlfn.XLOOKUP(A71,Catalog[MaterialCode],Catalog[EqGrain_oz],0),0)</f>
        <v>0</v>
      </c>
      <c r="K71" s="55">
        <f>IFERROR(_xlfn.XLOOKUP(A71,Catalog[MaterialCode],Catalog[BeefLbsDFperCase],0),0)</f>
        <v>0</v>
      </c>
      <c r="L71" s="57">
        <v>0</v>
      </c>
      <c r="M71" s="57">
        <v>0</v>
      </c>
      <c r="N71" s="57">
        <v>0</v>
      </c>
      <c r="O71" s="55">
        <f t="shared" si="4"/>
        <v>0</v>
      </c>
      <c r="P71" s="55">
        <f t="shared" si="5"/>
        <v>0</v>
      </c>
      <c r="Q71" s="55">
        <f t="shared" si="6"/>
        <v>0</v>
      </c>
      <c r="R71" s="57">
        <v>0</v>
      </c>
      <c r="S71" s="57">
        <v>0</v>
      </c>
      <c r="T71" s="57">
        <v>0</v>
      </c>
      <c r="U71" s="57">
        <v>0</v>
      </c>
      <c r="V71" s="57">
        <v>0</v>
      </c>
      <c r="W71" s="57">
        <v>0</v>
      </c>
      <c r="X71" s="57">
        <v>0</v>
      </c>
      <c r="Y71" s="57">
        <v>0</v>
      </c>
      <c r="Z71" s="57">
        <v>0</v>
      </c>
      <c r="AA71" s="57">
        <v>0</v>
      </c>
      <c r="AB71" s="57">
        <v>0</v>
      </c>
      <c r="AC71" s="57">
        <v>0</v>
      </c>
      <c r="AD71" s="55">
        <f t="shared" si="3"/>
        <v>0</v>
      </c>
    </row>
    <row r="72" spans="2:30" x14ac:dyDescent="0.25">
      <c r="B72" s="56" t="str">
        <f>IFERROR(_xlfn.XLOOKUP(A72,Catalog[MaterialCode],Catalog[Description],""),"")</f>
        <v/>
      </c>
      <c r="C72" s="55" t="str">
        <f>IFERROR(_xlfn.XLOOKUP(A72,Catalog[MaterialCode],Catalog[Commodity],""),"")</f>
        <v/>
      </c>
      <c r="D72" s="55">
        <f>IFERROR(_xlfn.XLOOKUP(A72,Catalog[MaterialCode],Catalog[NetCaseWeight_lbs],0),0)</f>
        <v>0</v>
      </c>
      <c r="E72" s="55">
        <f>IFERROR(_xlfn.XLOOKUP(A72,Catalog[MaterialCode],Catalog[ServingsPerCase],0),0)</f>
        <v>0</v>
      </c>
      <c r="F72" s="55">
        <f>IFERROR(_xlfn.XLOOKUP(A72,Catalog[MaterialCode],Catalog[ServingSize_oz],0),0)</f>
        <v>0</v>
      </c>
      <c r="G72" s="55">
        <f>IFERROR(_xlfn.XLOOKUP(A72,Catalog[MaterialCode],Catalog[CSCPoints],0),0)</f>
        <v>0</v>
      </c>
      <c r="H72" s="55">
        <f>IFERROR(_xlfn.XLOOKUP(A72,Catalog[MaterialCode],Catalog[CNPortion],0),0)</f>
        <v>0</v>
      </c>
      <c r="I72" s="55">
        <f>IFERROR(_xlfn.XLOOKUP(A72,Catalog[MaterialCode],Catalog[MMA_oz],0),0)</f>
        <v>0</v>
      </c>
      <c r="J72" s="55">
        <f>IFERROR(_xlfn.XLOOKUP(A72,Catalog[MaterialCode],Catalog[EqGrain_oz],0),0)</f>
        <v>0</v>
      </c>
      <c r="K72" s="55">
        <f>IFERROR(_xlfn.XLOOKUP(A72,Catalog[MaterialCode],Catalog[BeefLbsDFperCase],0),0)</f>
        <v>0</v>
      </c>
      <c r="L72" s="57">
        <v>0</v>
      </c>
      <c r="M72" s="57">
        <v>0</v>
      </c>
      <c r="N72" s="57">
        <v>0</v>
      </c>
      <c r="O72" s="55">
        <f t="shared" si="4"/>
        <v>0</v>
      </c>
      <c r="P72" s="55">
        <f t="shared" si="5"/>
        <v>0</v>
      </c>
      <c r="Q72" s="55">
        <f t="shared" si="6"/>
        <v>0</v>
      </c>
      <c r="R72" s="57">
        <v>0</v>
      </c>
      <c r="S72" s="57">
        <v>0</v>
      </c>
      <c r="T72" s="57">
        <v>0</v>
      </c>
      <c r="U72" s="57">
        <v>0</v>
      </c>
      <c r="V72" s="57">
        <v>0</v>
      </c>
      <c r="W72" s="57">
        <v>0</v>
      </c>
      <c r="X72" s="57">
        <v>0</v>
      </c>
      <c r="Y72" s="57">
        <v>0</v>
      </c>
      <c r="Z72" s="57">
        <v>0</v>
      </c>
      <c r="AA72" s="57">
        <v>0</v>
      </c>
      <c r="AB72" s="57">
        <v>0</v>
      </c>
      <c r="AC72" s="57">
        <v>0</v>
      </c>
      <c r="AD72" s="55">
        <f t="shared" si="3"/>
        <v>0</v>
      </c>
    </row>
    <row r="73" spans="2:30" x14ac:dyDescent="0.25">
      <c r="B73" s="56" t="str">
        <f>IFERROR(_xlfn.XLOOKUP(A73,Catalog[MaterialCode],Catalog[Description],""),"")</f>
        <v/>
      </c>
      <c r="C73" s="55" t="str">
        <f>IFERROR(_xlfn.XLOOKUP(A73,Catalog[MaterialCode],Catalog[Commodity],""),"")</f>
        <v/>
      </c>
      <c r="D73" s="55">
        <f>IFERROR(_xlfn.XLOOKUP(A73,Catalog[MaterialCode],Catalog[NetCaseWeight_lbs],0),0)</f>
        <v>0</v>
      </c>
      <c r="E73" s="55">
        <f>IFERROR(_xlfn.XLOOKUP(A73,Catalog[MaterialCode],Catalog[ServingsPerCase],0),0)</f>
        <v>0</v>
      </c>
      <c r="F73" s="55">
        <f>IFERROR(_xlfn.XLOOKUP(A73,Catalog[MaterialCode],Catalog[ServingSize_oz],0),0)</f>
        <v>0</v>
      </c>
      <c r="G73" s="55">
        <f>IFERROR(_xlfn.XLOOKUP(A73,Catalog[MaterialCode],Catalog[CSCPoints],0),0)</f>
        <v>0</v>
      </c>
      <c r="H73" s="55">
        <f>IFERROR(_xlfn.XLOOKUP(A73,Catalog[MaterialCode],Catalog[CNPortion],0),0)</f>
        <v>0</v>
      </c>
      <c r="I73" s="55">
        <f>IFERROR(_xlfn.XLOOKUP(A73,Catalog[MaterialCode],Catalog[MMA_oz],0),0)</f>
        <v>0</v>
      </c>
      <c r="J73" s="55">
        <f>IFERROR(_xlfn.XLOOKUP(A73,Catalog[MaterialCode],Catalog[EqGrain_oz],0),0)</f>
        <v>0</v>
      </c>
      <c r="K73" s="55">
        <f>IFERROR(_xlfn.XLOOKUP(A73,Catalog[MaterialCode],Catalog[BeefLbsDFperCase],0),0)</f>
        <v>0</v>
      </c>
      <c r="L73" s="57">
        <v>0</v>
      </c>
      <c r="M73" s="57">
        <v>0</v>
      </c>
      <c r="N73" s="57">
        <v>0</v>
      </c>
      <c r="O73" s="55">
        <f t="shared" si="4"/>
        <v>0</v>
      </c>
      <c r="P73" s="55">
        <f t="shared" si="5"/>
        <v>0</v>
      </c>
      <c r="Q73" s="55">
        <f t="shared" si="6"/>
        <v>0</v>
      </c>
      <c r="R73" s="57">
        <v>0</v>
      </c>
      <c r="S73" s="57">
        <v>0</v>
      </c>
      <c r="T73" s="57">
        <v>0</v>
      </c>
      <c r="U73" s="57">
        <v>0</v>
      </c>
      <c r="V73" s="57">
        <v>0</v>
      </c>
      <c r="W73" s="57">
        <v>0</v>
      </c>
      <c r="X73" s="57">
        <v>0</v>
      </c>
      <c r="Y73" s="57">
        <v>0</v>
      </c>
      <c r="Z73" s="57">
        <v>0</v>
      </c>
      <c r="AA73" s="57">
        <v>0</v>
      </c>
      <c r="AB73" s="57">
        <v>0</v>
      </c>
      <c r="AC73" s="57">
        <v>0</v>
      </c>
      <c r="AD73" s="55">
        <f t="shared" si="3"/>
        <v>0</v>
      </c>
    </row>
    <row r="74" spans="2:30" x14ac:dyDescent="0.25">
      <c r="B74" s="56" t="str">
        <f>IFERROR(_xlfn.XLOOKUP(A74,Catalog[MaterialCode],Catalog[Description],""),"")</f>
        <v/>
      </c>
      <c r="C74" s="55" t="str">
        <f>IFERROR(_xlfn.XLOOKUP(A74,Catalog[MaterialCode],Catalog[Commodity],""),"")</f>
        <v/>
      </c>
      <c r="D74" s="55">
        <f>IFERROR(_xlfn.XLOOKUP(A74,Catalog[MaterialCode],Catalog[NetCaseWeight_lbs],0),0)</f>
        <v>0</v>
      </c>
      <c r="E74" s="55">
        <f>IFERROR(_xlfn.XLOOKUP(A74,Catalog[MaterialCode],Catalog[ServingsPerCase],0),0)</f>
        <v>0</v>
      </c>
      <c r="F74" s="55">
        <f>IFERROR(_xlfn.XLOOKUP(A74,Catalog[MaterialCode],Catalog[ServingSize_oz],0),0)</f>
        <v>0</v>
      </c>
      <c r="G74" s="55">
        <f>IFERROR(_xlfn.XLOOKUP(A74,Catalog[MaterialCode],Catalog[CSCPoints],0),0)</f>
        <v>0</v>
      </c>
      <c r="H74" s="55">
        <f>IFERROR(_xlfn.XLOOKUP(A74,Catalog[MaterialCode],Catalog[CNPortion],0),0)</f>
        <v>0</v>
      </c>
      <c r="I74" s="55">
        <f>IFERROR(_xlfn.XLOOKUP(A74,Catalog[MaterialCode],Catalog[MMA_oz],0),0)</f>
        <v>0</v>
      </c>
      <c r="J74" s="55">
        <f>IFERROR(_xlfn.XLOOKUP(A74,Catalog[MaterialCode],Catalog[EqGrain_oz],0),0)</f>
        <v>0</v>
      </c>
      <c r="K74" s="55">
        <f>IFERROR(_xlfn.XLOOKUP(A74,Catalog[MaterialCode],Catalog[BeefLbsDFperCase],0),0)</f>
        <v>0</v>
      </c>
      <c r="L74" s="57">
        <v>0</v>
      </c>
      <c r="M74" s="57">
        <v>0</v>
      </c>
      <c r="N74" s="57">
        <v>0</v>
      </c>
      <c r="O74" s="55">
        <f t="shared" ref="O74:O105" si="7">IF(L74&gt;0,L74*E74,IF(AND(M74&gt;0,N74&gt;0),M74*N74,0))</f>
        <v>0</v>
      </c>
      <c r="P74" s="55">
        <f t="shared" ref="P74:P105" si="8">IF(L74&gt;0,L74,IF(E74&gt;0,ROUNDUP(O74/E74,0),0))</f>
        <v>0</v>
      </c>
      <c r="Q74" s="55">
        <f t="shared" ref="Q74:Q105" si="9">P74*K74</f>
        <v>0</v>
      </c>
      <c r="R74" s="57">
        <v>0</v>
      </c>
      <c r="S74" s="57">
        <v>0</v>
      </c>
      <c r="T74" s="57">
        <v>0</v>
      </c>
      <c r="U74" s="57">
        <v>0</v>
      </c>
      <c r="V74" s="57">
        <v>0</v>
      </c>
      <c r="W74" s="57">
        <v>0</v>
      </c>
      <c r="X74" s="57">
        <v>0</v>
      </c>
      <c r="Y74" s="57">
        <v>0</v>
      </c>
      <c r="Z74" s="57">
        <v>0</v>
      </c>
      <c r="AA74" s="57">
        <v>0</v>
      </c>
      <c r="AB74" s="57">
        <v>0</v>
      </c>
      <c r="AC74" s="57">
        <v>0</v>
      </c>
      <c r="AD74" s="55">
        <f t="shared" si="3"/>
        <v>0</v>
      </c>
    </row>
    <row r="75" spans="2:30" x14ac:dyDescent="0.25">
      <c r="B75" s="56" t="str">
        <f>IFERROR(_xlfn.XLOOKUP(A75,Catalog[MaterialCode],Catalog[Description],""),"")</f>
        <v/>
      </c>
      <c r="C75" s="55" t="str">
        <f>IFERROR(_xlfn.XLOOKUP(A75,Catalog[MaterialCode],Catalog[Commodity],""),"")</f>
        <v/>
      </c>
      <c r="D75" s="55">
        <f>IFERROR(_xlfn.XLOOKUP(A75,Catalog[MaterialCode],Catalog[NetCaseWeight_lbs],0),0)</f>
        <v>0</v>
      </c>
      <c r="E75" s="55">
        <f>IFERROR(_xlfn.XLOOKUP(A75,Catalog[MaterialCode],Catalog[ServingsPerCase],0),0)</f>
        <v>0</v>
      </c>
      <c r="F75" s="55">
        <f>IFERROR(_xlfn.XLOOKUP(A75,Catalog[MaterialCode],Catalog[ServingSize_oz],0),0)</f>
        <v>0</v>
      </c>
      <c r="G75" s="55">
        <f>IFERROR(_xlfn.XLOOKUP(A75,Catalog[MaterialCode],Catalog[CSCPoints],0),0)</f>
        <v>0</v>
      </c>
      <c r="H75" s="55">
        <f>IFERROR(_xlfn.XLOOKUP(A75,Catalog[MaterialCode],Catalog[CNPortion],0),0)</f>
        <v>0</v>
      </c>
      <c r="I75" s="55">
        <f>IFERROR(_xlfn.XLOOKUP(A75,Catalog[MaterialCode],Catalog[MMA_oz],0),0)</f>
        <v>0</v>
      </c>
      <c r="J75" s="55">
        <f>IFERROR(_xlfn.XLOOKUP(A75,Catalog[MaterialCode],Catalog[EqGrain_oz],0),0)</f>
        <v>0</v>
      </c>
      <c r="K75" s="55">
        <f>IFERROR(_xlfn.XLOOKUP(A75,Catalog[MaterialCode],Catalog[BeefLbsDFperCase],0),0)</f>
        <v>0</v>
      </c>
      <c r="L75" s="57">
        <v>0</v>
      </c>
      <c r="M75" s="57">
        <v>0</v>
      </c>
      <c r="N75" s="57">
        <v>0</v>
      </c>
      <c r="O75" s="55">
        <f t="shared" si="7"/>
        <v>0</v>
      </c>
      <c r="P75" s="55">
        <f t="shared" si="8"/>
        <v>0</v>
      </c>
      <c r="Q75" s="55">
        <f t="shared" si="9"/>
        <v>0</v>
      </c>
      <c r="R75" s="57">
        <v>0</v>
      </c>
      <c r="S75" s="57">
        <v>0</v>
      </c>
      <c r="T75" s="57">
        <v>0</v>
      </c>
      <c r="U75" s="57">
        <v>0</v>
      </c>
      <c r="V75" s="57">
        <v>0</v>
      </c>
      <c r="W75" s="57">
        <v>0</v>
      </c>
      <c r="X75" s="57">
        <v>0</v>
      </c>
      <c r="Y75" s="57">
        <v>0</v>
      </c>
      <c r="Z75" s="57">
        <v>0</v>
      </c>
      <c r="AA75" s="57">
        <v>0</v>
      </c>
      <c r="AB75" s="57">
        <v>0</v>
      </c>
      <c r="AC75" s="57">
        <v>0</v>
      </c>
      <c r="AD75" s="55">
        <f t="shared" ref="AD75:AD109" si="10">P75-SUM(R75:AC75)</f>
        <v>0</v>
      </c>
    </row>
    <row r="76" spans="2:30" x14ac:dyDescent="0.25">
      <c r="B76" s="56" t="str">
        <f>IFERROR(_xlfn.XLOOKUP(A76,Catalog[MaterialCode],Catalog[Description],""),"")</f>
        <v/>
      </c>
      <c r="C76" s="55" t="str">
        <f>IFERROR(_xlfn.XLOOKUP(A76,Catalog[MaterialCode],Catalog[Commodity],""),"")</f>
        <v/>
      </c>
      <c r="D76" s="55">
        <f>IFERROR(_xlfn.XLOOKUP(A76,Catalog[MaterialCode],Catalog[NetCaseWeight_lbs],0),0)</f>
        <v>0</v>
      </c>
      <c r="E76" s="55">
        <f>IFERROR(_xlfn.XLOOKUP(A76,Catalog[MaterialCode],Catalog[ServingsPerCase],0),0)</f>
        <v>0</v>
      </c>
      <c r="F76" s="55">
        <f>IFERROR(_xlfn.XLOOKUP(A76,Catalog[MaterialCode],Catalog[ServingSize_oz],0),0)</f>
        <v>0</v>
      </c>
      <c r="G76" s="55">
        <f>IFERROR(_xlfn.XLOOKUP(A76,Catalog[MaterialCode],Catalog[CSCPoints],0),0)</f>
        <v>0</v>
      </c>
      <c r="H76" s="55">
        <f>IFERROR(_xlfn.XLOOKUP(A76,Catalog[MaterialCode],Catalog[CNPortion],0),0)</f>
        <v>0</v>
      </c>
      <c r="I76" s="55">
        <f>IFERROR(_xlfn.XLOOKUP(A76,Catalog[MaterialCode],Catalog[MMA_oz],0),0)</f>
        <v>0</v>
      </c>
      <c r="J76" s="55">
        <f>IFERROR(_xlfn.XLOOKUP(A76,Catalog[MaterialCode],Catalog[EqGrain_oz],0),0)</f>
        <v>0</v>
      </c>
      <c r="K76" s="55">
        <f>IFERROR(_xlfn.XLOOKUP(A76,Catalog[MaterialCode],Catalog[BeefLbsDFperCase],0),0)</f>
        <v>0</v>
      </c>
      <c r="L76" s="57">
        <v>0</v>
      </c>
      <c r="M76" s="57">
        <v>0</v>
      </c>
      <c r="N76" s="57">
        <v>0</v>
      </c>
      <c r="O76" s="55">
        <f t="shared" si="7"/>
        <v>0</v>
      </c>
      <c r="P76" s="55">
        <f t="shared" si="8"/>
        <v>0</v>
      </c>
      <c r="Q76" s="55">
        <f t="shared" si="9"/>
        <v>0</v>
      </c>
      <c r="R76" s="57">
        <v>0</v>
      </c>
      <c r="S76" s="57">
        <v>0</v>
      </c>
      <c r="T76" s="57">
        <v>0</v>
      </c>
      <c r="U76" s="57">
        <v>0</v>
      </c>
      <c r="V76" s="57">
        <v>0</v>
      </c>
      <c r="W76" s="57">
        <v>0</v>
      </c>
      <c r="X76" s="57">
        <v>0</v>
      </c>
      <c r="Y76" s="57">
        <v>0</v>
      </c>
      <c r="Z76" s="57">
        <v>0</v>
      </c>
      <c r="AA76" s="57">
        <v>0</v>
      </c>
      <c r="AB76" s="57">
        <v>0</v>
      </c>
      <c r="AC76" s="57">
        <v>0</v>
      </c>
      <c r="AD76" s="55">
        <f t="shared" si="10"/>
        <v>0</v>
      </c>
    </row>
    <row r="77" spans="2:30" x14ac:dyDescent="0.25">
      <c r="B77" s="56" t="str">
        <f>IFERROR(_xlfn.XLOOKUP(A77,Catalog[MaterialCode],Catalog[Description],""),"")</f>
        <v/>
      </c>
      <c r="C77" s="55" t="str">
        <f>IFERROR(_xlfn.XLOOKUP(A77,Catalog[MaterialCode],Catalog[Commodity],""),"")</f>
        <v/>
      </c>
      <c r="D77" s="55">
        <f>IFERROR(_xlfn.XLOOKUP(A77,Catalog[MaterialCode],Catalog[NetCaseWeight_lbs],0),0)</f>
        <v>0</v>
      </c>
      <c r="E77" s="55">
        <f>IFERROR(_xlfn.XLOOKUP(A77,Catalog[MaterialCode],Catalog[ServingsPerCase],0),0)</f>
        <v>0</v>
      </c>
      <c r="F77" s="55">
        <f>IFERROR(_xlfn.XLOOKUP(A77,Catalog[MaterialCode],Catalog[ServingSize_oz],0),0)</f>
        <v>0</v>
      </c>
      <c r="G77" s="55">
        <f>IFERROR(_xlfn.XLOOKUP(A77,Catalog[MaterialCode],Catalog[CSCPoints],0),0)</f>
        <v>0</v>
      </c>
      <c r="H77" s="55">
        <f>IFERROR(_xlfn.XLOOKUP(A77,Catalog[MaterialCode],Catalog[CNPortion],0),0)</f>
        <v>0</v>
      </c>
      <c r="I77" s="55">
        <f>IFERROR(_xlfn.XLOOKUP(A77,Catalog[MaterialCode],Catalog[MMA_oz],0),0)</f>
        <v>0</v>
      </c>
      <c r="J77" s="55">
        <f>IFERROR(_xlfn.XLOOKUP(A77,Catalog[MaterialCode],Catalog[EqGrain_oz],0),0)</f>
        <v>0</v>
      </c>
      <c r="K77" s="55">
        <f>IFERROR(_xlfn.XLOOKUP(A77,Catalog[MaterialCode],Catalog[BeefLbsDFperCase],0),0)</f>
        <v>0</v>
      </c>
      <c r="L77" s="57">
        <v>0</v>
      </c>
      <c r="M77" s="57">
        <v>0</v>
      </c>
      <c r="N77" s="57">
        <v>0</v>
      </c>
      <c r="O77" s="55">
        <f t="shared" si="7"/>
        <v>0</v>
      </c>
      <c r="P77" s="55">
        <f t="shared" si="8"/>
        <v>0</v>
      </c>
      <c r="Q77" s="55">
        <f t="shared" si="9"/>
        <v>0</v>
      </c>
      <c r="R77" s="57">
        <v>0</v>
      </c>
      <c r="S77" s="57">
        <v>0</v>
      </c>
      <c r="T77" s="57">
        <v>0</v>
      </c>
      <c r="U77" s="57">
        <v>0</v>
      </c>
      <c r="V77" s="57">
        <v>0</v>
      </c>
      <c r="W77" s="57">
        <v>0</v>
      </c>
      <c r="X77" s="57">
        <v>0</v>
      </c>
      <c r="Y77" s="57">
        <v>0</v>
      </c>
      <c r="Z77" s="57">
        <v>0</v>
      </c>
      <c r="AA77" s="57">
        <v>0</v>
      </c>
      <c r="AB77" s="57">
        <v>0</v>
      </c>
      <c r="AC77" s="57">
        <v>0</v>
      </c>
      <c r="AD77" s="55">
        <f t="shared" si="10"/>
        <v>0</v>
      </c>
    </row>
    <row r="78" spans="2:30" x14ac:dyDescent="0.25">
      <c r="B78" s="56" t="str">
        <f>IFERROR(_xlfn.XLOOKUP(A78,Catalog[MaterialCode],Catalog[Description],""),"")</f>
        <v/>
      </c>
      <c r="C78" s="55" t="str">
        <f>IFERROR(_xlfn.XLOOKUP(A78,Catalog[MaterialCode],Catalog[Commodity],""),"")</f>
        <v/>
      </c>
      <c r="D78" s="55">
        <f>IFERROR(_xlfn.XLOOKUP(A78,Catalog[MaterialCode],Catalog[NetCaseWeight_lbs],0),0)</f>
        <v>0</v>
      </c>
      <c r="E78" s="55">
        <f>IFERROR(_xlfn.XLOOKUP(A78,Catalog[MaterialCode],Catalog[ServingsPerCase],0),0)</f>
        <v>0</v>
      </c>
      <c r="F78" s="55">
        <f>IFERROR(_xlfn.XLOOKUP(A78,Catalog[MaterialCode],Catalog[ServingSize_oz],0),0)</f>
        <v>0</v>
      </c>
      <c r="G78" s="55">
        <f>IFERROR(_xlfn.XLOOKUP(A78,Catalog[MaterialCode],Catalog[CSCPoints],0),0)</f>
        <v>0</v>
      </c>
      <c r="H78" s="55">
        <f>IFERROR(_xlfn.XLOOKUP(A78,Catalog[MaterialCode],Catalog[CNPortion],0),0)</f>
        <v>0</v>
      </c>
      <c r="I78" s="55">
        <f>IFERROR(_xlfn.XLOOKUP(A78,Catalog[MaterialCode],Catalog[MMA_oz],0),0)</f>
        <v>0</v>
      </c>
      <c r="J78" s="55">
        <f>IFERROR(_xlfn.XLOOKUP(A78,Catalog[MaterialCode],Catalog[EqGrain_oz],0),0)</f>
        <v>0</v>
      </c>
      <c r="K78" s="55">
        <f>IFERROR(_xlfn.XLOOKUP(A78,Catalog[MaterialCode],Catalog[BeefLbsDFperCase],0),0)</f>
        <v>0</v>
      </c>
      <c r="L78" s="57">
        <v>0</v>
      </c>
      <c r="M78" s="57">
        <v>0</v>
      </c>
      <c r="N78" s="57">
        <v>0</v>
      </c>
      <c r="O78" s="55">
        <f t="shared" si="7"/>
        <v>0</v>
      </c>
      <c r="P78" s="55">
        <f t="shared" si="8"/>
        <v>0</v>
      </c>
      <c r="Q78" s="55">
        <f t="shared" si="9"/>
        <v>0</v>
      </c>
      <c r="R78" s="57">
        <v>0</v>
      </c>
      <c r="S78" s="57">
        <v>0</v>
      </c>
      <c r="T78" s="57">
        <v>0</v>
      </c>
      <c r="U78" s="57">
        <v>0</v>
      </c>
      <c r="V78" s="57">
        <v>0</v>
      </c>
      <c r="W78" s="57">
        <v>0</v>
      </c>
      <c r="X78" s="57">
        <v>0</v>
      </c>
      <c r="Y78" s="57">
        <v>0</v>
      </c>
      <c r="Z78" s="57">
        <v>0</v>
      </c>
      <c r="AA78" s="57">
        <v>0</v>
      </c>
      <c r="AB78" s="57">
        <v>0</v>
      </c>
      <c r="AC78" s="57">
        <v>0</v>
      </c>
      <c r="AD78" s="55">
        <f t="shared" si="10"/>
        <v>0</v>
      </c>
    </row>
    <row r="79" spans="2:30" x14ac:dyDescent="0.25">
      <c r="B79" s="56" t="str">
        <f>IFERROR(_xlfn.XLOOKUP(A79,Catalog[MaterialCode],Catalog[Description],""),"")</f>
        <v/>
      </c>
      <c r="C79" s="55" t="str">
        <f>IFERROR(_xlfn.XLOOKUP(A79,Catalog[MaterialCode],Catalog[Commodity],""),"")</f>
        <v/>
      </c>
      <c r="D79" s="55">
        <f>IFERROR(_xlfn.XLOOKUP(A79,Catalog[MaterialCode],Catalog[NetCaseWeight_lbs],0),0)</f>
        <v>0</v>
      </c>
      <c r="E79" s="55">
        <f>IFERROR(_xlfn.XLOOKUP(A79,Catalog[MaterialCode],Catalog[ServingsPerCase],0),0)</f>
        <v>0</v>
      </c>
      <c r="F79" s="55">
        <f>IFERROR(_xlfn.XLOOKUP(A79,Catalog[MaterialCode],Catalog[ServingSize_oz],0),0)</f>
        <v>0</v>
      </c>
      <c r="G79" s="55">
        <f>IFERROR(_xlfn.XLOOKUP(A79,Catalog[MaterialCode],Catalog[CSCPoints],0),0)</f>
        <v>0</v>
      </c>
      <c r="H79" s="55">
        <f>IFERROR(_xlfn.XLOOKUP(A79,Catalog[MaterialCode],Catalog[CNPortion],0),0)</f>
        <v>0</v>
      </c>
      <c r="I79" s="55">
        <f>IFERROR(_xlfn.XLOOKUP(A79,Catalog[MaterialCode],Catalog[MMA_oz],0),0)</f>
        <v>0</v>
      </c>
      <c r="J79" s="55">
        <f>IFERROR(_xlfn.XLOOKUP(A79,Catalog[MaterialCode],Catalog[EqGrain_oz],0),0)</f>
        <v>0</v>
      </c>
      <c r="K79" s="55">
        <f>IFERROR(_xlfn.XLOOKUP(A79,Catalog[MaterialCode],Catalog[BeefLbsDFperCase],0),0)</f>
        <v>0</v>
      </c>
      <c r="L79" s="57">
        <v>0</v>
      </c>
      <c r="M79" s="57">
        <v>0</v>
      </c>
      <c r="N79" s="57">
        <v>0</v>
      </c>
      <c r="O79" s="55">
        <f t="shared" si="7"/>
        <v>0</v>
      </c>
      <c r="P79" s="55">
        <f t="shared" si="8"/>
        <v>0</v>
      </c>
      <c r="Q79" s="55">
        <f t="shared" si="9"/>
        <v>0</v>
      </c>
      <c r="R79" s="57">
        <v>0</v>
      </c>
      <c r="S79" s="57">
        <v>0</v>
      </c>
      <c r="T79" s="57">
        <v>0</v>
      </c>
      <c r="U79" s="57">
        <v>0</v>
      </c>
      <c r="V79" s="57">
        <v>0</v>
      </c>
      <c r="W79" s="57">
        <v>0</v>
      </c>
      <c r="X79" s="57">
        <v>0</v>
      </c>
      <c r="Y79" s="57">
        <v>0</v>
      </c>
      <c r="Z79" s="57">
        <v>0</v>
      </c>
      <c r="AA79" s="57">
        <v>0</v>
      </c>
      <c r="AB79" s="57">
        <v>0</v>
      </c>
      <c r="AC79" s="57">
        <v>0</v>
      </c>
      <c r="AD79" s="55">
        <f t="shared" si="10"/>
        <v>0</v>
      </c>
    </row>
    <row r="80" spans="2:30" x14ac:dyDescent="0.25">
      <c r="B80" s="56" t="str">
        <f>IFERROR(_xlfn.XLOOKUP(A80,Catalog[MaterialCode],Catalog[Description],""),"")</f>
        <v/>
      </c>
      <c r="C80" s="55" t="str">
        <f>IFERROR(_xlfn.XLOOKUP(A80,Catalog[MaterialCode],Catalog[Commodity],""),"")</f>
        <v/>
      </c>
      <c r="D80" s="55">
        <f>IFERROR(_xlfn.XLOOKUP(A80,Catalog[MaterialCode],Catalog[NetCaseWeight_lbs],0),0)</f>
        <v>0</v>
      </c>
      <c r="E80" s="55">
        <f>IFERROR(_xlfn.XLOOKUP(A80,Catalog[MaterialCode],Catalog[ServingsPerCase],0),0)</f>
        <v>0</v>
      </c>
      <c r="F80" s="55">
        <f>IFERROR(_xlfn.XLOOKUP(A80,Catalog[MaterialCode],Catalog[ServingSize_oz],0),0)</f>
        <v>0</v>
      </c>
      <c r="G80" s="55">
        <f>IFERROR(_xlfn.XLOOKUP(A80,Catalog[MaterialCode],Catalog[CSCPoints],0),0)</f>
        <v>0</v>
      </c>
      <c r="H80" s="55">
        <f>IFERROR(_xlfn.XLOOKUP(A80,Catalog[MaterialCode],Catalog[CNPortion],0),0)</f>
        <v>0</v>
      </c>
      <c r="I80" s="55">
        <f>IFERROR(_xlfn.XLOOKUP(A80,Catalog[MaterialCode],Catalog[MMA_oz],0),0)</f>
        <v>0</v>
      </c>
      <c r="J80" s="55">
        <f>IFERROR(_xlfn.XLOOKUP(A80,Catalog[MaterialCode],Catalog[EqGrain_oz],0),0)</f>
        <v>0</v>
      </c>
      <c r="K80" s="55">
        <f>IFERROR(_xlfn.XLOOKUP(A80,Catalog[MaterialCode],Catalog[BeefLbsDFperCase],0),0)</f>
        <v>0</v>
      </c>
      <c r="L80" s="57">
        <v>0</v>
      </c>
      <c r="M80" s="57">
        <v>0</v>
      </c>
      <c r="N80" s="57">
        <v>0</v>
      </c>
      <c r="O80" s="55">
        <f t="shared" si="7"/>
        <v>0</v>
      </c>
      <c r="P80" s="55">
        <f t="shared" si="8"/>
        <v>0</v>
      </c>
      <c r="Q80" s="55">
        <f t="shared" si="9"/>
        <v>0</v>
      </c>
      <c r="R80" s="57">
        <v>0</v>
      </c>
      <c r="S80" s="57">
        <v>0</v>
      </c>
      <c r="T80" s="57">
        <v>0</v>
      </c>
      <c r="U80" s="57">
        <v>0</v>
      </c>
      <c r="V80" s="57">
        <v>0</v>
      </c>
      <c r="W80" s="57">
        <v>0</v>
      </c>
      <c r="X80" s="57">
        <v>0</v>
      </c>
      <c r="Y80" s="57">
        <v>0</v>
      </c>
      <c r="Z80" s="57">
        <v>0</v>
      </c>
      <c r="AA80" s="57">
        <v>0</v>
      </c>
      <c r="AB80" s="57">
        <v>0</v>
      </c>
      <c r="AC80" s="57">
        <v>0</v>
      </c>
      <c r="AD80" s="55">
        <f t="shared" si="10"/>
        <v>0</v>
      </c>
    </row>
    <row r="81" spans="2:30" x14ac:dyDescent="0.25">
      <c r="B81" s="56" t="str">
        <f>IFERROR(_xlfn.XLOOKUP(A81,Catalog[MaterialCode],Catalog[Description],""),"")</f>
        <v/>
      </c>
      <c r="C81" s="55" t="str">
        <f>IFERROR(_xlfn.XLOOKUP(A81,Catalog[MaterialCode],Catalog[Commodity],""),"")</f>
        <v/>
      </c>
      <c r="D81" s="55">
        <f>IFERROR(_xlfn.XLOOKUP(A81,Catalog[MaterialCode],Catalog[NetCaseWeight_lbs],0),0)</f>
        <v>0</v>
      </c>
      <c r="E81" s="55">
        <f>IFERROR(_xlfn.XLOOKUP(A81,Catalog[MaterialCode],Catalog[ServingsPerCase],0),0)</f>
        <v>0</v>
      </c>
      <c r="F81" s="55">
        <f>IFERROR(_xlfn.XLOOKUP(A81,Catalog[MaterialCode],Catalog[ServingSize_oz],0),0)</f>
        <v>0</v>
      </c>
      <c r="G81" s="55">
        <f>IFERROR(_xlfn.XLOOKUP(A81,Catalog[MaterialCode],Catalog[CSCPoints],0),0)</f>
        <v>0</v>
      </c>
      <c r="H81" s="55">
        <f>IFERROR(_xlfn.XLOOKUP(A81,Catalog[MaterialCode],Catalog[CNPortion],0),0)</f>
        <v>0</v>
      </c>
      <c r="I81" s="55">
        <f>IFERROR(_xlfn.XLOOKUP(A81,Catalog[MaterialCode],Catalog[MMA_oz],0),0)</f>
        <v>0</v>
      </c>
      <c r="J81" s="55">
        <f>IFERROR(_xlfn.XLOOKUP(A81,Catalog[MaterialCode],Catalog[EqGrain_oz],0),0)</f>
        <v>0</v>
      </c>
      <c r="K81" s="55">
        <f>IFERROR(_xlfn.XLOOKUP(A81,Catalog[MaterialCode],Catalog[BeefLbsDFperCase],0),0)</f>
        <v>0</v>
      </c>
      <c r="L81" s="57">
        <v>0</v>
      </c>
      <c r="M81" s="57">
        <v>0</v>
      </c>
      <c r="N81" s="57">
        <v>0</v>
      </c>
      <c r="O81" s="55">
        <f t="shared" si="7"/>
        <v>0</v>
      </c>
      <c r="P81" s="55">
        <f t="shared" si="8"/>
        <v>0</v>
      </c>
      <c r="Q81" s="55">
        <f t="shared" si="9"/>
        <v>0</v>
      </c>
      <c r="R81" s="57">
        <v>0</v>
      </c>
      <c r="S81" s="57">
        <v>0</v>
      </c>
      <c r="T81" s="57">
        <v>0</v>
      </c>
      <c r="U81" s="57">
        <v>0</v>
      </c>
      <c r="V81" s="57">
        <v>0</v>
      </c>
      <c r="W81" s="57">
        <v>0</v>
      </c>
      <c r="X81" s="57">
        <v>0</v>
      </c>
      <c r="Y81" s="57">
        <v>0</v>
      </c>
      <c r="Z81" s="57">
        <v>0</v>
      </c>
      <c r="AA81" s="57">
        <v>0</v>
      </c>
      <c r="AB81" s="57">
        <v>0</v>
      </c>
      <c r="AC81" s="57">
        <v>0</v>
      </c>
      <c r="AD81" s="55">
        <f t="shared" si="10"/>
        <v>0</v>
      </c>
    </row>
    <row r="82" spans="2:30" x14ac:dyDescent="0.25">
      <c r="B82" s="56" t="str">
        <f>IFERROR(_xlfn.XLOOKUP(A82,Catalog[MaterialCode],Catalog[Description],""),"")</f>
        <v/>
      </c>
      <c r="C82" s="55" t="str">
        <f>IFERROR(_xlfn.XLOOKUP(A82,Catalog[MaterialCode],Catalog[Commodity],""),"")</f>
        <v/>
      </c>
      <c r="D82" s="55">
        <f>IFERROR(_xlfn.XLOOKUP(A82,Catalog[MaterialCode],Catalog[NetCaseWeight_lbs],0),0)</f>
        <v>0</v>
      </c>
      <c r="E82" s="55">
        <f>IFERROR(_xlfn.XLOOKUP(A82,Catalog[MaterialCode],Catalog[ServingsPerCase],0),0)</f>
        <v>0</v>
      </c>
      <c r="F82" s="55">
        <f>IFERROR(_xlfn.XLOOKUP(A82,Catalog[MaterialCode],Catalog[ServingSize_oz],0),0)</f>
        <v>0</v>
      </c>
      <c r="G82" s="55">
        <f>IFERROR(_xlfn.XLOOKUP(A82,Catalog[MaterialCode],Catalog[CSCPoints],0),0)</f>
        <v>0</v>
      </c>
      <c r="H82" s="55">
        <f>IFERROR(_xlfn.XLOOKUP(A82,Catalog[MaterialCode],Catalog[CNPortion],0),0)</f>
        <v>0</v>
      </c>
      <c r="I82" s="55">
        <f>IFERROR(_xlfn.XLOOKUP(A82,Catalog[MaterialCode],Catalog[MMA_oz],0),0)</f>
        <v>0</v>
      </c>
      <c r="J82" s="55">
        <f>IFERROR(_xlfn.XLOOKUP(A82,Catalog[MaterialCode],Catalog[EqGrain_oz],0),0)</f>
        <v>0</v>
      </c>
      <c r="K82" s="55">
        <f>IFERROR(_xlfn.XLOOKUP(A82,Catalog[MaterialCode],Catalog[BeefLbsDFperCase],0),0)</f>
        <v>0</v>
      </c>
      <c r="L82" s="57">
        <v>0</v>
      </c>
      <c r="M82" s="57">
        <v>0</v>
      </c>
      <c r="N82" s="57">
        <v>0</v>
      </c>
      <c r="O82" s="55">
        <f t="shared" si="7"/>
        <v>0</v>
      </c>
      <c r="P82" s="55">
        <f t="shared" si="8"/>
        <v>0</v>
      </c>
      <c r="Q82" s="55">
        <f t="shared" si="9"/>
        <v>0</v>
      </c>
      <c r="R82" s="57">
        <v>0</v>
      </c>
      <c r="S82" s="57">
        <v>0</v>
      </c>
      <c r="T82" s="57">
        <v>0</v>
      </c>
      <c r="U82" s="57">
        <v>0</v>
      </c>
      <c r="V82" s="57">
        <v>0</v>
      </c>
      <c r="W82" s="57">
        <v>0</v>
      </c>
      <c r="X82" s="57">
        <v>0</v>
      </c>
      <c r="Y82" s="57">
        <v>0</v>
      </c>
      <c r="Z82" s="57">
        <v>0</v>
      </c>
      <c r="AA82" s="57">
        <v>0</v>
      </c>
      <c r="AB82" s="57">
        <v>0</v>
      </c>
      <c r="AC82" s="57">
        <v>0</v>
      </c>
      <c r="AD82" s="55">
        <f t="shared" si="10"/>
        <v>0</v>
      </c>
    </row>
    <row r="83" spans="2:30" x14ac:dyDescent="0.25">
      <c r="B83" s="56" t="str">
        <f>IFERROR(_xlfn.XLOOKUP(A83,Catalog[MaterialCode],Catalog[Description],""),"")</f>
        <v/>
      </c>
      <c r="C83" s="55" t="str">
        <f>IFERROR(_xlfn.XLOOKUP(A83,Catalog[MaterialCode],Catalog[Commodity],""),"")</f>
        <v/>
      </c>
      <c r="D83" s="55">
        <f>IFERROR(_xlfn.XLOOKUP(A83,Catalog[MaterialCode],Catalog[NetCaseWeight_lbs],0),0)</f>
        <v>0</v>
      </c>
      <c r="E83" s="55">
        <f>IFERROR(_xlfn.XLOOKUP(A83,Catalog[MaterialCode],Catalog[ServingsPerCase],0),0)</f>
        <v>0</v>
      </c>
      <c r="F83" s="55">
        <f>IFERROR(_xlfn.XLOOKUP(A83,Catalog[MaterialCode],Catalog[ServingSize_oz],0),0)</f>
        <v>0</v>
      </c>
      <c r="G83" s="55">
        <f>IFERROR(_xlfn.XLOOKUP(A83,Catalog[MaterialCode],Catalog[CSCPoints],0),0)</f>
        <v>0</v>
      </c>
      <c r="H83" s="55">
        <f>IFERROR(_xlfn.XLOOKUP(A83,Catalog[MaterialCode],Catalog[CNPortion],0),0)</f>
        <v>0</v>
      </c>
      <c r="I83" s="55">
        <f>IFERROR(_xlfn.XLOOKUP(A83,Catalog[MaterialCode],Catalog[MMA_oz],0),0)</f>
        <v>0</v>
      </c>
      <c r="J83" s="55">
        <f>IFERROR(_xlfn.XLOOKUP(A83,Catalog[MaterialCode],Catalog[EqGrain_oz],0),0)</f>
        <v>0</v>
      </c>
      <c r="K83" s="55">
        <f>IFERROR(_xlfn.XLOOKUP(A83,Catalog[MaterialCode],Catalog[BeefLbsDFperCase],0),0)</f>
        <v>0</v>
      </c>
      <c r="L83" s="57">
        <v>0</v>
      </c>
      <c r="M83" s="57">
        <v>0</v>
      </c>
      <c r="N83" s="57">
        <v>0</v>
      </c>
      <c r="O83" s="55">
        <f t="shared" si="7"/>
        <v>0</v>
      </c>
      <c r="P83" s="55">
        <f t="shared" si="8"/>
        <v>0</v>
      </c>
      <c r="Q83" s="55">
        <f t="shared" si="9"/>
        <v>0</v>
      </c>
      <c r="R83" s="57">
        <v>0</v>
      </c>
      <c r="S83" s="57">
        <v>0</v>
      </c>
      <c r="T83" s="57">
        <v>0</v>
      </c>
      <c r="U83" s="57">
        <v>0</v>
      </c>
      <c r="V83" s="57">
        <v>0</v>
      </c>
      <c r="W83" s="57">
        <v>0</v>
      </c>
      <c r="X83" s="57">
        <v>0</v>
      </c>
      <c r="Y83" s="57">
        <v>0</v>
      </c>
      <c r="Z83" s="57">
        <v>0</v>
      </c>
      <c r="AA83" s="57">
        <v>0</v>
      </c>
      <c r="AB83" s="57">
        <v>0</v>
      </c>
      <c r="AC83" s="57">
        <v>0</v>
      </c>
      <c r="AD83" s="55">
        <f t="shared" si="10"/>
        <v>0</v>
      </c>
    </row>
    <row r="84" spans="2:30" x14ac:dyDescent="0.25">
      <c r="B84" s="56" t="str">
        <f>IFERROR(_xlfn.XLOOKUP(A84,Catalog[MaterialCode],Catalog[Description],""),"")</f>
        <v/>
      </c>
      <c r="C84" s="55" t="str">
        <f>IFERROR(_xlfn.XLOOKUP(A84,Catalog[MaterialCode],Catalog[Commodity],""),"")</f>
        <v/>
      </c>
      <c r="D84" s="55">
        <f>IFERROR(_xlfn.XLOOKUP(A84,Catalog[MaterialCode],Catalog[NetCaseWeight_lbs],0),0)</f>
        <v>0</v>
      </c>
      <c r="E84" s="55">
        <f>IFERROR(_xlfn.XLOOKUP(A84,Catalog[MaterialCode],Catalog[ServingsPerCase],0),0)</f>
        <v>0</v>
      </c>
      <c r="F84" s="55">
        <f>IFERROR(_xlfn.XLOOKUP(A84,Catalog[MaterialCode],Catalog[ServingSize_oz],0),0)</f>
        <v>0</v>
      </c>
      <c r="G84" s="55">
        <f>IFERROR(_xlfn.XLOOKUP(A84,Catalog[MaterialCode],Catalog[CSCPoints],0),0)</f>
        <v>0</v>
      </c>
      <c r="H84" s="55">
        <f>IFERROR(_xlfn.XLOOKUP(A84,Catalog[MaterialCode],Catalog[CNPortion],0),0)</f>
        <v>0</v>
      </c>
      <c r="I84" s="55">
        <f>IFERROR(_xlfn.XLOOKUP(A84,Catalog[MaterialCode],Catalog[MMA_oz],0),0)</f>
        <v>0</v>
      </c>
      <c r="J84" s="55">
        <f>IFERROR(_xlfn.XLOOKUP(A84,Catalog[MaterialCode],Catalog[EqGrain_oz],0),0)</f>
        <v>0</v>
      </c>
      <c r="K84" s="55">
        <f>IFERROR(_xlfn.XLOOKUP(A84,Catalog[MaterialCode],Catalog[BeefLbsDFperCase],0),0)</f>
        <v>0</v>
      </c>
      <c r="L84" s="57">
        <v>0</v>
      </c>
      <c r="M84" s="57">
        <v>0</v>
      </c>
      <c r="N84" s="57">
        <v>0</v>
      </c>
      <c r="O84" s="55">
        <f t="shared" si="7"/>
        <v>0</v>
      </c>
      <c r="P84" s="55">
        <f t="shared" si="8"/>
        <v>0</v>
      </c>
      <c r="Q84" s="55">
        <f t="shared" si="9"/>
        <v>0</v>
      </c>
      <c r="R84" s="57">
        <v>0</v>
      </c>
      <c r="S84" s="57">
        <v>0</v>
      </c>
      <c r="T84" s="57">
        <v>0</v>
      </c>
      <c r="U84" s="57">
        <v>0</v>
      </c>
      <c r="V84" s="57">
        <v>0</v>
      </c>
      <c r="W84" s="57">
        <v>0</v>
      </c>
      <c r="X84" s="57">
        <v>0</v>
      </c>
      <c r="Y84" s="57">
        <v>0</v>
      </c>
      <c r="Z84" s="57">
        <v>0</v>
      </c>
      <c r="AA84" s="57">
        <v>0</v>
      </c>
      <c r="AB84" s="57">
        <v>0</v>
      </c>
      <c r="AC84" s="57">
        <v>0</v>
      </c>
      <c r="AD84" s="55">
        <f t="shared" si="10"/>
        <v>0</v>
      </c>
    </row>
    <row r="85" spans="2:30" x14ac:dyDescent="0.25">
      <c r="B85" s="56" t="str">
        <f>IFERROR(_xlfn.XLOOKUP(A85,Catalog[MaterialCode],Catalog[Description],""),"")</f>
        <v/>
      </c>
      <c r="C85" s="55" t="str">
        <f>IFERROR(_xlfn.XLOOKUP(A85,Catalog[MaterialCode],Catalog[Commodity],""),"")</f>
        <v/>
      </c>
      <c r="D85" s="55">
        <f>IFERROR(_xlfn.XLOOKUP(A85,Catalog[MaterialCode],Catalog[NetCaseWeight_lbs],0),0)</f>
        <v>0</v>
      </c>
      <c r="E85" s="55">
        <f>IFERROR(_xlfn.XLOOKUP(A85,Catalog[MaterialCode],Catalog[ServingsPerCase],0),0)</f>
        <v>0</v>
      </c>
      <c r="F85" s="55">
        <f>IFERROR(_xlfn.XLOOKUP(A85,Catalog[MaterialCode],Catalog[ServingSize_oz],0),0)</f>
        <v>0</v>
      </c>
      <c r="G85" s="55">
        <f>IFERROR(_xlfn.XLOOKUP(A85,Catalog[MaterialCode],Catalog[CSCPoints],0),0)</f>
        <v>0</v>
      </c>
      <c r="H85" s="55">
        <f>IFERROR(_xlfn.XLOOKUP(A85,Catalog[MaterialCode],Catalog[CNPortion],0),0)</f>
        <v>0</v>
      </c>
      <c r="I85" s="55">
        <f>IFERROR(_xlfn.XLOOKUP(A85,Catalog[MaterialCode],Catalog[MMA_oz],0),0)</f>
        <v>0</v>
      </c>
      <c r="J85" s="55">
        <f>IFERROR(_xlfn.XLOOKUP(A85,Catalog[MaterialCode],Catalog[EqGrain_oz],0),0)</f>
        <v>0</v>
      </c>
      <c r="K85" s="55">
        <f>IFERROR(_xlfn.XLOOKUP(A85,Catalog[MaterialCode],Catalog[BeefLbsDFperCase],0),0)</f>
        <v>0</v>
      </c>
      <c r="L85" s="57">
        <v>0</v>
      </c>
      <c r="M85" s="57">
        <v>0</v>
      </c>
      <c r="N85" s="57">
        <v>0</v>
      </c>
      <c r="O85" s="55">
        <f t="shared" si="7"/>
        <v>0</v>
      </c>
      <c r="P85" s="55">
        <f t="shared" si="8"/>
        <v>0</v>
      </c>
      <c r="Q85" s="55">
        <f t="shared" si="9"/>
        <v>0</v>
      </c>
      <c r="R85" s="57">
        <v>0</v>
      </c>
      <c r="S85" s="57">
        <v>0</v>
      </c>
      <c r="T85" s="57">
        <v>0</v>
      </c>
      <c r="U85" s="57">
        <v>0</v>
      </c>
      <c r="V85" s="57">
        <v>0</v>
      </c>
      <c r="W85" s="57">
        <v>0</v>
      </c>
      <c r="X85" s="57">
        <v>0</v>
      </c>
      <c r="Y85" s="57">
        <v>0</v>
      </c>
      <c r="Z85" s="57">
        <v>0</v>
      </c>
      <c r="AA85" s="57">
        <v>0</v>
      </c>
      <c r="AB85" s="57">
        <v>0</v>
      </c>
      <c r="AC85" s="57">
        <v>0</v>
      </c>
      <c r="AD85" s="55">
        <f t="shared" si="10"/>
        <v>0</v>
      </c>
    </row>
    <row r="86" spans="2:30" x14ac:dyDescent="0.25">
      <c r="B86" s="56" t="str">
        <f>IFERROR(_xlfn.XLOOKUP(A86,Catalog[MaterialCode],Catalog[Description],""),"")</f>
        <v/>
      </c>
      <c r="C86" s="55" t="str">
        <f>IFERROR(_xlfn.XLOOKUP(A86,Catalog[MaterialCode],Catalog[Commodity],""),"")</f>
        <v/>
      </c>
      <c r="D86" s="55">
        <f>IFERROR(_xlfn.XLOOKUP(A86,Catalog[MaterialCode],Catalog[NetCaseWeight_lbs],0),0)</f>
        <v>0</v>
      </c>
      <c r="E86" s="55">
        <f>IFERROR(_xlfn.XLOOKUP(A86,Catalog[MaterialCode],Catalog[ServingsPerCase],0),0)</f>
        <v>0</v>
      </c>
      <c r="F86" s="55">
        <f>IFERROR(_xlfn.XLOOKUP(A86,Catalog[MaterialCode],Catalog[ServingSize_oz],0),0)</f>
        <v>0</v>
      </c>
      <c r="G86" s="55">
        <f>IFERROR(_xlfn.XLOOKUP(A86,Catalog[MaterialCode],Catalog[CSCPoints],0),0)</f>
        <v>0</v>
      </c>
      <c r="H86" s="55">
        <f>IFERROR(_xlfn.XLOOKUP(A86,Catalog[MaterialCode],Catalog[CNPortion],0),0)</f>
        <v>0</v>
      </c>
      <c r="I86" s="55">
        <f>IFERROR(_xlfn.XLOOKUP(A86,Catalog[MaterialCode],Catalog[MMA_oz],0),0)</f>
        <v>0</v>
      </c>
      <c r="J86" s="55">
        <f>IFERROR(_xlfn.XLOOKUP(A86,Catalog[MaterialCode],Catalog[EqGrain_oz],0),0)</f>
        <v>0</v>
      </c>
      <c r="K86" s="55">
        <f>IFERROR(_xlfn.XLOOKUP(A86,Catalog[MaterialCode],Catalog[BeefLbsDFperCase],0),0)</f>
        <v>0</v>
      </c>
      <c r="L86" s="57">
        <v>0</v>
      </c>
      <c r="M86" s="57">
        <v>0</v>
      </c>
      <c r="N86" s="57">
        <v>0</v>
      </c>
      <c r="O86" s="55">
        <f t="shared" si="7"/>
        <v>0</v>
      </c>
      <c r="P86" s="55">
        <f t="shared" si="8"/>
        <v>0</v>
      </c>
      <c r="Q86" s="55">
        <f t="shared" si="9"/>
        <v>0</v>
      </c>
      <c r="R86" s="57">
        <v>0</v>
      </c>
      <c r="S86" s="57">
        <v>0</v>
      </c>
      <c r="T86" s="57">
        <v>0</v>
      </c>
      <c r="U86" s="57">
        <v>0</v>
      </c>
      <c r="V86" s="57">
        <v>0</v>
      </c>
      <c r="W86" s="57">
        <v>0</v>
      </c>
      <c r="X86" s="57">
        <v>0</v>
      </c>
      <c r="Y86" s="57">
        <v>0</v>
      </c>
      <c r="Z86" s="57">
        <v>0</v>
      </c>
      <c r="AA86" s="57">
        <v>0</v>
      </c>
      <c r="AB86" s="57">
        <v>0</v>
      </c>
      <c r="AC86" s="57">
        <v>0</v>
      </c>
      <c r="AD86" s="55">
        <f t="shared" si="10"/>
        <v>0</v>
      </c>
    </row>
    <row r="87" spans="2:30" x14ac:dyDescent="0.25">
      <c r="B87" s="56" t="str">
        <f>IFERROR(_xlfn.XLOOKUP(A87,Catalog[MaterialCode],Catalog[Description],""),"")</f>
        <v/>
      </c>
      <c r="C87" s="55" t="str">
        <f>IFERROR(_xlfn.XLOOKUP(A87,Catalog[MaterialCode],Catalog[Commodity],""),"")</f>
        <v/>
      </c>
      <c r="D87" s="55">
        <f>IFERROR(_xlfn.XLOOKUP(A87,Catalog[MaterialCode],Catalog[NetCaseWeight_lbs],0),0)</f>
        <v>0</v>
      </c>
      <c r="E87" s="55">
        <f>IFERROR(_xlfn.XLOOKUP(A87,Catalog[MaterialCode],Catalog[ServingsPerCase],0),0)</f>
        <v>0</v>
      </c>
      <c r="F87" s="55">
        <f>IFERROR(_xlfn.XLOOKUP(A87,Catalog[MaterialCode],Catalog[ServingSize_oz],0),0)</f>
        <v>0</v>
      </c>
      <c r="G87" s="55">
        <f>IFERROR(_xlfn.XLOOKUP(A87,Catalog[MaterialCode],Catalog[CSCPoints],0),0)</f>
        <v>0</v>
      </c>
      <c r="H87" s="55">
        <f>IFERROR(_xlfn.XLOOKUP(A87,Catalog[MaterialCode],Catalog[CNPortion],0),0)</f>
        <v>0</v>
      </c>
      <c r="I87" s="55">
        <f>IFERROR(_xlfn.XLOOKUP(A87,Catalog[MaterialCode],Catalog[MMA_oz],0),0)</f>
        <v>0</v>
      </c>
      <c r="J87" s="55">
        <f>IFERROR(_xlfn.XLOOKUP(A87,Catalog[MaterialCode],Catalog[EqGrain_oz],0),0)</f>
        <v>0</v>
      </c>
      <c r="K87" s="55">
        <f>IFERROR(_xlfn.XLOOKUP(A87,Catalog[MaterialCode],Catalog[BeefLbsDFperCase],0),0)</f>
        <v>0</v>
      </c>
      <c r="L87" s="57">
        <v>0</v>
      </c>
      <c r="M87" s="57">
        <v>0</v>
      </c>
      <c r="N87" s="57">
        <v>0</v>
      </c>
      <c r="O87" s="55">
        <f t="shared" si="7"/>
        <v>0</v>
      </c>
      <c r="P87" s="55">
        <f t="shared" si="8"/>
        <v>0</v>
      </c>
      <c r="Q87" s="55">
        <f t="shared" si="9"/>
        <v>0</v>
      </c>
      <c r="R87" s="57">
        <v>0</v>
      </c>
      <c r="S87" s="57">
        <v>0</v>
      </c>
      <c r="T87" s="57">
        <v>0</v>
      </c>
      <c r="U87" s="57">
        <v>0</v>
      </c>
      <c r="V87" s="57">
        <v>0</v>
      </c>
      <c r="W87" s="57">
        <v>0</v>
      </c>
      <c r="X87" s="57">
        <v>0</v>
      </c>
      <c r="Y87" s="57">
        <v>0</v>
      </c>
      <c r="Z87" s="57">
        <v>0</v>
      </c>
      <c r="AA87" s="57">
        <v>0</v>
      </c>
      <c r="AB87" s="57">
        <v>0</v>
      </c>
      <c r="AC87" s="57">
        <v>0</v>
      </c>
      <c r="AD87" s="55">
        <f t="shared" si="10"/>
        <v>0</v>
      </c>
    </row>
    <row r="88" spans="2:30" x14ac:dyDescent="0.25">
      <c r="B88" s="56" t="str">
        <f>IFERROR(_xlfn.XLOOKUP(A88,Catalog[MaterialCode],Catalog[Description],""),"")</f>
        <v/>
      </c>
      <c r="C88" s="55" t="str">
        <f>IFERROR(_xlfn.XLOOKUP(A88,Catalog[MaterialCode],Catalog[Commodity],""),"")</f>
        <v/>
      </c>
      <c r="D88" s="55">
        <f>IFERROR(_xlfn.XLOOKUP(A88,Catalog[MaterialCode],Catalog[NetCaseWeight_lbs],0),0)</f>
        <v>0</v>
      </c>
      <c r="E88" s="55">
        <f>IFERROR(_xlfn.XLOOKUP(A88,Catalog[MaterialCode],Catalog[ServingsPerCase],0),0)</f>
        <v>0</v>
      </c>
      <c r="F88" s="55">
        <f>IFERROR(_xlfn.XLOOKUP(A88,Catalog[MaterialCode],Catalog[ServingSize_oz],0),0)</f>
        <v>0</v>
      </c>
      <c r="G88" s="55">
        <f>IFERROR(_xlfn.XLOOKUP(A88,Catalog[MaterialCode],Catalog[CSCPoints],0),0)</f>
        <v>0</v>
      </c>
      <c r="H88" s="55">
        <f>IFERROR(_xlfn.XLOOKUP(A88,Catalog[MaterialCode],Catalog[CNPortion],0),0)</f>
        <v>0</v>
      </c>
      <c r="I88" s="55">
        <f>IFERROR(_xlfn.XLOOKUP(A88,Catalog[MaterialCode],Catalog[MMA_oz],0),0)</f>
        <v>0</v>
      </c>
      <c r="J88" s="55">
        <f>IFERROR(_xlfn.XLOOKUP(A88,Catalog[MaterialCode],Catalog[EqGrain_oz],0),0)</f>
        <v>0</v>
      </c>
      <c r="K88" s="55">
        <f>IFERROR(_xlfn.XLOOKUP(A88,Catalog[MaterialCode],Catalog[BeefLbsDFperCase],0),0)</f>
        <v>0</v>
      </c>
      <c r="L88" s="57">
        <v>0</v>
      </c>
      <c r="M88" s="57">
        <v>0</v>
      </c>
      <c r="N88" s="57">
        <v>0</v>
      </c>
      <c r="O88" s="55">
        <f t="shared" si="7"/>
        <v>0</v>
      </c>
      <c r="P88" s="55">
        <f t="shared" si="8"/>
        <v>0</v>
      </c>
      <c r="Q88" s="55">
        <f t="shared" si="9"/>
        <v>0</v>
      </c>
      <c r="R88" s="57">
        <v>0</v>
      </c>
      <c r="S88" s="57">
        <v>0</v>
      </c>
      <c r="T88" s="57">
        <v>0</v>
      </c>
      <c r="U88" s="57">
        <v>0</v>
      </c>
      <c r="V88" s="57">
        <v>0</v>
      </c>
      <c r="W88" s="57">
        <v>0</v>
      </c>
      <c r="X88" s="57">
        <v>0</v>
      </c>
      <c r="Y88" s="57">
        <v>0</v>
      </c>
      <c r="Z88" s="57">
        <v>0</v>
      </c>
      <c r="AA88" s="57">
        <v>0</v>
      </c>
      <c r="AB88" s="57">
        <v>0</v>
      </c>
      <c r="AC88" s="57">
        <v>0</v>
      </c>
      <c r="AD88" s="55">
        <f t="shared" si="10"/>
        <v>0</v>
      </c>
    </row>
    <row r="89" spans="2:30" x14ac:dyDescent="0.25">
      <c r="B89" s="56" t="str">
        <f>IFERROR(_xlfn.XLOOKUP(A89,Catalog[MaterialCode],Catalog[Description],""),"")</f>
        <v/>
      </c>
      <c r="C89" s="55" t="str">
        <f>IFERROR(_xlfn.XLOOKUP(A89,Catalog[MaterialCode],Catalog[Commodity],""),"")</f>
        <v/>
      </c>
      <c r="D89" s="55">
        <f>IFERROR(_xlfn.XLOOKUP(A89,Catalog[MaterialCode],Catalog[NetCaseWeight_lbs],0),0)</f>
        <v>0</v>
      </c>
      <c r="E89" s="55">
        <f>IFERROR(_xlfn.XLOOKUP(A89,Catalog[MaterialCode],Catalog[ServingsPerCase],0),0)</f>
        <v>0</v>
      </c>
      <c r="F89" s="55">
        <f>IFERROR(_xlfn.XLOOKUP(A89,Catalog[MaterialCode],Catalog[ServingSize_oz],0),0)</f>
        <v>0</v>
      </c>
      <c r="G89" s="55">
        <f>IFERROR(_xlfn.XLOOKUP(A89,Catalog[MaterialCode],Catalog[CSCPoints],0),0)</f>
        <v>0</v>
      </c>
      <c r="H89" s="55">
        <f>IFERROR(_xlfn.XLOOKUP(A89,Catalog[MaterialCode],Catalog[CNPortion],0),0)</f>
        <v>0</v>
      </c>
      <c r="I89" s="55">
        <f>IFERROR(_xlfn.XLOOKUP(A89,Catalog[MaterialCode],Catalog[MMA_oz],0),0)</f>
        <v>0</v>
      </c>
      <c r="J89" s="55">
        <f>IFERROR(_xlfn.XLOOKUP(A89,Catalog[MaterialCode],Catalog[EqGrain_oz],0),0)</f>
        <v>0</v>
      </c>
      <c r="K89" s="55">
        <f>IFERROR(_xlfn.XLOOKUP(A89,Catalog[MaterialCode],Catalog[BeefLbsDFperCase],0),0)</f>
        <v>0</v>
      </c>
      <c r="L89" s="57">
        <v>0</v>
      </c>
      <c r="M89" s="57">
        <v>0</v>
      </c>
      <c r="N89" s="57">
        <v>0</v>
      </c>
      <c r="O89" s="55">
        <f t="shared" si="7"/>
        <v>0</v>
      </c>
      <c r="P89" s="55">
        <f t="shared" si="8"/>
        <v>0</v>
      </c>
      <c r="Q89" s="55">
        <f t="shared" si="9"/>
        <v>0</v>
      </c>
      <c r="R89" s="57">
        <v>0</v>
      </c>
      <c r="S89" s="57">
        <v>0</v>
      </c>
      <c r="T89" s="57">
        <v>0</v>
      </c>
      <c r="U89" s="57">
        <v>0</v>
      </c>
      <c r="V89" s="57">
        <v>0</v>
      </c>
      <c r="W89" s="57">
        <v>0</v>
      </c>
      <c r="X89" s="57">
        <v>0</v>
      </c>
      <c r="Y89" s="57">
        <v>0</v>
      </c>
      <c r="Z89" s="57">
        <v>0</v>
      </c>
      <c r="AA89" s="57">
        <v>0</v>
      </c>
      <c r="AB89" s="57">
        <v>0</v>
      </c>
      <c r="AC89" s="57">
        <v>0</v>
      </c>
      <c r="AD89" s="55">
        <f t="shared" si="10"/>
        <v>0</v>
      </c>
    </row>
    <row r="90" spans="2:30" x14ac:dyDescent="0.25">
      <c r="B90" s="56" t="str">
        <f>IFERROR(_xlfn.XLOOKUP(A90,Catalog[MaterialCode],Catalog[Description],""),"")</f>
        <v/>
      </c>
      <c r="C90" s="55" t="str">
        <f>IFERROR(_xlfn.XLOOKUP(A90,Catalog[MaterialCode],Catalog[Commodity],""),"")</f>
        <v/>
      </c>
      <c r="D90" s="55">
        <f>IFERROR(_xlfn.XLOOKUP(A90,Catalog[MaterialCode],Catalog[NetCaseWeight_lbs],0),0)</f>
        <v>0</v>
      </c>
      <c r="E90" s="55">
        <f>IFERROR(_xlfn.XLOOKUP(A90,Catalog[MaterialCode],Catalog[ServingsPerCase],0),0)</f>
        <v>0</v>
      </c>
      <c r="F90" s="55">
        <f>IFERROR(_xlfn.XLOOKUP(A90,Catalog[MaterialCode],Catalog[ServingSize_oz],0),0)</f>
        <v>0</v>
      </c>
      <c r="G90" s="55">
        <f>IFERROR(_xlfn.XLOOKUP(A90,Catalog[MaterialCode],Catalog[CSCPoints],0),0)</f>
        <v>0</v>
      </c>
      <c r="H90" s="55">
        <f>IFERROR(_xlfn.XLOOKUP(A90,Catalog[MaterialCode],Catalog[CNPortion],0),0)</f>
        <v>0</v>
      </c>
      <c r="I90" s="55">
        <f>IFERROR(_xlfn.XLOOKUP(A90,Catalog[MaterialCode],Catalog[MMA_oz],0),0)</f>
        <v>0</v>
      </c>
      <c r="J90" s="55">
        <f>IFERROR(_xlfn.XLOOKUP(A90,Catalog[MaterialCode],Catalog[EqGrain_oz],0),0)</f>
        <v>0</v>
      </c>
      <c r="K90" s="55">
        <f>IFERROR(_xlfn.XLOOKUP(A90,Catalog[MaterialCode],Catalog[BeefLbsDFperCase],0),0)</f>
        <v>0</v>
      </c>
      <c r="L90" s="57">
        <v>0</v>
      </c>
      <c r="M90" s="57">
        <v>0</v>
      </c>
      <c r="N90" s="57">
        <v>0</v>
      </c>
      <c r="O90" s="55">
        <f t="shared" si="7"/>
        <v>0</v>
      </c>
      <c r="P90" s="55">
        <f t="shared" si="8"/>
        <v>0</v>
      </c>
      <c r="Q90" s="55">
        <f t="shared" si="9"/>
        <v>0</v>
      </c>
      <c r="R90" s="57">
        <v>0</v>
      </c>
      <c r="S90" s="57">
        <v>0</v>
      </c>
      <c r="T90" s="57">
        <v>0</v>
      </c>
      <c r="U90" s="57">
        <v>0</v>
      </c>
      <c r="V90" s="57">
        <v>0</v>
      </c>
      <c r="W90" s="57">
        <v>0</v>
      </c>
      <c r="X90" s="57">
        <v>0</v>
      </c>
      <c r="Y90" s="57">
        <v>0</v>
      </c>
      <c r="Z90" s="57">
        <v>0</v>
      </c>
      <c r="AA90" s="57">
        <v>0</v>
      </c>
      <c r="AB90" s="57">
        <v>0</v>
      </c>
      <c r="AC90" s="57">
        <v>0</v>
      </c>
      <c r="AD90" s="55">
        <f t="shared" si="10"/>
        <v>0</v>
      </c>
    </row>
    <row r="91" spans="2:30" x14ac:dyDescent="0.25">
      <c r="B91" s="56" t="str">
        <f>IFERROR(_xlfn.XLOOKUP(A91,Catalog[MaterialCode],Catalog[Description],""),"")</f>
        <v/>
      </c>
      <c r="C91" s="55" t="str">
        <f>IFERROR(_xlfn.XLOOKUP(A91,Catalog[MaterialCode],Catalog[Commodity],""),"")</f>
        <v/>
      </c>
      <c r="D91" s="55">
        <f>IFERROR(_xlfn.XLOOKUP(A91,Catalog[MaterialCode],Catalog[NetCaseWeight_lbs],0),0)</f>
        <v>0</v>
      </c>
      <c r="E91" s="55">
        <f>IFERROR(_xlfn.XLOOKUP(A91,Catalog[MaterialCode],Catalog[ServingsPerCase],0),0)</f>
        <v>0</v>
      </c>
      <c r="F91" s="55">
        <f>IFERROR(_xlfn.XLOOKUP(A91,Catalog[MaterialCode],Catalog[ServingSize_oz],0),0)</f>
        <v>0</v>
      </c>
      <c r="G91" s="55">
        <f>IFERROR(_xlfn.XLOOKUP(A91,Catalog[MaterialCode],Catalog[CSCPoints],0),0)</f>
        <v>0</v>
      </c>
      <c r="H91" s="55">
        <f>IFERROR(_xlfn.XLOOKUP(A91,Catalog[MaterialCode],Catalog[CNPortion],0),0)</f>
        <v>0</v>
      </c>
      <c r="I91" s="55">
        <f>IFERROR(_xlfn.XLOOKUP(A91,Catalog[MaterialCode],Catalog[MMA_oz],0),0)</f>
        <v>0</v>
      </c>
      <c r="J91" s="55">
        <f>IFERROR(_xlfn.XLOOKUP(A91,Catalog[MaterialCode],Catalog[EqGrain_oz],0),0)</f>
        <v>0</v>
      </c>
      <c r="K91" s="55">
        <f>IFERROR(_xlfn.XLOOKUP(A91,Catalog[MaterialCode],Catalog[BeefLbsDFperCase],0),0)</f>
        <v>0</v>
      </c>
      <c r="L91" s="57">
        <v>0</v>
      </c>
      <c r="M91" s="57">
        <v>0</v>
      </c>
      <c r="N91" s="57">
        <v>0</v>
      </c>
      <c r="O91" s="55">
        <f t="shared" si="7"/>
        <v>0</v>
      </c>
      <c r="P91" s="55">
        <f t="shared" si="8"/>
        <v>0</v>
      </c>
      <c r="Q91" s="55">
        <f t="shared" si="9"/>
        <v>0</v>
      </c>
      <c r="R91" s="57">
        <v>0</v>
      </c>
      <c r="S91" s="57">
        <v>0</v>
      </c>
      <c r="T91" s="57">
        <v>0</v>
      </c>
      <c r="U91" s="57">
        <v>0</v>
      </c>
      <c r="V91" s="57">
        <v>0</v>
      </c>
      <c r="W91" s="57">
        <v>0</v>
      </c>
      <c r="X91" s="57">
        <v>0</v>
      </c>
      <c r="Y91" s="57">
        <v>0</v>
      </c>
      <c r="Z91" s="57">
        <v>0</v>
      </c>
      <c r="AA91" s="57">
        <v>0</v>
      </c>
      <c r="AB91" s="57">
        <v>0</v>
      </c>
      <c r="AC91" s="57">
        <v>0</v>
      </c>
      <c r="AD91" s="55">
        <f t="shared" si="10"/>
        <v>0</v>
      </c>
    </row>
    <row r="92" spans="2:30" x14ac:dyDescent="0.25">
      <c r="B92" s="56" t="str">
        <f>IFERROR(_xlfn.XLOOKUP(A92,Catalog[MaterialCode],Catalog[Description],""),"")</f>
        <v/>
      </c>
      <c r="C92" s="55" t="str">
        <f>IFERROR(_xlfn.XLOOKUP(A92,Catalog[MaterialCode],Catalog[Commodity],""),"")</f>
        <v/>
      </c>
      <c r="D92" s="55">
        <f>IFERROR(_xlfn.XLOOKUP(A92,Catalog[MaterialCode],Catalog[NetCaseWeight_lbs],0),0)</f>
        <v>0</v>
      </c>
      <c r="E92" s="55">
        <f>IFERROR(_xlfn.XLOOKUP(A92,Catalog[MaterialCode],Catalog[ServingsPerCase],0),0)</f>
        <v>0</v>
      </c>
      <c r="F92" s="55">
        <f>IFERROR(_xlfn.XLOOKUP(A92,Catalog[MaterialCode],Catalog[ServingSize_oz],0),0)</f>
        <v>0</v>
      </c>
      <c r="G92" s="55">
        <f>IFERROR(_xlfn.XLOOKUP(A92,Catalog[MaterialCode],Catalog[CSCPoints],0),0)</f>
        <v>0</v>
      </c>
      <c r="H92" s="55">
        <f>IFERROR(_xlfn.XLOOKUP(A92,Catalog[MaterialCode],Catalog[CNPortion],0),0)</f>
        <v>0</v>
      </c>
      <c r="I92" s="55">
        <f>IFERROR(_xlfn.XLOOKUP(A92,Catalog[MaterialCode],Catalog[MMA_oz],0),0)</f>
        <v>0</v>
      </c>
      <c r="J92" s="55">
        <f>IFERROR(_xlfn.XLOOKUP(A92,Catalog[MaterialCode],Catalog[EqGrain_oz],0),0)</f>
        <v>0</v>
      </c>
      <c r="K92" s="55">
        <f>IFERROR(_xlfn.XLOOKUP(A92,Catalog[MaterialCode],Catalog[BeefLbsDFperCase],0),0)</f>
        <v>0</v>
      </c>
      <c r="L92" s="57">
        <v>0</v>
      </c>
      <c r="M92" s="57">
        <v>0</v>
      </c>
      <c r="N92" s="57">
        <v>0</v>
      </c>
      <c r="O92" s="55">
        <f t="shared" si="7"/>
        <v>0</v>
      </c>
      <c r="P92" s="55">
        <f t="shared" si="8"/>
        <v>0</v>
      </c>
      <c r="Q92" s="55">
        <f t="shared" si="9"/>
        <v>0</v>
      </c>
      <c r="R92" s="57">
        <v>0</v>
      </c>
      <c r="S92" s="57">
        <v>0</v>
      </c>
      <c r="T92" s="57">
        <v>0</v>
      </c>
      <c r="U92" s="57">
        <v>0</v>
      </c>
      <c r="V92" s="57">
        <v>0</v>
      </c>
      <c r="W92" s="57">
        <v>0</v>
      </c>
      <c r="X92" s="57">
        <v>0</v>
      </c>
      <c r="Y92" s="57">
        <v>0</v>
      </c>
      <c r="Z92" s="57">
        <v>0</v>
      </c>
      <c r="AA92" s="57">
        <v>0</v>
      </c>
      <c r="AB92" s="57">
        <v>0</v>
      </c>
      <c r="AC92" s="57">
        <v>0</v>
      </c>
      <c r="AD92" s="55">
        <f t="shared" si="10"/>
        <v>0</v>
      </c>
    </row>
    <row r="93" spans="2:30" x14ac:dyDescent="0.25">
      <c r="B93" s="56" t="str">
        <f>IFERROR(_xlfn.XLOOKUP(A93,Catalog[MaterialCode],Catalog[Description],""),"")</f>
        <v/>
      </c>
      <c r="C93" s="55" t="str">
        <f>IFERROR(_xlfn.XLOOKUP(A93,Catalog[MaterialCode],Catalog[Commodity],""),"")</f>
        <v/>
      </c>
      <c r="D93" s="55">
        <f>IFERROR(_xlfn.XLOOKUP(A93,Catalog[MaterialCode],Catalog[NetCaseWeight_lbs],0),0)</f>
        <v>0</v>
      </c>
      <c r="E93" s="55">
        <f>IFERROR(_xlfn.XLOOKUP(A93,Catalog[MaterialCode],Catalog[ServingsPerCase],0),0)</f>
        <v>0</v>
      </c>
      <c r="F93" s="55">
        <f>IFERROR(_xlfn.XLOOKUP(A93,Catalog[MaterialCode],Catalog[ServingSize_oz],0),0)</f>
        <v>0</v>
      </c>
      <c r="G93" s="55">
        <f>IFERROR(_xlfn.XLOOKUP(A93,Catalog[MaterialCode],Catalog[CSCPoints],0),0)</f>
        <v>0</v>
      </c>
      <c r="H93" s="55">
        <f>IFERROR(_xlfn.XLOOKUP(A93,Catalog[MaterialCode],Catalog[CNPortion],0),0)</f>
        <v>0</v>
      </c>
      <c r="I93" s="55">
        <f>IFERROR(_xlfn.XLOOKUP(A93,Catalog[MaterialCode],Catalog[MMA_oz],0),0)</f>
        <v>0</v>
      </c>
      <c r="J93" s="55">
        <f>IFERROR(_xlfn.XLOOKUP(A93,Catalog[MaterialCode],Catalog[EqGrain_oz],0),0)</f>
        <v>0</v>
      </c>
      <c r="K93" s="55">
        <f>IFERROR(_xlfn.XLOOKUP(A93,Catalog[MaterialCode],Catalog[BeefLbsDFperCase],0),0)</f>
        <v>0</v>
      </c>
      <c r="L93" s="57">
        <v>0</v>
      </c>
      <c r="M93" s="57">
        <v>0</v>
      </c>
      <c r="N93" s="57">
        <v>0</v>
      </c>
      <c r="O93" s="55">
        <f t="shared" si="7"/>
        <v>0</v>
      </c>
      <c r="P93" s="55">
        <f t="shared" si="8"/>
        <v>0</v>
      </c>
      <c r="Q93" s="55">
        <f t="shared" si="9"/>
        <v>0</v>
      </c>
      <c r="R93" s="57">
        <v>0</v>
      </c>
      <c r="S93" s="57">
        <v>0</v>
      </c>
      <c r="T93" s="57">
        <v>0</v>
      </c>
      <c r="U93" s="57">
        <v>0</v>
      </c>
      <c r="V93" s="57">
        <v>0</v>
      </c>
      <c r="W93" s="57">
        <v>0</v>
      </c>
      <c r="X93" s="57">
        <v>0</v>
      </c>
      <c r="Y93" s="57">
        <v>0</v>
      </c>
      <c r="Z93" s="57">
        <v>0</v>
      </c>
      <c r="AA93" s="57">
        <v>0</v>
      </c>
      <c r="AB93" s="57">
        <v>0</v>
      </c>
      <c r="AC93" s="57">
        <v>0</v>
      </c>
      <c r="AD93" s="55">
        <f t="shared" si="10"/>
        <v>0</v>
      </c>
    </row>
    <row r="94" spans="2:30" x14ac:dyDescent="0.25">
      <c r="B94" s="56" t="str">
        <f>IFERROR(_xlfn.XLOOKUP(A94,Catalog[MaterialCode],Catalog[Description],""),"")</f>
        <v/>
      </c>
      <c r="C94" s="55" t="str">
        <f>IFERROR(_xlfn.XLOOKUP(A94,Catalog[MaterialCode],Catalog[Commodity],""),"")</f>
        <v/>
      </c>
      <c r="D94" s="55">
        <f>IFERROR(_xlfn.XLOOKUP(A94,Catalog[MaterialCode],Catalog[NetCaseWeight_lbs],0),0)</f>
        <v>0</v>
      </c>
      <c r="E94" s="55">
        <f>IFERROR(_xlfn.XLOOKUP(A94,Catalog[MaterialCode],Catalog[ServingsPerCase],0),0)</f>
        <v>0</v>
      </c>
      <c r="F94" s="55">
        <f>IFERROR(_xlfn.XLOOKUP(A94,Catalog[MaterialCode],Catalog[ServingSize_oz],0),0)</f>
        <v>0</v>
      </c>
      <c r="G94" s="55">
        <f>IFERROR(_xlfn.XLOOKUP(A94,Catalog[MaterialCode],Catalog[CSCPoints],0),0)</f>
        <v>0</v>
      </c>
      <c r="H94" s="55">
        <f>IFERROR(_xlfn.XLOOKUP(A94,Catalog[MaterialCode],Catalog[CNPortion],0),0)</f>
        <v>0</v>
      </c>
      <c r="I94" s="55">
        <f>IFERROR(_xlfn.XLOOKUP(A94,Catalog[MaterialCode],Catalog[MMA_oz],0),0)</f>
        <v>0</v>
      </c>
      <c r="J94" s="55">
        <f>IFERROR(_xlfn.XLOOKUP(A94,Catalog[MaterialCode],Catalog[EqGrain_oz],0),0)</f>
        <v>0</v>
      </c>
      <c r="K94" s="55">
        <f>IFERROR(_xlfn.XLOOKUP(A94,Catalog[MaterialCode],Catalog[BeefLbsDFperCase],0),0)</f>
        <v>0</v>
      </c>
      <c r="L94" s="57">
        <v>0</v>
      </c>
      <c r="M94" s="57">
        <v>0</v>
      </c>
      <c r="N94" s="57">
        <v>0</v>
      </c>
      <c r="O94" s="55">
        <f t="shared" si="7"/>
        <v>0</v>
      </c>
      <c r="P94" s="55">
        <f t="shared" si="8"/>
        <v>0</v>
      </c>
      <c r="Q94" s="55">
        <f t="shared" si="9"/>
        <v>0</v>
      </c>
      <c r="R94" s="57">
        <v>0</v>
      </c>
      <c r="S94" s="57">
        <v>0</v>
      </c>
      <c r="T94" s="57">
        <v>0</v>
      </c>
      <c r="U94" s="57">
        <v>0</v>
      </c>
      <c r="V94" s="57">
        <v>0</v>
      </c>
      <c r="W94" s="57">
        <v>0</v>
      </c>
      <c r="X94" s="57">
        <v>0</v>
      </c>
      <c r="Y94" s="57">
        <v>0</v>
      </c>
      <c r="Z94" s="57">
        <v>0</v>
      </c>
      <c r="AA94" s="57">
        <v>0</v>
      </c>
      <c r="AB94" s="57">
        <v>0</v>
      </c>
      <c r="AC94" s="57">
        <v>0</v>
      </c>
      <c r="AD94" s="55">
        <f t="shared" si="10"/>
        <v>0</v>
      </c>
    </row>
    <row r="95" spans="2:30" x14ac:dyDescent="0.25">
      <c r="B95" s="56" t="str">
        <f>IFERROR(_xlfn.XLOOKUP(A95,Catalog[MaterialCode],Catalog[Description],""),"")</f>
        <v/>
      </c>
      <c r="C95" s="55" t="str">
        <f>IFERROR(_xlfn.XLOOKUP(A95,Catalog[MaterialCode],Catalog[Commodity],""),"")</f>
        <v/>
      </c>
      <c r="D95" s="55">
        <f>IFERROR(_xlfn.XLOOKUP(A95,Catalog[MaterialCode],Catalog[NetCaseWeight_lbs],0),0)</f>
        <v>0</v>
      </c>
      <c r="E95" s="55">
        <f>IFERROR(_xlfn.XLOOKUP(A95,Catalog[MaterialCode],Catalog[ServingsPerCase],0),0)</f>
        <v>0</v>
      </c>
      <c r="F95" s="55">
        <f>IFERROR(_xlfn.XLOOKUP(A95,Catalog[MaterialCode],Catalog[ServingSize_oz],0),0)</f>
        <v>0</v>
      </c>
      <c r="G95" s="55">
        <f>IFERROR(_xlfn.XLOOKUP(A95,Catalog[MaterialCode],Catalog[CSCPoints],0),0)</f>
        <v>0</v>
      </c>
      <c r="H95" s="55">
        <f>IFERROR(_xlfn.XLOOKUP(A95,Catalog[MaterialCode],Catalog[CNPortion],0),0)</f>
        <v>0</v>
      </c>
      <c r="I95" s="55">
        <f>IFERROR(_xlfn.XLOOKUP(A95,Catalog[MaterialCode],Catalog[MMA_oz],0),0)</f>
        <v>0</v>
      </c>
      <c r="J95" s="55">
        <f>IFERROR(_xlfn.XLOOKUP(A95,Catalog[MaterialCode],Catalog[EqGrain_oz],0),0)</f>
        <v>0</v>
      </c>
      <c r="K95" s="55">
        <f>IFERROR(_xlfn.XLOOKUP(A95,Catalog[MaterialCode],Catalog[BeefLbsDFperCase],0),0)</f>
        <v>0</v>
      </c>
      <c r="L95" s="57">
        <v>0</v>
      </c>
      <c r="M95" s="57">
        <v>0</v>
      </c>
      <c r="N95" s="57">
        <v>0</v>
      </c>
      <c r="O95" s="55">
        <f t="shared" si="7"/>
        <v>0</v>
      </c>
      <c r="P95" s="55">
        <f t="shared" si="8"/>
        <v>0</v>
      </c>
      <c r="Q95" s="55">
        <f t="shared" si="9"/>
        <v>0</v>
      </c>
      <c r="R95" s="57">
        <v>0</v>
      </c>
      <c r="S95" s="57">
        <v>0</v>
      </c>
      <c r="T95" s="57">
        <v>0</v>
      </c>
      <c r="U95" s="57">
        <v>0</v>
      </c>
      <c r="V95" s="57">
        <v>0</v>
      </c>
      <c r="W95" s="57">
        <v>0</v>
      </c>
      <c r="X95" s="57">
        <v>0</v>
      </c>
      <c r="Y95" s="57">
        <v>0</v>
      </c>
      <c r="Z95" s="57">
        <v>0</v>
      </c>
      <c r="AA95" s="57">
        <v>0</v>
      </c>
      <c r="AB95" s="57">
        <v>0</v>
      </c>
      <c r="AC95" s="57">
        <v>0</v>
      </c>
      <c r="AD95" s="55">
        <f t="shared" si="10"/>
        <v>0</v>
      </c>
    </row>
    <row r="96" spans="2:30" x14ac:dyDescent="0.25">
      <c r="B96" s="56" t="str">
        <f>IFERROR(_xlfn.XLOOKUP(A96,Catalog[MaterialCode],Catalog[Description],""),"")</f>
        <v/>
      </c>
      <c r="C96" s="55" t="str">
        <f>IFERROR(_xlfn.XLOOKUP(A96,Catalog[MaterialCode],Catalog[Commodity],""),"")</f>
        <v/>
      </c>
      <c r="D96" s="55">
        <f>IFERROR(_xlfn.XLOOKUP(A96,Catalog[MaterialCode],Catalog[NetCaseWeight_lbs],0),0)</f>
        <v>0</v>
      </c>
      <c r="E96" s="55">
        <f>IFERROR(_xlfn.XLOOKUP(A96,Catalog[MaterialCode],Catalog[ServingsPerCase],0),0)</f>
        <v>0</v>
      </c>
      <c r="F96" s="55">
        <f>IFERROR(_xlfn.XLOOKUP(A96,Catalog[MaterialCode],Catalog[ServingSize_oz],0),0)</f>
        <v>0</v>
      </c>
      <c r="G96" s="55">
        <f>IFERROR(_xlfn.XLOOKUP(A96,Catalog[MaterialCode],Catalog[CSCPoints],0),0)</f>
        <v>0</v>
      </c>
      <c r="H96" s="55">
        <f>IFERROR(_xlfn.XLOOKUP(A96,Catalog[MaterialCode],Catalog[CNPortion],0),0)</f>
        <v>0</v>
      </c>
      <c r="I96" s="55">
        <f>IFERROR(_xlfn.XLOOKUP(A96,Catalog[MaterialCode],Catalog[MMA_oz],0),0)</f>
        <v>0</v>
      </c>
      <c r="J96" s="55">
        <f>IFERROR(_xlfn.XLOOKUP(A96,Catalog[MaterialCode],Catalog[EqGrain_oz],0),0)</f>
        <v>0</v>
      </c>
      <c r="K96" s="55">
        <f>IFERROR(_xlfn.XLOOKUP(A96,Catalog[MaterialCode],Catalog[BeefLbsDFperCase],0),0)</f>
        <v>0</v>
      </c>
      <c r="L96" s="57">
        <v>0</v>
      </c>
      <c r="M96" s="57">
        <v>0</v>
      </c>
      <c r="N96" s="57">
        <v>0</v>
      </c>
      <c r="O96" s="55">
        <f t="shared" si="7"/>
        <v>0</v>
      </c>
      <c r="P96" s="55">
        <f t="shared" si="8"/>
        <v>0</v>
      </c>
      <c r="Q96" s="55">
        <f t="shared" si="9"/>
        <v>0</v>
      </c>
      <c r="R96" s="57">
        <v>0</v>
      </c>
      <c r="S96" s="57">
        <v>0</v>
      </c>
      <c r="T96" s="57">
        <v>0</v>
      </c>
      <c r="U96" s="57">
        <v>0</v>
      </c>
      <c r="V96" s="57">
        <v>0</v>
      </c>
      <c r="W96" s="57">
        <v>0</v>
      </c>
      <c r="X96" s="57">
        <v>0</v>
      </c>
      <c r="Y96" s="57">
        <v>0</v>
      </c>
      <c r="Z96" s="57">
        <v>0</v>
      </c>
      <c r="AA96" s="57">
        <v>0</v>
      </c>
      <c r="AB96" s="57">
        <v>0</v>
      </c>
      <c r="AC96" s="57">
        <v>0</v>
      </c>
      <c r="AD96" s="55">
        <f t="shared" si="10"/>
        <v>0</v>
      </c>
    </row>
    <row r="97" spans="1:30" x14ac:dyDescent="0.25">
      <c r="B97" s="56" t="str">
        <f>IFERROR(_xlfn.XLOOKUP(A97,Catalog[MaterialCode],Catalog[Description],""),"")</f>
        <v/>
      </c>
      <c r="C97" s="55" t="str">
        <f>IFERROR(_xlfn.XLOOKUP(A97,Catalog[MaterialCode],Catalog[Commodity],""),"")</f>
        <v/>
      </c>
      <c r="D97" s="55">
        <f>IFERROR(_xlfn.XLOOKUP(A97,Catalog[MaterialCode],Catalog[NetCaseWeight_lbs],0),0)</f>
        <v>0</v>
      </c>
      <c r="E97" s="55">
        <f>IFERROR(_xlfn.XLOOKUP(A97,Catalog[MaterialCode],Catalog[ServingsPerCase],0),0)</f>
        <v>0</v>
      </c>
      <c r="F97" s="55">
        <f>IFERROR(_xlfn.XLOOKUP(A97,Catalog[MaterialCode],Catalog[ServingSize_oz],0),0)</f>
        <v>0</v>
      </c>
      <c r="G97" s="55">
        <f>IFERROR(_xlfn.XLOOKUP(A97,Catalog[MaterialCode],Catalog[CSCPoints],0),0)</f>
        <v>0</v>
      </c>
      <c r="H97" s="55">
        <f>IFERROR(_xlfn.XLOOKUP(A97,Catalog[MaterialCode],Catalog[CNPortion],0),0)</f>
        <v>0</v>
      </c>
      <c r="I97" s="55">
        <f>IFERROR(_xlfn.XLOOKUP(A97,Catalog[MaterialCode],Catalog[MMA_oz],0),0)</f>
        <v>0</v>
      </c>
      <c r="J97" s="55">
        <f>IFERROR(_xlfn.XLOOKUP(A97,Catalog[MaterialCode],Catalog[EqGrain_oz],0),0)</f>
        <v>0</v>
      </c>
      <c r="K97" s="55">
        <f>IFERROR(_xlfn.XLOOKUP(A97,Catalog[MaterialCode],Catalog[BeefLbsDFperCase],0),0)</f>
        <v>0</v>
      </c>
      <c r="L97" s="57">
        <v>0</v>
      </c>
      <c r="M97" s="57">
        <v>0</v>
      </c>
      <c r="N97" s="57">
        <v>0</v>
      </c>
      <c r="O97" s="55">
        <f t="shared" si="7"/>
        <v>0</v>
      </c>
      <c r="P97" s="55">
        <f t="shared" si="8"/>
        <v>0</v>
      </c>
      <c r="Q97" s="55">
        <f t="shared" si="9"/>
        <v>0</v>
      </c>
      <c r="R97" s="57">
        <v>0</v>
      </c>
      <c r="S97" s="57">
        <v>0</v>
      </c>
      <c r="T97" s="57">
        <v>0</v>
      </c>
      <c r="U97" s="57">
        <v>0</v>
      </c>
      <c r="V97" s="57">
        <v>0</v>
      </c>
      <c r="W97" s="57">
        <v>0</v>
      </c>
      <c r="X97" s="57">
        <v>0</v>
      </c>
      <c r="Y97" s="57">
        <v>0</v>
      </c>
      <c r="Z97" s="57">
        <v>0</v>
      </c>
      <c r="AA97" s="57">
        <v>0</v>
      </c>
      <c r="AB97" s="57">
        <v>0</v>
      </c>
      <c r="AC97" s="57">
        <v>0</v>
      </c>
      <c r="AD97" s="55">
        <f t="shared" si="10"/>
        <v>0</v>
      </c>
    </row>
    <row r="98" spans="1:30" x14ac:dyDescent="0.25">
      <c r="B98" s="56" t="str">
        <f>IFERROR(_xlfn.XLOOKUP(A98,Catalog[MaterialCode],Catalog[Description],""),"")</f>
        <v/>
      </c>
      <c r="C98" s="55" t="str">
        <f>IFERROR(_xlfn.XLOOKUP(A98,Catalog[MaterialCode],Catalog[Commodity],""),"")</f>
        <v/>
      </c>
      <c r="D98" s="55">
        <f>IFERROR(_xlfn.XLOOKUP(A98,Catalog[MaterialCode],Catalog[NetCaseWeight_lbs],0),0)</f>
        <v>0</v>
      </c>
      <c r="E98" s="55">
        <f>IFERROR(_xlfn.XLOOKUP(A98,Catalog[MaterialCode],Catalog[ServingsPerCase],0),0)</f>
        <v>0</v>
      </c>
      <c r="F98" s="55">
        <f>IFERROR(_xlfn.XLOOKUP(A98,Catalog[MaterialCode],Catalog[ServingSize_oz],0),0)</f>
        <v>0</v>
      </c>
      <c r="G98" s="55">
        <f>IFERROR(_xlfn.XLOOKUP(A98,Catalog[MaterialCode],Catalog[CSCPoints],0),0)</f>
        <v>0</v>
      </c>
      <c r="H98" s="55">
        <f>IFERROR(_xlfn.XLOOKUP(A98,Catalog[MaterialCode],Catalog[CNPortion],0),0)</f>
        <v>0</v>
      </c>
      <c r="I98" s="55">
        <f>IFERROR(_xlfn.XLOOKUP(A98,Catalog[MaterialCode],Catalog[MMA_oz],0),0)</f>
        <v>0</v>
      </c>
      <c r="J98" s="55">
        <f>IFERROR(_xlfn.XLOOKUP(A98,Catalog[MaterialCode],Catalog[EqGrain_oz],0),0)</f>
        <v>0</v>
      </c>
      <c r="K98" s="55">
        <f>IFERROR(_xlfn.XLOOKUP(A98,Catalog[MaterialCode],Catalog[BeefLbsDFperCase],0),0)</f>
        <v>0</v>
      </c>
      <c r="L98" s="57">
        <v>0</v>
      </c>
      <c r="M98" s="57">
        <v>0</v>
      </c>
      <c r="N98" s="57">
        <v>0</v>
      </c>
      <c r="O98" s="55">
        <f t="shared" si="7"/>
        <v>0</v>
      </c>
      <c r="P98" s="55">
        <f t="shared" si="8"/>
        <v>0</v>
      </c>
      <c r="Q98" s="55">
        <f t="shared" si="9"/>
        <v>0</v>
      </c>
      <c r="R98" s="57">
        <v>0</v>
      </c>
      <c r="S98" s="57">
        <v>0</v>
      </c>
      <c r="T98" s="57">
        <v>0</v>
      </c>
      <c r="U98" s="57">
        <v>0</v>
      </c>
      <c r="V98" s="57">
        <v>0</v>
      </c>
      <c r="W98" s="57">
        <v>0</v>
      </c>
      <c r="X98" s="57">
        <v>0</v>
      </c>
      <c r="Y98" s="57">
        <v>0</v>
      </c>
      <c r="Z98" s="57">
        <v>0</v>
      </c>
      <c r="AA98" s="57">
        <v>0</v>
      </c>
      <c r="AB98" s="57">
        <v>0</v>
      </c>
      <c r="AC98" s="57">
        <v>0</v>
      </c>
      <c r="AD98" s="55">
        <f t="shared" si="10"/>
        <v>0</v>
      </c>
    </row>
    <row r="99" spans="1:30" x14ac:dyDescent="0.25">
      <c r="B99" s="56" t="str">
        <f>IFERROR(_xlfn.XLOOKUP(A99,Catalog[MaterialCode],Catalog[Description],""),"")</f>
        <v/>
      </c>
      <c r="C99" s="55" t="str">
        <f>IFERROR(_xlfn.XLOOKUP(A99,Catalog[MaterialCode],Catalog[Commodity],""),"")</f>
        <v/>
      </c>
      <c r="D99" s="55">
        <f>IFERROR(_xlfn.XLOOKUP(A99,Catalog[MaterialCode],Catalog[NetCaseWeight_lbs],0),0)</f>
        <v>0</v>
      </c>
      <c r="E99" s="55">
        <f>IFERROR(_xlfn.XLOOKUP(A99,Catalog[MaterialCode],Catalog[ServingsPerCase],0),0)</f>
        <v>0</v>
      </c>
      <c r="F99" s="55">
        <f>IFERROR(_xlfn.XLOOKUP(A99,Catalog[MaterialCode],Catalog[ServingSize_oz],0),0)</f>
        <v>0</v>
      </c>
      <c r="G99" s="55">
        <f>IFERROR(_xlfn.XLOOKUP(A99,Catalog[MaterialCode],Catalog[CSCPoints],0),0)</f>
        <v>0</v>
      </c>
      <c r="H99" s="55">
        <f>IFERROR(_xlfn.XLOOKUP(A99,Catalog[MaterialCode],Catalog[CNPortion],0),0)</f>
        <v>0</v>
      </c>
      <c r="I99" s="55">
        <f>IFERROR(_xlfn.XLOOKUP(A99,Catalog[MaterialCode],Catalog[MMA_oz],0),0)</f>
        <v>0</v>
      </c>
      <c r="J99" s="55">
        <f>IFERROR(_xlfn.XLOOKUP(A99,Catalog[MaterialCode],Catalog[EqGrain_oz],0),0)</f>
        <v>0</v>
      </c>
      <c r="K99" s="55">
        <f>IFERROR(_xlfn.XLOOKUP(A99,Catalog[MaterialCode],Catalog[BeefLbsDFperCase],0),0)</f>
        <v>0</v>
      </c>
      <c r="L99" s="57">
        <v>0</v>
      </c>
      <c r="M99" s="57">
        <v>0</v>
      </c>
      <c r="N99" s="57">
        <v>0</v>
      </c>
      <c r="O99" s="55">
        <f t="shared" si="7"/>
        <v>0</v>
      </c>
      <c r="P99" s="55">
        <f t="shared" si="8"/>
        <v>0</v>
      </c>
      <c r="Q99" s="55">
        <f t="shared" si="9"/>
        <v>0</v>
      </c>
      <c r="R99" s="57">
        <v>0</v>
      </c>
      <c r="S99" s="57">
        <v>0</v>
      </c>
      <c r="T99" s="57">
        <v>0</v>
      </c>
      <c r="U99" s="57">
        <v>0</v>
      </c>
      <c r="V99" s="57">
        <v>0</v>
      </c>
      <c r="W99" s="57">
        <v>0</v>
      </c>
      <c r="X99" s="57">
        <v>0</v>
      </c>
      <c r="Y99" s="57">
        <v>0</v>
      </c>
      <c r="Z99" s="57">
        <v>0</v>
      </c>
      <c r="AA99" s="57">
        <v>0</v>
      </c>
      <c r="AB99" s="57">
        <v>0</v>
      </c>
      <c r="AC99" s="57">
        <v>0</v>
      </c>
      <c r="AD99" s="55">
        <f t="shared" si="10"/>
        <v>0</v>
      </c>
    </row>
    <row r="100" spans="1:30" x14ac:dyDescent="0.25">
      <c r="B100" s="56" t="str">
        <f>IFERROR(_xlfn.XLOOKUP(A100,Catalog[MaterialCode],Catalog[Description],""),"")</f>
        <v/>
      </c>
      <c r="C100" s="55" t="str">
        <f>IFERROR(_xlfn.XLOOKUP(A100,Catalog[MaterialCode],Catalog[Commodity],""),"")</f>
        <v/>
      </c>
      <c r="D100" s="55">
        <f>IFERROR(_xlfn.XLOOKUP(A100,Catalog[MaterialCode],Catalog[NetCaseWeight_lbs],0),0)</f>
        <v>0</v>
      </c>
      <c r="E100" s="55">
        <f>IFERROR(_xlfn.XLOOKUP(A100,Catalog[MaterialCode],Catalog[ServingsPerCase],0),0)</f>
        <v>0</v>
      </c>
      <c r="F100" s="55">
        <f>IFERROR(_xlfn.XLOOKUP(A100,Catalog[MaterialCode],Catalog[ServingSize_oz],0),0)</f>
        <v>0</v>
      </c>
      <c r="G100" s="55">
        <f>IFERROR(_xlfn.XLOOKUP(A100,Catalog[MaterialCode],Catalog[CSCPoints],0),0)</f>
        <v>0</v>
      </c>
      <c r="H100" s="55">
        <f>IFERROR(_xlfn.XLOOKUP(A100,Catalog[MaterialCode],Catalog[CNPortion],0),0)</f>
        <v>0</v>
      </c>
      <c r="I100" s="55">
        <f>IFERROR(_xlfn.XLOOKUP(A100,Catalog[MaterialCode],Catalog[MMA_oz],0),0)</f>
        <v>0</v>
      </c>
      <c r="J100" s="55">
        <f>IFERROR(_xlfn.XLOOKUP(A100,Catalog[MaterialCode],Catalog[EqGrain_oz],0),0)</f>
        <v>0</v>
      </c>
      <c r="K100" s="55">
        <f>IFERROR(_xlfn.XLOOKUP(A100,Catalog[MaterialCode],Catalog[BeefLbsDFperCase],0),0)</f>
        <v>0</v>
      </c>
      <c r="L100" s="57">
        <v>0</v>
      </c>
      <c r="M100" s="57">
        <v>0</v>
      </c>
      <c r="N100" s="57">
        <v>0</v>
      </c>
      <c r="O100" s="55">
        <f t="shared" si="7"/>
        <v>0</v>
      </c>
      <c r="P100" s="55">
        <f t="shared" si="8"/>
        <v>0</v>
      </c>
      <c r="Q100" s="55">
        <f t="shared" si="9"/>
        <v>0</v>
      </c>
      <c r="R100" s="57">
        <v>0</v>
      </c>
      <c r="S100" s="57">
        <v>0</v>
      </c>
      <c r="T100" s="57">
        <v>0</v>
      </c>
      <c r="U100" s="57">
        <v>0</v>
      </c>
      <c r="V100" s="57">
        <v>0</v>
      </c>
      <c r="W100" s="57">
        <v>0</v>
      </c>
      <c r="X100" s="57">
        <v>0</v>
      </c>
      <c r="Y100" s="57">
        <v>0</v>
      </c>
      <c r="Z100" s="57">
        <v>0</v>
      </c>
      <c r="AA100" s="57">
        <v>0</v>
      </c>
      <c r="AB100" s="57">
        <v>0</v>
      </c>
      <c r="AC100" s="57">
        <v>0</v>
      </c>
      <c r="AD100" s="55">
        <f t="shared" si="10"/>
        <v>0</v>
      </c>
    </row>
    <row r="101" spans="1:30" x14ac:dyDescent="0.25">
      <c r="B101" s="56" t="str">
        <f>IFERROR(_xlfn.XLOOKUP(A101,Catalog[MaterialCode],Catalog[Description],""),"")</f>
        <v/>
      </c>
      <c r="C101" s="55" t="str">
        <f>IFERROR(_xlfn.XLOOKUP(A101,Catalog[MaterialCode],Catalog[Commodity],""),"")</f>
        <v/>
      </c>
      <c r="D101" s="55">
        <f>IFERROR(_xlfn.XLOOKUP(A101,Catalog[MaterialCode],Catalog[NetCaseWeight_lbs],0),0)</f>
        <v>0</v>
      </c>
      <c r="E101" s="55">
        <f>IFERROR(_xlfn.XLOOKUP(A101,Catalog[MaterialCode],Catalog[ServingsPerCase],0),0)</f>
        <v>0</v>
      </c>
      <c r="F101" s="55">
        <f>IFERROR(_xlfn.XLOOKUP(A101,Catalog[MaterialCode],Catalog[ServingSize_oz],0),0)</f>
        <v>0</v>
      </c>
      <c r="G101" s="55">
        <f>IFERROR(_xlfn.XLOOKUP(A101,Catalog[MaterialCode],Catalog[CSCPoints],0),0)</f>
        <v>0</v>
      </c>
      <c r="H101" s="55">
        <f>IFERROR(_xlfn.XLOOKUP(A101,Catalog[MaterialCode],Catalog[CNPortion],0),0)</f>
        <v>0</v>
      </c>
      <c r="I101" s="55">
        <f>IFERROR(_xlfn.XLOOKUP(A101,Catalog[MaterialCode],Catalog[MMA_oz],0),0)</f>
        <v>0</v>
      </c>
      <c r="J101" s="55">
        <f>IFERROR(_xlfn.XLOOKUP(A101,Catalog[MaterialCode],Catalog[EqGrain_oz],0),0)</f>
        <v>0</v>
      </c>
      <c r="K101" s="55">
        <f>IFERROR(_xlfn.XLOOKUP(A101,Catalog[MaterialCode],Catalog[BeefLbsDFperCase],0),0)</f>
        <v>0</v>
      </c>
      <c r="L101" s="57">
        <v>0</v>
      </c>
      <c r="M101" s="57">
        <v>0</v>
      </c>
      <c r="N101" s="57">
        <v>0</v>
      </c>
      <c r="O101" s="55">
        <f t="shared" si="7"/>
        <v>0</v>
      </c>
      <c r="P101" s="55">
        <f t="shared" si="8"/>
        <v>0</v>
      </c>
      <c r="Q101" s="55">
        <f t="shared" si="9"/>
        <v>0</v>
      </c>
      <c r="R101" s="57">
        <v>0</v>
      </c>
      <c r="S101" s="57">
        <v>0</v>
      </c>
      <c r="T101" s="57">
        <v>0</v>
      </c>
      <c r="U101" s="57">
        <v>0</v>
      </c>
      <c r="V101" s="57">
        <v>0</v>
      </c>
      <c r="W101" s="57">
        <v>0</v>
      </c>
      <c r="X101" s="57">
        <v>0</v>
      </c>
      <c r="Y101" s="57">
        <v>0</v>
      </c>
      <c r="Z101" s="57">
        <v>0</v>
      </c>
      <c r="AA101" s="57">
        <v>0</v>
      </c>
      <c r="AB101" s="57">
        <v>0</v>
      </c>
      <c r="AC101" s="57">
        <v>0</v>
      </c>
      <c r="AD101" s="55">
        <f t="shared" si="10"/>
        <v>0</v>
      </c>
    </row>
    <row r="102" spans="1:30" x14ac:dyDescent="0.25">
      <c r="B102" s="56" t="str">
        <f>IFERROR(_xlfn.XLOOKUP(A102,Catalog[MaterialCode],Catalog[Description],""),"")</f>
        <v/>
      </c>
      <c r="C102" s="55" t="str">
        <f>IFERROR(_xlfn.XLOOKUP(A102,Catalog[MaterialCode],Catalog[Commodity],""),"")</f>
        <v/>
      </c>
      <c r="D102" s="55">
        <f>IFERROR(_xlfn.XLOOKUP(A102,Catalog[MaterialCode],Catalog[NetCaseWeight_lbs],0),0)</f>
        <v>0</v>
      </c>
      <c r="E102" s="55">
        <f>IFERROR(_xlfn.XLOOKUP(A102,Catalog[MaterialCode],Catalog[ServingsPerCase],0),0)</f>
        <v>0</v>
      </c>
      <c r="F102" s="55">
        <f>IFERROR(_xlfn.XLOOKUP(A102,Catalog[MaterialCode],Catalog[ServingSize_oz],0),0)</f>
        <v>0</v>
      </c>
      <c r="G102" s="55">
        <f>IFERROR(_xlfn.XLOOKUP(A102,Catalog[MaterialCode],Catalog[CSCPoints],0),0)</f>
        <v>0</v>
      </c>
      <c r="H102" s="55">
        <f>IFERROR(_xlfn.XLOOKUP(A102,Catalog[MaterialCode],Catalog[CNPortion],0),0)</f>
        <v>0</v>
      </c>
      <c r="I102" s="55">
        <f>IFERROR(_xlfn.XLOOKUP(A102,Catalog[MaterialCode],Catalog[MMA_oz],0),0)</f>
        <v>0</v>
      </c>
      <c r="J102" s="55">
        <f>IFERROR(_xlfn.XLOOKUP(A102,Catalog[MaterialCode],Catalog[EqGrain_oz],0),0)</f>
        <v>0</v>
      </c>
      <c r="K102" s="55">
        <f>IFERROR(_xlfn.XLOOKUP(A102,Catalog[MaterialCode],Catalog[BeefLbsDFperCase],0),0)</f>
        <v>0</v>
      </c>
      <c r="L102" s="57">
        <v>0</v>
      </c>
      <c r="M102" s="57">
        <v>0</v>
      </c>
      <c r="N102" s="57">
        <v>0</v>
      </c>
      <c r="O102" s="55">
        <f t="shared" si="7"/>
        <v>0</v>
      </c>
      <c r="P102" s="55">
        <f t="shared" si="8"/>
        <v>0</v>
      </c>
      <c r="Q102" s="55">
        <f t="shared" si="9"/>
        <v>0</v>
      </c>
      <c r="R102" s="57">
        <v>0</v>
      </c>
      <c r="S102" s="57">
        <v>0</v>
      </c>
      <c r="T102" s="57">
        <v>0</v>
      </c>
      <c r="U102" s="57">
        <v>0</v>
      </c>
      <c r="V102" s="57">
        <v>0</v>
      </c>
      <c r="W102" s="57">
        <v>0</v>
      </c>
      <c r="X102" s="57">
        <v>0</v>
      </c>
      <c r="Y102" s="57">
        <v>0</v>
      </c>
      <c r="Z102" s="57">
        <v>0</v>
      </c>
      <c r="AA102" s="57">
        <v>0</v>
      </c>
      <c r="AB102" s="57">
        <v>0</v>
      </c>
      <c r="AC102" s="57">
        <v>0</v>
      </c>
      <c r="AD102" s="55">
        <f t="shared" si="10"/>
        <v>0</v>
      </c>
    </row>
    <row r="103" spans="1:30" x14ac:dyDescent="0.25">
      <c r="B103" s="56" t="str">
        <f>IFERROR(_xlfn.XLOOKUP(A103,Catalog[MaterialCode],Catalog[Description],""),"")</f>
        <v/>
      </c>
      <c r="C103" s="55" t="str">
        <f>IFERROR(_xlfn.XLOOKUP(A103,Catalog[MaterialCode],Catalog[Commodity],""),"")</f>
        <v/>
      </c>
      <c r="D103" s="55">
        <f>IFERROR(_xlfn.XLOOKUP(A103,Catalog[MaterialCode],Catalog[NetCaseWeight_lbs],0),0)</f>
        <v>0</v>
      </c>
      <c r="E103" s="55">
        <f>IFERROR(_xlfn.XLOOKUP(A103,Catalog[MaterialCode],Catalog[ServingsPerCase],0),0)</f>
        <v>0</v>
      </c>
      <c r="F103" s="55">
        <f>IFERROR(_xlfn.XLOOKUP(A103,Catalog[MaterialCode],Catalog[ServingSize_oz],0),0)</f>
        <v>0</v>
      </c>
      <c r="G103" s="55">
        <f>IFERROR(_xlfn.XLOOKUP(A103,Catalog[MaterialCode],Catalog[CSCPoints],0),0)</f>
        <v>0</v>
      </c>
      <c r="H103" s="55">
        <f>IFERROR(_xlfn.XLOOKUP(A103,Catalog[MaterialCode],Catalog[CNPortion],0),0)</f>
        <v>0</v>
      </c>
      <c r="I103" s="55">
        <f>IFERROR(_xlfn.XLOOKUP(A103,Catalog[MaterialCode],Catalog[MMA_oz],0),0)</f>
        <v>0</v>
      </c>
      <c r="J103" s="55">
        <f>IFERROR(_xlfn.XLOOKUP(A103,Catalog[MaterialCode],Catalog[EqGrain_oz],0),0)</f>
        <v>0</v>
      </c>
      <c r="K103" s="55">
        <f>IFERROR(_xlfn.XLOOKUP(A103,Catalog[MaterialCode],Catalog[BeefLbsDFperCase],0),0)</f>
        <v>0</v>
      </c>
      <c r="L103" s="57">
        <v>0</v>
      </c>
      <c r="M103" s="57">
        <v>0</v>
      </c>
      <c r="N103" s="57">
        <v>0</v>
      </c>
      <c r="O103" s="55">
        <f t="shared" si="7"/>
        <v>0</v>
      </c>
      <c r="P103" s="55">
        <f t="shared" si="8"/>
        <v>0</v>
      </c>
      <c r="Q103" s="55">
        <f t="shared" si="9"/>
        <v>0</v>
      </c>
      <c r="R103" s="57">
        <v>0</v>
      </c>
      <c r="S103" s="57">
        <v>0</v>
      </c>
      <c r="T103" s="57">
        <v>0</v>
      </c>
      <c r="U103" s="57">
        <v>0</v>
      </c>
      <c r="V103" s="57">
        <v>0</v>
      </c>
      <c r="W103" s="57">
        <v>0</v>
      </c>
      <c r="X103" s="57">
        <v>0</v>
      </c>
      <c r="Y103" s="57">
        <v>0</v>
      </c>
      <c r="Z103" s="57">
        <v>0</v>
      </c>
      <c r="AA103" s="57">
        <v>0</v>
      </c>
      <c r="AB103" s="57">
        <v>0</v>
      </c>
      <c r="AC103" s="57">
        <v>0</v>
      </c>
      <c r="AD103" s="55">
        <f t="shared" si="10"/>
        <v>0</v>
      </c>
    </row>
    <row r="104" spans="1:30" x14ac:dyDescent="0.25">
      <c r="B104" s="56" t="str">
        <f>IFERROR(_xlfn.XLOOKUP(A104,Catalog[MaterialCode],Catalog[Description],""),"")</f>
        <v/>
      </c>
      <c r="C104" s="55" t="str">
        <f>IFERROR(_xlfn.XLOOKUP(A104,Catalog[MaterialCode],Catalog[Commodity],""),"")</f>
        <v/>
      </c>
      <c r="D104" s="55">
        <f>IFERROR(_xlfn.XLOOKUP(A104,Catalog[MaterialCode],Catalog[NetCaseWeight_lbs],0),0)</f>
        <v>0</v>
      </c>
      <c r="E104" s="55">
        <f>IFERROR(_xlfn.XLOOKUP(A104,Catalog[MaterialCode],Catalog[ServingsPerCase],0),0)</f>
        <v>0</v>
      </c>
      <c r="F104" s="55">
        <f>IFERROR(_xlfn.XLOOKUP(A104,Catalog[MaterialCode],Catalog[ServingSize_oz],0),0)</f>
        <v>0</v>
      </c>
      <c r="G104" s="55">
        <f>IFERROR(_xlfn.XLOOKUP(A104,Catalog[MaterialCode],Catalog[CSCPoints],0),0)</f>
        <v>0</v>
      </c>
      <c r="H104" s="55">
        <f>IFERROR(_xlfn.XLOOKUP(A104,Catalog[MaterialCode],Catalog[CNPortion],0),0)</f>
        <v>0</v>
      </c>
      <c r="I104" s="55">
        <f>IFERROR(_xlfn.XLOOKUP(A104,Catalog[MaterialCode],Catalog[MMA_oz],0),0)</f>
        <v>0</v>
      </c>
      <c r="J104" s="55">
        <f>IFERROR(_xlfn.XLOOKUP(A104,Catalog[MaterialCode],Catalog[EqGrain_oz],0),0)</f>
        <v>0</v>
      </c>
      <c r="K104" s="55">
        <f>IFERROR(_xlfn.XLOOKUP(A104,Catalog[MaterialCode],Catalog[BeefLbsDFperCase],0),0)</f>
        <v>0</v>
      </c>
      <c r="L104" s="57">
        <v>0</v>
      </c>
      <c r="M104" s="57">
        <v>0</v>
      </c>
      <c r="N104" s="57">
        <v>0</v>
      </c>
      <c r="O104" s="55">
        <f t="shared" si="7"/>
        <v>0</v>
      </c>
      <c r="P104" s="55">
        <f t="shared" si="8"/>
        <v>0</v>
      </c>
      <c r="Q104" s="55">
        <f t="shared" si="9"/>
        <v>0</v>
      </c>
      <c r="R104" s="57">
        <v>0</v>
      </c>
      <c r="S104" s="57">
        <v>0</v>
      </c>
      <c r="T104" s="57">
        <v>0</v>
      </c>
      <c r="U104" s="57">
        <v>0</v>
      </c>
      <c r="V104" s="57">
        <v>0</v>
      </c>
      <c r="W104" s="57">
        <v>0</v>
      </c>
      <c r="X104" s="57">
        <v>0</v>
      </c>
      <c r="Y104" s="57">
        <v>0</v>
      </c>
      <c r="Z104" s="57">
        <v>0</v>
      </c>
      <c r="AA104" s="57">
        <v>0</v>
      </c>
      <c r="AB104" s="57">
        <v>0</v>
      </c>
      <c r="AC104" s="57">
        <v>0</v>
      </c>
      <c r="AD104" s="55">
        <f t="shared" si="10"/>
        <v>0</v>
      </c>
    </row>
    <row r="105" spans="1:30" x14ac:dyDescent="0.25">
      <c r="B105" s="56" t="str">
        <f>IFERROR(_xlfn.XLOOKUP(A105,Catalog[MaterialCode],Catalog[Description],""),"")</f>
        <v/>
      </c>
      <c r="C105" s="55" t="str">
        <f>IFERROR(_xlfn.XLOOKUP(A105,Catalog[MaterialCode],Catalog[Commodity],""),"")</f>
        <v/>
      </c>
      <c r="D105" s="55">
        <f>IFERROR(_xlfn.XLOOKUP(A105,Catalog[MaterialCode],Catalog[NetCaseWeight_lbs],0),0)</f>
        <v>0</v>
      </c>
      <c r="E105" s="55">
        <f>IFERROR(_xlfn.XLOOKUP(A105,Catalog[MaterialCode],Catalog[ServingsPerCase],0),0)</f>
        <v>0</v>
      </c>
      <c r="F105" s="55">
        <f>IFERROR(_xlfn.XLOOKUP(A105,Catalog[MaterialCode],Catalog[ServingSize_oz],0),0)</f>
        <v>0</v>
      </c>
      <c r="G105" s="55">
        <f>IFERROR(_xlfn.XLOOKUP(A105,Catalog[MaterialCode],Catalog[CSCPoints],0),0)</f>
        <v>0</v>
      </c>
      <c r="H105" s="55">
        <f>IFERROR(_xlfn.XLOOKUP(A105,Catalog[MaterialCode],Catalog[CNPortion],0),0)</f>
        <v>0</v>
      </c>
      <c r="I105" s="55">
        <f>IFERROR(_xlfn.XLOOKUP(A105,Catalog[MaterialCode],Catalog[MMA_oz],0),0)</f>
        <v>0</v>
      </c>
      <c r="J105" s="55">
        <f>IFERROR(_xlfn.XLOOKUP(A105,Catalog[MaterialCode],Catalog[EqGrain_oz],0),0)</f>
        <v>0</v>
      </c>
      <c r="K105" s="55">
        <f>IFERROR(_xlfn.XLOOKUP(A105,Catalog[MaterialCode],Catalog[BeefLbsDFperCase],0),0)</f>
        <v>0</v>
      </c>
      <c r="L105" s="57">
        <v>0</v>
      </c>
      <c r="M105" s="57">
        <v>0</v>
      </c>
      <c r="N105" s="57">
        <v>0</v>
      </c>
      <c r="O105" s="55">
        <f t="shared" si="7"/>
        <v>0</v>
      </c>
      <c r="P105" s="55">
        <f t="shared" si="8"/>
        <v>0</v>
      </c>
      <c r="Q105" s="55">
        <f t="shared" si="9"/>
        <v>0</v>
      </c>
      <c r="R105" s="57">
        <v>0</v>
      </c>
      <c r="S105" s="57">
        <v>0</v>
      </c>
      <c r="T105" s="57">
        <v>0</v>
      </c>
      <c r="U105" s="57">
        <v>0</v>
      </c>
      <c r="V105" s="57">
        <v>0</v>
      </c>
      <c r="W105" s="57">
        <v>0</v>
      </c>
      <c r="X105" s="57">
        <v>0</v>
      </c>
      <c r="Y105" s="57">
        <v>0</v>
      </c>
      <c r="Z105" s="57">
        <v>0</v>
      </c>
      <c r="AA105" s="57">
        <v>0</v>
      </c>
      <c r="AB105" s="57">
        <v>0</v>
      </c>
      <c r="AC105" s="57">
        <v>0</v>
      </c>
      <c r="AD105" s="55">
        <f t="shared" si="10"/>
        <v>0</v>
      </c>
    </row>
    <row r="106" spans="1:30" x14ac:dyDescent="0.25">
      <c r="B106" s="56" t="str">
        <f>IFERROR(_xlfn.XLOOKUP(A106,Catalog[MaterialCode],Catalog[Description],""),"")</f>
        <v/>
      </c>
      <c r="C106" s="55" t="str">
        <f>IFERROR(_xlfn.XLOOKUP(A106,Catalog[MaterialCode],Catalog[Commodity],""),"")</f>
        <v/>
      </c>
      <c r="D106" s="55">
        <f>IFERROR(_xlfn.XLOOKUP(A106,Catalog[MaterialCode],Catalog[NetCaseWeight_lbs],0),0)</f>
        <v>0</v>
      </c>
      <c r="E106" s="55">
        <f>IFERROR(_xlfn.XLOOKUP(A106,Catalog[MaterialCode],Catalog[ServingsPerCase],0),0)</f>
        <v>0</v>
      </c>
      <c r="F106" s="55">
        <f>IFERROR(_xlfn.XLOOKUP(A106,Catalog[MaterialCode],Catalog[ServingSize_oz],0),0)</f>
        <v>0</v>
      </c>
      <c r="G106" s="55">
        <f>IFERROR(_xlfn.XLOOKUP(A106,Catalog[MaterialCode],Catalog[CSCPoints],0),0)</f>
        <v>0</v>
      </c>
      <c r="H106" s="55">
        <f>IFERROR(_xlfn.XLOOKUP(A106,Catalog[MaterialCode],Catalog[CNPortion],0),0)</f>
        <v>0</v>
      </c>
      <c r="I106" s="55">
        <f>IFERROR(_xlfn.XLOOKUP(A106,Catalog[MaterialCode],Catalog[MMA_oz],0),0)</f>
        <v>0</v>
      </c>
      <c r="J106" s="55">
        <f>IFERROR(_xlfn.XLOOKUP(A106,Catalog[MaterialCode],Catalog[EqGrain_oz],0),0)</f>
        <v>0</v>
      </c>
      <c r="K106" s="55">
        <f>IFERROR(_xlfn.XLOOKUP(A106,Catalog[MaterialCode],Catalog[BeefLbsDFperCase],0),0)</f>
        <v>0</v>
      </c>
      <c r="L106" s="57">
        <v>0</v>
      </c>
      <c r="M106" s="57">
        <v>0</v>
      </c>
      <c r="N106" s="57">
        <v>0</v>
      </c>
      <c r="O106" s="55">
        <f t="shared" ref="O106:O109" si="11">IF(L106&gt;0,L106*E106,IF(AND(M106&gt;0,N106&gt;0),M106*N106,0))</f>
        <v>0</v>
      </c>
      <c r="P106" s="55">
        <f t="shared" ref="P106:P109" si="12">IF(L106&gt;0,L106,IF(E106&gt;0,ROUNDUP(O106/E106,0),0))</f>
        <v>0</v>
      </c>
      <c r="Q106" s="55">
        <f t="shared" ref="Q106:Q109" si="13">P106*K106</f>
        <v>0</v>
      </c>
      <c r="R106" s="57">
        <v>0</v>
      </c>
      <c r="S106" s="57">
        <v>0</v>
      </c>
      <c r="T106" s="57">
        <v>0</v>
      </c>
      <c r="U106" s="57">
        <v>0</v>
      </c>
      <c r="V106" s="57">
        <v>0</v>
      </c>
      <c r="W106" s="57">
        <v>0</v>
      </c>
      <c r="X106" s="57">
        <v>0</v>
      </c>
      <c r="Y106" s="57">
        <v>0</v>
      </c>
      <c r="Z106" s="57">
        <v>0</v>
      </c>
      <c r="AA106" s="57">
        <v>0</v>
      </c>
      <c r="AB106" s="57">
        <v>0</v>
      </c>
      <c r="AC106" s="57">
        <v>0</v>
      </c>
      <c r="AD106" s="55">
        <f t="shared" si="10"/>
        <v>0</v>
      </c>
    </row>
    <row r="107" spans="1:30" x14ac:dyDescent="0.25">
      <c r="B107" s="56" t="str">
        <f>IFERROR(_xlfn.XLOOKUP(A107,Catalog[MaterialCode],Catalog[Description],""),"")</f>
        <v/>
      </c>
      <c r="C107" s="55" t="str">
        <f>IFERROR(_xlfn.XLOOKUP(A107,Catalog[MaterialCode],Catalog[Commodity],""),"")</f>
        <v/>
      </c>
      <c r="D107" s="55">
        <f>IFERROR(_xlfn.XLOOKUP(A107,Catalog[MaterialCode],Catalog[NetCaseWeight_lbs],0),0)</f>
        <v>0</v>
      </c>
      <c r="E107" s="55">
        <f>IFERROR(_xlfn.XLOOKUP(A107,Catalog[MaterialCode],Catalog[ServingsPerCase],0),0)</f>
        <v>0</v>
      </c>
      <c r="F107" s="55">
        <f>IFERROR(_xlfn.XLOOKUP(A107,Catalog[MaterialCode],Catalog[ServingSize_oz],0),0)</f>
        <v>0</v>
      </c>
      <c r="G107" s="55">
        <f>IFERROR(_xlfn.XLOOKUP(A107,Catalog[MaterialCode],Catalog[CSCPoints],0),0)</f>
        <v>0</v>
      </c>
      <c r="H107" s="55">
        <f>IFERROR(_xlfn.XLOOKUP(A107,Catalog[MaterialCode],Catalog[CNPortion],0),0)</f>
        <v>0</v>
      </c>
      <c r="I107" s="55">
        <f>IFERROR(_xlfn.XLOOKUP(A107,Catalog[MaterialCode],Catalog[MMA_oz],0),0)</f>
        <v>0</v>
      </c>
      <c r="J107" s="55">
        <f>IFERROR(_xlfn.XLOOKUP(A107,Catalog[MaterialCode],Catalog[EqGrain_oz],0),0)</f>
        <v>0</v>
      </c>
      <c r="K107" s="55">
        <f>IFERROR(_xlfn.XLOOKUP(A107,Catalog[MaterialCode],Catalog[BeefLbsDFperCase],0),0)</f>
        <v>0</v>
      </c>
      <c r="L107" s="57">
        <v>0</v>
      </c>
      <c r="M107" s="57">
        <v>0</v>
      </c>
      <c r="N107" s="57">
        <v>0</v>
      </c>
      <c r="O107" s="55">
        <f t="shared" si="11"/>
        <v>0</v>
      </c>
      <c r="P107" s="55">
        <f t="shared" si="12"/>
        <v>0</v>
      </c>
      <c r="Q107" s="55">
        <f t="shared" si="13"/>
        <v>0</v>
      </c>
      <c r="R107" s="57">
        <v>0</v>
      </c>
      <c r="S107" s="57">
        <v>0</v>
      </c>
      <c r="T107" s="57">
        <v>0</v>
      </c>
      <c r="U107" s="57">
        <v>0</v>
      </c>
      <c r="V107" s="57">
        <v>0</v>
      </c>
      <c r="W107" s="57">
        <v>0</v>
      </c>
      <c r="X107" s="57">
        <v>0</v>
      </c>
      <c r="Y107" s="57">
        <v>0</v>
      </c>
      <c r="Z107" s="57">
        <v>0</v>
      </c>
      <c r="AA107" s="57">
        <v>0</v>
      </c>
      <c r="AB107" s="57">
        <v>0</v>
      </c>
      <c r="AC107" s="57">
        <v>0</v>
      </c>
      <c r="AD107" s="55">
        <f t="shared" si="10"/>
        <v>0</v>
      </c>
    </row>
    <row r="108" spans="1:30" x14ac:dyDescent="0.25">
      <c r="B108" s="56" t="str">
        <f>IFERROR(_xlfn.XLOOKUP(A108,Catalog[MaterialCode],Catalog[Description],""),"")</f>
        <v/>
      </c>
      <c r="C108" s="55" t="str">
        <f>IFERROR(_xlfn.XLOOKUP(A108,Catalog[MaterialCode],Catalog[Commodity],""),"")</f>
        <v/>
      </c>
      <c r="D108" s="55">
        <f>IFERROR(_xlfn.XLOOKUP(A108,Catalog[MaterialCode],Catalog[NetCaseWeight_lbs],0),0)</f>
        <v>0</v>
      </c>
      <c r="E108" s="55">
        <f>IFERROR(_xlfn.XLOOKUP(A108,Catalog[MaterialCode],Catalog[ServingsPerCase],0),0)</f>
        <v>0</v>
      </c>
      <c r="F108" s="55">
        <f>IFERROR(_xlfn.XLOOKUP(A108,Catalog[MaterialCode],Catalog[ServingSize_oz],0),0)</f>
        <v>0</v>
      </c>
      <c r="G108" s="55">
        <f>IFERROR(_xlfn.XLOOKUP(A108,Catalog[MaterialCode],Catalog[CSCPoints],0),0)</f>
        <v>0</v>
      </c>
      <c r="H108" s="55">
        <f>IFERROR(_xlfn.XLOOKUP(A108,Catalog[MaterialCode],Catalog[CNPortion],0),0)</f>
        <v>0</v>
      </c>
      <c r="I108" s="55">
        <f>IFERROR(_xlfn.XLOOKUP(A108,Catalog[MaterialCode],Catalog[MMA_oz],0),0)</f>
        <v>0</v>
      </c>
      <c r="J108" s="55">
        <f>IFERROR(_xlfn.XLOOKUP(A108,Catalog[MaterialCode],Catalog[EqGrain_oz],0),0)</f>
        <v>0</v>
      </c>
      <c r="K108" s="55">
        <f>IFERROR(_xlfn.XLOOKUP(A108,Catalog[MaterialCode],Catalog[BeefLbsDFperCase],0),0)</f>
        <v>0</v>
      </c>
      <c r="L108" s="57">
        <v>0</v>
      </c>
      <c r="M108" s="57">
        <v>0</v>
      </c>
      <c r="N108" s="57">
        <v>0</v>
      </c>
      <c r="O108" s="55">
        <f t="shared" si="11"/>
        <v>0</v>
      </c>
      <c r="P108" s="55">
        <f t="shared" si="12"/>
        <v>0</v>
      </c>
      <c r="Q108" s="55">
        <f t="shared" si="13"/>
        <v>0</v>
      </c>
      <c r="R108" s="57">
        <v>0</v>
      </c>
      <c r="S108" s="57">
        <v>0</v>
      </c>
      <c r="T108" s="57">
        <v>0</v>
      </c>
      <c r="U108" s="57">
        <v>0</v>
      </c>
      <c r="V108" s="57">
        <v>0</v>
      </c>
      <c r="W108" s="57">
        <v>0</v>
      </c>
      <c r="X108" s="57">
        <v>0</v>
      </c>
      <c r="Y108" s="57">
        <v>0</v>
      </c>
      <c r="Z108" s="57">
        <v>0</v>
      </c>
      <c r="AA108" s="57">
        <v>0</v>
      </c>
      <c r="AB108" s="57">
        <v>0</v>
      </c>
      <c r="AC108" s="57">
        <v>0</v>
      </c>
      <c r="AD108" s="55">
        <f t="shared" si="10"/>
        <v>0</v>
      </c>
    </row>
    <row r="109" spans="1:30" x14ac:dyDescent="0.25">
      <c r="B109" s="56" t="str">
        <f>IFERROR(_xlfn.XLOOKUP(A109,Catalog[MaterialCode],Catalog[Description],""),"")</f>
        <v/>
      </c>
      <c r="C109" s="55" t="str">
        <f>IFERROR(_xlfn.XLOOKUP(A109,Catalog[MaterialCode],Catalog[Commodity],""),"")</f>
        <v/>
      </c>
      <c r="D109" s="55">
        <f>IFERROR(_xlfn.XLOOKUP(A109,Catalog[MaterialCode],Catalog[NetCaseWeight_lbs],0),0)</f>
        <v>0</v>
      </c>
      <c r="E109" s="55">
        <f>IFERROR(_xlfn.XLOOKUP(A109,Catalog[MaterialCode],Catalog[ServingsPerCase],0),0)</f>
        <v>0</v>
      </c>
      <c r="F109" s="55">
        <f>IFERROR(_xlfn.XLOOKUP(A109,Catalog[MaterialCode],Catalog[ServingSize_oz],0),0)</f>
        <v>0</v>
      </c>
      <c r="G109" s="55">
        <f>IFERROR(_xlfn.XLOOKUP(A109,Catalog[MaterialCode],Catalog[CSCPoints],0),0)</f>
        <v>0</v>
      </c>
      <c r="H109" s="55">
        <f>IFERROR(_xlfn.XLOOKUP(A109,Catalog[MaterialCode],Catalog[CNPortion],0),0)</f>
        <v>0</v>
      </c>
      <c r="I109" s="55">
        <f>IFERROR(_xlfn.XLOOKUP(A109,Catalog[MaterialCode],Catalog[MMA_oz],0),0)</f>
        <v>0</v>
      </c>
      <c r="J109" s="55">
        <f>IFERROR(_xlfn.XLOOKUP(A109,Catalog[MaterialCode],Catalog[EqGrain_oz],0),0)</f>
        <v>0</v>
      </c>
      <c r="K109" s="55">
        <f>IFERROR(_xlfn.XLOOKUP(A109,Catalog[MaterialCode],Catalog[BeefLbsDFperCase],0),0)</f>
        <v>0</v>
      </c>
      <c r="L109" s="57">
        <v>0</v>
      </c>
      <c r="M109" s="57">
        <v>0</v>
      </c>
      <c r="N109" s="57">
        <v>0</v>
      </c>
      <c r="O109" s="55">
        <f t="shared" si="11"/>
        <v>0</v>
      </c>
      <c r="P109" s="55">
        <f t="shared" si="12"/>
        <v>0</v>
      </c>
      <c r="Q109" s="55">
        <f t="shared" si="13"/>
        <v>0</v>
      </c>
      <c r="R109" s="57">
        <v>0</v>
      </c>
      <c r="S109" s="57">
        <v>0</v>
      </c>
      <c r="T109" s="57">
        <v>0</v>
      </c>
      <c r="U109" s="57">
        <v>0</v>
      </c>
      <c r="V109" s="57">
        <v>0</v>
      </c>
      <c r="W109" s="57">
        <v>0</v>
      </c>
      <c r="X109" s="57">
        <v>0</v>
      </c>
      <c r="Y109" s="57">
        <v>0</v>
      </c>
      <c r="Z109" s="57">
        <v>0</v>
      </c>
      <c r="AA109" s="57">
        <v>0</v>
      </c>
      <c r="AB109" s="57">
        <v>0</v>
      </c>
      <c r="AC109" s="57">
        <v>0</v>
      </c>
      <c r="AD109" s="55">
        <f t="shared" si="10"/>
        <v>0</v>
      </c>
    </row>
    <row r="110" spans="1:30" x14ac:dyDescent="0.25">
      <c r="C110" s="34"/>
      <c r="D110" s="34"/>
      <c r="E110" s="34"/>
      <c r="F110" s="34"/>
      <c r="G110" s="34"/>
      <c r="H110" s="34"/>
      <c r="I110" s="34"/>
      <c r="J110" s="34"/>
      <c r="K110" s="34"/>
      <c r="L110" s="34"/>
      <c r="M110" s="34"/>
      <c r="N110" s="34"/>
      <c r="O110" s="55"/>
      <c r="P110" s="55"/>
      <c r="Q110" s="55"/>
      <c r="R110" s="34"/>
      <c r="S110" s="34"/>
      <c r="T110" s="34"/>
      <c r="U110" s="34"/>
      <c r="V110" s="34"/>
      <c r="W110" s="34"/>
      <c r="X110" s="34"/>
      <c r="Y110" s="34"/>
      <c r="Z110" s="34"/>
      <c r="AA110" s="34"/>
      <c r="AB110" s="34"/>
      <c r="AC110" s="34"/>
    </row>
    <row r="111" spans="1:30" x14ac:dyDescent="0.25">
      <c r="A111" s="3" t="s">
        <v>210</v>
      </c>
      <c r="C111" s="34"/>
      <c r="D111" s="34"/>
      <c r="E111" s="34"/>
      <c r="F111" s="34"/>
      <c r="G111" s="34"/>
      <c r="H111" s="34"/>
      <c r="I111" s="34"/>
      <c r="J111" s="34"/>
      <c r="K111" s="34"/>
      <c r="L111" s="34"/>
      <c r="M111" s="34"/>
      <c r="N111" s="34"/>
      <c r="O111" s="55"/>
      <c r="P111" s="55">
        <f t="shared" ref="P111:Q111" si="14">SUM(P11:P109)</f>
        <v>0</v>
      </c>
      <c r="Q111" s="55">
        <f t="shared" si="14"/>
        <v>0</v>
      </c>
      <c r="R111" s="34"/>
      <c r="S111" s="34"/>
      <c r="T111" s="34"/>
      <c r="U111" s="34"/>
      <c r="V111" s="34"/>
      <c r="W111" s="34"/>
      <c r="X111" s="34"/>
      <c r="Y111" s="34"/>
      <c r="Z111" s="34"/>
      <c r="AA111" s="34"/>
      <c r="AB111" s="34"/>
      <c r="AC111" s="34">
        <f>SUM(AD11:AD109)</f>
        <v>0</v>
      </c>
    </row>
  </sheetData>
  <sheetProtection sheet="1" objects="1" scenarios="1"/>
  <autoFilter ref="A10:AD109" xr:uid="{00000000-0001-0000-0400-000000000000}"/>
  <conditionalFormatting sqref="F5">
    <cfRule type="expression" dxfId="1" priority="17">
      <formula>(#REF!+Q111+#REF!)/B5&gt;=0.8</formula>
    </cfRule>
  </conditionalFormatting>
  <pageMargins left="0.75" right="0.75" top="1" bottom="1" header="0.5" footer="0.5"/>
  <drawing r:id="rId1"/>
  <extLst>
    <ext xmlns:x14="http://schemas.microsoft.com/office/spreadsheetml/2009/9/main" uri="{CCE6A557-97BC-4b89-ADB6-D9C93CAAB3DF}">
      <x14:dataValidations xmlns:xm="http://schemas.microsoft.com/office/excel/2006/main" count="1">
        <x14:dataValidation type="list" allowBlank="1" xr:uid="{00000000-0002-0000-0400-000000000000}">
          <x14:formula1>
            <xm:f>'Catalog'!$A$2:$A$123</xm:f>
          </x14:formula1>
          <xm:sqref>A11:A109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3C4C6"/>
  </sheetPr>
  <dimension ref="A1:AD112"/>
  <sheetViews>
    <sheetView showGridLines="0" workbookViewId="0">
      <pane xSplit="6" ySplit="10" topLeftCell="G11" activePane="bottomRight" state="frozen"/>
      <selection pane="topRight" activeCell="G1" sqref="G1"/>
      <selection pane="bottomLeft" activeCell="A11" sqref="A11"/>
      <selection pane="bottomRight" activeCell="B11" sqref="B11"/>
    </sheetView>
  </sheetViews>
  <sheetFormatPr defaultRowHeight="15" x14ac:dyDescent="0.25"/>
  <cols>
    <col min="1" max="1" width="13.5703125" customWidth="1"/>
    <col min="2" max="2" width="47.85546875" bestFit="1" customWidth="1"/>
    <col min="3" max="3" width="13.42578125" customWidth="1"/>
    <col min="4" max="4" width="16" customWidth="1"/>
    <col min="5" max="5" width="12.7109375" customWidth="1"/>
    <col min="6" max="6" width="12.28515625" customWidth="1"/>
    <col min="7" max="7" width="12.42578125" customWidth="1"/>
    <col min="8" max="8" width="16" customWidth="1"/>
    <col min="9" max="9" width="9.5703125" customWidth="1"/>
    <col min="10" max="10" width="10.85546875" customWidth="1"/>
    <col min="11" max="11" width="11.42578125" customWidth="1"/>
    <col min="12" max="12" width="10.42578125" customWidth="1"/>
    <col min="13" max="13" width="9.140625" customWidth="1"/>
    <col min="14" max="14" width="11.85546875" customWidth="1"/>
    <col min="15" max="15" width="11.140625" customWidth="1"/>
    <col min="16" max="16" width="10.140625" customWidth="1"/>
    <col min="17" max="17" width="10.28515625" customWidth="1"/>
    <col min="18" max="30" width="16" customWidth="1"/>
  </cols>
  <sheetData>
    <row r="1" spans="1:30" ht="23.25" x14ac:dyDescent="0.35">
      <c r="A1" s="52" t="s">
        <v>223</v>
      </c>
    </row>
    <row r="2" spans="1:30" ht="15.75" thickBot="1" x14ac:dyDescent="0.3"/>
    <row r="3" spans="1:30" ht="30" x14ac:dyDescent="0.25">
      <c r="A3" s="6" t="s">
        <v>224</v>
      </c>
      <c r="B3" s="82">
        <v>0</v>
      </c>
      <c r="C3" s="13"/>
      <c r="D3" s="39" t="s">
        <v>166</v>
      </c>
      <c r="E3" s="76">
        <f>IF(B5&gt;0,(Q112)/B5, 0)</f>
        <v>0</v>
      </c>
      <c r="F3" s="14"/>
    </row>
    <row r="4" spans="1:30" ht="27.75" customHeight="1" x14ac:dyDescent="0.25">
      <c r="A4" s="37" t="s">
        <v>213</v>
      </c>
      <c r="B4" s="81">
        <v>0</v>
      </c>
      <c r="C4" s="10"/>
      <c r="E4" s="10"/>
      <c r="F4" s="12"/>
    </row>
    <row r="5" spans="1:30" ht="30.75" thickBot="1" x14ac:dyDescent="0.3">
      <c r="A5" s="38" t="s">
        <v>214</v>
      </c>
      <c r="B5" s="78">
        <f>B3+B4</f>
        <v>0</v>
      </c>
      <c r="C5" s="40" t="s">
        <v>215</v>
      </c>
      <c r="D5" s="78">
        <f>Q112</f>
        <v>0</v>
      </c>
      <c r="E5" s="40" t="s">
        <v>216</v>
      </c>
      <c r="F5" s="73">
        <f>B5-D5</f>
        <v>0</v>
      </c>
    </row>
    <row r="6" spans="1:30" x14ac:dyDescent="0.25">
      <c r="A6" s="5"/>
    </row>
    <row r="7" spans="1:30" x14ac:dyDescent="0.25">
      <c r="A7" s="5"/>
    </row>
    <row r="9" spans="1:30" x14ac:dyDescent="0.25">
      <c r="L9" t="s">
        <v>176</v>
      </c>
    </row>
    <row r="10" spans="1:30" s="5" customFormat="1" ht="30" x14ac:dyDescent="0.25">
      <c r="A10" s="41" t="s">
        <v>177</v>
      </c>
      <c r="B10" s="4" t="s">
        <v>21</v>
      </c>
      <c r="C10" s="53" t="s">
        <v>22</v>
      </c>
      <c r="D10" s="53" t="s">
        <v>178</v>
      </c>
      <c r="E10" s="53" t="s">
        <v>179</v>
      </c>
      <c r="F10" s="53" t="s">
        <v>180</v>
      </c>
      <c r="G10" s="53" t="s">
        <v>181</v>
      </c>
      <c r="H10" s="53" t="s">
        <v>182</v>
      </c>
      <c r="I10" s="53" t="s">
        <v>183</v>
      </c>
      <c r="J10" s="53" t="s">
        <v>184</v>
      </c>
      <c r="K10" s="53" t="s">
        <v>225</v>
      </c>
      <c r="L10" s="53" t="s">
        <v>187</v>
      </c>
      <c r="M10" s="53" t="s">
        <v>188</v>
      </c>
      <c r="N10" s="53" t="s">
        <v>189</v>
      </c>
      <c r="O10" s="53" t="s">
        <v>190</v>
      </c>
      <c r="P10" s="53" t="s">
        <v>191</v>
      </c>
      <c r="Q10" s="53" t="s">
        <v>226</v>
      </c>
      <c r="R10" s="53" t="s">
        <v>194</v>
      </c>
      <c r="S10" s="53" t="s">
        <v>195</v>
      </c>
      <c r="T10" s="53" t="s">
        <v>196</v>
      </c>
      <c r="U10" s="53" t="s">
        <v>197</v>
      </c>
      <c r="V10" s="53" t="s">
        <v>198</v>
      </c>
      <c r="W10" s="53" t="s">
        <v>199</v>
      </c>
      <c r="X10" s="53" t="s">
        <v>200</v>
      </c>
      <c r="Y10" s="53" t="s">
        <v>201</v>
      </c>
      <c r="Z10" s="53" t="s">
        <v>202</v>
      </c>
      <c r="AA10" s="53" t="s">
        <v>203</v>
      </c>
      <c r="AB10" s="53" t="s">
        <v>204</v>
      </c>
      <c r="AC10" s="53" t="s">
        <v>205</v>
      </c>
      <c r="AD10" s="53" t="s">
        <v>206</v>
      </c>
    </row>
    <row r="11" spans="1:30" x14ac:dyDescent="0.25">
      <c r="A11">
        <v>10000013717</v>
      </c>
      <c r="B11" s="56" t="str">
        <f>IFERROR(_xlfn.XLOOKUP(A11,Catalog[MaterialCode],Catalog[Description],""),"")</f>
        <v>Smokie Grill® Pork Rib Pattie with Honey BBQ Sauce</v>
      </c>
      <c r="C11" s="55" t="str">
        <f>IFERROR(_xlfn.XLOOKUP(A11,Catalog[MaterialCode],Catalog[Commodity],""),"")</f>
        <v>100193</v>
      </c>
      <c r="D11" s="55">
        <f>IFERROR(_xlfn.XLOOKUP(A11,Catalog[MaterialCode],Catalog[NetCaseWeight_lbs],0),0)</f>
        <v>20.25</v>
      </c>
      <c r="E11" s="55">
        <f>IFERROR(_xlfn.XLOOKUP(A11,Catalog[MaterialCode],Catalog[ServingsPerCase],0),0)</f>
        <v>100</v>
      </c>
      <c r="F11" s="55">
        <f>IFERROR(_xlfn.XLOOKUP(A11,Catalog[MaterialCode],Catalog[ServingSize_oz],0),0)</f>
        <v>3.25</v>
      </c>
      <c r="G11" s="55">
        <f>IFERROR(_xlfn.XLOOKUP(A11,Catalog[MaterialCode],Catalog[CSCPoints],0),0)</f>
        <v>0</v>
      </c>
      <c r="H11" s="55" t="str">
        <f>IFERROR(_xlfn.XLOOKUP(A11,Catalog[MaterialCode],Catalog[CNPortion],0),0)</f>
        <v>1 piece</v>
      </c>
      <c r="I11" s="55">
        <f>IFERROR(_xlfn.XLOOKUP(A11,Catalog[MaterialCode],Catalog[MMA_oz],0),0)</f>
        <v>2</v>
      </c>
      <c r="J11" s="55">
        <f>IFERROR(_xlfn.XLOOKUP(A11,Catalog[MaterialCode],Catalog[EqGrain_oz],0),0)</f>
        <v>0</v>
      </c>
      <c r="K11" s="55">
        <f>IFERROR(_xlfn.XLOOKUP(A11,Catalog[MaterialCode],Catalog[PorkLbsDFperCase],0),0)</f>
        <v>11.45</v>
      </c>
      <c r="L11" s="57">
        <v>0</v>
      </c>
      <c r="M11" s="57">
        <v>0</v>
      </c>
      <c r="N11" s="57">
        <v>0</v>
      </c>
      <c r="O11" s="55">
        <f t="shared" ref="O11:O42" si="0">IF(L11&gt;0,L11*E11,IF(AND(M11&gt;0,N11&gt;0),M11*N11,0))</f>
        <v>0</v>
      </c>
      <c r="P11" s="55">
        <f t="shared" ref="P11:P42" si="1">IF(L11&gt;0,L11,IF(E11&gt;0,ROUNDUP(O11/E11,0),0))</f>
        <v>0</v>
      </c>
      <c r="Q11" s="55">
        <f t="shared" ref="Q11:Q42" si="2">P11*K11</f>
        <v>0</v>
      </c>
      <c r="R11" s="63">
        <v>0</v>
      </c>
      <c r="S11" s="57">
        <v>0</v>
      </c>
      <c r="T11" s="57">
        <v>0</v>
      </c>
      <c r="U11" s="57">
        <v>0</v>
      </c>
      <c r="V11" s="57">
        <v>0</v>
      </c>
      <c r="W11" s="57">
        <v>0</v>
      </c>
      <c r="X11" s="57">
        <v>0</v>
      </c>
      <c r="Y11" s="57">
        <v>0</v>
      </c>
      <c r="Z11" s="57">
        <v>0</v>
      </c>
      <c r="AA11" s="57">
        <v>0</v>
      </c>
      <c r="AB11" s="57">
        <v>0</v>
      </c>
      <c r="AC11" s="57">
        <v>0</v>
      </c>
      <c r="AD11" s="55">
        <f>P11-SUM(R11:AC11)</f>
        <v>0</v>
      </c>
    </row>
    <row r="12" spans="1:30" x14ac:dyDescent="0.25">
      <c r="A12">
        <v>10000016904</v>
      </c>
      <c r="B12" s="56" t="str">
        <f>IFERROR(_xlfn.XLOOKUP(A12,Catalog[MaterialCode],Catalog[Description],""),"")</f>
        <v>Breaded Pork Steak</v>
      </c>
      <c r="C12" s="55" t="str">
        <f>IFERROR(_xlfn.XLOOKUP(A12,Catalog[MaterialCode],Catalog[Commodity],""),"")</f>
        <v>100193</v>
      </c>
      <c r="D12" s="55">
        <f>IFERROR(_xlfn.XLOOKUP(A12,Catalog[MaterialCode],Catalog[NetCaseWeight_lbs],0),0)</f>
        <v>20.45</v>
      </c>
      <c r="E12" s="55">
        <f>IFERROR(_xlfn.XLOOKUP(A12,Catalog[MaterialCode],Catalog[ServingsPerCase],0),0)</f>
        <v>85</v>
      </c>
      <c r="F12" s="55">
        <f>IFERROR(_xlfn.XLOOKUP(A12,Catalog[MaterialCode],Catalog[ServingSize_oz],0),0)</f>
        <v>3.85</v>
      </c>
      <c r="G12" s="55">
        <f>IFERROR(_xlfn.XLOOKUP(A12,Catalog[MaterialCode],Catalog[CSCPoints],0),0)</f>
        <v>0</v>
      </c>
      <c r="H12" s="55" t="str">
        <f>IFERROR(_xlfn.XLOOKUP(A12,Catalog[MaterialCode],Catalog[CNPortion],0),0)</f>
        <v>1 piece</v>
      </c>
      <c r="I12" s="55">
        <f>IFERROR(_xlfn.XLOOKUP(A12,Catalog[MaterialCode],Catalog[MMA_oz],0),0)</f>
        <v>2</v>
      </c>
      <c r="J12" s="55">
        <f>IFERROR(_xlfn.XLOOKUP(A12,Catalog[MaterialCode],Catalog[EqGrain_oz],0),0)</f>
        <v>1</v>
      </c>
      <c r="K12" s="55">
        <f>IFERROR(_xlfn.XLOOKUP(A12,Catalog[MaterialCode],Catalog[PorkLbsDFperCase],0),0)</f>
        <v>17.37</v>
      </c>
      <c r="L12" s="57">
        <v>0</v>
      </c>
      <c r="M12" s="57">
        <v>0</v>
      </c>
      <c r="N12" s="57">
        <v>0</v>
      </c>
      <c r="O12" s="55">
        <f t="shared" si="0"/>
        <v>0</v>
      </c>
      <c r="P12" s="55">
        <f t="shared" si="1"/>
        <v>0</v>
      </c>
      <c r="Q12" s="55">
        <f t="shared" si="2"/>
        <v>0</v>
      </c>
      <c r="R12" s="63">
        <v>0</v>
      </c>
      <c r="S12" s="57">
        <v>0</v>
      </c>
      <c r="T12" s="57">
        <v>0</v>
      </c>
      <c r="U12" s="57">
        <v>0</v>
      </c>
      <c r="V12" s="57">
        <v>0</v>
      </c>
      <c r="W12" s="57">
        <v>0</v>
      </c>
      <c r="X12" s="57">
        <v>0</v>
      </c>
      <c r="Y12" s="57">
        <v>0</v>
      </c>
      <c r="Z12" s="57">
        <v>0</v>
      </c>
      <c r="AA12" s="57">
        <v>0</v>
      </c>
      <c r="AB12" s="57">
        <v>0</v>
      </c>
      <c r="AC12" s="57">
        <v>0</v>
      </c>
      <c r="AD12" s="55">
        <f t="shared" ref="AD12:AD75" si="3">P12-SUM(R12:AC12)</f>
        <v>0</v>
      </c>
    </row>
    <row r="13" spans="1:30" x14ac:dyDescent="0.25">
      <c r="A13">
        <v>10000029467</v>
      </c>
      <c r="B13" s="56" t="str">
        <f>IFERROR(_xlfn.XLOOKUP(A13,Catalog[MaterialCode],Catalog[Description],""),"")</f>
        <v>Pork Sausage Pattie</v>
      </c>
      <c r="C13" s="55" t="str">
        <f>IFERROR(_xlfn.XLOOKUP(A13,Catalog[MaterialCode],Catalog[Commodity],""),"")</f>
        <v>100193</v>
      </c>
      <c r="D13" s="55">
        <f>IFERROR(_xlfn.XLOOKUP(A13,Catalog[MaterialCode],Catalog[NetCaseWeight_lbs],0),0)</f>
        <v>18.75</v>
      </c>
      <c r="E13" s="55">
        <f>IFERROR(_xlfn.XLOOKUP(A13,Catalog[MaterialCode],Catalog[ServingsPerCase],0),0)</f>
        <v>250</v>
      </c>
      <c r="F13" s="55">
        <f>IFERROR(_xlfn.XLOOKUP(A13,Catalog[MaterialCode],Catalog[ServingSize_oz],0),0)</f>
        <v>1.2</v>
      </c>
      <c r="G13" s="55">
        <f>IFERROR(_xlfn.XLOOKUP(A13,Catalog[MaterialCode],Catalog[CSCPoints],0),0)</f>
        <v>25</v>
      </c>
      <c r="H13" s="55" t="str">
        <f>IFERROR(_xlfn.XLOOKUP(A13,Catalog[MaterialCode],Catalog[CNPortion],0),0)</f>
        <v>1 piece</v>
      </c>
      <c r="I13" s="55">
        <f>IFERROR(_xlfn.XLOOKUP(A13,Catalog[MaterialCode],Catalog[MMA_oz],0),0)</f>
        <v>1</v>
      </c>
      <c r="J13" s="55">
        <f>IFERROR(_xlfn.XLOOKUP(A13,Catalog[MaterialCode],Catalog[EqGrain_oz],0),0)</f>
        <v>0</v>
      </c>
      <c r="K13" s="55">
        <f>IFERROR(_xlfn.XLOOKUP(A13,Catalog[MaterialCode],Catalog[PorkLbsDFperCase],0),0)</f>
        <v>22.83</v>
      </c>
      <c r="L13" s="57">
        <v>0</v>
      </c>
      <c r="M13" s="57">
        <v>0</v>
      </c>
      <c r="N13" s="57">
        <v>0</v>
      </c>
      <c r="O13" s="55">
        <f t="shared" si="0"/>
        <v>0</v>
      </c>
      <c r="P13" s="55">
        <f t="shared" si="1"/>
        <v>0</v>
      </c>
      <c r="Q13" s="55">
        <f t="shared" si="2"/>
        <v>0</v>
      </c>
      <c r="R13" s="63">
        <v>0</v>
      </c>
      <c r="S13" s="57">
        <v>0</v>
      </c>
      <c r="T13" s="57">
        <v>0</v>
      </c>
      <c r="U13" s="57">
        <v>0</v>
      </c>
      <c r="V13" s="57">
        <v>0</v>
      </c>
      <c r="W13" s="57">
        <v>0</v>
      </c>
      <c r="X13" s="57">
        <v>0</v>
      </c>
      <c r="Y13" s="57">
        <v>0</v>
      </c>
      <c r="Z13" s="57">
        <v>0</v>
      </c>
      <c r="AA13" s="57">
        <v>0</v>
      </c>
      <c r="AB13" s="57">
        <v>0</v>
      </c>
      <c r="AC13" s="57">
        <v>0</v>
      </c>
      <c r="AD13" s="55">
        <f t="shared" si="3"/>
        <v>0</v>
      </c>
    </row>
    <row r="14" spans="1:30" x14ac:dyDescent="0.25">
      <c r="B14" s="56" t="str">
        <f>IFERROR(_xlfn.XLOOKUP(A14,Catalog[MaterialCode],Catalog[Description],""),"")</f>
        <v/>
      </c>
      <c r="C14" s="55" t="str">
        <f>IFERROR(_xlfn.XLOOKUP(A14,Catalog[MaterialCode],Catalog[Commodity],""),"")</f>
        <v/>
      </c>
      <c r="D14" s="55">
        <f>IFERROR(_xlfn.XLOOKUP(A14,Catalog[MaterialCode],Catalog[NetCaseWeight_lbs],0),0)</f>
        <v>0</v>
      </c>
      <c r="E14" s="55">
        <f>IFERROR(_xlfn.XLOOKUP(A14,Catalog[MaterialCode],Catalog[ServingsPerCase],0),0)</f>
        <v>0</v>
      </c>
      <c r="F14" s="55">
        <f>IFERROR(_xlfn.XLOOKUP(A14,Catalog[MaterialCode],Catalog[ServingSize_oz],0),0)</f>
        <v>0</v>
      </c>
      <c r="G14" s="55">
        <f>IFERROR(_xlfn.XLOOKUP(A14,Catalog[MaterialCode],Catalog[CSCPoints],0),0)</f>
        <v>0</v>
      </c>
      <c r="H14" s="55">
        <f>IFERROR(_xlfn.XLOOKUP(A14,Catalog[MaterialCode],Catalog[CNPortion],0),0)</f>
        <v>0</v>
      </c>
      <c r="I14" s="55">
        <f>IFERROR(_xlfn.XLOOKUP(A14,Catalog[MaterialCode],Catalog[MMA_oz],0),0)</f>
        <v>0</v>
      </c>
      <c r="J14" s="55">
        <f>IFERROR(_xlfn.XLOOKUP(A14,Catalog[MaterialCode],Catalog[EqGrain_oz],0),0)</f>
        <v>0</v>
      </c>
      <c r="K14" s="55">
        <f>IFERROR(_xlfn.XLOOKUP(A14,Catalog[MaterialCode],Catalog[PorkLbsDFperCase],0),0)</f>
        <v>0</v>
      </c>
      <c r="L14" s="57">
        <v>0</v>
      </c>
      <c r="M14" s="57">
        <v>0</v>
      </c>
      <c r="N14" s="57">
        <v>0</v>
      </c>
      <c r="O14" s="55">
        <f t="shared" si="0"/>
        <v>0</v>
      </c>
      <c r="P14" s="55">
        <f t="shared" si="1"/>
        <v>0</v>
      </c>
      <c r="Q14" s="55">
        <f t="shared" si="2"/>
        <v>0</v>
      </c>
      <c r="R14" s="63">
        <v>0</v>
      </c>
      <c r="S14" s="57">
        <v>0</v>
      </c>
      <c r="T14" s="57">
        <v>0</v>
      </c>
      <c r="U14" s="57">
        <v>0</v>
      </c>
      <c r="V14" s="57">
        <v>0</v>
      </c>
      <c r="W14" s="57">
        <v>0</v>
      </c>
      <c r="X14" s="57">
        <v>0</v>
      </c>
      <c r="Y14" s="57">
        <v>0</v>
      </c>
      <c r="Z14" s="57">
        <v>0</v>
      </c>
      <c r="AA14" s="57">
        <v>0</v>
      </c>
      <c r="AB14" s="57">
        <v>0</v>
      </c>
      <c r="AC14" s="57">
        <v>0</v>
      </c>
      <c r="AD14" s="55">
        <f t="shared" si="3"/>
        <v>0</v>
      </c>
    </row>
    <row r="15" spans="1:30" x14ac:dyDescent="0.25">
      <c r="B15" s="56" t="str">
        <f>IFERROR(_xlfn.XLOOKUP(A15,Catalog[MaterialCode],Catalog[Description],""),"")</f>
        <v/>
      </c>
      <c r="C15" s="55" t="str">
        <f>IFERROR(_xlfn.XLOOKUP(A15,Catalog[MaterialCode],Catalog[Commodity],""),"")</f>
        <v/>
      </c>
      <c r="D15" s="55">
        <f>IFERROR(_xlfn.XLOOKUP(A15,Catalog[MaterialCode],Catalog[NetCaseWeight_lbs],0),0)</f>
        <v>0</v>
      </c>
      <c r="E15" s="55">
        <f>IFERROR(_xlfn.XLOOKUP(A15,Catalog[MaterialCode],Catalog[ServingsPerCase],0),0)</f>
        <v>0</v>
      </c>
      <c r="F15" s="55">
        <f>IFERROR(_xlfn.XLOOKUP(A15,Catalog[MaterialCode],Catalog[ServingSize_oz],0),0)</f>
        <v>0</v>
      </c>
      <c r="G15" s="55">
        <f>IFERROR(_xlfn.XLOOKUP(A15,Catalog[MaterialCode],Catalog[CSCPoints],0),0)</f>
        <v>0</v>
      </c>
      <c r="H15" s="55">
        <f>IFERROR(_xlfn.XLOOKUP(A15,Catalog[MaterialCode],Catalog[CNPortion],0),0)</f>
        <v>0</v>
      </c>
      <c r="I15" s="55">
        <f>IFERROR(_xlfn.XLOOKUP(A15,Catalog[MaterialCode],Catalog[MMA_oz],0),0)</f>
        <v>0</v>
      </c>
      <c r="J15" s="55">
        <f>IFERROR(_xlfn.XLOOKUP(A15,Catalog[MaterialCode],Catalog[EqGrain_oz],0),0)</f>
        <v>0</v>
      </c>
      <c r="K15" s="55">
        <f>IFERROR(_xlfn.XLOOKUP(A15,Catalog[MaterialCode],Catalog[PorkLbsDFperCase],0),0)</f>
        <v>0</v>
      </c>
      <c r="L15" s="57">
        <v>0</v>
      </c>
      <c r="M15" s="57">
        <v>0</v>
      </c>
      <c r="N15" s="57">
        <v>0</v>
      </c>
      <c r="O15" s="55">
        <f t="shared" si="0"/>
        <v>0</v>
      </c>
      <c r="P15" s="55">
        <f t="shared" si="1"/>
        <v>0</v>
      </c>
      <c r="Q15" s="55">
        <f t="shared" si="2"/>
        <v>0</v>
      </c>
      <c r="R15" s="63">
        <v>0</v>
      </c>
      <c r="S15" s="57">
        <v>0</v>
      </c>
      <c r="T15" s="57">
        <v>0</v>
      </c>
      <c r="U15" s="57">
        <v>0</v>
      </c>
      <c r="V15" s="57">
        <v>0</v>
      </c>
      <c r="W15" s="57">
        <v>0</v>
      </c>
      <c r="X15" s="57">
        <v>0</v>
      </c>
      <c r="Y15" s="57">
        <v>0</v>
      </c>
      <c r="Z15" s="57">
        <v>0</v>
      </c>
      <c r="AA15" s="57">
        <v>0</v>
      </c>
      <c r="AB15" s="57">
        <v>0</v>
      </c>
      <c r="AC15" s="57">
        <v>0</v>
      </c>
      <c r="AD15" s="55">
        <f t="shared" si="3"/>
        <v>0</v>
      </c>
    </row>
    <row r="16" spans="1:30" x14ac:dyDescent="0.25">
      <c r="B16" s="56" t="str">
        <f>IFERROR(_xlfn.XLOOKUP(A16,Catalog[MaterialCode],Catalog[Description],""),"")</f>
        <v/>
      </c>
      <c r="C16" s="55" t="str">
        <f>IFERROR(_xlfn.XLOOKUP(A16,Catalog[MaterialCode],Catalog[Commodity],""),"")</f>
        <v/>
      </c>
      <c r="D16" s="55">
        <f>IFERROR(_xlfn.XLOOKUP(A16,Catalog[MaterialCode],Catalog[NetCaseWeight_lbs],0),0)</f>
        <v>0</v>
      </c>
      <c r="E16" s="55">
        <f>IFERROR(_xlfn.XLOOKUP(A16,Catalog[MaterialCode],Catalog[ServingsPerCase],0),0)</f>
        <v>0</v>
      </c>
      <c r="F16" s="55">
        <f>IFERROR(_xlfn.XLOOKUP(A16,Catalog[MaterialCode],Catalog[ServingSize_oz],0),0)</f>
        <v>0</v>
      </c>
      <c r="G16" s="55">
        <f>IFERROR(_xlfn.XLOOKUP(A16,Catalog[MaterialCode],Catalog[CSCPoints],0),0)</f>
        <v>0</v>
      </c>
      <c r="H16" s="55">
        <f>IFERROR(_xlfn.XLOOKUP(A16,Catalog[MaterialCode],Catalog[CNPortion],0),0)</f>
        <v>0</v>
      </c>
      <c r="I16" s="55">
        <f>IFERROR(_xlfn.XLOOKUP(A16,Catalog[MaterialCode],Catalog[MMA_oz],0),0)</f>
        <v>0</v>
      </c>
      <c r="J16" s="55">
        <f>IFERROR(_xlfn.XLOOKUP(A16,Catalog[MaterialCode],Catalog[EqGrain_oz],0),0)</f>
        <v>0</v>
      </c>
      <c r="K16" s="55">
        <f>IFERROR(_xlfn.XLOOKUP(A16,Catalog[MaterialCode],Catalog[PorkLbsDFperCase],0),0)</f>
        <v>0</v>
      </c>
      <c r="L16" s="57">
        <v>0</v>
      </c>
      <c r="M16" s="57">
        <v>0</v>
      </c>
      <c r="N16" s="57">
        <v>0</v>
      </c>
      <c r="O16" s="55">
        <f t="shared" si="0"/>
        <v>0</v>
      </c>
      <c r="P16" s="55">
        <f t="shared" si="1"/>
        <v>0</v>
      </c>
      <c r="Q16" s="55">
        <f t="shared" si="2"/>
        <v>0</v>
      </c>
      <c r="R16" s="63">
        <v>0</v>
      </c>
      <c r="S16" s="57">
        <v>0</v>
      </c>
      <c r="T16" s="57">
        <v>0</v>
      </c>
      <c r="U16" s="57">
        <v>0</v>
      </c>
      <c r="V16" s="57">
        <v>0</v>
      </c>
      <c r="W16" s="57">
        <v>0</v>
      </c>
      <c r="X16" s="57">
        <v>0</v>
      </c>
      <c r="Y16" s="57">
        <v>0</v>
      </c>
      <c r="Z16" s="57">
        <v>0</v>
      </c>
      <c r="AA16" s="57">
        <v>0</v>
      </c>
      <c r="AB16" s="57">
        <v>0</v>
      </c>
      <c r="AC16" s="57">
        <v>0</v>
      </c>
      <c r="AD16" s="55">
        <f t="shared" si="3"/>
        <v>0</v>
      </c>
    </row>
    <row r="17" spans="2:30" x14ac:dyDescent="0.25">
      <c r="B17" s="56" t="str">
        <f>IFERROR(_xlfn.XLOOKUP(A17,Catalog[MaterialCode],Catalog[Description],""),"")</f>
        <v/>
      </c>
      <c r="C17" s="55" t="str">
        <f>IFERROR(_xlfn.XLOOKUP(A17,Catalog[MaterialCode],Catalog[Commodity],""),"")</f>
        <v/>
      </c>
      <c r="D17" s="55">
        <f>IFERROR(_xlfn.XLOOKUP(A17,Catalog[MaterialCode],Catalog[NetCaseWeight_lbs],0),0)</f>
        <v>0</v>
      </c>
      <c r="E17" s="55">
        <f>IFERROR(_xlfn.XLOOKUP(A17,Catalog[MaterialCode],Catalog[ServingsPerCase],0),0)</f>
        <v>0</v>
      </c>
      <c r="F17" s="55">
        <f>IFERROR(_xlfn.XLOOKUP(A17,Catalog[MaterialCode],Catalog[ServingSize_oz],0),0)</f>
        <v>0</v>
      </c>
      <c r="G17" s="55">
        <f>IFERROR(_xlfn.XLOOKUP(A17,Catalog[MaterialCode],Catalog[CSCPoints],0),0)</f>
        <v>0</v>
      </c>
      <c r="H17" s="55">
        <f>IFERROR(_xlfn.XLOOKUP(A17,Catalog[MaterialCode],Catalog[CNPortion],0),0)</f>
        <v>0</v>
      </c>
      <c r="I17" s="55">
        <f>IFERROR(_xlfn.XLOOKUP(A17,Catalog[MaterialCode],Catalog[MMA_oz],0),0)</f>
        <v>0</v>
      </c>
      <c r="J17" s="55">
        <f>IFERROR(_xlfn.XLOOKUP(A17,Catalog[MaterialCode],Catalog[EqGrain_oz],0),0)</f>
        <v>0</v>
      </c>
      <c r="K17" s="55">
        <f>IFERROR(_xlfn.XLOOKUP(A17,Catalog[MaterialCode],Catalog[PorkLbsDFperCase],0),0)</f>
        <v>0</v>
      </c>
      <c r="L17" s="57">
        <v>0</v>
      </c>
      <c r="M17" s="57">
        <v>0</v>
      </c>
      <c r="N17" s="57">
        <v>0</v>
      </c>
      <c r="O17" s="55">
        <f t="shared" si="0"/>
        <v>0</v>
      </c>
      <c r="P17" s="55">
        <f t="shared" si="1"/>
        <v>0</v>
      </c>
      <c r="Q17" s="55">
        <f t="shared" si="2"/>
        <v>0</v>
      </c>
      <c r="R17" s="63">
        <v>0</v>
      </c>
      <c r="S17" s="57">
        <v>0</v>
      </c>
      <c r="T17" s="57">
        <v>0</v>
      </c>
      <c r="U17" s="57">
        <v>0</v>
      </c>
      <c r="V17" s="57">
        <v>0</v>
      </c>
      <c r="W17" s="57">
        <v>0</v>
      </c>
      <c r="X17" s="57">
        <v>0</v>
      </c>
      <c r="Y17" s="57">
        <v>0</v>
      </c>
      <c r="Z17" s="57">
        <v>0</v>
      </c>
      <c r="AA17" s="57">
        <v>0</v>
      </c>
      <c r="AB17" s="57">
        <v>0</v>
      </c>
      <c r="AC17" s="57">
        <v>0</v>
      </c>
      <c r="AD17" s="55">
        <f t="shared" si="3"/>
        <v>0</v>
      </c>
    </row>
    <row r="18" spans="2:30" x14ac:dyDescent="0.25">
      <c r="B18" s="56" t="str">
        <f>IFERROR(_xlfn.XLOOKUP(A18,Catalog[MaterialCode],Catalog[Description],""),"")</f>
        <v/>
      </c>
      <c r="C18" s="55" t="str">
        <f>IFERROR(_xlfn.XLOOKUP(A18,Catalog[MaterialCode],Catalog[Commodity],""),"")</f>
        <v/>
      </c>
      <c r="D18" s="55">
        <f>IFERROR(_xlfn.XLOOKUP(A18,Catalog[MaterialCode],Catalog[NetCaseWeight_lbs],0),0)</f>
        <v>0</v>
      </c>
      <c r="E18" s="55">
        <f>IFERROR(_xlfn.XLOOKUP(A18,Catalog[MaterialCode],Catalog[ServingsPerCase],0),0)</f>
        <v>0</v>
      </c>
      <c r="F18" s="55">
        <f>IFERROR(_xlfn.XLOOKUP(A18,Catalog[MaterialCode],Catalog[ServingSize_oz],0),0)</f>
        <v>0</v>
      </c>
      <c r="G18" s="55">
        <f>IFERROR(_xlfn.XLOOKUP(A18,Catalog[MaterialCode],Catalog[CSCPoints],0),0)</f>
        <v>0</v>
      </c>
      <c r="H18" s="55">
        <f>IFERROR(_xlfn.XLOOKUP(A18,Catalog[MaterialCode],Catalog[CNPortion],0),0)</f>
        <v>0</v>
      </c>
      <c r="I18" s="55">
        <f>IFERROR(_xlfn.XLOOKUP(A18,Catalog[MaterialCode],Catalog[MMA_oz],0),0)</f>
        <v>0</v>
      </c>
      <c r="J18" s="55">
        <f>IFERROR(_xlfn.XLOOKUP(A18,Catalog[MaterialCode],Catalog[EqGrain_oz],0),0)</f>
        <v>0</v>
      </c>
      <c r="K18" s="55">
        <f>IFERROR(_xlfn.XLOOKUP(A18,Catalog[MaterialCode],Catalog[PorkLbsDFperCase],0),0)</f>
        <v>0</v>
      </c>
      <c r="L18" s="57">
        <v>0</v>
      </c>
      <c r="M18" s="57">
        <v>0</v>
      </c>
      <c r="N18" s="57">
        <v>0</v>
      </c>
      <c r="O18" s="55">
        <f t="shared" si="0"/>
        <v>0</v>
      </c>
      <c r="P18" s="55">
        <f t="shared" si="1"/>
        <v>0</v>
      </c>
      <c r="Q18" s="55">
        <f t="shared" si="2"/>
        <v>0</v>
      </c>
      <c r="R18" s="63">
        <v>0</v>
      </c>
      <c r="S18" s="57">
        <v>0</v>
      </c>
      <c r="T18" s="57">
        <v>0</v>
      </c>
      <c r="U18" s="57">
        <v>0</v>
      </c>
      <c r="V18" s="57">
        <v>0</v>
      </c>
      <c r="W18" s="57">
        <v>0</v>
      </c>
      <c r="X18" s="57">
        <v>0</v>
      </c>
      <c r="Y18" s="57">
        <v>0</v>
      </c>
      <c r="Z18" s="57">
        <v>0</v>
      </c>
      <c r="AA18" s="57">
        <v>0</v>
      </c>
      <c r="AB18" s="57">
        <v>0</v>
      </c>
      <c r="AC18" s="57">
        <v>0</v>
      </c>
      <c r="AD18" s="55">
        <f t="shared" si="3"/>
        <v>0</v>
      </c>
    </row>
    <row r="19" spans="2:30" x14ac:dyDescent="0.25">
      <c r="B19" s="56" t="str">
        <f>IFERROR(_xlfn.XLOOKUP(A19,Catalog[MaterialCode],Catalog[Description],""),"")</f>
        <v/>
      </c>
      <c r="C19" s="55" t="str">
        <f>IFERROR(_xlfn.XLOOKUP(A19,Catalog[MaterialCode],Catalog[Commodity],""),"")</f>
        <v/>
      </c>
      <c r="D19" s="55">
        <f>IFERROR(_xlfn.XLOOKUP(A19,Catalog[MaterialCode],Catalog[NetCaseWeight_lbs],0),0)</f>
        <v>0</v>
      </c>
      <c r="E19" s="55">
        <f>IFERROR(_xlfn.XLOOKUP(A19,Catalog[MaterialCode],Catalog[ServingsPerCase],0),0)</f>
        <v>0</v>
      </c>
      <c r="F19" s="55">
        <f>IFERROR(_xlfn.XLOOKUP(A19,Catalog[MaterialCode],Catalog[ServingSize_oz],0),0)</f>
        <v>0</v>
      </c>
      <c r="G19" s="55">
        <f>IFERROR(_xlfn.XLOOKUP(A19,Catalog[MaterialCode],Catalog[CSCPoints],0),0)</f>
        <v>0</v>
      </c>
      <c r="H19" s="55">
        <f>IFERROR(_xlfn.XLOOKUP(A19,Catalog[MaterialCode],Catalog[CNPortion],0),0)</f>
        <v>0</v>
      </c>
      <c r="I19" s="55">
        <f>IFERROR(_xlfn.XLOOKUP(A19,Catalog[MaterialCode],Catalog[MMA_oz],0),0)</f>
        <v>0</v>
      </c>
      <c r="J19" s="55">
        <f>IFERROR(_xlfn.XLOOKUP(A19,Catalog[MaterialCode],Catalog[EqGrain_oz],0),0)</f>
        <v>0</v>
      </c>
      <c r="K19" s="55">
        <f>IFERROR(_xlfn.XLOOKUP(A19,Catalog[MaterialCode],Catalog[PorkLbsDFperCase],0),0)</f>
        <v>0</v>
      </c>
      <c r="L19" s="57">
        <v>0</v>
      </c>
      <c r="M19" s="57">
        <v>0</v>
      </c>
      <c r="N19" s="57">
        <v>0</v>
      </c>
      <c r="O19" s="55">
        <f t="shared" si="0"/>
        <v>0</v>
      </c>
      <c r="P19" s="55">
        <f t="shared" si="1"/>
        <v>0</v>
      </c>
      <c r="Q19" s="55">
        <f t="shared" si="2"/>
        <v>0</v>
      </c>
      <c r="R19" s="63">
        <v>0</v>
      </c>
      <c r="S19" s="57">
        <v>0</v>
      </c>
      <c r="T19" s="57">
        <v>0</v>
      </c>
      <c r="U19" s="57">
        <v>0</v>
      </c>
      <c r="V19" s="57">
        <v>0</v>
      </c>
      <c r="W19" s="57">
        <v>0</v>
      </c>
      <c r="X19" s="57">
        <v>0</v>
      </c>
      <c r="Y19" s="57">
        <v>0</v>
      </c>
      <c r="Z19" s="57">
        <v>0</v>
      </c>
      <c r="AA19" s="57">
        <v>0</v>
      </c>
      <c r="AB19" s="57">
        <v>0</v>
      </c>
      <c r="AC19" s="57">
        <v>0</v>
      </c>
      <c r="AD19" s="55">
        <f t="shared" si="3"/>
        <v>0</v>
      </c>
    </row>
    <row r="20" spans="2:30" x14ac:dyDescent="0.25">
      <c r="B20" s="56" t="str">
        <f>IFERROR(_xlfn.XLOOKUP(A20,Catalog[MaterialCode],Catalog[Description],""),"")</f>
        <v/>
      </c>
      <c r="C20" s="55" t="str">
        <f>IFERROR(_xlfn.XLOOKUP(A20,Catalog[MaterialCode],Catalog[Commodity],""),"")</f>
        <v/>
      </c>
      <c r="D20" s="55">
        <f>IFERROR(_xlfn.XLOOKUP(A20,Catalog[MaterialCode],Catalog[NetCaseWeight_lbs],0),0)</f>
        <v>0</v>
      </c>
      <c r="E20" s="55">
        <f>IFERROR(_xlfn.XLOOKUP(A20,Catalog[MaterialCode],Catalog[ServingsPerCase],0),0)</f>
        <v>0</v>
      </c>
      <c r="F20" s="55">
        <f>IFERROR(_xlfn.XLOOKUP(A20,Catalog[MaterialCode],Catalog[ServingSize_oz],0),0)</f>
        <v>0</v>
      </c>
      <c r="G20" s="55">
        <f>IFERROR(_xlfn.XLOOKUP(A20,Catalog[MaterialCode],Catalog[CSCPoints],0),0)</f>
        <v>0</v>
      </c>
      <c r="H20" s="55">
        <f>IFERROR(_xlfn.XLOOKUP(A20,Catalog[MaterialCode],Catalog[CNPortion],0),0)</f>
        <v>0</v>
      </c>
      <c r="I20" s="55">
        <f>IFERROR(_xlfn.XLOOKUP(A20,Catalog[MaterialCode],Catalog[MMA_oz],0),0)</f>
        <v>0</v>
      </c>
      <c r="J20" s="55">
        <f>IFERROR(_xlfn.XLOOKUP(A20,Catalog[MaterialCode],Catalog[EqGrain_oz],0),0)</f>
        <v>0</v>
      </c>
      <c r="K20" s="55">
        <f>IFERROR(_xlfn.XLOOKUP(A20,Catalog[MaterialCode],Catalog[PorkLbsDFperCase],0),0)</f>
        <v>0</v>
      </c>
      <c r="L20" s="57">
        <v>0</v>
      </c>
      <c r="M20" s="57">
        <v>0</v>
      </c>
      <c r="N20" s="57">
        <v>0</v>
      </c>
      <c r="O20" s="55">
        <f t="shared" si="0"/>
        <v>0</v>
      </c>
      <c r="P20" s="55">
        <f t="shared" si="1"/>
        <v>0</v>
      </c>
      <c r="Q20" s="55">
        <f t="shared" si="2"/>
        <v>0</v>
      </c>
      <c r="R20" s="63">
        <v>0</v>
      </c>
      <c r="S20" s="57">
        <v>0</v>
      </c>
      <c r="T20" s="57">
        <v>0</v>
      </c>
      <c r="U20" s="57">
        <v>0</v>
      </c>
      <c r="V20" s="57">
        <v>0</v>
      </c>
      <c r="W20" s="57">
        <v>0</v>
      </c>
      <c r="X20" s="57">
        <v>0</v>
      </c>
      <c r="Y20" s="57">
        <v>0</v>
      </c>
      <c r="Z20" s="57">
        <v>0</v>
      </c>
      <c r="AA20" s="57">
        <v>0</v>
      </c>
      <c r="AB20" s="57">
        <v>0</v>
      </c>
      <c r="AC20" s="57">
        <v>0</v>
      </c>
      <c r="AD20" s="55">
        <f t="shared" si="3"/>
        <v>0</v>
      </c>
    </row>
    <row r="21" spans="2:30" x14ac:dyDescent="0.25">
      <c r="B21" s="56" t="str">
        <f>IFERROR(_xlfn.XLOOKUP(A21,Catalog[MaterialCode],Catalog[Description],""),"")</f>
        <v/>
      </c>
      <c r="C21" s="55" t="str">
        <f>IFERROR(_xlfn.XLOOKUP(A21,Catalog[MaterialCode],Catalog[Commodity],""),"")</f>
        <v/>
      </c>
      <c r="D21" s="55">
        <f>IFERROR(_xlfn.XLOOKUP(A21,Catalog[MaterialCode],Catalog[NetCaseWeight_lbs],0),0)</f>
        <v>0</v>
      </c>
      <c r="E21" s="55">
        <f>IFERROR(_xlfn.XLOOKUP(A21,Catalog[MaterialCode],Catalog[ServingsPerCase],0),0)</f>
        <v>0</v>
      </c>
      <c r="F21" s="55">
        <f>IFERROR(_xlfn.XLOOKUP(A21,Catalog[MaterialCode],Catalog[ServingSize_oz],0),0)</f>
        <v>0</v>
      </c>
      <c r="G21" s="55">
        <f>IFERROR(_xlfn.XLOOKUP(A21,Catalog[MaterialCode],Catalog[CSCPoints],0),0)</f>
        <v>0</v>
      </c>
      <c r="H21" s="55">
        <f>IFERROR(_xlfn.XLOOKUP(A21,Catalog[MaterialCode],Catalog[CNPortion],0),0)</f>
        <v>0</v>
      </c>
      <c r="I21" s="55">
        <f>IFERROR(_xlfn.XLOOKUP(A21,Catalog[MaterialCode],Catalog[MMA_oz],0),0)</f>
        <v>0</v>
      </c>
      <c r="J21" s="55">
        <f>IFERROR(_xlfn.XLOOKUP(A21,Catalog[MaterialCode],Catalog[EqGrain_oz],0),0)</f>
        <v>0</v>
      </c>
      <c r="K21" s="55">
        <f>IFERROR(_xlfn.XLOOKUP(A21,Catalog[MaterialCode],Catalog[PorkLbsDFperCase],0),0)</f>
        <v>0</v>
      </c>
      <c r="L21" s="57">
        <v>0</v>
      </c>
      <c r="M21" s="57">
        <v>0</v>
      </c>
      <c r="N21" s="57">
        <v>0</v>
      </c>
      <c r="O21" s="55">
        <f t="shared" si="0"/>
        <v>0</v>
      </c>
      <c r="P21" s="55">
        <f t="shared" si="1"/>
        <v>0</v>
      </c>
      <c r="Q21" s="55">
        <f t="shared" si="2"/>
        <v>0</v>
      </c>
      <c r="R21" s="63">
        <v>0</v>
      </c>
      <c r="S21" s="57">
        <v>0</v>
      </c>
      <c r="T21" s="57">
        <v>0</v>
      </c>
      <c r="U21" s="57">
        <v>0</v>
      </c>
      <c r="V21" s="57">
        <v>0</v>
      </c>
      <c r="W21" s="57">
        <v>0</v>
      </c>
      <c r="X21" s="57">
        <v>0</v>
      </c>
      <c r="Y21" s="57">
        <v>0</v>
      </c>
      <c r="Z21" s="57">
        <v>0</v>
      </c>
      <c r="AA21" s="57">
        <v>0</v>
      </c>
      <c r="AB21" s="57">
        <v>0</v>
      </c>
      <c r="AC21" s="57">
        <v>0</v>
      </c>
      <c r="AD21" s="55">
        <f t="shared" si="3"/>
        <v>0</v>
      </c>
    </row>
    <row r="22" spans="2:30" x14ac:dyDescent="0.25">
      <c r="B22" s="56" t="str">
        <f>IFERROR(_xlfn.XLOOKUP(A22,Catalog[MaterialCode],Catalog[Description],""),"")</f>
        <v/>
      </c>
      <c r="C22" s="55" t="str">
        <f>IFERROR(_xlfn.XLOOKUP(A22,Catalog[MaterialCode],Catalog[Commodity],""),"")</f>
        <v/>
      </c>
      <c r="D22" s="55">
        <f>IFERROR(_xlfn.XLOOKUP(A22,Catalog[MaterialCode],Catalog[NetCaseWeight_lbs],0),0)</f>
        <v>0</v>
      </c>
      <c r="E22" s="55">
        <f>IFERROR(_xlfn.XLOOKUP(A22,Catalog[MaterialCode],Catalog[ServingsPerCase],0),0)</f>
        <v>0</v>
      </c>
      <c r="F22" s="55">
        <f>IFERROR(_xlfn.XLOOKUP(A22,Catalog[MaterialCode],Catalog[ServingSize_oz],0),0)</f>
        <v>0</v>
      </c>
      <c r="G22" s="55">
        <f>IFERROR(_xlfn.XLOOKUP(A22,Catalog[MaterialCode],Catalog[CSCPoints],0),0)</f>
        <v>0</v>
      </c>
      <c r="H22" s="55">
        <f>IFERROR(_xlfn.XLOOKUP(A22,Catalog[MaterialCode],Catalog[CNPortion],0),0)</f>
        <v>0</v>
      </c>
      <c r="I22" s="55">
        <f>IFERROR(_xlfn.XLOOKUP(A22,Catalog[MaterialCode],Catalog[MMA_oz],0),0)</f>
        <v>0</v>
      </c>
      <c r="J22" s="55">
        <f>IFERROR(_xlfn.XLOOKUP(A22,Catalog[MaterialCode],Catalog[EqGrain_oz],0),0)</f>
        <v>0</v>
      </c>
      <c r="K22" s="55">
        <f>IFERROR(_xlfn.XLOOKUP(A22,Catalog[MaterialCode],Catalog[PorkLbsDFperCase],0),0)</f>
        <v>0</v>
      </c>
      <c r="L22" s="57">
        <v>0</v>
      </c>
      <c r="M22" s="57">
        <v>0</v>
      </c>
      <c r="N22" s="57">
        <v>0</v>
      </c>
      <c r="O22" s="55">
        <f t="shared" si="0"/>
        <v>0</v>
      </c>
      <c r="P22" s="55">
        <f t="shared" si="1"/>
        <v>0</v>
      </c>
      <c r="Q22" s="55">
        <f t="shared" si="2"/>
        <v>0</v>
      </c>
      <c r="R22" s="63">
        <v>0</v>
      </c>
      <c r="S22" s="57">
        <v>0</v>
      </c>
      <c r="T22" s="57">
        <v>0</v>
      </c>
      <c r="U22" s="57">
        <v>0</v>
      </c>
      <c r="V22" s="57">
        <v>0</v>
      </c>
      <c r="W22" s="57">
        <v>0</v>
      </c>
      <c r="X22" s="57">
        <v>0</v>
      </c>
      <c r="Y22" s="57">
        <v>0</v>
      </c>
      <c r="Z22" s="57">
        <v>0</v>
      </c>
      <c r="AA22" s="57">
        <v>0</v>
      </c>
      <c r="AB22" s="57">
        <v>0</v>
      </c>
      <c r="AC22" s="57">
        <v>0</v>
      </c>
      <c r="AD22" s="55">
        <f t="shared" si="3"/>
        <v>0</v>
      </c>
    </row>
    <row r="23" spans="2:30" x14ac:dyDescent="0.25">
      <c r="B23" s="56" t="str">
        <f>IFERROR(_xlfn.XLOOKUP(A23,Catalog[MaterialCode],Catalog[Description],""),"")</f>
        <v/>
      </c>
      <c r="C23" s="55" t="str">
        <f>IFERROR(_xlfn.XLOOKUP(A23,Catalog[MaterialCode],Catalog[Commodity],""),"")</f>
        <v/>
      </c>
      <c r="D23" s="55">
        <f>IFERROR(_xlfn.XLOOKUP(A23,Catalog[MaterialCode],Catalog[NetCaseWeight_lbs],0),0)</f>
        <v>0</v>
      </c>
      <c r="E23" s="55">
        <f>IFERROR(_xlfn.XLOOKUP(A23,Catalog[MaterialCode],Catalog[ServingsPerCase],0),0)</f>
        <v>0</v>
      </c>
      <c r="F23" s="55">
        <f>IFERROR(_xlfn.XLOOKUP(A23,Catalog[MaterialCode],Catalog[ServingSize_oz],0),0)</f>
        <v>0</v>
      </c>
      <c r="G23" s="55">
        <f>IFERROR(_xlfn.XLOOKUP(A23,Catalog[MaterialCode],Catalog[CSCPoints],0),0)</f>
        <v>0</v>
      </c>
      <c r="H23" s="55">
        <f>IFERROR(_xlfn.XLOOKUP(A23,Catalog[MaterialCode],Catalog[CNPortion],0),0)</f>
        <v>0</v>
      </c>
      <c r="I23" s="55">
        <f>IFERROR(_xlfn.XLOOKUP(A23,Catalog[MaterialCode],Catalog[MMA_oz],0),0)</f>
        <v>0</v>
      </c>
      <c r="J23" s="55">
        <f>IFERROR(_xlfn.XLOOKUP(A23,Catalog[MaterialCode],Catalog[EqGrain_oz],0),0)</f>
        <v>0</v>
      </c>
      <c r="K23" s="55">
        <f>IFERROR(_xlfn.XLOOKUP(A23,Catalog[MaterialCode],Catalog[PorkLbsDFperCase],0),0)</f>
        <v>0</v>
      </c>
      <c r="L23" s="57">
        <v>0</v>
      </c>
      <c r="M23" s="57">
        <v>0</v>
      </c>
      <c r="N23" s="57">
        <v>0</v>
      </c>
      <c r="O23" s="55">
        <f t="shared" si="0"/>
        <v>0</v>
      </c>
      <c r="P23" s="55">
        <f t="shared" si="1"/>
        <v>0</v>
      </c>
      <c r="Q23" s="55">
        <f t="shared" si="2"/>
        <v>0</v>
      </c>
      <c r="R23" s="63">
        <v>0</v>
      </c>
      <c r="S23" s="57">
        <v>0</v>
      </c>
      <c r="T23" s="57">
        <v>0</v>
      </c>
      <c r="U23" s="57">
        <v>0</v>
      </c>
      <c r="V23" s="57">
        <v>0</v>
      </c>
      <c r="W23" s="57">
        <v>0</v>
      </c>
      <c r="X23" s="57">
        <v>0</v>
      </c>
      <c r="Y23" s="57">
        <v>0</v>
      </c>
      <c r="Z23" s="57">
        <v>0</v>
      </c>
      <c r="AA23" s="57">
        <v>0</v>
      </c>
      <c r="AB23" s="57">
        <v>0</v>
      </c>
      <c r="AC23" s="57">
        <v>0</v>
      </c>
      <c r="AD23" s="55">
        <f t="shared" si="3"/>
        <v>0</v>
      </c>
    </row>
    <row r="24" spans="2:30" x14ac:dyDescent="0.25">
      <c r="B24" s="56" t="str">
        <f>IFERROR(_xlfn.XLOOKUP(A24,Catalog[MaterialCode],Catalog[Description],""),"")</f>
        <v/>
      </c>
      <c r="C24" s="55" t="str">
        <f>IFERROR(_xlfn.XLOOKUP(A24,Catalog[MaterialCode],Catalog[Commodity],""),"")</f>
        <v/>
      </c>
      <c r="D24" s="55">
        <f>IFERROR(_xlfn.XLOOKUP(A24,Catalog[MaterialCode],Catalog[NetCaseWeight_lbs],0),0)</f>
        <v>0</v>
      </c>
      <c r="E24" s="55">
        <f>IFERROR(_xlfn.XLOOKUP(A24,Catalog[MaterialCode],Catalog[ServingsPerCase],0),0)</f>
        <v>0</v>
      </c>
      <c r="F24" s="55">
        <f>IFERROR(_xlfn.XLOOKUP(A24,Catalog[MaterialCode],Catalog[ServingSize_oz],0),0)</f>
        <v>0</v>
      </c>
      <c r="G24" s="55">
        <f>IFERROR(_xlfn.XLOOKUP(A24,Catalog[MaterialCode],Catalog[CSCPoints],0),0)</f>
        <v>0</v>
      </c>
      <c r="H24" s="55">
        <f>IFERROR(_xlfn.XLOOKUP(A24,Catalog[MaterialCode],Catalog[CNPortion],0),0)</f>
        <v>0</v>
      </c>
      <c r="I24" s="55">
        <f>IFERROR(_xlfn.XLOOKUP(A24,Catalog[MaterialCode],Catalog[MMA_oz],0),0)</f>
        <v>0</v>
      </c>
      <c r="J24" s="55">
        <f>IFERROR(_xlfn.XLOOKUP(A24,Catalog[MaterialCode],Catalog[EqGrain_oz],0),0)</f>
        <v>0</v>
      </c>
      <c r="K24" s="55">
        <f>IFERROR(_xlfn.XLOOKUP(A24,Catalog[MaterialCode],Catalog[PorkLbsDFperCase],0),0)</f>
        <v>0</v>
      </c>
      <c r="L24" s="57">
        <v>0</v>
      </c>
      <c r="M24" s="57">
        <v>0</v>
      </c>
      <c r="N24" s="57">
        <v>0</v>
      </c>
      <c r="O24" s="55">
        <f t="shared" si="0"/>
        <v>0</v>
      </c>
      <c r="P24" s="55">
        <f t="shared" si="1"/>
        <v>0</v>
      </c>
      <c r="Q24" s="55">
        <f t="shared" si="2"/>
        <v>0</v>
      </c>
      <c r="R24" s="63">
        <v>0</v>
      </c>
      <c r="S24" s="57">
        <v>0</v>
      </c>
      <c r="T24" s="57">
        <v>0</v>
      </c>
      <c r="U24" s="57">
        <v>0</v>
      </c>
      <c r="V24" s="57">
        <v>0</v>
      </c>
      <c r="W24" s="57">
        <v>0</v>
      </c>
      <c r="X24" s="57">
        <v>0</v>
      </c>
      <c r="Y24" s="57">
        <v>0</v>
      </c>
      <c r="Z24" s="57">
        <v>0</v>
      </c>
      <c r="AA24" s="57">
        <v>0</v>
      </c>
      <c r="AB24" s="57">
        <v>0</v>
      </c>
      <c r="AC24" s="57">
        <v>0</v>
      </c>
      <c r="AD24" s="55">
        <f t="shared" si="3"/>
        <v>0</v>
      </c>
    </row>
    <row r="25" spans="2:30" x14ac:dyDescent="0.25">
      <c r="B25" s="56" t="str">
        <f>IFERROR(_xlfn.XLOOKUP(A25,Catalog[MaterialCode],Catalog[Description],""),"")</f>
        <v/>
      </c>
      <c r="C25" s="55" t="str">
        <f>IFERROR(_xlfn.XLOOKUP(A25,Catalog[MaterialCode],Catalog[Commodity],""),"")</f>
        <v/>
      </c>
      <c r="D25" s="55">
        <f>IFERROR(_xlfn.XLOOKUP(A25,Catalog[MaterialCode],Catalog[NetCaseWeight_lbs],0),0)</f>
        <v>0</v>
      </c>
      <c r="E25" s="55">
        <f>IFERROR(_xlfn.XLOOKUP(A25,Catalog[MaterialCode],Catalog[ServingsPerCase],0),0)</f>
        <v>0</v>
      </c>
      <c r="F25" s="55">
        <f>IFERROR(_xlfn.XLOOKUP(A25,Catalog[MaterialCode],Catalog[ServingSize_oz],0),0)</f>
        <v>0</v>
      </c>
      <c r="G25" s="55">
        <f>IFERROR(_xlfn.XLOOKUP(A25,Catalog[MaterialCode],Catalog[CSCPoints],0),0)</f>
        <v>0</v>
      </c>
      <c r="H25" s="55">
        <f>IFERROR(_xlfn.XLOOKUP(A25,Catalog[MaterialCode],Catalog[CNPortion],0),0)</f>
        <v>0</v>
      </c>
      <c r="I25" s="55">
        <f>IFERROR(_xlfn.XLOOKUP(A25,Catalog[MaterialCode],Catalog[MMA_oz],0),0)</f>
        <v>0</v>
      </c>
      <c r="J25" s="55">
        <f>IFERROR(_xlfn.XLOOKUP(A25,Catalog[MaterialCode],Catalog[EqGrain_oz],0),0)</f>
        <v>0</v>
      </c>
      <c r="K25" s="55">
        <f>IFERROR(_xlfn.XLOOKUP(A25,Catalog[MaterialCode],Catalog[PorkLbsDFperCase],0),0)</f>
        <v>0</v>
      </c>
      <c r="L25" s="57">
        <v>0</v>
      </c>
      <c r="M25" s="57">
        <v>0</v>
      </c>
      <c r="N25" s="57">
        <v>0</v>
      </c>
      <c r="O25" s="55">
        <f t="shared" si="0"/>
        <v>0</v>
      </c>
      <c r="P25" s="55">
        <f t="shared" si="1"/>
        <v>0</v>
      </c>
      <c r="Q25" s="55">
        <f t="shared" si="2"/>
        <v>0</v>
      </c>
      <c r="R25" s="63">
        <v>0</v>
      </c>
      <c r="S25" s="57">
        <v>0</v>
      </c>
      <c r="T25" s="57">
        <v>0</v>
      </c>
      <c r="U25" s="57">
        <v>0</v>
      </c>
      <c r="V25" s="57">
        <v>0</v>
      </c>
      <c r="W25" s="57">
        <v>0</v>
      </c>
      <c r="X25" s="57">
        <v>0</v>
      </c>
      <c r="Y25" s="57">
        <v>0</v>
      </c>
      <c r="Z25" s="57">
        <v>0</v>
      </c>
      <c r="AA25" s="57">
        <v>0</v>
      </c>
      <c r="AB25" s="57">
        <v>0</v>
      </c>
      <c r="AC25" s="57">
        <v>0</v>
      </c>
      <c r="AD25" s="55">
        <f t="shared" si="3"/>
        <v>0</v>
      </c>
    </row>
    <row r="26" spans="2:30" x14ac:dyDescent="0.25">
      <c r="B26" s="56" t="str">
        <f>IFERROR(_xlfn.XLOOKUP(A26,Catalog[MaterialCode],Catalog[Description],""),"")</f>
        <v/>
      </c>
      <c r="C26" s="55" t="str">
        <f>IFERROR(_xlfn.XLOOKUP(A26,Catalog[MaterialCode],Catalog[Commodity],""),"")</f>
        <v/>
      </c>
      <c r="D26" s="55">
        <f>IFERROR(_xlfn.XLOOKUP(A26,Catalog[MaterialCode],Catalog[NetCaseWeight_lbs],0),0)</f>
        <v>0</v>
      </c>
      <c r="E26" s="55">
        <f>IFERROR(_xlfn.XLOOKUP(A26,Catalog[MaterialCode],Catalog[ServingsPerCase],0),0)</f>
        <v>0</v>
      </c>
      <c r="F26" s="55">
        <f>IFERROR(_xlfn.XLOOKUP(A26,Catalog[MaterialCode],Catalog[ServingSize_oz],0),0)</f>
        <v>0</v>
      </c>
      <c r="G26" s="55">
        <f>IFERROR(_xlfn.XLOOKUP(A26,Catalog[MaterialCode],Catalog[CSCPoints],0),0)</f>
        <v>0</v>
      </c>
      <c r="H26" s="55">
        <f>IFERROR(_xlfn.XLOOKUP(A26,Catalog[MaterialCode],Catalog[CNPortion],0),0)</f>
        <v>0</v>
      </c>
      <c r="I26" s="55">
        <f>IFERROR(_xlfn.XLOOKUP(A26,Catalog[MaterialCode],Catalog[MMA_oz],0),0)</f>
        <v>0</v>
      </c>
      <c r="J26" s="55">
        <f>IFERROR(_xlfn.XLOOKUP(A26,Catalog[MaterialCode],Catalog[EqGrain_oz],0),0)</f>
        <v>0</v>
      </c>
      <c r="K26" s="55">
        <f>IFERROR(_xlfn.XLOOKUP(A26,Catalog[MaterialCode],Catalog[PorkLbsDFperCase],0),0)</f>
        <v>0</v>
      </c>
      <c r="L26" s="57">
        <v>0</v>
      </c>
      <c r="M26" s="57">
        <v>0</v>
      </c>
      <c r="N26" s="57">
        <v>0</v>
      </c>
      <c r="O26" s="55">
        <f t="shared" si="0"/>
        <v>0</v>
      </c>
      <c r="P26" s="55">
        <f t="shared" si="1"/>
        <v>0</v>
      </c>
      <c r="Q26" s="55">
        <f t="shared" si="2"/>
        <v>0</v>
      </c>
      <c r="R26" s="63">
        <v>0</v>
      </c>
      <c r="S26" s="57">
        <v>0</v>
      </c>
      <c r="T26" s="57">
        <v>0</v>
      </c>
      <c r="U26" s="57">
        <v>0</v>
      </c>
      <c r="V26" s="57">
        <v>0</v>
      </c>
      <c r="W26" s="57">
        <v>0</v>
      </c>
      <c r="X26" s="57">
        <v>0</v>
      </c>
      <c r="Y26" s="57">
        <v>0</v>
      </c>
      <c r="Z26" s="57">
        <v>0</v>
      </c>
      <c r="AA26" s="57">
        <v>0</v>
      </c>
      <c r="AB26" s="57">
        <v>0</v>
      </c>
      <c r="AC26" s="57">
        <v>0</v>
      </c>
      <c r="AD26" s="55">
        <f t="shared" si="3"/>
        <v>0</v>
      </c>
    </row>
    <row r="27" spans="2:30" x14ac:dyDescent="0.25">
      <c r="B27" s="56" t="str">
        <f>IFERROR(_xlfn.XLOOKUP(A27,Catalog[MaterialCode],Catalog[Description],""),"")</f>
        <v/>
      </c>
      <c r="C27" s="55" t="str">
        <f>IFERROR(_xlfn.XLOOKUP(A27,Catalog[MaterialCode],Catalog[Commodity],""),"")</f>
        <v/>
      </c>
      <c r="D27" s="55">
        <f>IFERROR(_xlfn.XLOOKUP(A27,Catalog[MaterialCode],Catalog[NetCaseWeight_lbs],0),0)</f>
        <v>0</v>
      </c>
      <c r="E27" s="55">
        <f>IFERROR(_xlfn.XLOOKUP(A27,Catalog[MaterialCode],Catalog[ServingsPerCase],0),0)</f>
        <v>0</v>
      </c>
      <c r="F27" s="55">
        <f>IFERROR(_xlfn.XLOOKUP(A27,Catalog[MaterialCode],Catalog[ServingSize_oz],0),0)</f>
        <v>0</v>
      </c>
      <c r="G27" s="55">
        <f>IFERROR(_xlfn.XLOOKUP(A27,Catalog[MaterialCode],Catalog[CSCPoints],0),0)</f>
        <v>0</v>
      </c>
      <c r="H27" s="55">
        <f>IFERROR(_xlfn.XLOOKUP(A27,Catalog[MaterialCode],Catalog[CNPortion],0),0)</f>
        <v>0</v>
      </c>
      <c r="I27" s="55">
        <f>IFERROR(_xlfn.XLOOKUP(A27,Catalog[MaterialCode],Catalog[MMA_oz],0),0)</f>
        <v>0</v>
      </c>
      <c r="J27" s="55">
        <f>IFERROR(_xlfn.XLOOKUP(A27,Catalog[MaterialCode],Catalog[EqGrain_oz],0),0)</f>
        <v>0</v>
      </c>
      <c r="K27" s="55">
        <f>IFERROR(_xlfn.XLOOKUP(A27,Catalog[MaterialCode],Catalog[PorkLbsDFperCase],0),0)</f>
        <v>0</v>
      </c>
      <c r="L27" s="57">
        <v>0</v>
      </c>
      <c r="M27" s="57">
        <v>0</v>
      </c>
      <c r="N27" s="57">
        <v>0</v>
      </c>
      <c r="O27" s="55">
        <f t="shared" si="0"/>
        <v>0</v>
      </c>
      <c r="P27" s="55">
        <f t="shared" si="1"/>
        <v>0</v>
      </c>
      <c r="Q27" s="55">
        <f t="shared" si="2"/>
        <v>0</v>
      </c>
      <c r="R27" s="63">
        <v>0</v>
      </c>
      <c r="S27" s="57">
        <v>0</v>
      </c>
      <c r="T27" s="57">
        <v>0</v>
      </c>
      <c r="U27" s="57">
        <v>0</v>
      </c>
      <c r="V27" s="57">
        <v>0</v>
      </c>
      <c r="W27" s="57">
        <v>0</v>
      </c>
      <c r="X27" s="57">
        <v>0</v>
      </c>
      <c r="Y27" s="57">
        <v>0</v>
      </c>
      <c r="Z27" s="57">
        <v>0</v>
      </c>
      <c r="AA27" s="57">
        <v>0</v>
      </c>
      <c r="AB27" s="57">
        <v>0</v>
      </c>
      <c r="AC27" s="57">
        <v>0</v>
      </c>
      <c r="AD27" s="55">
        <f t="shared" si="3"/>
        <v>0</v>
      </c>
    </row>
    <row r="28" spans="2:30" x14ac:dyDescent="0.25">
      <c r="B28" s="56" t="str">
        <f>IFERROR(_xlfn.XLOOKUP(A28,Catalog[MaterialCode],Catalog[Description],""),"")</f>
        <v/>
      </c>
      <c r="C28" s="55" t="str">
        <f>IFERROR(_xlfn.XLOOKUP(A28,Catalog[MaterialCode],Catalog[Commodity],""),"")</f>
        <v/>
      </c>
      <c r="D28" s="55">
        <f>IFERROR(_xlfn.XLOOKUP(A28,Catalog[MaterialCode],Catalog[NetCaseWeight_lbs],0),0)</f>
        <v>0</v>
      </c>
      <c r="E28" s="55">
        <f>IFERROR(_xlfn.XLOOKUP(A28,Catalog[MaterialCode],Catalog[ServingsPerCase],0),0)</f>
        <v>0</v>
      </c>
      <c r="F28" s="55">
        <f>IFERROR(_xlfn.XLOOKUP(A28,Catalog[MaterialCode],Catalog[ServingSize_oz],0),0)</f>
        <v>0</v>
      </c>
      <c r="G28" s="55">
        <f>IFERROR(_xlfn.XLOOKUP(A28,Catalog[MaterialCode],Catalog[CSCPoints],0),0)</f>
        <v>0</v>
      </c>
      <c r="H28" s="55">
        <f>IFERROR(_xlfn.XLOOKUP(A28,Catalog[MaterialCode],Catalog[CNPortion],0),0)</f>
        <v>0</v>
      </c>
      <c r="I28" s="55">
        <f>IFERROR(_xlfn.XLOOKUP(A28,Catalog[MaterialCode],Catalog[MMA_oz],0),0)</f>
        <v>0</v>
      </c>
      <c r="J28" s="55">
        <f>IFERROR(_xlfn.XLOOKUP(A28,Catalog[MaterialCode],Catalog[EqGrain_oz],0),0)</f>
        <v>0</v>
      </c>
      <c r="K28" s="55">
        <f>IFERROR(_xlfn.XLOOKUP(A28,Catalog[MaterialCode],Catalog[PorkLbsDFperCase],0),0)</f>
        <v>0</v>
      </c>
      <c r="L28" s="57">
        <v>0</v>
      </c>
      <c r="M28" s="57">
        <v>0</v>
      </c>
      <c r="N28" s="57">
        <v>0</v>
      </c>
      <c r="O28" s="55">
        <f t="shared" si="0"/>
        <v>0</v>
      </c>
      <c r="P28" s="55">
        <f t="shared" si="1"/>
        <v>0</v>
      </c>
      <c r="Q28" s="55">
        <f t="shared" si="2"/>
        <v>0</v>
      </c>
      <c r="R28" s="63">
        <v>0</v>
      </c>
      <c r="S28" s="57">
        <v>0</v>
      </c>
      <c r="T28" s="57">
        <v>0</v>
      </c>
      <c r="U28" s="57">
        <v>0</v>
      </c>
      <c r="V28" s="57">
        <v>0</v>
      </c>
      <c r="W28" s="57">
        <v>0</v>
      </c>
      <c r="X28" s="57">
        <v>0</v>
      </c>
      <c r="Y28" s="57">
        <v>0</v>
      </c>
      <c r="Z28" s="57">
        <v>0</v>
      </c>
      <c r="AA28" s="57">
        <v>0</v>
      </c>
      <c r="AB28" s="57">
        <v>0</v>
      </c>
      <c r="AC28" s="57">
        <v>0</v>
      </c>
      <c r="AD28" s="55">
        <f t="shared" si="3"/>
        <v>0</v>
      </c>
    </row>
    <row r="29" spans="2:30" x14ac:dyDescent="0.25">
      <c r="B29" s="56" t="str">
        <f>IFERROR(_xlfn.XLOOKUP(A29,Catalog[MaterialCode],Catalog[Description],""),"")</f>
        <v/>
      </c>
      <c r="C29" s="55" t="str">
        <f>IFERROR(_xlfn.XLOOKUP(A29,Catalog[MaterialCode],Catalog[Commodity],""),"")</f>
        <v/>
      </c>
      <c r="D29" s="55">
        <f>IFERROR(_xlfn.XLOOKUP(A29,Catalog[MaterialCode],Catalog[NetCaseWeight_lbs],0),0)</f>
        <v>0</v>
      </c>
      <c r="E29" s="55">
        <f>IFERROR(_xlfn.XLOOKUP(A29,Catalog[MaterialCode],Catalog[ServingsPerCase],0),0)</f>
        <v>0</v>
      </c>
      <c r="F29" s="55">
        <f>IFERROR(_xlfn.XLOOKUP(A29,Catalog[MaterialCode],Catalog[ServingSize_oz],0),0)</f>
        <v>0</v>
      </c>
      <c r="G29" s="55">
        <f>IFERROR(_xlfn.XLOOKUP(A29,Catalog[MaterialCode],Catalog[CSCPoints],0),0)</f>
        <v>0</v>
      </c>
      <c r="H29" s="55">
        <f>IFERROR(_xlfn.XLOOKUP(A29,Catalog[MaterialCode],Catalog[CNPortion],0),0)</f>
        <v>0</v>
      </c>
      <c r="I29" s="55">
        <f>IFERROR(_xlfn.XLOOKUP(A29,Catalog[MaterialCode],Catalog[MMA_oz],0),0)</f>
        <v>0</v>
      </c>
      <c r="J29" s="55">
        <f>IFERROR(_xlfn.XLOOKUP(A29,Catalog[MaterialCode],Catalog[EqGrain_oz],0),0)</f>
        <v>0</v>
      </c>
      <c r="K29" s="55">
        <f>IFERROR(_xlfn.XLOOKUP(A29,Catalog[MaterialCode],Catalog[PorkLbsDFperCase],0),0)</f>
        <v>0</v>
      </c>
      <c r="L29" s="57">
        <v>0</v>
      </c>
      <c r="M29" s="57">
        <v>0</v>
      </c>
      <c r="N29" s="57">
        <v>0</v>
      </c>
      <c r="O29" s="55">
        <f t="shared" si="0"/>
        <v>0</v>
      </c>
      <c r="P29" s="55">
        <f t="shared" si="1"/>
        <v>0</v>
      </c>
      <c r="Q29" s="55">
        <f t="shared" si="2"/>
        <v>0</v>
      </c>
      <c r="R29" s="63">
        <v>0</v>
      </c>
      <c r="S29" s="57">
        <v>0</v>
      </c>
      <c r="T29" s="57">
        <v>0</v>
      </c>
      <c r="U29" s="57">
        <v>0</v>
      </c>
      <c r="V29" s="57">
        <v>0</v>
      </c>
      <c r="W29" s="57">
        <v>0</v>
      </c>
      <c r="X29" s="57">
        <v>0</v>
      </c>
      <c r="Y29" s="57">
        <v>0</v>
      </c>
      <c r="Z29" s="57">
        <v>0</v>
      </c>
      <c r="AA29" s="57">
        <v>0</v>
      </c>
      <c r="AB29" s="57">
        <v>0</v>
      </c>
      <c r="AC29" s="57">
        <v>0</v>
      </c>
      <c r="AD29" s="55">
        <f t="shared" si="3"/>
        <v>0</v>
      </c>
    </row>
    <row r="30" spans="2:30" x14ac:dyDescent="0.25">
      <c r="B30" s="56" t="str">
        <f>IFERROR(_xlfn.XLOOKUP(A30,Catalog[MaterialCode],Catalog[Description],""),"")</f>
        <v/>
      </c>
      <c r="C30" s="55" t="str">
        <f>IFERROR(_xlfn.XLOOKUP(A30,Catalog[MaterialCode],Catalog[Commodity],""),"")</f>
        <v/>
      </c>
      <c r="D30" s="55">
        <f>IFERROR(_xlfn.XLOOKUP(A30,Catalog[MaterialCode],Catalog[NetCaseWeight_lbs],0),0)</f>
        <v>0</v>
      </c>
      <c r="E30" s="55">
        <f>IFERROR(_xlfn.XLOOKUP(A30,Catalog[MaterialCode],Catalog[ServingsPerCase],0),0)</f>
        <v>0</v>
      </c>
      <c r="F30" s="55">
        <f>IFERROR(_xlfn.XLOOKUP(A30,Catalog[MaterialCode],Catalog[ServingSize_oz],0),0)</f>
        <v>0</v>
      </c>
      <c r="G30" s="55">
        <f>IFERROR(_xlfn.XLOOKUP(A30,Catalog[MaterialCode],Catalog[CSCPoints],0),0)</f>
        <v>0</v>
      </c>
      <c r="H30" s="55">
        <f>IFERROR(_xlfn.XLOOKUP(A30,Catalog[MaterialCode],Catalog[CNPortion],0),0)</f>
        <v>0</v>
      </c>
      <c r="I30" s="55">
        <f>IFERROR(_xlfn.XLOOKUP(A30,Catalog[MaterialCode],Catalog[MMA_oz],0),0)</f>
        <v>0</v>
      </c>
      <c r="J30" s="55">
        <f>IFERROR(_xlfn.XLOOKUP(A30,Catalog[MaterialCode],Catalog[EqGrain_oz],0),0)</f>
        <v>0</v>
      </c>
      <c r="K30" s="55">
        <f>IFERROR(_xlfn.XLOOKUP(A30,Catalog[MaterialCode],Catalog[PorkLbsDFperCase],0),0)</f>
        <v>0</v>
      </c>
      <c r="L30" s="57">
        <v>0</v>
      </c>
      <c r="M30" s="57">
        <v>0</v>
      </c>
      <c r="N30" s="57">
        <v>0</v>
      </c>
      <c r="O30" s="55">
        <f t="shared" si="0"/>
        <v>0</v>
      </c>
      <c r="P30" s="55">
        <f t="shared" si="1"/>
        <v>0</v>
      </c>
      <c r="Q30" s="55">
        <f t="shared" si="2"/>
        <v>0</v>
      </c>
      <c r="R30" s="63">
        <v>0</v>
      </c>
      <c r="S30" s="57">
        <v>0</v>
      </c>
      <c r="T30" s="57">
        <v>0</v>
      </c>
      <c r="U30" s="57">
        <v>0</v>
      </c>
      <c r="V30" s="57">
        <v>0</v>
      </c>
      <c r="W30" s="57">
        <v>0</v>
      </c>
      <c r="X30" s="57">
        <v>0</v>
      </c>
      <c r="Y30" s="57">
        <v>0</v>
      </c>
      <c r="Z30" s="57">
        <v>0</v>
      </c>
      <c r="AA30" s="57">
        <v>0</v>
      </c>
      <c r="AB30" s="57">
        <v>0</v>
      </c>
      <c r="AC30" s="57">
        <v>0</v>
      </c>
      <c r="AD30" s="55">
        <f t="shared" si="3"/>
        <v>0</v>
      </c>
    </row>
    <row r="31" spans="2:30" x14ac:dyDescent="0.25">
      <c r="B31" s="56" t="str">
        <f>IFERROR(_xlfn.XLOOKUP(A31,Catalog[MaterialCode],Catalog[Description],""),"")</f>
        <v/>
      </c>
      <c r="C31" s="55" t="str">
        <f>IFERROR(_xlfn.XLOOKUP(A31,Catalog[MaterialCode],Catalog[Commodity],""),"")</f>
        <v/>
      </c>
      <c r="D31" s="55">
        <f>IFERROR(_xlfn.XLOOKUP(A31,Catalog[MaterialCode],Catalog[NetCaseWeight_lbs],0),0)</f>
        <v>0</v>
      </c>
      <c r="E31" s="55">
        <f>IFERROR(_xlfn.XLOOKUP(A31,Catalog[MaterialCode],Catalog[ServingsPerCase],0),0)</f>
        <v>0</v>
      </c>
      <c r="F31" s="55">
        <f>IFERROR(_xlfn.XLOOKUP(A31,Catalog[MaterialCode],Catalog[ServingSize_oz],0),0)</f>
        <v>0</v>
      </c>
      <c r="G31" s="55">
        <f>IFERROR(_xlfn.XLOOKUP(A31,Catalog[MaterialCode],Catalog[CSCPoints],0),0)</f>
        <v>0</v>
      </c>
      <c r="H31" s="55">
        <f>IFERROR(_xlfn.XLOOKUP(A31,Catalog[MaterialCode],Catalog[CNPortion],0),0)</f>
        <v>0</v>
      </c>
      <c r="I31" s="55">
        <f>IFERROR(_xlfn.XLOOKUP(A31,Catalog[MaterialCode],Catalog[MMA_oz],0),0)</f>
        <v>0</v>
      </c>
      <c r="J31" s="55">
        <f>IFERROR(_xlfn.XLOOKUP(A31,Catalog[MaterialCode],Catalog[EqGrain_oz],0),0)</f>
        <v>0</v>
      </c>
      <c r="K31" s="55">
        <f>IFERROR(_xlfn.XLOOKUP(A31,Catalog[MaterialCode],Catalog[PorkLbsDFperCase],0),0)</f>
        <v>0</v>
      </c>
      <c r="L31" s="57">
        <v>0</v>
      </c>
      <c r="M31" s="57">
        <v>0</v>
      </c>
      <c r="N31" s="57">
        <v>0</v>
      </c>
      <c r="O31" s="55">
        <f t="shared" si="0"/>
        <v>0</v>
      </c>
      <c r="P31" s="55">
        <f t="shared" si="1"/>
        <v>0</v>
      </c>
      <c r="Q31" s="55">
        <f t="shared" si="2"/>
        <v>0</v>
      </c>
      <c r="R31" s="63">
        <v>0</v>
      </c>
      <c r="S31" s="57">
        <v>0</v>
      </c>
      <c r="T31" s="57">
        <v>0</v>
      </c>
      <c r="U31" s="57">
        <v>0</v>
      </c>
      <c r="V31" s="57">
        <v>0</v>
      </c>
      <c r="W31" s="57">
        <v>0</v>
      </c>
      <c r="X31" s="57">
        <v>0</v>
      </c>
      <c r="Y31" s="57">
        <v>0</v>
      </c>
      <c r="Z31" s="57">
        <v>0</v>
      </c>
      <c r="AA31" s="57">
        <v>0</v>
      </c>
      <c r="AB31" s="57">
        <v>0</v>
      </c>
      <c r="AC31" s="57">
        <v>0</v>
      </c>
      <c r="AD31" s="55">
        <f t="shared" si="3"/>
        <v>0</v>
      </c>
    </row>
    <row r="32" spans="2:30" x14ac:dyDescent="0.25">
      <c r="B32" s="56" t="str">
        <f>IFERROR(_xlfn.XLOOKUP(A32,Catalog[MaterialCode],Catalog[Description],""),"")</f>
        <v/>
      </c>
      <c r="C32" s="55" t="str">
        <f>IFERROR(_xlfn.XLOOKUP(A32,Catalog[MaterialCode],Catalog[Commodity],""),"")</f>
        <v/>
      </c>
      <c r="D32" s="55">
        <f>IFERROR(_xlfn.XLOOKUP(A32,Catalog[MaterialCode],Catalog[NetCaseWeight_lbs],0),0)</f>
        <v>0</v>
      </c>
      <c r="E32" s="55">
        <f>IFERROR(_xlfn.XLOOKUP(A32,Catalog[MaterialCode],Catalog[ServingsPerCase],0),0)</f>
        <v>0</v>
      </c>
      <c r="F32" s="55">
        <f>IFERROR(_xlfn.XLOOKUP(A32,Catalog[MaterialCode],Catalog[ServingSize_oz],0),0)</f>
        <v>0</v>
      </c>
      <c r="G32" s="55">
        <f>IFERROR(_xlfn.XLOOKUP(A32,Catalog[MaterialCode],Catalog[CSCPoints],0),0)</f>
        <v>0</v>
      </c>
      <c r="H32" s="55">
        <f>IFERROR(_xlfn.XLOOKUP(A32,Catalog[MaterialCode],Catalog[CNPortion],0),0)</f>
        <v>0</v>
      </c>
      <c r="I32" s="55">
        <f>IFERROR(_xlfn.XLOOKUP(A32,Catalog[MaterialCode],Catalog[MMA_oz],0),0)</f>
        <v>0</v>
      </c>
      <c r="J32" s="55">
        <f>IFERROR(_xlfn.XLOOKUP(A32,Catalog[MaterialCode],Catalog[EqGrain_oz],0),0)</f>
        <v>0</v>
      </c>
      <c r="K32" s="55">
        <f>IFERROR(_xlfn.XLOOKUP(A32,Catalog[MaterialCode],Catalog[PorkLbsDFperCase],0),0)</f>
        <v>0</v>
      </c>
      <c r="L32" s="57">
        <v>0</v>
      </c>
      <c r="M32" s="57">
        <v>0</v>
      </c>
      <c r="N32" s="57">
        <v>0</v>
      </c>
      <c r="O32" s="55">
        <f t="shared" si="0"/>
        <v>0</v>
      </c>
      <c r="P32" s="55">
        <f t="shared" si="1"/>
        <v>0</v>
      </c>
      <c r="Q32" s="55">
        <f t="shared" si="2"/>
        <v>0</v>
      </c>
      <c r="R32" s="63">
        <v>0</v>
      </c>
      <c r="S32" s="57">
        <v>0</v>
      </c>
      <c r="T32" s="57">
        <v>0</v>
      </c>
      <c r="U32" s="57">
        <v>0</v>
      </c>
      <c r="V32" s="57">
        <v>0</v>
      </c>
      <c r="W32" s="57">
        <v>0</v>
      </c>
      <c r="X32" s="57">
        <v>0</v>
      </c>
      <c r="Y32" s="57">
        <v>0</v>
      </c>
      <c r="Z32" s="57">
        <v>0</v>
      </c>
      <c r="AA32" s="57">
        <v>0</v>
      </c>
      <c r="AB32" s="57">
        <v>0</v>
      </c>
      <c r="AC32" s="57">
        <v>0</v>
      </c>
      <c r="AD32" s="55">
        <f t="shared" si="3"/>
        <v>0</v>
      </c>
    </row>
    <row r="33" spans="2:30" x14ac:dyDescent="0.25">
      <c r="B33" s="56" t="str">
        <f>IFERROR(_xlfn.XLOOKUP(A33,Catalog[MaterialCode],Catalog[Description],""),"")</f>
        <v/>
      </c>
      <c r="C33" s="55" t="str">
        <f>IFERROR(_xlfn.XLOOKUP(A33,Catalog[MaterialCode],Catalog[Commodity],""),"")</f>
        <v/>
      </c>
      <c r="D33" s="55">
        <f>IFERROR(_xlfn.XLOOKUP(A33,Catalog[MaterialCode],Catalog[NetCaseWeight_lbs],0),0)</f>
        <v>0</v>
      </c>
      <c r="E33" s="55">
        <f>IFERROR(_xlfn.XLOOKUP(A33,Catalog[MaterialCode],Catalog[ServingsPerCase],0),0)</f>
        <v>0</v>
      </c>
      <c r="F33" s="55">
        <f>IFERROR(_xlfn.XLOOKUP(A33,Catalog[MaterialCode],Catalog[ServingSize_oz],0),0)</f>
        <v>0</v>
      </c>
      <c r="G33" s="55">
        <f>IFERROR(_xlfn.XLOOKUP(A33,Catalog[MaterialCode],Catalog[CSCPoints],0),0)</f>
        <v>0</v>
      </c>
      <c r="H33" s="55">
        <f>IFERROR(_xlfn.XLOOKUP(A33,Catalog[MaterialCode],Catalog[CNPortion],0),0)</f>
        <v>0</v>
      </c>
      <c r="I33" s="55">
        <f>IFERROR(_xlfn.XLOOKUP(A33,Catalog[MaterialCode],Catalog[MMA_oz],0),0)</f>
        <v>0</v>
      </c>
      <c r="J33" s="55">
        <f>IFERROR(_xlfn.XLOOKUP(A33,Catalog[MaterialCode],Catalog[EqGrain_oz],0),0)</f>
        <v>0</v>
      </c>
      <c r="K33" s="55">
        <f>IFERROR(_xlfn.XLOOKUP(A33,Catalog[MaterialCode],Catalog[PorkLbsDFperCase],0),0)</f>
        <v>0</v>
      </c>
      <c r="L33" s="57">
        <v>0</v>
      </c>
      <c r="M33" s="57">
        <v>0</v>
      </c>
      <c r="N33" s="57">
        <v>0</v>
      </c>
      <c r="O33" s="55">
        <f t="shared" si="0"/>
        <v>0</v>
      </c>
      <c r="P33" s="55">
        <f t="shared" si="1"/>
        <v>0</v>
      </c>
      <c r="Q33" s="55">
        <f t="shared" si="2"/>
        <v>0</v>
      </c>
      <c r="R33" s="63">
        <v>0</v>
      </c>
      <c r="S33" s="57">
        <v>0</v>
      </c>
      <c r="T33" s="57">
        <v>0</v>
      </c>
      <c r="U33" s="57">
        <v>0</v>
      </c>
      <c r="V33" s="57">
        <v>0</v>
      </c>
      <c r="W33" s="57">
        <v>0</v>
      </c>
      <c r="X33" s="57">
        <v>0</v>
      </c>
      <c r="Y33" s="57">
        <v>0</v>
      </c>
      <c r="Z33" s="57">
        <v>0</v>
      </c>
      <c r="AA33" s="57">
        <v>0</v>
      </c>
      <c r="AB33" s="57">
        <v>0</v>
      </c>
      <c r="AC33" s="57">
        <v>0</v>
      </c>
      <c r="AD33" s="55">
        <f t="shared" si="3"/>
        <v>0</v>
      </c>
    </row>
    <row r="34" spans="2:30" x14ac:dyDescent="0.25">
      <c r="B34" s="56" t="str">
        <f>IFERROR(_xlfn.XLOOKUP(A34,Catalog[MaterialCode],Catalog[Description],""),"")</f>
        <v/>
      </c>
      <c r="C34" s="55" t="str">
        <f>IFERROR(_xlfn.XLOOKUP(A34,Catalog[MaterialCode],Catalog[Commodity],""),"")</f>
        <v/>
      </c>
      <c r="D34" s="55">
        <f>IFERROR(_xlfn.XLOOKUP(A34,Catalog[MaterialCode],Catalog[NetCaseWeight_lbs],0),0)</f>
        <v>0</v>
      </c>
      <c r="E34" s="55">
        <f>IFERROR(_xlfn.XLOOKUP(A34,Catalog[MaterialCode],Catalog[ServingsPerCase],0),0)</f>
        <v>0</v>
      </c>
      <c r="F34" s="55">
        <f>IFERROR(_xlfn.XLOOKUP(A34,Catalog[MaterialCode],Catalog[ServingSize_oz],0),0)</f>
        <v>0</v>
      </c>
      <c r="G34" s="55">
        <f>IFERROR(_xlfn.XLOOKUP(A34,Catalog[MaterialCode],Catalog[CSCPoints],0),0)</f>
        <v>0</v>
      </c>
      <c r="H34" s="55">
        <f>IFERROR(_xlfn.XLOOKUP(A34,Catalog[MaterialCode],Catalog[CNPortion],0),0)</f>
        <v>0</v>
      </c>
      <c r="I34" s="55">
        <f>IFERROR(_xlfn.XLOOKUP(A34,Catalog[MaterialCode],Catalog[MMA_oz],0),0)</f>
        <v>0</v>
      </c>
      <c r="J34" s="55">
        <f>IFERROR(_xlfn.XLOOKUP(A34,Catalog[MaterialCode],Catalog[EqGrain_oz],0),0)</f>
        <v>0</v>
      </c>
      <c r="K34" s="55">
        <f>IFERROR(_xlfn.XLOOKUP(A34,Catalog[MaterialCode],Catalog[PorkLbsDFperCase],0),0)</f>
        <v>0</v>
      </c>
      <c r="L34" s="57">
        <v>0</v>
      </c>
      <c r="M34" s="57">
        <v>0</v>
      </c>
      <c r="N34" s="57">
        <v>0</v>
      </c>
      <c r="O34" s="55">
        <f t="shared" si="0"/>
        <v>0</v>
      </c>
      <c r="P34" s="55">
        <f t="shared" si="1"/>
        <v>0</v>
      </c>
      <c r="Q34" s="55">
        <f t="shared" si="2"/>
        <v>0</v>
      </c>
      <c r="R34" s="63">
        <v>0</v>
      </c>
      <c r="S34" s="57">
        <v>0</v>
      </c>
      <c r="T34" s="57">
        <v>0</v>
      </c>
      <c r="U34" s="57">
        <v>0</v>
      </c>
      <c r="V34" s="57">
        <v>0</v>
      </c>
      <c r="W34" s="57">
        <v>0</v>
      </c>
      <c r="X34" s="57">
        <v>0</v>
      </c>
      <c r="Y34" s="57">
        <v>0</v>
      </c>
      <c r="Z34" s="57">
        <v>0</v>
      </c>
      <c r="AA34" s="57">
        <v>0</v>
      </c>
      <c r="AB34" s="57">
        <v>0</v>
      </c>
      <c r="AC34" s="57">
        <v>0</v>
      </c>
      <c r="AD34" s="55">
        <f t="shared" si="3"/>
        <v>0</v>
      </c>
    </row>
    <row r="35" spans="2:30" x14ac:dyDescent="0.25">
      <c r="B35" s="56" t="str">
        <f>IFERROR(_xlfn.XLOOKUP(A35,Catalog[MaterialCode],Catalog[Description],""),"")</f>
        <v/>
      </c>
      <c r="C35" s="55" t="str">
        <f>IFERROR(_xlfn.XLOOKUP(A35,Catalog[MaterialCode],Catalog[Commodity],""),"")</f>
        <v/>
      </c>
      <c r="D35" s="55">
        <f>IFERROR(_xlfn.XLOOKUP(A35,Catalog[MaterialCode],Catalog[NetCaseWeight_lbs],0),0)</f>
        <v>0</v>
      </c>
      <c r="E35" s="55">
        <f>IFERROR(_xlfn.XLOOKUP(A35,Catalog[MaterialCode],Catalog[ServingsPerCase],0),0)</f>
        <v>0</v>
      </c>
      <c r="F35" s="55">
        <f>IFERROR(_xlfn.XLOOKUP(A35,Catalog[MaterialCode],Catalog[ServingSize_oz],0),0)</f>
        <v>0</v>
      </c>
      <c r="G35" s="55">
        <f>IFERROR(_xlfn.XLOOKUP(A35,Catalog[MaterialCode],Catalog[CSCPoints],0),0)</f>
        <v>0</v>
      </c>
      <c r="H35" s="55">
        <f>IFERROR(_xlfn.XLOOKUP(A35,Catalog[MaterialCode],Catalog[CNPortion],0),0)</f>
        <v>0</v>
      </c>
      <c r="I35" s="55">
        <f>IFERROR(_xlfn.XLOOKUP(A35,Catalog[MaterialCode],Catalog[MMA_oz],0),0)</f>
        <v>0</v>
      </c>
      <c r="J35" s="55">
        <f>IFERROR(_xlfn.XLOOKUP(A35,Catalog[MaterialCode],Catalog[EqGrain_oz],0),0)</f>
        <v>0</v>
      </c>
      <c r="K35" s="55">
        <f>IFERROR(_xlfn.XLOOKUP(A35,Catalog[MaterialCode],Catalog[PorkLbsDFperCase],0),0)</f>
        <v>0</v>
      </c>
      <c r="L35" s="57">
        <v>0</v>
      </c>
      <c r="M35" s="57">
        <v>0</v>
      </c>
      <c r="N35" s="57">
        <v>0</v>
      </c>
      <c r="O35" s="55">
        <f t="shared" si="0"/>
        <v>0</v>
      </c>
      <c r="P35" s="55">
        <f t="shared" si="1"/>
        <v>0</v>
      </c>
      <c r="Q35" s="55">
        <f t="shared" si="2"/>
        <v>0</v>
      </c>
      <c r="R35" s="63">
        <v>0</v>
      </c>
      <c r="S35" s="57">
        <v>0</v>
      </c>
      <c r="T35" s="57">
        <v>0</v>
      </c>
      <c r="U35" s="57">
        <v>0</v>
      </c>
      <c r="V35" s="57">
        <v>0</v>
      </c>
      <c r="W35" s="57">
        <v>0</v>
      </c>
      <c r="X35" s="57">
        <v>0</v>
      </c>
      <c r="Y35" s="57">
        <v>0</v>
      </c>
      <c r="Z35" s="57">
        <v>0</v>
      </c>
      <c r="AA35" s="57">
        <v>0</v>
      </c>
      <c r="AB35" s="57">
        <v>0</v>
      </c>
      <c r="AC35" s="57">
        <v>0</v>
      </c>
      <c r="AD35" s="55">
        <f t="shared" si="3"/>
        <v>0</v>
      </c>
    </row>
    <row r="36" spans="2:30" x14ac:dyDescent="0.25">
      <c r="B36" s="56" t="str">
        <f>IFERROR(_xlfn.XLOOKUP(A36,Catalog[MaterialCode],Catalog[Description],""),"")</f>
        <v/>
      </c>
      <c r="C36" s="55" t="str">
        <f>IFERROR(_xlfn.XLOOKUP(A36,Catalog[MaterialCode],Catalog[Commodity],""),"")</f>
        <v/>
      </c>
      <c r="D36" s="55">
        <f>IFERROR(_xlfn.XLOOKUP(A36,Catalog[MaterialCode],Catalog[NetCaseWeight_lbs],0),0)</f>
        <v>0</v>
      </c>
      <c r="E36" s="55">
        <f>IFERROR(_xlfn.XLOOKUP(A36,Catalog[MaterialCode],Catalog[ServingsPerCase],0),0)</f>
        <v>0</v>
      </c>
      <c r="F36" s="55">
        <f>IFERROR(_xlfn.XLOOKUP(A36,Catalog[MaterialCode],Catalog[ServingSize_oz],0),0)</f>
        <v>0</v>
      </c>
      <c r="G36" s="55">
        <f>IFERROR(_xlfn.XLOOKUP(A36,Catalog[MaterialCode],Catalog[CSCPoints],0),0)</f>
        <v>0</v>
      </c>
      <c r="H36" s="55">
        <f>IFERROR(_xlfn.XLOOKUP(A36,Catalog[MaterialCode],Catalog[CNPortion],0),0)</f>
        <v>0</v>
      </c>
      <c r="I36" s="55">
        <f>IFERROR(_xlfn.XLOOKUP(A36,Catalog[MaterialCode],Catalog[MMA_oz],0),0)</f>
        <v>0</v>
      </c>
      <c r="J36" s="55">
        <f>IFERROR(_xlfn.XLOOKUP(A36,Catalog[MaterialCode],Catalog[EqGrain_oz],0),0)</f>
        <v>0</v>
      </c>
      <c r="K36" s="55">
        <f>IFERROR(_xlfn.XLOOKUP(A36,Catalog[MaterialCode],Catalog[PorkLbsDFperCase],0),0)</f>
        <v>0</v>
      </c>
      <c r="L36" s="57">
        <v>0</v>
      </c>
      <c r="M36" s="57">
        <v>0</v>
      </c>
      <c r="N36" s="57">
        <v>0</v>
      </c>
      <c r="O36" s="55">
        <f t="shared" si="0"/>
        <v>0</v>
      </c>
      <c r="P36" s="55">
        <f t="shared" si="1"/>
        <v>0</v>
      </c>
      <c r="Q36" s="55">
        <f t="shared" si="2"/>
        <v>0</v>
      </c>
      <c r="R36" s="63">
        <v>0</v>
      </c>
      <c r="S36" s="57">
        <v>0</v>
      </c>
      <c r="T36" s="57">
        <v>0</v>
      </c>
      <c r="U36" s="57">
        <v>0</v>
      </c>
      <c r="V36" s="57">
        <v>0</v>
      </c>
      <c r="W36" s="57">
        <v>0</v>
      </c>
      <c r="X36" s="57">
        <v>0</v>
      </c>
      <c r="Y36" s="57">
        <v>0</v>
      </c>
      <c r="Z36" s="57">
        <v>0</v>
      </c>
      <c r="AA36" s="57">
        <v>0</v>
      </c>
      <c r="AB36" s="57">
        <v>0</v>
      </c>
      <c r="AC36" s="57">
        <v>0</v>
      </c>
      <c r="AD36" s="55">
        <f t="shared" si="3"/>
        <v>0</v>
      </c>
    </row>
    <row r="37" spans="2:30" x14ac:dyDescent="0.25">
      <c r="B37" s="56" t="str">
        <f>IFERROR(_xlfn.XLOOKUP(A37,Catalog[MaterialCode],Catalog[Description],""),"")</f>
        <v/>
      </c>
      <c r="C37" s="55" t="str">
        <f>IFERROR(_xlfn.XLOOKUP(A37,Catalog[MaterialCode],Catalog[Commodity],""),"")</f>
        <v/>
      </c>
      <c r="D37" s="55">
        <f>IFERROR(_xlfn.XLOOKUP(A37,Catalog[MaterialCode],Catalog[NetCaseWeight_lbs],0),0)</f>
        <v>0</v>
      </c>
      <c r="E37" s="55">
        <f>IFERROR(_xlfn.XLOOKUP(A37,Catalog[MaterialCode],Catalog[ServingsPerCase],0),0)</f>
        <v>0</v>
      </c>
      <c r="F37" s="55">
        <f>IFERROR(_xlfn.XLOOKUP(A37,Catalog[MaterialCode],Catalog[ServingSize_oz],0),0)</f>
        <v>0</v>
      </c>
      <c r="G37" s="55">
        <f>IFERROR(_xlfn.XLOOKUP(A37,Catalog[MaterialCode],Catalog[CSCPoints],0),0)</f>
        <v>0</v>
      </c>
      <c r="H37" s="55">
        <f>IFERROR(_xlfn.XLOOKUP(A37,Catalog[MaterialCode],Catalog[CNPortion],0),0)</f>
        <v>0</v>
      </c>
      <c r="I37" s="55">
        <f>IFERROR(_xlfn.XLOOKUP(A37,Catalog[MaterialCode],Catalog[MMA_oz],0),0)</f>
        <v>0</v>
      </c>
      <c r="J37" s="55">
        <f>IFERROR(_xlfn.XLOOKUP(A37,Catalog[MaterialCode],Catalog[EqGrain_oz],0),0)</f>
        <v>0</v>
      </c>
      <c r="K37" s="55">
        <f>IFERROR(_xlfn.XLOOKUP(A37,Catalog[MaterialCode],Catalog[PorkLbsDFperCase],0),0)</f>
        <v>0</v>
      </c>
      <c r="L37" s="57">
        <v>0</v>
      </c>
      <c r="M37" s="57">
        <v>0</v>
      </c>
      <c r="N37" s="57">
        <v>0</v>
      </c>
      <c r="O37" s="55">
        <f t="shared" si="0"/>
        <v>0</v>
      </c>
      <c r="P37" s="55">
        <f t="shared" si="1"/>
        <v>0</v>
      </c>
      <c r="Q37" s="55">
        <f t="shared" si="2"/>
        <v>0</v>
      </c>
      <c r="R37" s="63">
        <v>0</v>
      </c>
      <c r="S37" s="57">
        <v>0</v>
      </c>
      <c r="T37" s="57">
        <v>0</v>
      </c>
      <c r="U37" s="57">
        <v>0</v>
      </c>
      <c r="V37" s="57">
        <v>0</v>
      </c>
      <c r="W37" s="57">
        <v>0</v>
      </c>
      <c r="X37" s="57">
        <v>0</v>
      </c>
      <c r="Y37" s="57">
        <v>0</v>
      </c>
      <c r="Z37" s="57">
        <v>0</v>
      </c>
      <c r="AA37" s="57">
        <v>0</v>
      </c>
      <c r="AB37" s="57">
        <v>0</v>
      </c>
      <c r="AC37" s="57">
        <v>0</v>
      </c>
      <c r="AD37" s="55">
        <f t="shared" si="3"/>
        <v>0</v>
      </c>
    </row>
    <row r="38" spans="2:30" x14ac:dyDescent="0.25">
      <c r="B38" s="56" t="str">
        <f>IFERROR(_xlfn.XLOOKUP(A38,Catalog[MaterialCode],Catalog[Description],""),"")</f>
        <v/>
      </c>
      <c r="C38" s="55" t="str">
        <f>IFERROR(_xlfn.XLOOKUP(A38,Catalog[MaterialCode],Catalog[Commodity],""),"")</f>
        <v/>
      </c>
      <c r="D38" s="55">
        <f>IFERROR(_xlfn.XLOOKUP(A38,Catalog[MaterialCode],Catalog[NetCaseWeight_lbs],0),0)</f>
        <v>0</v>
      </c>
      <c r="E38" s="55">
        <f>IFERROR(_xlfn.XLOOKUP(A38,Catalog[MaterialCode],Catalog[ServingsPerCase],0),0)</f>
        <v>0</v>
      </c>
      <c r="F38" s="55">
        <f>IFERROR(_xlfn.XLOOKUP(A38,Catalog[MaterialCode],Catalog[ServingSize_oz],0),0)</f>
        <v>0</v>
      </c>
      <c r="G38" s="55">
        <f>IFERROR(_xlfn.XLOOKUP(A38,Catalog[MaterialCode],Catalog[CSCPoints],0),0)</f>
        <v>0</v>
      </c>
      <c r="H38" s="55">
        <f>IFERROR(_xlfn.XLOOKUP(A38,Catalog[MaterialCode],Catalog[CNPortion],0),0)</f>
        <v>0</v>
      </c>
      <c r="I38" s="55">
        <f>IFERROR(_xlfn.XLOOKUP(A38,Catalog[MaterialCode],Catalog[MMA_oz],0),0)</f>
        <v>0</v>
      </c>
      <c r="J38" s="55">
        <f>IFERROR(_xlfn.XLOOKUP(A38,Catalog[MaterialCode],Catalog[EqGrain_oz],0),0)</f>
        <v>0</v>
      </c>
      <c r="K38" s="55">
        <f>IFERROR(_xlfn.XLOOKUP(A38,Catalog[MaterialCode],Catalog[PorkLbsDFperCase],0),0)</f>
        <v>0</v>
      </c>
      <c r="L38" s="57">
        <v>0</v>
      </c>
      <c r="M38" s="57">
        <v>0</v>
      </c>
      <c r="N38" s="57">
        <v>0</v>
      </c>
      <c r="O38" s="55">
        <f t="shared" si="0"/>
        <v>0</v>
      </c>
      <c r="P38" s="55">
        <f t="shared" si="1"/>
        <v>0</v>
      </c>
      <c r="Q38" s="55">
        <f t="shared" si="2"/>
        <v>0</v>
      </c>
      <c r="R38" s="63">
        <v>0</v>
      </c>
      <c r="S38" s="57">
        <v>0</v>
      </c>
      <c r="T38" s="57">
        <v>0</v>
      </c>
      <c r="U38" s="57">
        <v>0</v>
      </c>
      <c r="V38" s="57">
        <v>0</v>
      </c>
      <c r="W38" s="57">
        <v>0</v>
      </c>
      <c r="X38" s="57">
        <v>0</v>
      </c>
      <c r="Y38" s="57">
        <v>0</v>
      </c>
      <c r="Z38" s="57">
        <v>0</v>
      </c>
      <c r="AA38" s="57">
        <v>0</v>
      </c>
      <c r="AB38" s="57">
        <v>0</v>
      </c>
      <c r="AC38" s="57">
        <v>0</v>
      </c>
      <c r="AD38" s="55">
        <f t="shared" si="3"/>
        <v>0</v>
      </c>
    </row>
    <row r="39" spans="2:30" x14ac:dyDescent="0.25">
      <c r="B39" s="56" t="str">
        <f>IFERROR(_xlfn.XLOOKUP(A39,Catalog[MaterialCode],Catalog[Description],""),"")</f>
        <v/>
      </c>
      <c r="C39" s="55" t="str">
        <f>IFERROR(_xlfn.XLOOKUP(A39,Catalog[MaterialCode],Catalog[Commodity],""),"")</f>
        <v/>
      </c>
      <c r="D39" s="55">
        <f>IFERROR(_xlfn.XLOOKUP(A39,Catalog[MaterialCode],Catalog[NetCaseWeight_lbs],0),0)</f>
        <v>0</v>
      </c>
      <c r="E39" s="55">
        <f>IFERROR(_xlfn.XLOOKUP(A39,Catalog[MaterialCode],Catalog[ServingsPerCase],0),0)</f>
        <v>0</v>
      </c>
      <c r="F39" s="55">
        <f>IFERROR(_xlfn.XLOOKUP(A39,Catalog[MaterialCode],Catalog[ServingSize_oz],0),0)</f>
        <v>0</v>
      </c>
      <c r="G39" s="55">
        <f>IFERROR(_xlfn.XLOOKUP(A39,Catalog[MaterialCode],Catalog[CSCPoints],0),0)</f>
        <v>0</v>
      </c>
      <c r="H39" s="55">
        <f>IFERROR(_xlfn.XLOOKUP(A39,Catalog[MaterialCode],Catalog[CNPortion],0),0)</f>
        <v>0</v>
      </c>
      <c r="I39" s="55">
        <f>IFERROR(_xlfn.XLOOKUP(A39,Catalog[MaterialCode],Catalog[MMA_oz],0),0)</f>
        <v>0</v>
      </c>
      <c r="J39" s="55">
        <f>IFERROR(_xlfn.XLOOKUP(A39,Catalog[MaterialCode],Catalog[EqGrain_oz],0),0)</f>
        <v>0</v>
      </c>
      <c r="K39" s="55">
        <f>IFERROR(_xlfn.XLOOKUP(A39,Catalog[MaterialCode],Catalog[PorkLbsDFperCase],0),0)</f>
        <v>0</v>
      </c>
      <c r="L39" s="57">
        <v>0</v>
      </c>
      <c r="M39" s="57">
        <v>0</v>
      </c>
      <c r="N39" s="57">
        <v>0</v>
      </c>
      <c r="O39" s="55">
        <f t="shared" si="0"/>
        <v>0</v>
      </c>
      <c r="P39" s="55">
        <f t="shared" si="1"/>
        <v>0</v>
      </c>
      <c r="Q39" s="55">
        <f t="shared" si="2"/>
        <v>0</v>
      </c>
      <c r="R39" s="63">
        <v>0</v>
      </c>
      <c r="S39" s="57">
        <v>0</v>
      </c>
      <c r="T39" s="57">
        <v>0</v>
      </c>
      <c r="U39" s="57">
        <v>0</v>
      </c>
      <c r="V39" s="57">
        <v>0</v>
      </c>
      <c r="W39" s="57">
        <v>0</v>
      </c>
      <c r="X39" s="57">
        <v>0</v>
      </c>
      <c r="Y39" s="57">
        <v>0</v>
      </c>
      <c r="Z39" s="57">
        <v>0</v>
      </c>
      <c r="AA39" s="57">
        <v>0</v>
      </c>
      <c r="AB39" s="57">
        <v>0</v>
      </c>
      <c r="AC39" s="57">
        <v>0</v>
      </c>
      <c r="AD39" s="55">
        <f t="shared" si="3"/>
        <v>0</v>
      </c>
    </row>
    <row r="40" spans="2:30" x14ac:dyDescent="0.25">
      <c r="B40" s="56" t="str">
        <f>IFERROR(_xlfn.XLOOKUP(A40,Catalog[MaterialCode],Catalog[Description],""),"")</f>
        <v/>
      </c>
      <c r="C40" s="55" t="str">
        <f>IFERROR(_xlfn.XLOOKUP(A40,Catalog[MaterialCode],Catalog[Commodity],""),"")</f>
        <v/>
      </c>
      <c r="D40" s="55">
        <f>IFERROR(_xlfn.XLOOKUP(A40,Catalog[MaterialCode],Catalog[NetCaseWeight_lbs],0),0)</f>
        <v>0</v>
      </c>
      <c r="E40" s="55">
        <f>IFERROR(_xlfn.XLOOKUP(A40,Catalog[MaterialCode],Catalog[ServingsPerCase],0),0)</f>
        <v>0</v>
      </c>
      <c r="F40" s="55">
        <f>IFERROR(_xlfn.XLOOKUP(A40,Catalog[MaterialCode],Catalog[ServingSize_oz],0),0)</f>
        <v>0</v>
      </c>
      <c r="G40" s="55">
        <f>IFERROR(_xlfn.XLOOKUP(A40,Catalog[MaterialCode],Catalog[CSCPoints],0),0)</f>
        <v>0</v>
      </c>
      <c r="H40" s="55">
        <f>IFERROR(_xlfn.XLOOKUP(A40,Catalog[MaterialCode],Catalog[CNPortion],0),0)</f>
        <v>0</v>
      </c>
      <c r="I40" s="55">
        <f>IFERROR(_xlfn.XLOOKUP(A40,Catalog[MaterialCode],Catalog[MMA_oz],0),0)</f>
        <v>0</v>
      </c>
      <c r="J40" s="55">
        <f>IFERROR(_xlfn.XLOOKUP(A40,Catalog[MaterialCode],Catalog[EqGrain_oz],0),0)</f>
        <v>0</v>
      </c>
      <c r="K40" s="55">
        <f>IFERROR(_xlfn.XLOOKUP(A40,Catalog[MaterialCode],Catalog[PorkLbsDFperCase],0),0)</f>
        <v>0</v>
      </c>
      <c r="L40" s="57">
        <v>0</v>
      </c>
      <c r="M40" s="57">
        <v>0</v>
      </c>
      <c r="N40" s="57">
        <v>0</v>
      </c>
      <c r="O40" s="55">
        <f t="shared" si="0"/>
        <v>0</v>
      </c>
      <c r="P40" s="55">
        <f t="shared" si="1"/>
        <v>0</v>
      </c>
      <c r="Q40" s="55">
        <f t="shared" si="2"/>
        <v>0</v>
      </c>
      <c r="R40" s="63">
        <v>0</v>
      </c>
      <c r="S40" s="57">
        <v>0</v>
      </c>
      <c r="T40" s="57">
        <v>0</v>
      </c>
      <c r="U40" s="57">
        <v>0</v>
      </c>
      <c r="V40" s="57">
        <v>0</v>
      </c>
      <c r="W40" s="57">
        <v>0</v>
      </c>
      <c r="X40" s="57">
        <v>0</v>
      </c>
      <c r="Y40" s="57">
        <v>0</v>
      </c>
      <c r="Z40" s="57">
        <v>0</v>
      </c>
      <c r="AA40" s="57">
        <v>0</v>
      </c>
      <c r="AB40" s="57">
        <v>0</v>
      </c>
      <c r="AC40" s="57">
        <v>0</v>
      </c>
      <c r="AD40" s="55">
        <f t="shared" si="3"/>
        <v>0</v>
      </c>
    </row>
    <row r="41" spans="2:30" x14ac:dyDescent="0.25">
      <c r="B41" s="56" t="str">
        <f>IFERROR(_xlfn.XLOOKUP(A41,Catalog[MaterialCode],Catalog[Description],""),"")</f>
        <v/>
      </c>
      <c r="C41" s="55" t="str">
        <f>IFERROR(_xlfn.XLOOKUP(A41,Catalog[MaterialCode],Catalog[Commodity],""),"")</f>
        <v/>
      </c>
      <c r="D41" s="55">
        <f>IFERROR(_xlfn.XLOOKUP(A41,Catalog[MaterialCode],Catalog[NetCaseWeight_lbs],0),0)</f>
        <v>0</v>
      </c>
      <c r="E41" s="55">
        <f>IFERROR(_xlfn.XLOOKUP(A41,Catalog[MaterialCode],Catalog[ServingsPerCase],0),0)</f>
        <v>0</v>
      </c>
      <c r="F41" s="55">
        <f>IFERROR(_xlfn.XLOOKUP(A41,Catalog[MaterialCode],Catalog[ServingSize_oz],0),0)</f>
        <v>0</v>
      </c>
      <c r="G41" s="55">
        <f>IFERROR(_xlfn.XLOOKUP(A41,Catalog[MaterialCode],Catalog[CSCPoints],0),0)</f>
        <v>0</v>
      </c>
      <c r="H41" s="55">
        <f>IFERROR(_xlfn.XLOOKUP(A41,Catalog[MaterialCode],Catalog[CNPortion],0),0)</f>
        <v>0</v>
      </c>
      <c r="I41" s="55">
        <f>IFERROR(_xlfn.XLOOKUP(A41,Catalog[MaterialCode],Catalog[MMA_oz],0),0)</f>
        <v>0</v>
      </c>
      <c r="J41" s="55">
        <f>IFERROR(_xlfn.XLOOKUP(A41,Catalog[MaterialCode],Catalog[EqGrain_oz],0),0)</f>
        <v>0</v>
      </c>
      <c r="K41" s="55">
        <f>IFERROR(_xlfn.XLOOKUP(A41,Catalog[MaterialCode],Catalog[PorkLbsDFperCase],0),0)</f>
        <v>0</v>
      </c>
      <c r="L41" s="57">
        <v>0</v>
      </c>
      <c r="M41" s="57">
        <v>0</v>
      </c>
      <c r="N41" s="57">
        <v>0</v>
      </c>
      <c r="O41" s="55">
        <f t="shared" si="0"/>
        <v>0</v>
      </c>
      <c r="P41" s="55">
        <f t="shared" si="1"/>
        <v>0</v>
      </c>
      <c r="Q41" s="55">
        <f t="shared" si="2"/>
        <v>0</v>
      </c>
      <c r="R41" s="63">
        <v>0</v>
      </c>
      <c r="S41" s="57">
        <v>0</v>
      </c>
      <c r="T41" s="57">
        <v>0</v>
      </c>
      <c r="U41" s="57">
        <v>0</v>
      </c>
      <c r="V41" s="57">
        <v>0</v>
      </c>
      <c r="W41" s="57">
        <v>0</v>
      </c>
      <c r="X41" s="57">
        <v>0</v>
      </c>
      <c r="Y41" s="57">
        <v>0</v>
      </c>
      <c r="Z41" s="57">
        <v>0</v>
      </c>
      <c r="AA41" s="57">
        <v>0</v>
      </c>
      <c r="AB41" s="57">
        <v>0</v>
      </c>
      <c r="AC41" s="57">
        <v>0</v>
      </c>
      <c r="AD41" s="55">
        <f t="shared" si="3"/>
        <v>0</v>
      </c>
    </row>
    <row r="42" spans="2:30" x14ac:dyDescent="0.25">
      <c r="B42" s="56" t="str">
        <f>IFERROR(_xlfn.XLOOKUP(A42,Catalog[MaterialCode],Catalog[Description],""),"")</f>
        <v/>
      </c>
      <c r="C42" s="55" t="str">
        <f>IFERROR(_xlfn.XLOOKUP(A42,Catalog[MaterialCode],Catalog[Commodity],""),"")</f>
        <v/>
      </c>
      <c r="D42" s="55">
        <f>IFERROR(_xlfn.XLOOKUP(A42,Catalog[MaterialCode],Catalog[NetCaseWeight_lbs],0),0)</f>
        <v>0</v>
      </c>
      <c r="E42" s="55">
        <f>IFERROR(_xlfn.XLOOKUP(A42,Catalog[MaterialCode],Catalog[ServingsPerCase],0),0)</f>
        <v>0</v>
      </c>
      <c r="F42" s="55">
        <f>IFERROR(_xlfn.XLOOKUP(A42,Catalog[MaterialCode],Catalog[ServingSize_oz],0),0)</f>
        <v>0</v>
      </c>
      <c r="G42" s="55">
        <f>IFERROR(_xlfn.XLOOKUP(A42,Catalog[MaterialCode],Catalog[CSCPoints],0),0)</f>
        <v>0</v>
      </c>
      <c r="H42" s="55">
        <f>IFERROR(_xlfn.XLOOKUP(A42,Catalog[MaterialCode],Catalog[CNPortion],0),0)</f>
        <v>0</v>
      </c>
      <c r="I42" s="55">
        <f>IFERROR(_xlfn.XLOOKUP(A42,Catalog[MaterialCode],Catalog[MMA_oz],0),0)</f>
        <v>0</v>
      </c>
      <c r="J42" s="55">
        <f>IFERROR(_xlfn.XLOOKUP(A42,Catalog[MaterialCode],Catalog[EqGrain_oz],0),0)</f>
        <v>0</v>
      </c>
      <c r="K42" s="55">
        <f>IFERROR(_xlfn.XLOOKUP(A42,Catalog[MaterialCode],Catalog[PorkLbsDFperCase],0),0)</f>
        <v>0</v>
      </c>
      <c r="L42" s="57">
        <v>0</v>
      </c>
      <c r="M42" s="57">
        <v>0</v>
      </c>
      <c r="N42" s="57">
        <v>0</v>
      </c>
      <c r="O42" s="55">
        <f t="shared" si="0"/>
        <v>0</v>
      </c>
      <c r="P42" s="55">
        <f t="shared" si="1"/>
        <v>0</v>
      </c>
      <c r="Q42" s="55">
        <f t="shared" si="2"/>
        <v>0</v>
      </c>
      <c r="R42" s="63">
        <v>0</v>
      </c>
      <c r="S42" s="57">
        <v>0</v>
      </c>
      <c r="T42" s="57">
        <v>0</v>
      </c>
      <c r="U42" s="57">
        <v>0</v>
      </c>
      <c r="V42" s="57">
        <v>0</v>
      </c>
      <c r="W42" s="57">
        <v>0</v>
      </c>
      <c r="X42" s="57">
        <v>0</v>
      </c>
      <c r="Y42" s="57">
        <v>0</v>
      </c>
      <c r="Z42" s="57">
        <v>0</v>
      </c>
      <c r="AA42" s="57">
        <v>0</v>
      </c>
      <c r="AB42" s="57">
        <v>0</v>
      </c>
      <c r="AC42" s="57">
        <v>0</v>
      </c>
      <c r="AD42" s="55">
        <f t="shared" si="3"/>
        <v>0</v>
      </c>
    </row>
    <row r="43" spans="2:30" x14ac:dyDescent="0.25">
      <c r="B43" s="56" t="str">
        <f>IFERROR(_xlfn.XLOOKUP(A43,Catalog[MaterialCode],Catalog[Description],""),"")</f>
        <v/>
      </c>
      <c r="C43" s="55" t="str">
        <f>IFERROR(_xlfn.XLOOKUP(A43,Catalog[MaterialCode],Catalog[Commodity],""),"")</f>
        <v/>
      </c>
      <c r="D43" s="55">
        <f>IFERROR(_xlfn.XLOOKUP(A43,Catalog[MaterialCode],Catalog[NetCaseWeight_lbs],0),0)</f>
        <v>0</v>
      </c>
      <c r="E43" s="55">
        <f>IFERROR(_xlfn.XLOOKUP(A43,Catalog[MaterialCode],Catalog[ServingsPerCase],0),0)</f>
        <v>0</v>
      </c>
      <c r="F43" s="55">
        <f>IFERROR(_xlfn.XLOOKUP(A43,Catalog[MaterialCode],Catalog[ServingSize_oz],0),0)</f>
        <v>0</v>
      </c>
      <c r="G43" s="55">
        <f>IFERROR(_xlfn.XLOOKUP(A43,Catalog[MaterialCode],Catalog[CSCPoints],0),0)</f>
        <v>0</v>
      </c>
      <c r="H43" s="55">
        <f>IFERROR(_xlfn.XLOOKUP(A43,Catalog[MaterialCode],Catalog[CNPortion],0),0)</f>
        <v>0</v>
      </c>
      <c r="I43" s="55">
        <f>IFERROR(_xlfn.XLOOKUP(A43,Catalog[MaterialCode],Catalog[MMA_oz],0),0)</f>
        <v>0</v>
      </c>
      <c r="J43" s="55">
        <f>IFERROR(_xlfn.XLOOKUP(A43,Catalog[MaterialCode],Catalog[EqGrain_oz],0),0)</f>
        <v>0</v>
      </c>
      <c r="K43" s="55">
        <f>IFERROR(_xlfn.XLOOKUP(A43,Catalog[MaterialCode],Catalog[PorkLbsDFperCase],0),0)</f>
        <v>0</v>
      </c>
      <c r="L43" s="57">
        <v>0</v>
      </c>
      <c r="M43" s="57">
        <v>0</v>
      </c>
      <c r="N43" s="57">
        <v>0</v>
      </c>
      <c r="O43" s="55">
        <f t="shared" ref="O43:O74" si="4">IF(L43&gt;0,L43*E43,IF(AND(M43&gt;0,N43&gt;0),M43*N43,0))</f>
        <v>0</v>
      </c>
      <c r="P43" s="55">
        <f t="shared" ref="P43:P74" si="5">IF(L43&gt;0,L43,IF(E43&gt;0,ROUNDUP(O43/E43,0),0))</f>
        <v>0</v>
      </c>
      <c r="Q43" s="55">
        <f t="shared" ref="Q43:Q74" si="6">P43*K43</f>
        <v>0</v>
      </c>
      <c r="R43" s="63">
        <v>0</v>
      </c>
      <c r="S43" s="57">
        <v>0</v>
      </c>
      <c r="T43" s="57">
        <v>0</v>
      </c>
      <c r="U43" s="57">
        <v>0</v>
      </c>
      <c r="V43" s="57">
        <v>0</v>
      </c>
      <c r="W43" s="57">
        <v>0</v>
      </c>
      <c r="X43" s="57">
        <v>0</v>
      </c>
      <c r="Y43" s="57">
        <v>0</v>
      </c>
      <c r="Z43" s="57">
        <v>0</v>
      </c>
      <c r="AA43" s="57">
        <v>0</v>
      </c>
      <c r="AB43" s="57">
        <v>0</v>
      </c>
      <c r="AC43" s="57">
        <v>0</v>
      </c>
      <c r="AD43" s="55">
        <f t="shared" si="3"/>
        <v>0</v>
      </c>
    </row>
    <row r="44" spans="2:30" x14ac:dyDescent="0.25">
      <c r="B44" s="56" t="str">
        <f>IFERROR(_xlfn.XLOOKUP(A44,Catalog[MaterialCode],Catalog[Description],""),"")</f>
        <v/>
      </c>
      <c r="C44" s="55" t="str">
        <f>IFERROR(_xlfn.XLOOKUP(A44,Catalog[MaterialCode],Catalog[Commodity],""),"")</f>
        <v/>
      </c>
      <c r="D44" s="55">
        <f>IFERROR(_xlfn.XLOOKUP(A44,Catalog[MaterialCode],Catalog[NetCaseWeight_lbs],0),0)</f>
        <v>0</v>
      </c>
      <c r="E44" s="55">
        <f>IFERROR(_xlfn.XLOOKUP(A44,Catalog[MaterialCode],Catalog[ServingsPerCase],0),0)</f>
        <v>0</v>
      </c>
      <c r="F44" s="55">
        <f>IFERROR(_xlfn.XLOOKUP(A44,Catalog[MaterialCode],Catalog[ServingSize_oz],0),0)</f>
        <v>0</v>
      </c>
      <c r="G44" s="55">
        <f>IFERROR(_xlfn.XLOOKUP(A44,Catalog[MaterialCode],Catalog[CSCPoints],0),0)</f>
        <v>0</v>
      </c>
      <c r="H44" s="55">
        <f>IFERROR(_xlfn.XLOOKUP(A44,Catalog[MaterialCode],Catalog[CNPortion],0),0)</f>
        <v>0</v>
      </c>
      <c r="I44" s="55">
        <f>IFERROR(_xlfn.XLOOKUP(A44,Catalog[MaterialCode],Catalog[MMA_oz],0),0)</f>
        <v>0</v>
      </c>
      <c r="J44" s="55">
        <f>IFERROR(_xlfn.XLOOKUP(A44,Catalog[MaterialCode],Catalog[EqGrain_oz],0),0)</f>
        <v>0</v>
      </c>
      <c r="K44" s="55">
        <f>IFERROR(_xlfn.XLOOKUP(A44,Catalog[MaterialCode],Catalog[PorkLbsDFperCase],0),0)</f>
        <v>0</v>
      </c>
      <c r="L44" s="57">
        <v>0</v>
      </c>
      <c r="M44" s="57">
        <v>0</v>
      </c>
      <c r="N44" s="57">
        <v>0</v>
      </c>
      <c r="O44" s="55">
        <f t="shared" si="4"/>
        <v>0</v>
      </c>
      <c r="P44" s="55">
        <f t="shared" si="5"/>
        <v>0</v>
      </c>
      <c r="Q44" s="55">
        <f t="shared" si="6"/>
        <v>0</v>
      </c>
      <c r="R44" s="63">
        <v>0</v>
      </c>
      <c r="S44" s="57">
        <v>0</v>
      </c>
      <c r="T44" s="57">
        <v>0</v>
      </c>
      <c r="U44" s="57">
        <v>0</v>
      </c>
      <c r="V44" s="57">
        <v>0</v>
      </c>
      <c r="W44" s="57">
        <v>0</v>
      </c>
      <c r="X44" s="57">
        <v>0</v>
      </c>
      <c r="Y44" s="57">
        <v>0</v>
      </c>
      <c r="Z44" s="57">
        <v>0</v>
      </c>
      <c r="AA44" s="57">
        <v>0</v>
      </c>
      <c r="AB44" s="57">
        <v>0</v>
      </c>
      <c r="AC44" s="57">
        <v>0</v>
      </c>
      <c r="AD44" s="55">
        <f t="shared" si="3"/>
        <v>0</v>
      </c>
    </row>
    <row r="45" spans="2:30" x14ac:dyDescent="0.25">
      <c r="B45" s="56" t="str">
        <f>IFERROR(_xlfn.XLOOKUP(A45,Catalog[MaterialCode],Catalog[Description],""),"")</f>
        <v/>
      </c>
      <c r="C45" s="55" t="str">
        <f>IFERROR(_xlfn.XLOOKUP(A45,Catalog[MaterialCode],Catalog[Commodity],""),"")</f>
        <v/>
      </c>
      <c r="D45" s="55">
        <f>IFERROR(_xlfn.XLOOKUP(A45,Catalog[MaterialCode],Catalog[NetCaseWeight_lbs],0),0)</f>
        <v>0</v>
      </c>
      <c r="E45" s="55">
        <f>IFERROR(_xlfn.XLOOKUP(A45,Catalog[MaterialCode],Catalog[ServingsPerCase],0),0)</f>
        <v>0</v>
      </c>
      <c r="F45" s="55">
        <f>IFERROR(_xlfn.XLOOKUP(A45,Catalog[MaterialCode],Catalog[ServingSize_oz],0),0)</f>
        <v>0</v>
      </c>
      <c r="G45" s="55">
        <f>IFERROR(_xlfn.XLOOKUP(A45,Catalog[MaterialCode],Catalog[CSCPoints],0),0)</f>
        <v>0</v>
      </c>
      <c r="H45" s="55">
        <f>IFERROR(_xlfn.XLOOKUP(A45,Catalog[MaterialCode],Catalog[CNPortion],0),0)</f>
        <v>0</v>
      </c>
      <c r="I45" s="55">
        <f>IFERROR(_xlfn.XLOOKUP(A45,Catalog[MaterialCode],Catalog[MMA_oz],0),0)</f>
        <v>0</v>
      </c>
      <c r="J45" s="55">
        <f>IFERROR(_xlfn.XLOOKUP(A45,Catalog[MaterialCode],Catalog[EqGrain_oz],0),0)</f>
        <v>0</v>
      </c>
      <c r="K45" s="55">
        <f>IFERROR(_xlfn.XLOOKUP(A45,Catalog[MaterialCode],Catalog[PorkLbsDFperCase],0),0)</f>
        <v>0</v>
      </c>
      <c r="L45" s="57">
        <v>0</v>
      </c>
      <c r="M45" s="57">
        <v>0</v>
      </c>
      <c r="N45" s="57">
        <v>0</v>
      </c>
      <c r="O45" s="55">
        <f t="shared" si="4"/>
        <v>0</v>
      </c>
      <c r="P45" s="55">
        <f t="shared" si="5"/>
        <v>0</v>
      </c>
      <c r="Q45" s="55">
        <f t="shared" si="6"/>
        <v>0</v>
      </c>
      <c r="R45" s="63">
        <v>0</v>
      </c>
      <c r="S45" s="57">
        <v>0</v>
      </c>
      <c r="T45" s="57">
        <v>0</v>
      </c>
      <c r="U45" s="57">
        <v>0</v>
      </c>
      <c r="V45" s="57">
        <v>0</v>
      </c>
      <c r="W45" s="57">
        <v>0</v>
      </c>
      <c r="X45" s="57">
        <v>0</v>
      </c>
      <c r="Y45" s="57">
        <v>0</v>
      </c>
      <c r="Z45" s="57">
        <v>0</v>
      </c>
      <c r="AA45" s="57">
        <v>0</v>
      </c>
      <c r="AB45" s="57">
        <v>0</v>
      </c>
      <c r="AC45" s="57">
        <v>0</v>
      </c>
      <c r="AD45" s="55">
        <f t="shared" si="3"/>
        <v>0</v>
      </c>
    </row>
    <row r="46" spans="2:30" x14ac:dyDescent="0.25">
      <c r="B46" s="56" t="str">
        <f>IFERROR(_xlfn.XLOOKUP(A46,Catalog[MaterialCode],Catalog[Description],""),"")</f>
        <v/>
      </c>
      <c r="C46" s="55" t="str">
        <f>IFERROR(_xlfn.XLOOKUP(A46,Catalog[MaterialCode],Catalog[Commodity],""),"")</f>
        <v/>
      </c>
      <c r="D46" s="55">
        <f>IFERROR(_xlfn.XLOOKUP(A46,Catalog[MaterialCode],Catalog[NetCaseWeight_lbs],0),0)</f>
        <v>0</v>
      </c>
      <c r="E46" s="55">
        <f>IFERROR(_xlfn.XLOOKUP(A46,Catalog[MaterialCode],Catalog[ServingsPerCase],0),0)</f>
        <v>0</v>
      </c>
      <c r="F46" s="55">
        <f>IFERROR(_xlfn.XLOOKUP(A46,Catalog[MaterialCode],Catalog[ServingSize_oz],0),0)</f>
        <v>0</v>
      </c>
      <c r="G46" s="55">
        <f>IFERROR(_xlfn.XLOOKUP(A46,Catalog[MaterialCode],Catalog[CSCPoints],0),0)</f>
        <v>0</v>
      </c>
      <c r="H46" s="55">
        <f>IFERROR(_xlfn.XLOOKUP(A46,Catalog[MaterialCode],Catalog[CNPortion],0),0)</f>
        <v>0</v>
      </c>
      <c r="I46" s="55">
        <f>IFERROR(_xlfn.XLOOKUP(A46,Catalog[MaterialCode],Catalog[MMA_oz],0),0)</f>
        <v>0</v>
      </c>
      <c r="J46" s="55">
        <f>IFERROR(_xlfn.XLOOKUP(A46,Catalog[MaterialCode],Catalog[EqGrain_oz],0),0)</f>
        <v>0</v>
      </c>
      <c r="K46" s="55">
        <f>IFERROR(_xlfn.XLOOKUP(A46,Catalog[MaterialCode],Catalog[PorkLbsDFperCase],0),0)</f>
        <v>0</v>
      </c>
      <c r="L46" s="57">
        <v>0</v>
      </c>
      <c r="M46" s="57">
        <v>0</v>
      </c>
      <c r="N46" s="57">
        <v>0</v>
      </c>
      <c r="O46" s="55">
        <f t="shared" si="4"/>
        <v>0</v>
      </c>
      <c r="P46" s="55">
        <f t="shared" si="5"/>
        <v>0</v>
      </c>
      <c r="Q46" s="55">
        <f t="shared" si="6"/>
        <v>0</v>
      </c>
      <c r="R46" s="63">
        <v>0</v>
      </c>
      <c r="S46" s="57">
        <v>0</v>
      </c>
      <c r="T46" s="57">
        <v>0</v>
      </c>
      <c r="U46" s="57">
        <v>0</v>
      </c>
      <c r="V46" s="57">
        <v>0</v>
      </c>
      <c r="W46" s="57">
        <v>0</v>
      </c>
      <c r="X46" s="57">
        <v>0</v>
      </c>
      <c r="Y46" s="57">
        <v>0</v>
      </c>
      <c r="Z46" s="57">
        <v>0</v>
      </c>
      <c r="AA46" s="57">
        <v>0</v>
      </c>
      <c r="AB46" s="57">
        <v>0</v>
      </c>
      <c r="AC46" s="57">
        <v>0</v>
      </c>
      <c r="AD46" s="55">
        <f t="shared" si="3"/>
        <v>0</v>
      </c>
    </row>
    <row r="47" spans="2:30" x14ac:dyDescent="0.25">
      <c r="B47" s="56" t="str">
        <f>IFERROR(_xlfn.XLOOKUP(A47,Catalog[MaterialCode],Catalog[Description],""),"")</f>
        <v/>
      </c>
      <c r="C47" s="55" t="str">
        <f>IFERROR(_xlfn.XLOOKUP(A47,Catalog[MaterialCode],Catalog[Commodity],""),"")</f>
        <v/>
      </c>
      <c r="D47" s="55">
        <f>IFERROR(_xlfn.XLOOKUP(A47,Catalog[MaterialCode],Catalog[NetCaseWeight_lbs],0),0)</f>
        <v>0</v>
      </c>
      <c r="E47" s="55">
        <f>IFERROR(_xlfn.XLOOKUP(A47,Catalog[MaterialCode],Catalog[ServingsPerCase],0),0)</f>
        <v>0</v>
      </c>
      <c r="F47" s="55">
        <f>IFERROR(_xlfn.XLOOKUP(A47,Catalog[MaterialCode],Catalog[ServingSize_oz],0),0)</f>
        <v>0</v>
      </c>
      <c r="G47" s="55">
        <f>IFERROR(_xlfn.XLOOKUP(A47,Catalog[MaterialCode],Catalog[CSCPoints],0),0)</f>
        <v>0</v>
      </c>
      <c r="H47" s="55">
        <f>IFERROR(_xlfn.XLOOKUP(A47,Catalog[MaterialCode],Catalog[CNPortion],0),0)</f>
        <v>0</v>
      </c>
      <c r="I47" s="55">
        <f>IFERROR(_xlfn.XLOOKUP(A47,Catalog[MaterialCode],Catalog[MMA_oz],0),0)</f>
        <v>0</v>
      </c>
      <c r="J47" s="55">
        <f>IFERROR(_xlfn.XLOOKUP(A47,Catalog[MaterialCode],Catalog[EqGrain_oz],0),0)</f>
        <v>0</v>
      </c>
      <c r="K47" s="55">
        <f>IFERROR(_xlfn.XLOOKUP(A47,Catalog[MaterialCode],Catalog[PorkLbsDFperCase],0),0)</f>
        <v>0</v>
      </c>
      <c r="L47" s="57">
        <v>0</v>
      </c>
      <c r="M47" s="57">
        <v>0</v>
      </c>
      <c r="N47" s="57">
        <v>0</v>
      </c>
      <c r="O47" s="55">
        <f t="shared" si="4"/>
        <v>0</v>
      </c>
      <c r="P47" s="55">
        <f t="shared" si="5"/>
        <v>0</v>
      </c>
      <c r="Q47" s="55">
        <f t="shared" si="6"/>
        <v>0</v>
      </c>
      <c r="R47" s="63">
        <v>0</v>
      </c>
      <c r="S47" s="57">
        <v>0</v>
      </c>
      <c r="T47" s="57">
        <v>0</v>
      </c>
      <c r="U47" s="57">
        <v>0</v>
      </c>
      <c r="V47" s="57">
        <v>0</v>
      </c>
      <c r="W47" s="57">
        <v>0</v>
      </c>
      <c r="X47" s="57">
        <v>0</v>
      </c>
      <c r="Y47" s="57">
        <v>0</v>
      </c>
      <c r="Z47" s="57">
        <v>0</v>
      </c>
      <c r="AA47" s="57">
        <v>0</v>
      </c>
      <c r="AB47" s="57">
        <v>0</v>
      </c>
      <c r="AC47" s="57">
        <v>0</v>
      </c>
      <c r="AD47" s="55">
        <f t="shared" si="3"/>
        <v>0</v>
      </c>
    </row>
    <row r="48" spans="2:30" x14ac:dyDescent="0.25">
      <c r="B48" s="56" t="str">
        <f>IFERROR(_xlfn.XLOOKUP(A48,Catalog[MaterialCode],Catalog[Description],""),"")</f>
        <v/>
      </c>
      <c r="C48" s="55" t="str">
        <f>IFERROR(_xlfn.XLOOKUP(A48,Catalog[MaterialCode],Catalog[Commodity],""),"")</f>
        <v/>
      </c>
      <c r="D48" s="55">
        <f>IFERROR(_xlfn.XLOOKUP(A48,Catalog[MaterialCode],Catalog[NetCaseWeight_lbs],0),0)</f>
        <v>0</v>
      </c>
      <c r="E48" s="55">
        <f>IFERROR(_xlfn.XLOOKUP(A48,Catalog[MaterialCode],Catalog[ServingsPerCase],0),0)</f>
        <v>0</v>
      </c>
      <c r="F48" s="55">
        <f>IFERROR(_xlfn.XLOOKUP(A48,Catalog[MaterialCode],Catalog[ServingSize_oz],0),0)</f>
        <v>0</v>
      </c>
      <c r="G48" s="55">
        <f>IFERROR(_xlfn.XLOOKUP(A48,Catalog[MaterialCode],Catalog[CSCPoints],0),0)</f>
        <v>0</v>
      </c>
      <c r="H48" s="55">
        <f>IFERROR(_xlfn.XLOOKUP(A48,Catalog[MaterialCode],Catalog[CNPortion],0),0)</f>
        <v>0</v>
      </c>
      <c r="I48" s="55">
        <f>IFERROR(_xlfn.XLOOKUP(A48,Catalog[MaterialCode],Catalog[MMA_oz],0),0)</f>
        <v>0</v>
      </c>
      <c r="J48" s="55">
        <f>IFERROR(_xlfn.XLOOKUP(A48,Catalog[MaterialCode],Catalog[EqGrain_oz],0),0)</f>
        <v>0</v>
      </c>
      <c r="K48" s="55">
        <f>IFERROR(_xlfn.XLOOKUP(A48,Catalog[MaterialCode],Catalog[PorkLbsDFperCase],0),0)</f>
        <v>0</v>
      </c>
      <c r="L48" s="57">
        <v>0</v>
      </c>
      <c r="M48" s="57">
        <v>0</v>
      </c>
      <c r="N48" s="57">
        <v>0</v>
      </c>
      <c r="O48" s="55">
        <f t="shared" si="4"/>
        <v>0</v>
      </c>
      <c r="P48" s="55">
        <f t="shared" si="5"/>
        <v>0</v>
      </c>
      <c r="Q48" s="55">
        <f t="shared" si="6"/>
        <v>0</v>
      </c>
      <c r="R48" s="63">
        <v>0</v>
      </c>
      <c r="S48" s="57">
        <v>0</v>
      </c>
      <c r="T48" s="57">
        <v>0</v>
      </c>
      <c r="U48" s="57">
        <v>0</v>
      </c>
      <c r="V48" s="57">
        <v>0</v>
      </c>
      <c r="W48" s="57">
        <v>0</v>
      </c>
      <c r="X48" s="57">
        <v>0</v>
      </c>
      <c r="Y48" s="57">
        <v>0</v>
      </c>
      <c r="Z48" s="57">
        <v>0</v>
      </c>
      <c r="AA48" s="57">
        <v>0</v>
      </c>
      <c r="AB48" s="57">
        <v>0</v>
      </c>
      <c r="AC48" s="57">
        <v>0</v>
      </c>
      <c r="AD48" s="55">
        <f t="shared" si="3"/>
        <v>0</v>
      </c>
    </row>
    <row r="49" spans="2:30" x14ac:dyDescent="0.25">
      <c r="B49" s="56" t="str">
        <f>IFERROR(_xlfn.XLOOKUP(A49,Catalog[MaterialCode],Catalog[Description],""),"")</f>
        <v/>
      </c>
      <c r="C49" s="55" t="str">
        <f>IFERROR(_xlfn.XLOOKUP(A49,Catalog[MaterialCode],Catalog[Commodity],""),"")</f>
        <v/>
      </c>
      <c r="D49" s="55">
        <f>IFERROR(_xlfn.XLOOKUP(A49,Catalog[MaterialCode],Catalog[NetCaseWeight_lbs],0),0)</f>
        <v>0</v>
      </c>
      <c r="E49" s="55">
        <f>IFERROR(_xlfn.XLOOKUP(A49,Catalog[MaterialCode],Catalog[ServingsPerCase],0),0)</f>
        <v>0</v>
      </c>
      <c r="F49" s="55">
        <f>IFERROR(_xlfn.XLOOKUP(A49,Catalog[MaterialCode],Catalog[ServingSize_oz],0),0)</f>
        <v>0</v>
      </c>
      <c r="G49" s="55">
        <f>IFERROR(_xlfn.XLOOKUP(A49,Catalog[MaterialCode],Catalog[CSCPoints],0),0)</f>
        <v>0</v>
      </c>
      <c r="H49" s="55">
        <f>IFERROR(_xlfn.XLOOKUP(A49,Catalog[MaterialCode],Catalog[CNPortion],0),0)</f>
        <v>0</v>
      </c>
      <c r="I49" s="55">
        <f>IFERROR(_xlfn.XLOOKUP(A49,Catalog[MaterialCode],Catalog[MMA_oz],0),0)</f>
        <v>0</v>
      </c>
      <c r="J49" s="55">
        <f>IFERROR(_xlfn.XLOOKUP(A49,Catalog[MaterialCode],Catalog[EqGrain_oz],0),0)</f>
        <v>0</v>
      </c>
      <c r="K49" s="55">
        <f>IFERROR(_xlfn.XLOOKUP(A49,Catalog[MaterialCode],Catalog[PorkLbsDFperCase],0),0)</f>
        <v>0</v>
      </c>
      <c r="L49" s="57">
        <v>0</v>
      </c>
      <c r="M49" s="57">
        <v>0</v>
      </c>
      <c r="N49" s="57">
        <v>0</v>
      </c>
      <c r="O49" s="55">
        <f t="shared" si="4"/>
        <v>0</v>
      </c>
      <c r="P49" s="55">
        <f t="shared" si="5"/>
        <v>0</v>
      </c>
      <c r="Q49" s="55">
        <f t="shared" si="6"/>
        <v>0</v>
      </c>
      <c r="R49" s="63">
        <v>0</v>
      </c>
      <c r="S49" s="57">
        <v>0</v>
      </c>
      <c r="T49" s="57">
        <v>0</v>
      </c>
      <c r="U49" s="57">
        <v>0</v>
      </c>
      <c r="V49" s="57">
        <v>0</v>
      </c>
      <c r="W49" s="57">
        <v>0</v>
      </c>
      <c r="X49" s="57">
        <v>0</v>
      </c>
      <c r="Y49" s="57">
        <v>0</v>
      </c>
      <c r="Z49" s="57">
        <v>0</v>
      </c>
      <c r="AA49" s="57">
        <v>0</v>
      </c>
      <c r="AB49" s="57">
        <v>0</v>
      </c>
      <c r="AC49" s="57">
        <v>0</v>
      </c>
      <c r="AD49" s="55">
        <f t="shared" si="3"/>
        <v>0</v>
      </c>
    </row>
    <row r="50" spans="2:30" x14ac:dyDescent="0.25">
      <c r="B50" s="56" t="str">
        <f>IFERROR(_xlfn.XLOOKUP(A50,Catalog[MaterialCode],Catalog[Description],""),"")</f>
        <v/>
      </c>
      <c r="C50" s="55" t="str">
        <f>IFERROR(_xlfn.XLOOKUP(A50,Catalog[MaterialCode],Catalog[Commodity],""),"")</f>
        <v/>
      </c>
      <c r="D50" s="55">
        <f>IFERROR(_xlfn.XLOOKUP(A50,Catalog[MaterialCode],Catalog[NetCaseWeight_lbs],0),0)</f>
        <v>0</v>
      </c>
      <c r="E50" s="55">
        <f>IFERROR(_xlfn.XLOOKUP(A50,Catalog[MaterialCode],Catalog[ServingsPerCase],0),0)</f>
        <v>0</v>
      </c>
      <c r="F50" s="55">
        <f>IFERROR(_xlfn.XLOOKUP(A50,Catalog[MaterialCode],Catalog[ServingSize_oz],0),0)</f>
        <v>0</v>
      </c>
      <c r="G50" s="55">
        <f>IFERROR(_xlfn.XLOOKUP(A50,Catalog[MaterialCode],Catalog[CSCPoints],0),0)</f>
        <v>0</v>
      </c>
      <c r="H50" s="55">
        <f>IFERROR(_xlfn.XLOOKUP(A50,Catalog[MaterialCode],Catalog[CNPortion],0),0)</f>
        <v>0</v>
      </c>
      <c r="I50" s="55">
        <f>IFERROR(_xlfn.XLOOKUP(A50,Catalog[MaterialCode],Catalog[MMA_oz],0),0)</f>
        <v>0</v>
      </c>
      <c r="J50" s="55">
        <f>IFERROR(_xlfn.XLOOKUP(A50,Catalog[MaterialCode],Catalog[EqGrain_oz],0),0)</f>
        <v>0</v>
      </c>
      <c r="K50" s="55">
        <f>IFERROR(_xlfn.XLOOKUP(A50,Catalog[MaterialCode],Catalog[PorkLbsDFperCase],0),0)</f>
        <v>0</v>
      </c>
      <c r="L50" s="57">
        <v>0</v>
      </c>
      <c r="M50" s="57">
        <v>0</v>
      </c>
      <c r="N50" s="57">
        <v>0</v>
      </c>
      <c r="O50" s="55">
        <f t="shared" si="4"/>
        <v>0</v>
      </c>
      <c r="P50" s="55">
        <f t="shared" si="5"/>
        <v>0</v>
      </c>
      <c r="Q50" s="55">
        <f t="shared" si="6"/>
        <v>0</v>
      </c>
      <c r="R50" s="63">
        <v>0</v>
      </c>
      <c r="S50" s="57">
        <v>0</v>
      </c>
      <c r="T50" s="57">
        <v>0</v>
      </c>
      <c r="U50" s="57">
        <v>0</v>
      </c>
      <c r="V50" s="57">
        <v>0</v>
      </c>
      <c r="W50" s="57">
        <v>0</v>
      </c>
      <c r="X50" s="57">
        <v>0</v>
      </c>
      <c r="Y50" s="57">
        <v>0</v>
      </c>
      <c r="Z50" s="57">
        <v>0</v>
      </c>
      <c r="AA50" s="57">
        <v>0</v>
      </c>
      <c r="AB50" s="57">
        <v>0</v>
      </c>
      <c r="AC50" s="57">
        <v>0</v>
      </c>
      <c r="AD50" s="55">
        <f t="shared" si="3"/>
        <v>0</v>
      </c>
    </row>
    <row r="51" spans="2:30" x14ac:dyDescent="0.25">
      <c r="B51" s="56" t="str">
        <f>IFERROR(_xlfn.XLOOKUP(A51,Catalog[MaterialCode],Catalog[Description],""),"")</f>
        <v/>
      </c>
      <c r="C51" s="55" t="str">
        <f>IFERROR(_xlfn.XLOOKUP(A51,Catalog[MaterialCode],Catalog[Commodity],""),"")</f>
        <v/>
      </c>
      <c r="D51" s="55">
        <f>IFERROR(_xlfn.XLOOKUP(A51,Catalog[MaterialCode],Catalog[NetCaseWeight_lbs],0),0)</f>
        <v>0</v>
      </c>
      <c r="E51" s="55">
        <f>IFERROR(_xlfn.XLOOKUP(A51,Catalog[MaterialCode],Catalog[ServingsPerCase],0),0)</f>
        <v>0</v>
      </c>
      <c r="F51" s="55">
        <f>IFERROR(_xlfn.XLOOKUP(A51,Catalog[MaterialCode],Catalog[ServingSize_oz],0),0)</f>
        <v>0</v>
      </c>
      <c r="G51" s="55">
        <f>IFERROR(_xlfn.XLOOKUP(A51,Catalog[MaterialCode],Catalog[CSCPoints],0),0)</f>
        <v>0</v>
      </c>
      <c r="H51" s="55">
        <f>IFERROR(_xlfn.XLOOKUP(A51,Catalog[MaterialCode],Catalog[CNPortion],0),0)</f>
        <v>0</v>
      </c>
      <c r="I51" s="55">
        <f>IFERROR(_xlfn.XLOOKUP(A51,Catalog[MaterialCode],Catalog[MMA_oz],0),0)</f>
        <v>0</v>
      </c>
      <c r="J51" s="55">
        <f>IFERROR(_xlfn.XLOOKUP(A51,Catalog[MaterialCode],Catalog[EqGrain_oz],0),0)</f>
        <v>0</v>
      </c>
      <c r="K51" s="55">
        <f>IFERROR(_xlfn.XLOOKUP(A51,Catalog[MaterialCode],Catalog[PorkLbsDFperCase],0),0)</f>
        <v>0</v>
      </c>
      <c r="L51" s="57">
        <v>0</v>
      </c>
      <c r="M51" s="57">
        <v>0</v>
      </c>
      <c r="N51" s="57">
        <v>0</v>
      </c>
      <c r="O51" s="55">
        <f t="shared" si="4"/>
        <v>0</v>
      </c>
      <c r="P51" s="55">
        <f t="shared" si="5"/>
        <v>0</v>
      </c>
      <c r="Q51" s="55">
        <f t="shared" si="6"/>
        <v>0</v>
      </c>
      <c r="R51" s="63">
        <v>0</v>
      </c>
      <c r="S51" s="57">
        <v>0</v>
      </c>
      <c r="T51" s="57">
        <v>0</v>
      </c>
      <c r="U51" s="57">
        <v>0</v>
      </c>
      <c r="V51" s="57">
        <v>0</v>
      </c>
      <c r="W51" s="57">
        <v>0</v>
      </c>
      <c r="X51" s="57">
        <v>0</v>
      </c>
      <c r="Y51" s="57">
        <v>0</v>
      </c>
      <c r="Z51" s="57">
        <v>0</v>
      </c>
      <c r="AA51" s="57">
        <v>0</v>
      </c>
      <c r="AB51" s="57">
        <v>0</v>
      </c>
      <c r="AC51" s="57">
        <v>0</v>
      </c>
      <c r="AD51" s="55">
        <f t="shared" si="3"/>
        <v>0</v>
      </c>
    </row>
    <row r="52" spans="2:30" x14ac:dyDescent="0.25">
      <c r="B52" s="56" t="str">
        <f>IFERROR(_xlfn.XLOOKUP(A52,Catalog[MaterialCode],Catalog[Description],""),"")</f>
        <v/>
      </c>
      <c r="C52" s="55" t="str">
        <f>IFERROR(_xlfn.XLOOKUP(A52,Catalog[MaterialCode],Catalog[Commodity],""),"")</f>
        <v/>
      </c>
      <c r="D52" s="55">
        <f>IFERROR(_xlfn.XLOOKUP(A52,Catalog[MaterialCode],Catalog[NetCaseWeight_lbs],0),0)</f>
        <v>0</v>
      </c>
      <c r="E52" s="55">
        <f>IFERROR(_xlfn.XLOOKUP(A52,Catalog[MaterialCode],Catalog[ServingsPerCase],0),0)</f>
        <v>0</v>
      </c>
      <c r="F52" s="55">
        <f>IFERROR(_xlfn.XLOOKUP(A52,Catalog[MaterialCode],Catalog[ServingSize_oz],0),0)</f>
        <v>0</v>
      </c>
      <c r="G52" s="55">
        <f>IFERROR(_xlfn.XLOOKUP(A52,Catalog[MaterialCode],Catalog[CSCPoints],0),0)</f>
        <v>0</v>
      </c>
      <c r="H52" s="55">
        <f>IFERROR(_xlfn.XLOOKUP(A52,Catalog[MaterialCode],Catalog[CNPortion],0),0)</f>
        <v>0</v>
      </c>
      <c r="I52" s="55">
        <f>IFERROR(_xlfn.XLOOKUP(A52,Catalog[MaterialCode],Catalog[MMA_oz],0),0)</f>
        <v>0</v>
      </c>
      <c r="J52" s="55">
        <f>IFERROR(_xlfn.XLOOKUP(A52,Catalog[MaterialCode],Catalog[EqGrain_oz],0),0)</f>
        <v>0</v>
      </c>
      <c r="K52" s="55">
        <f>IFERROR(_xlfn.XLOOKUP(A52,Catalog[MaterialCode],Catalog[PorkLbsDFperCase],0),0)</f>
        <v>0</v>
      </c>
      <c r="L52" s="57">
        <v>0</v>
      </c>
      <c r="M52" s="57">
        <v>0</v>
      </c>
      <c r="N52" s="57">
        <v>0</v>
      </c>
      <c r="O52" s="55">
        <f t="shared" si="4"/>
        <v>0</v>
      </c>
      <c r="P52" s="55">
        <f t="shared" si="5"/>
        <v>0</v>
      </c>
      <c r="Q52" s="55">
        <f t="shared" si="6"/>
        <v>0</v>
      </c>
      <c r="R52" s="63">
        <v>0</v>
      </c>
      <c r="S52" s="57">
        <v>0</v>
      </c>
      <c r="T52" s="57">
        <v>0</v>
      </c>
      <c r="U52" s="57">
        <v>0</v>
      </c>
      <c r="V52" s="57">
        <v>0</v>
      </c>
      <c r="W52" s="57">
        <v>0</v>
      </c>
      <c r="X52" s="57">
        <v>0</v>
      </c>
      <c r="Y52" s="57">
        <v>0</v>
      </c>
      <c r="Z52" s="57">
        <v>0</v>
      </c>
      <c r="AA52" s="57">
        <v>0</v>
      </c>
      <c r="AB52" s="57">
        <v>0</v>
      </c>
      <c r="AC52" s="57">
        <v>0</v>
      </c>
      <c r="AD52" s="55">
        <f t="shared" si="3"/>
        <v>0</v>
      </c>
    </row>
    <row r="53" spans="2:30" x14ac:dyDescent="0.25">
      <c r="B53" s="56" t="str">
        <f>IFERROR(_xlfn.XLOOKUP(A53,Catalog[MaterialCode],Catalog[Description],""),"")</f>
        <v/>
      </c>
      <c r="C53" s="55" t="str">
        <f>IFERROR(_xlfn.XLOOKUP(A53,Catalog[MaterialCode],Catalog[Commodity],""),"")</f>
        <v/>
      </c>
      <c r="D53" s="55">
        <f>IFERROR(_xlfn.XLOOKUP(A53,Catalog[MaterialCode],Catalog[NetCaseWeight_lbs],0),0)</f>
        <v>0</v>
      </c>
      <c r="E53" s="55">
        <f>IFERROR(_xlfn.XLOOKUP(A53,Catalog[MaterialCode],Catalog[ServingsPerCase],0),0)</f>
        <v>0</v>
      </c>
      <c r="F53" s="55">
        <f>IFERROR(_xlfn.XLOOKUP(A53,Catalog[MaterialCode],Catalog[ServingSize_oz],0),0)</f>
        <v>0</v>
      </c>
      <c r="G53" s="55">
        <f>IFERROR(_xlfn.XLOOKUP(A53,Catalog[MaterialCode],Catalog[CSCPoints],0),0)</f>
        <v>0</v>
      </c>
      <c r="H53" s="55">
        <f>IFERROR(_xlfn.XLOOKUP(A53,Catalog[MaterialCode],Catalog[CNPortion],0),0)</f>
        <v>0</v>
      </c>
      <c r="I53" s="55">
        <f>IFERROR(_xlfn.XLOOKUP(A53,Catalog[MaterialCode],Catalog[MMA_oz],0),0)</f>
        <v>0</v>
      </c>
      <c r="J53" s="55">
        <f>IFERROR(_xlfn.XLOOKUP(A53,Catalog[MaterialCode],Catalog[EqGrain_oz],0),0)</f>
        <v>0</v>
      </c>
      <c r="K53" s="55">
        <f>IFERROR(_xlfn.XLOOKUP(A53,Catalog[MaterialCode],Catalog[PorkLbsDFperCase],0),0)</f>
        <v>0</v>
      </c>
      <c r="L53" s="57">
        <v>0</v>
      </c>
      <c r="M53" s="57">
        <v>0</v>
      </c>
      <c r="N53" s="57">
        <v>0</v>
      </c>
      <c r="O53" s="55">
        <f t="shared" si="4"/>
        <v>0</v>
      </c>
      <c r="P53" s="55">
        <f t="shared" si="5"/>
        <v>0</v>
      </c>
      <c r="Q53" s="55">
        <f t="shared" si="6"/>
        <v>0</v>
      </c>
      <c r="R53" s="63">
        <v>0</v>
      </c>
      <c r="S53" s="57">
        <v>0</v>
      </c>
      <c r="T53" s="57">
        <v>0</v>
      </c>
      <c r="U53" s="57">
        <v>0</v>
      </c>
      <c r="V53" s="57">
        <v>0</v>
      </c>
      <c r="W53" s="57">
        <v>0</v>
      </c>
      <c r="X53" s="57">
        <v>0</v>
      </c>
      <c r="Y53" s="57">
        <v>0</v>
      </c>
      <c r="Z53" s="57">
        <v>0</v>
      </c>
      <c r="AA53" s="57">
        <v>0</v>
      </c>
      <c r="AB53" s="57">
        <v>0</v>
      </c>
      <c r="AC53" s="57">
        <v>0</v>
      </c>
      <c r="AD53" s="55">
        <f t="shared" si="3"/>
        <v>0</v>
      </c>
    </row>
    <row r="54" spans="2:30" x14ac:dyDescent="0.25">
      <c r="B54" s="56" t="str">
        <f>IFERROR(_xlfn.XLOOKUP(A54,Catalog[MaterialCode],Catalog[Description],""),"")</f>
        <v/>
      </c>
      <c r="C54" s="55" t="str">
        <f>IFERROR(_xlfn.XLOOKUP(A54,Catalog[MaterialCode],Catalog[Commodity],""),"")</f>
        <v/>
      </c>
      <c r="D54" s="55">
        <f>IFERROR(_xlfn.XLOOKUP(A54,Catalog[MaterialCode],Catalog[NetCaseWeight_lbs],0),0)</f>
        <v>0</v>
      </c>
      <c r="E54" s="55">
        <f>IFERROR(_xlfn.XLOOKUP(A54,Catalog[MaterialCode],Catalog[ServingsPerCase],0),0)</f>
        <v>0</v>
      </c>
      <c r="F54" s="55">
        <f>IFERROR(_xlfn.XLOOKUP(A54,Catalog[MaterialCode],Catalog[ServingSize_oz],0),0)</f>
        <v>0</v>
      </c>
      <c r="G54" s="55">
        <f>IFERROR(_xlfn.XLOOKUP(A54,Catalog[MaterialCode],Catalog[CSCPoints],0),0)</f>
        <v>0</v>
      </c>
      <c r="H54" s="55">
        <f>IFERROR(_xlfn.XLOOKUP(A54,Catalog[MaterialCode],Catalog[CNPortion],0),0)</f>
        <v>0</v>
      </c>
      <c r="I54" s="55">
        <f>IFERROR(_xlfn.XLOOKUP(A54,Catalog[MaterialCode],Catalog[MMA_oz],0),0)</f>
        <v>0</v>
      </c>
      <c r="J54" s="55">
        <f>IFERROR(_xlfn.XLOOKUP(A54,Catalog[MaterialCode],Catalog[EqGrain_oz],0),0)</f>
        <v>0</v>
      </c>
      <c r="K54" s="55">
        <f>IFERROR(_xlfn.XLOOKUP(A54,Catalog[MaterialCode],Catalog[PorkLbsDFperCase],0),0)</f>
        <v>0</v>
      </c>
      <c r="L54" s="57">
        <v>0</v>
      </c>
      <c r="M54" s="57">
        <v>0</v>
      </c>
      <c r="N54" s="57">
        <v>0</v>
      </c>
      <c r="O54" s="55">
        <f t="shared" si="4"/>
        <v>0</v>
      </c>
      <c r="P54" s="55">
        <f t="shared" si="5"/>
        <v>0</v>
      </c>
      <c r="Q54" s="55">
        <f t="shared" si="6"/>
        <v>0</v>
      </c>
      <c r="R54" s="63">
        <v>0</v>
      </c>
      <c r="S54" s="57">
        <v>0</v>
      </c>
      <c r="T54" s="57">
        <v>0</v>
      </c>
      <c r="U54" s="57">
        <v>0</v>
      </c>
      <c r="V54" s="57">
        <v>0</v>
      </c>
      <c r="W54" s="57">
        <v>0</v>
      </c>
      <c r="X54" s="57">
        <v>0</v>
      </c>
      <c r="Y54" s="57">
        <v>0</v>
      </c>
      <c r="Z54" s="57">
        <v>0</v>
      </c>
      <c r="AA54" s="57">
        <v>0</v>
      </c>
      <c r="AB54" s="57">
        <v>0</v>
      </c>
      <c r="AC54" s="57">
        <v>0</v>
      </c>
      <c r="AD54" s="55">
        <f t="shared" si="3"/>
        <v>0</v>
      </c>
    </row>
    <row r="55" spans="2:30" x14ac:dyDescent="0.25">
      <c r="B55" s="56" t="str">
        <f>IFERROR(_xlfn.XLOOKUP(A55,Catalog[MaterialCode],Catalog[Description],""),"")</f>
        <v/>
      </c>
      <c r="C55" s="55" t="str">
        <f>IFERROR(_xlfn.XLOOKUP(A55,Catalog[MaterialCode],Catalog[Commodity],""),"")</f>
        <v/>
      </c>
      <c r="D55" s="55">
        <f>IFERROR(_xlfn.XLOOKUP(A55,Catalog[MaterialCode],Catalog[NetCaseWeight_lbs],0),0)</f>
        <v>0</v>
      </c>
      <c r="E55" s="55">
        <f>IFERROR(_xlfn.XLOOKUP(A55,Catalog[MaterialCode],Catalog[ServingsPerCase],0),0)</f>
        <v>0</v>
      </c>
      <c r="F55" s="55">
        <f>IFERROR(_xlfn.XLOOKUP(A55,Catalog[MaterialCode],Catalog[ServingSize_oz],0),0)</f>
        <v>0</v>
      </c>
      <c r="G55" s="55">
        <f>IFERROR(_xlfn.XLOOKUP(A55,Catalog[MaterialCode],Catalog[CSCPoints],0),0)</f>
        <v>0</v>
      </c>
      <c r="H55" s="55">
        <f>IFERROR(_xlfn.XLOOKUP(A55,Catalog[MaterialCode],Catalog[CNPortion],0),0)</f>
        <v>0</v>
      </c>
      <c r="I55" s="55">
        <f>IFERROR(_xlfn.XLOOKUP(A55,Catalog[MaterialCode],Catalog[MMA_oz],0),0)</f>
        <v>0</v>
      </c>
      <c r="J55" s="55">
        <f>IFERROR(_xlfn.XLOOKUP(A55,Catalog[MaterialCode],Catalog[EqGrain_oz],0),0)</f>
        <v>0</v>
      </c>
      <c r="K55" s="55">
        <f>IFERROR(_xlfn.XLOOKUP(A55,Catalog[MaterialCode],Catalog[PorkLbsDFperCase],0),0)</f>
        <v>0</v>
      </c>
      <c r="L55" s="57">
        <v>0</v>
      </c>
      <c r="M55" s="57">
        <v>0</v>
      </c>
      <c r="N55" s="57">
        <v>0</v>
      </c>
      <c r="O55" s="55">
        <f t="shared" si="4"/>
        <v>0</v>
      </c>
      <c r="P55" s="55">
        <f t="shared" si="5"/>
        <v>0</v>
      </c>
      <c r="Q55" s="55">
        <f t="shared" si="6"/>
        <v>0</v>
      </c>
      <c r="R55" s="63">
        <v>0</v>
      </c>
      <c r="S55" s="57">
        <v>0</v>
      </c>
      <c r="T55" s="57">
        <v>0</v>
      </c>
      <c r="U55" s="57">
        <v>0</v>
      </c>
      <c r="V55" s="57">
        <v>0</v>
      </c>
      <c r="W55" s="57">
        <v>0</v>
      </c>
      <c r="X55" s="57">
        <v>0</v>
      </c>
      <c r="Y55" s="57">
        <v>0</v>
      </c>
      <c r="Z55" s="57">
        <v>0</v>
      </c>
      <c r="AA55" s="57">
        <v>0</v>
      </c>
      <c r="AB55" s="57">
        <v>0</v>
      </c>
      <c r="AC55" s="57">
        <v>0</v>
      </c>
      <c r="AD55" s="55">
        <f t="shared" si="3"/>
        <v>0</v>
      </c>
    </row>
    <row r="56" spans="2:30" x14ac:dyDescent="0.25">
      <c r="B56" s="56" t="str">
        <f>IFERROR(_xlfn.XLOOKUP(A56,Catalog[MaterialCode],Catalog[Description],""),"")</f>
        <v/>
      </c>
      <c r="C56" s="55" t="str">
        <f>IFERROR(_xlfn.XLOOKUP(A56,Catalog[MaterialCode],Catalog[Commodity],""),"")</f>
        <v/>
      </c>
      <c r="D56" s="55">
        <f>IFERROR(_xlfn.XLOOKUP(A56,Catalog[MaterialCode],Catalog[NetCaseWeight_lbs],0),0)</f>
        <v>0</v>
      </c>
      <c r="E56" s="55">
        <f>IFERROR(_xlfn.XLOOKUP(A56,Catalog[MaterialCode],Catalog[ServingsPerCase],0),0)</f>
        <v>0</v>
      </c>
      <c r="F56" s="55">
        <f>IFERROR(_xlfn.XLOOKUP(A56,Catalog[MaterialCode],Catalog[ServingSize_oz],0),0)</f>
        <v>0</v>
      </c>
      <c r="G56" s="55">
        <f>IFERROR(_xlfn.XLOOKUP(A56,Catalog[MaterialCode],Catalog[CSCPoints],0),0)</f>
        <v>0</v>
      </c>
      <c r="H56" s="55">
        <f>IFERROR(_xlfn.XLOOKUP(A56,Catalog[MaterialCode],Catalog[CNPortion],0),0)</f>
        <v>0</v>
      </c>
      <c r="I56" s="55">
        <f>IFERROR(_xlfn.XLOOKUP(A56,Catalog[MaterialCode],Catalog[MMA_oz],0),0)</f>
        <v>0</v>
      </c>
      <c r="J56" s="55">
        <f>IFERROR(_xlfn.XLOOKUP(A56,Catalog[MaterialCode],Catalog[EqGrain_oz],0),0)</f>
        <v>0</v>
      </c>
      <c r="K56" s="55">
        <f>IFERROR(_xlfn.XLOOKUP(A56,Catalog[MaterialCode],Catalog[PorkLbsDFperCase],0),0)</f>
        <v>0</v>
      </c>
      <c r="L56" s="57">
        <v>0</v>
      </c>
      <c r="M56" s="57">
        <v>0</v>
      </c>
      <c r="N56" s="57">
        <v>0</v>
      </c>
      <c r="O56" s="55">
        <f t="shared" si="4"/>
        <v>0</v>
      </c>
      <c r="P56" s="55">
        <f t="shared" si="5"/>
        <v>0</v>
      </c>
      <c r="Q56" s="55">
        <f t="shared" si="6"/>
        <v>0</v>
      </c>
      <c r="R56" s="63">
        <v>0</v>
      </c>
      <c r="S56" s="57">
        <v>0</v>
      </c>
      <c r="T56" s="57">
        <v>0</v>
      </c>
      <c r="U56" s="57">
        <v>0</v>
      </c>
      <c r="V56" s="57">
        <v>0</v>
      </c>
      <c r="W56" s="57">
        <v>0</v>
      </c>
      <c r="X56" s="57">
        <v>0</v>
      </c>
      <c r="Y56" s="57">
        <v>0</v>
      </c>
      <c r="Z56" s="57">
        <v>0</v>
      </c>
      <c r="AA56" s="57">
        <v>0</v>
      </c>
      <c r="AB56" s="57">
        <v>0</v>
      </c>
      <c r="AC56" s="57">
        <v>0</v>
      </c>
      <c r="AD56" s="55">
        <f t="shared" si="3"/>
        <v>0</v>
      </c>
    </row>
    <row r="57" spans="2:30" x14ac:dyDescent="0.25">
      <c r="B57" s="56" t="str">
        <f>IFERROR(_xlfn.XLOOKUP(A57,Catalog[MaterialCode],Catalog[Description],""),"")</f>
        <v/>
      </c>
      <c r="C57" s="55" t="str">
        <f>IFERROR(_xlfn.XLOOKUP(A57,Catalog[MaterialCode],Catalog[Commodity],""),"")</f>
        <v/>
      </c>
      <c r="D57" s="55">
        <f>IFERROR(_xlfn.XLOOKUP(A57,Catalog[MaterialCode],Catalog[NetCaseWeight_lbs],0),0)</f>
        <v>0</v>
      </c>
      <c r="E57" s="55">
        <f>IFERROR(_xlfn.XLOOKUP(A57,Catalog[MaterialCode],Catalog[ServingsPerCase],0),0)</f>
        <v>0</v>
      </c>
      <c r="F57" s="55">
        <f>IFERROR(_xlfn.XLOOKUP(A57,Catalog[MaterialCode],Catalog[ServingSize_oz],0),0)</f>
        <v>0</v>
      </c>
      <c r="G57" s="55">
        <f>IFERROR(_xlfn.XLOOKUP(A57,Catalog[MaterialCode],Catalog[CSCPoints],0),0)</f>
        <v>0</v>
      </c>
      <c r="H57" s="55">
        <f>IFERROR(_xlfn.XLOOKUP(A57,Catalog[MaterialCode],Catalog[CNPortion],0),0)</f>
        <v>0</v>
      </c>
      <c r="I57" s="55">
        <f>IFERROR(_xlfn.XLOOKUP(A57,Catalog[MaterialCode],Catalog[MMA_oz],0),0)</f>
        <v>0</v>
      </c>
      <c r="J57" s="55">
        <f>IFERROR(_xlfn.XLOOKUP(A57,Catalog[MaterialCode],Catalog[EqGrain_oz],0),0)</f>
        <v>0</v>
      </c>
      <c r="K57" s="55">
        <f>IFERROR(_xlfn.XLOOKUP(A57,Catalog[MaterialCode],Catalog[PorkLbsDFperCase],0),0)</f>
        <v>0</v>
      </c>
      <c r="L57" s="57">
        <v>0</v>
      </c>
      <c r="M57" s="57">
        <v>0</v>
      </c>
      <c r="N57" s="57">
        <v>0</v>
      </c>
      <c r="O57" s="55">
        <f t="shared" si="4"/>
        <v>0</v>
      </c>
      <c r="P57" s="55">
        <f t="shared" si="5"/>
        <v>0</v>
      </c>
      <c r="Q57" s="55">
        <f t="shared" si="6"/>
        <v>0</v>
      </c>
      <c r="R57" s="63">
        <v>0</v>
      </c>
      <c r="S57" s="57">
        <v>0</v>
      </c>
      <c r="T57" s="57">
        <v>0</v>
      </c>
      <c r="U57" s="57">
        <v>0</v>
      </c>
      <c r="V57" s="57">
        <v>0</v>
      </c>
      <c r="W57" s="57">
        <v>0</v>
      </c>
      <c r="X57" s="57">
        <v>0</v>
      </c>
      <c r="Y57" s="57">
        <v>0</v>
      </c>
      <c r="Z57" s="57">
        <v>0</v>
      </c>
      <c r="AA57" s="57">
        <v>0</v>
      </c>
      <c r="AB57" s="57">
        <v>0</v>
      </c>
      <c r="AC57" s="57">
        <v>0</v>
      </c>
      <c r="AD57" s="55">
        <f t="shared" si="3"/>
        <v>0</v>
      </c>
    </row>
    <row r="58" spans="2:30" x14ac:dyDescent="0.25">
      <c r="B58" s="56" t="str">
        <f>IFERROR(_xlfn.XLOOKUP(A58,Catalog[MaterialCode],Catalog[Description],""),"")</f>
        <v/>
      </c>
      <c r="C58" s="55" t="str">
        <f>IFERROR(_xlfn.XLOOKUP(A58,Catalog[MaterialCode],Catalog[Commodity],""),"")</f>
        <v/>
      </c>
      <c r="D58" s="55">
        <f>IFERROR(_xlfn.XLOOKUP(A58,Catalog[MaterialCode],Catalog[NetCaseWeight_lbs],0),0)</f>
        <v>0</v>
      </c>
      <c r="E58" s="55">
        <f>IFERROR(_xlfn.XLOOKUP(A58,Catalog[MaterialCode],Catalog[ServingsPerCase],0),0)</f>
        <v>0</v>
      </c>
      <c r="F58" s="55">
        <f>IFERROR(_xlfn.XLOOKUP(A58,Catalog[MaterialCode],Catalog[ServingSize_oz],0),0)</f>
        <v>0</v>
      </c>
      <c r="G58" s="55">
        <f>IFERROR(_xlfn.XLOOKUP(A58,Catalog[MaterialCode],Catalog[CSCPoints],0),0)</f>
        <v>0</v>
      </c>
      <c r="H58" s="55">
        <f>IFERROR(_xlfn.XLOOKUP(A58,Catalog[MaterialCode],Catalog[CNPortion],0),0)</f>
        <v>0</v>
      </c>
      <c r="I58" s="55">
        <f>IFERROR(_xlfn.XLOOKUP(A58,Catalog[MaterialCode],Catalog[MMA_oz],0),0)</f>
        <v>0</v>
      </c>
      <c r="J58" s="55">
        <f>IFERROR(_xlfn.XLOOKUP(A58,Catalog[MaterialCode],Catalog[EqGrain_oz],0),0)</f>
        <v>0</v>
      </c>
      <c r="K58" s="55">
        <f>IFERROR(_xlfn.XLOOKUP(A58,Catalog[MaterialCode],Catalog[PorkLbsDFperCase],0),0)</f>
        <v>0</v>
      </c>
      <c r="L58" s="57">
        <v>0</v>
      </c>
      <c r="M58" s="57">
        <v>0</v>
      </c>
      <c r="N58" s="57">
        <v>0</v>
      </c>
      <c r="O58" s="55">
        <f t="shared" si="4"/>
        <v>0</v>
      </c>
      <c r="P58" s="55">
        <f t="shared" si="5"/>
        <v>0</v>
      </c>
      <c r="Q58" s="55">
        <f t="shared" si="6"/>
        <v>0</v>
      </c>
      <c r="R58" s="63">
        <v>0</v>
      </c>
      <c r="S58" s="57">
        <v>0</v>
      </c>
      <c r="T58" s="57">
        <v>0</v>
      </c>
      <c r="U58" s="57">
        <v>0</v>
      </c>
      <c r="V58" s="57">
        <v>0</v>
      </c>
      <c r="W58" s="57">
        <v>0</v>
      </c>
      <c r="X58" s="57">
        <v>0</v>
      </c>
      <c r="Y58" s="57">
        <v>0</v>
      </c>
      <c r="Z58" s="57">
        <v>0</v>
      </c>
      <c r="AA58" s="57">
        <v>0</v>
      </c>
      <c r="AB58" s="57">
        <v>0</v>
      </c>
      <c r="AC58" s="57">
        <v>0</v>
      </c>
      <c r="AD58" s="55">
        <f t="shared" si="3"/>
        <v>0</v>
      </c>
    </row>
    <row r="59" spans="2:30" x14ac:dyDescent="0.25">
      <c r="B59" s="56" t="str">
        <f>IFERROR(_xlfn.XLOOKUP(A59,Catalog[MaterialCode],Catalog[Description],""),"")</f>
        <v/>
      </c>
      <c r="C59" s="55" t="str">
        <f>IFERROR(_xlfn.XLOOKUP(A59,Catalog[MaterialCode],Catalog[Commodity],""),"")</f>
        <v/>
      </c>
      <c r="D59" s="55">
        <f>IFERROR(_xlfn.XLOOKUP(A59,Catalog[MaterialCode],Catalog[NetCaseWeight_lbs],0),0)</f>
        <v>0</v>
      </c>
      <c r="E59" s="55">
        <f>IFERROR(_xlfn.XLOOKUP(A59,Catalog[MaterialCode],Catalog[ServingsPerCase],0),0)</f>
        <v>0</v>
      </c>
      <c r="F59" s="55">
        <f>IFERROR(_xlfn.XLOOKUP(A59,Catalog[MaterialCode],Catalog[ServingSize_oz],0),0)</f>
        <v>0</v>
      </c>
      <c r="G59" s="55">
        <f>IFERROR(_xlfn.XLOOKUP(A59,Catalog[MaterialCode],Catalog[CSCPoints],0),0)</f>
        <v>0</v>
      </c>
      <c r="H59" s="55">
        <f>IFERROR(_xlfn.XLOOKUP(A59,Catalog[MaterialCode],Catalog[CNPortion],0),0)</f>
        <v>0</v>
      </c>
      <c r="I59" s="55">
        <f>IFERROR(_xlfn.XLOOKUP(A59,Catalog[MaterialCode],Catalog[MMA_oz],0),0)</f>
        <v>0</v>
      </c>
      <c r="J59" s="55">
        <f>IFERROR(_xlfn.XLOOKUP(A59,Catalog[MaterialCode],Catalog[EqGrain_oz],0),0)</f>
        <v>0</v>
      </c>
      <c r="K59" s="55">
        <f>IFERROR(_xlfn.XLOOKUP(A59,Catalog[MaterialCode],Catalog[PorkLbsDFperCase],0),0)</f>
        <v>0</v>
      </c>
      <c r="L59" s="57">
        <v>0</v>
      </c>
      <c r="M59" s="57">
        <v>0</v>
      </c>
      <c r="N59" s="57">
        <v>0</v>
      </c>
      <c r="O59" s="55">
        <f t="shared" si="4"/>
        <v>0</v>
      </c>
      <c r="P59" s="55">
        <f t="shared" si="5"/>
        <v>0</v>
      </c>
      <c r="Q59" s="55">
        <f t="shared" si="6"/>
        <v>0</v>
      </c>
      <c r="R59" s="63">
        <v>0</v>
      </c>
      <c r="S59" s="57">
        <v>0</v>
      </c>
      <c r="T59" s="57">
        <v>0</v>
      </c>
      <c r="U59" s="57">
        <v>0</v>
      </c>
      <c r="V59" s="57">
        <v>0</v>
      </c>
      <c r="W59" s="57">
        <v>0</v>
      </c>
      <c r="X59" s="57">
        <v>0</v>
      </c>
      <c r="Y59" s="57">
        <v>0</v>
      </c>
      <c r="Z59" s="57">
        <v>0</v>
      </c>
      <c r="AA59" s="57">
        <v>0</v>
      </c>
      <c r="AB59" s="57">
        <v>0</v>
      </c>
      <c r="AC59" s="57">
        <v>0</v>
      </c>
      <c r="AD59" s="55">
        <f t="shared" si="3"/>
        <v>0</v>
      </c>
    </row>
    <row r="60" spans="2:30" x14ac:dyDescent="0.25">
      <c r="B60" s="56" t="str">
        <f>IFERROR(_xlfn.XLOOKUP(A60,Catalog[MaterialCode],Catalog[Description],""),"")</f>
        <v/>
      </c>
      <c r="C60" s="55" t="str">
        <f>IFERROR(_xlfn.XLOOKUP(A60,Catalog[MaterialCode],Catalog[Commodity],""),"")</f>
        <v/>
      </c>
      <c r="D60" s="55">
        <f>IFERROR(_xlfn.XLOOKUP(A60,Catalog[MaterialCode],Catalog[NetCaseWeight_lbs],0),0)</f>
        <v>0</v>
      </c>
      <c r="E60" s="55">
        <f>IFERROR(_xlfn.XLOOKUP(A60,Catalog[MaterialCode],Catalog[ServingsPerCase],0),0)</f>
        <v>0</v>
      </c>
      <c r="F60" s="55">
        <f>IFERROR(_xlfn.XLOOKUP(A60,Catalog[MaterialCode],Catalog[ServingSize_oz],0),0)</f>
        <v>0</v>
      </c>
      <c r="G60" s="55">
        <f>IFERROR(_xlfn.XLOOKUP(A60,Catalog[MaterialCode],Catalog[CSCPoints],0),0)</f>
        <v>0</v>
      </c>
      <c r="H60" s="55">
        <f>IFERROR(_xlfn.XLOOKUP(A60,Catalog[MaterialCode],Catalog[CNPortion],0),0)</f>
        <v>0</v>
      </c>
      <c r="I60" s="55">
        <f>IFERROR(_xlfn.XLOOKUP(A60,Catalog[MaterialCode],Catalog[MMA_oz],0),0)</f>
        <v>0</v>
      </c>
      <c r="J60" s="55">
        <f>IFERROR(_xlfn.XLOOKUP(A60,Catalog[MaterialCode],Catalog[EqGrain_oz],0),0)</f>
        <v>0</v>
      </c>
      <c r="K60" s="55">
        <f>IFERROR(_xlfn.XLOOKUP(A60,Catalog[MaterialCode],Catalog[PorkLbsDFperCase],0),0)</f>
        <v>0</v>
      </c>
      <c r="L60" s="57">
        <v>0</v>
      </c>
      <c r="M60" s="57">
        <v>0</v>
      </c>
      <c r="N60" s="57">
        <v>0</v>
      </c>
      <c r="O60" s="55">
        <f t="shared" si="4"/>
        <v>0</v>
      </c>
      <c r="P60" s="55">
        <f t="shared" si="5"/>
        <v>0</v>
      </c>
      <c r="Q60" s="55">
        <f t="shared" si="6"/>
        <v>0</v>
      </c>
      <c r="R60" s="63">
        <v>0</v>
      </c>
      <c r="S60" s="57">
        <v>0</v>
      </c>
      <c r="T60" s="57">
        <v>0</v>
      </c>
      <c r="U60" s="57">
        <v>0</v>
      </c>
      <c r="V60" s="57">
        <v>0</v>
      </c>
      <c r="W60" s="57">
        <v>0</v>
      </c>
      <c r="X60" s="57">
        <v>0</v>
      </c>
      <c r="Y60" s="57">
        <v>0</v>
      </c>
      <c r="Z60" s="57">
        <v>0</v>
      </c>
      <c r="AA60" s="57">
        <v>0</v>
      </c>
      <c r="AB60" s="57">
        <v>0</v>
      </c>
      <c r="AC60" s="57">
        <v>0</v>
      </c>
      <c r="AD60" s="55">
        <f t="shared" si="3"/>
        <v>0</v>
      </c>
    </row>
    <row r="61" spans="2:30" x14ac:dyDescent="0.25">
      <c r="B61" s="56" t="str">
        <f>IFERROR(_xlfn.XLOOKUP(A61,Catalog[MaterialCode],Catalog[Description],""),"")</f>
        <v/>
      </c>
      <c r="C61" s="55" t="str">
        <f>IFERROR(_xlfn.XLOOKUP(A61,Catalog[MaterialCode],Catalog[Commodity],""),"")</f>
        <v/>
      </c>
      <c r="D61" s="55">
        <f>IFERROR(_xlfn.XLOOKUP(A61,Catalog[MaterialCode],Catalog[NetCaseWeight_lbs],0),0)</f>
        <v>0</v>
      </c>
      <c r="E61" s="55">
        <f>IFERROR(_xlfn.XLOOKUP(A61,Catalog[MaterialCode],Catalog[ServingsPerCase],0),0)</f>
        <v>0</v>
      </c>
      <c r="F61" s="55">
        <f>IFERROR(_xlfn.XLOOKUP(A61,Catalog[MaterialCode],Catalog[ServingSize_oz],0),0)</f>
        <v>0</v>
      </c>
      <c r="G61" s="55">
        <f>IFERROR(_xlfn.XLOOKUP(A61,Catalog[MaterialCode],Catalog[CSCPoints],0),0)</f>
        <v>0</v>
      </c>
      <c r="H61" s="55">
        <f>IFERROR(_xlfn.XLOOKUP(A61,Catalog[MaterialCode],Catalog[CNPortion],0),0)</f>
        <v>0</v>
      </c>
      <c r="I61" s="55">
        <f>IFERROR(_xlfn.XLOOKUP(A61,Catalog[MaterialCode],Catalog[MMA_oz],0),0)</f>
        <v>0</v>
      </c>
      <c r="J61" s="55">
        <f>IFERROR(_xlfn.XLOOKUP(A61,Catalog[MaterialCode],Catalog[EqGrain_oz],0),0)</f>
        <v>0</v>
      </c>
      <c r="K61" s="55">
        <f>IFERROR(_xlfn.XLOOKUP(A61,Catalog[MaterialCode],Catalog[PorkLbsDFperCase],0),0)</f>
        <v>0</v>
      </c>
      <c r="L61" s="57">
        <v>0</v>
      </c>
      <c r="M61" s="57">
        <v>0</v>
      </c>
      <c r="N61" s="57">
        <v>0</v>
      </c>
      <c r="O61" s="55">
        <f t="shared" si="4"/>
        <v>0</v>
      </c>
      <c r="P61" s="55">
        <f t="shared" si="5"/>
        <v>0</v>
      </c>
      <c r="Q61" s="55">
        <f t="shared" si="6"/>
        <v>0</v>
      </c>
      <c r="R61" s="63">
        <v>0</v>
      </c>
      <c r="S61" s="57">
        <v>0</v>
      </c>
      <c r="T61" s="57">
        <v>0</v>
      </c>
      <c r="U61" s="57">
        <v>0</v>
      </c>
      <c r="V61" s="57">
        <v>0</v>
      </c>
      <c r="W61" s="57">
        <v>0</v>
      </c>
      <c r="X61" s="57">
        <v>0</v>
      </c>
      <c r="Y61" s="57">
        <v>0</v>
      </c>
      <c r="Z61" s="57">
        <v>0</v>
      </c>
      <c r="AA61" s="57">
        <v>0</v>
      </c>
      <c r="AB61" s="57">
        <v>0</v>
      </c>
      <c r="AC61" s="57">
        <v>0</v>
      </c>
      <c r="AD61" s="55">
        <f t="shared" si="3"/>
        <v>0</v>
      </c>
    </row>
    <row r="62" spans="2:30" x14ac:dyDescent="0.25">
      <c r="B62" s="56" t="str">
        <f>IFERROR(_xlfn.XLOOKUP(A62,Catalog[MaterialCode],Catalog[Description],""),"")</f>
        <v/>
      </c>
      <c r="C62" s="55" t="str">
        <f>IFERROR(_xlfn.XLOOKUP(A62,Catalog[MaterialCode],Catalog[Commodity],""),"")</f>
        <v/>
      </c>
      <c r="D62" s="55">
        <f>IFERROR(_xlfn.XLOOKUP(A62,Catalog[MaterialCode],Catalog[NetCaseWeight_lbs],0),0)</f>
        <v>0</v>
      </c>
      <c r="E62" s="55">
        <f>IFERROR(_xlfn.XLOOKUP(A62,Catalog[MaterialCode],Catalog[ServingsPerCase],0),0)</f>
        <v>0</v>
      </c>
      <c r="F62" s="55">
        <f>IFERROR(_xlfn.XLOOKUP(A62,Catalog[MaterialCode],Catalog[ServingSize_oz],0),0)</f>
        <v>0</v>
      </c>
      <c r="G62" s="55">
        <f>IFERROR(_xlfn.XLOOKUP(A62,Catalog[MaterialCode],Catalog[CSCPoints],0),0)</f>
        <v>0</v>
      </c>
      <c r="H62" s="55">
        <f>IFERROR(_xlfn.XLOOKUP(A62,Catalog[MaterialCode],Catalog[CNPortion],0),0)</f>
        <v>0</v>
      </c>
      <c r="I62" s="55">
        <f>IFERROR(_xlfn.XLOOKUP(A62,Catalog[MaterialCode],Catalog[MMA_oz],0),0)</f>
        <v>0</v>
      </c>
      <c r="J62" s="55">
        <f>IFERROR(_xlfn.XLOOKUP(A62,Catalog[MaterialCode],Catalog[EqGrain_oz],0),0)</f>
        <v>0</v>
      </c>
      <c r="K62" s="55">
        <f>IFERROR(_xlfn.XLOOKUP(A62,Catalog[MaterialCode],Catalog[PorkLbsDFperCase],0),0)</f>
        <v>0</v>
      </c>
      <c r="L62" s="57">
        <v>0</v>
      </c>
      <c r="M62" s="57">
        <v>0</v>
      </c>
      <c r="N62" s="57">
        <v>0</v>
      </c>
      <c r="O62" s="55">
        <f t="shared" si="4"/>
        <v>0</v>
      </c>
      <c r="P62" s="55">
        <f t="shared" si="5"/>
        <v>0</v>
      </c>
      <c r="Q62" s="55">
        <f t="shared" si="6"/>
        <v>0</v>
      </c>
      <c r="R62" s="63">
        <v>0</v>
      </c>
      <c r="S62" s="57">
        <v>0</v>
      </c>
      <c r="T62" s="57">
        <v>0</v>
      </c>
      <c r="U62" s="57">
        <v>0</v>
      </c>
      <c r="V62" s="57">
        <v>0</v>
      </c>
      <c r="W62" s="57">
        <v>0</v>
      </c>
      <c r="X62" s="57">
        <v>0</v>
      </c>
      <c r="Y62" s="57">
        <v>0</v>
      </c>
      <c r="Z62" s="57">
        <v>0</v>
      </c>
      <c r="AA62" s="57">
        <v>0</v>
      </c>
      <c r="AB62" s="57">
        <v>0</v>
      </c>
      <c r="AC62" s="57">
        <v>0</v>
      </c>
      <c r="AD62" s="55">
        <f t="shared" si="3"/>
        <v>0</v>
      </c>
    </row>
    <row r="63" spans="2:30" x14ac:dyDescent="0.25">
      <c r="B63" s="56" t="str">
        <f>IFERROR(_xlfn.XLOOKUP(A63,Catalog[MaterialCode],Catalog[Description],""),"")</f>
        <v/>
      </c>
      <c r="C63" s="55" t="str">
        <f>IFERROR(_xlfn.XLOOKUP(A63,Catalog[MaterialCode],Catalog[Commodity],""),"")</f>
        <v/>
      </c>
      <c r="D63" s="55">
        <f>IFERROR(_xlfn.XLOOKUP(A63,Catalog[MaterialCode],Catalog[NetCaseWeight_lbs],0),0)</f>
        <v>0</v>
      </c>
      <c r="E63" s="55">
        <f>IFERROR(_xlfn.XLOOKUP(A63,Catalog[MaterialCode],Catalog[ServingsPerCase],0),0)</f>
        <v>0</v>
      </c>
      <c r="F63" s="55">
        <f>IFERROR(_xlfn.XLOOKUP(A63,Catalog[MaterialCode],Catalog[ServingSize_oz],0),0)</f>
        <v>0</v>
      </c>
      <c r="G63" s="55">
        <f>IFERROR(_xlfn.XLOOKUP(A63,Catalog[MaterialCode],Catalog[CSCPoints],0),0)</f>
        <v>0</v>
      </c>
      <c r="H63" s="55">
        <f>IFERROR(_xlfn.XLOOKUP(A63,Catalog[MaterialCode],Catalog[CNPortion],0),0)</f>
        <v>0</v>
      </c>
      <c r="I63" s="55">
        <f>IFERROR(_xlfn.XLOOKUP(A63,Catalog[MaterialCode],Catalog[MMA_oz],0),0)</f>
        <v>0</v>
      </c>
      <c r="J63" s="55">
        <f>IFERROR(_xlfn.XLOOKUP(A63,Catalog[MaterialCode],Catalog[EqGrain_oz],0),0)</f>
        <v>0</v>
      </c>
      <c r="K63" s="55">
        <f>IFERROR(_xlfn.XLOOKUP(A63,Catalog[MaterialCode],Catalog[PorkLbsDFperCase],0),0)</f>
        <v>0</v>
      </c>
      <c r="L63" s="57">
        <v>0</v>
      </c>
      <c r="M63" s="57">
        <v>0</v>
      </c>
      <c r="N63" s="57">
        <v>0</v>
      </c>
      <c r="O63" s="55">
        <f t="shared" si="4"/>
        <v>0</v>
      </c>
      <c r="P63" s="55">
        <f t="shared" si="5"/>
        <v>0</v>
      </c>
      <c r="Q63" s="55">
        <f t="shared" si="6"/>
        <v>0</v>
      </c>
      <c r="R63" s="63">
        <v>0</v>
      </c>
      <c r="S63" s="57">
        <v>0</v>
      </c>
      <c r="T63" s="57">
        <v>0</v>
      </c>
      <c r="U63" s="57">
        <v>0</v>
      </c>
      <c r="V63" s="57">
        <v>0</v>
      </c>
      <c r="W63" s="57">
        <v>0</v>
      </c>
      <c r="X63" s="57">
        <v>0</v>
      </c>
      <c r="Y63" s="57">
        <v>0</v>
      </c>
      <c r="Z63" s="57">
        <v>0</v>
      </c>
      <c r="AA63" s="57">
        <v>0</v>
      </c>
      <c r="AB63" s="57">
        <v>0</v>
      </c>
      <c r="AC63" s="57">
        <v>0</v>
      </c>
      <c r="AD63" s="55">
        <f t="shared" si="3"/>
        <v>0</v>
      </c>
    </row>
    <row r="64" spans="2:30" x14ac:dyDescent="0.25">
      <c r="B64" s="56" t="str">
        <f>IFERROR(_xlfn.XLOOKUP(A64,Catalog[MaterialCode],Catalog[Description],""),"")</f>
        <v/>
      </c>
      <c r="C64" s="55" t="str">
        <f>IFERROR(_xlfn.XLOOKUP(A64,Catalog[MaterialCode],Catalog[Commodity],""),"")</f>
        <v/>
      </c>
      <c r="D64" s="55">
        <f>IFERROR(_xlfn.XLOOKUP(A64,Catalog[MaterialCode],Catalog[NetCaseWeight_lbs],0),0)</f>
        <v>0</v>
      </c>
      <c r="E64" s="55">
        <f>IFERROR(_xlfn.XLOOKUP(A64,Catalog[MaterialCode],Catalog[ServingsPerCase],0),0)</f>
        <v>0</v>
      </c>
      <c r="F64" s="55">
        <f>IFERROR(_xlfn.XLOOKUP(A64,Catalog[MaterialCode],Catalog[ServingSize_oz],0),0)</f>
        <v>0</v>
      </c>
      <c r="G64" s="55">
        <f>IFERROR(_xlfn.XLOOKUP(A64,Catalog[MaterialCode],Catalog[CSCPoints],0),0)</f>
        <v>0</v>
      </c>
      <c r="H64" s="55">
        <f>IFERROR(_xlfn.XLOOKUP(A64,Catalog[MaterialCode],Catalog[CNPortion],0),0)</f>
        <v>0</v>
      </c>
      <c r="I64" s="55">
        <f>IFERROR(_xlfn.XLOOKUP(A64,Catalog[MaterialCode],Catalog[MMA_oz],0),0)</f>
        <v>0</v>
      </c>
      <c r="J64" s="55">
        <f>IFERROR(_xlfn.XLOOKUP(A64,Catalog[MaterialCode],Catalog[EqGrain_oz],0),0)</f>
        <v>0</v>
      </c>
      <c r="K64" s="55">
        <f>IFERROR(_xlfn.XLOOKUP(A64,Catalog[MaterialCode],Catalog[PorkLbsDFperCase],0),0)</f>
        <v>0</v>
      </c>
      <c r="L64" s="57">
        <v>0</v>
      </c>
      <c r="M64" s="57">
        <v>0</v>
      </c>
      <c r="N64" s="57">
        <v>0</v>
      </c>
      <c r="O64" s="55">
        <f t="shared" si="4"/>
        <v>0</v>
      </c>
      <c r="P64" s="55">
        <f t="shared" si="5"/>
        <v>0</v>
      </c>
      <c r="Q64" s="55">
        <f t="shared" si="6"/>
        <v>0</v>
      </c>
      <c r="R64" s="63">
        <v>0</v>
      </c>
      <c r="S64" s="57">
        <v>0</v>
      </c>
      <c r="T64" s="57">
        <v>0</v>
      </c>
      <c r="U64" s="57">
        <v>0</v>
      </c>
      <c r="V64" s="57">
        <v>0</v>
      </c>
      <c r="W64" s="57">
        <v>0</v>
      </c>
      <c r="X64" s="57">
        <v>0</v>
      </c>
      <c r="Y64" s="57">
        <v>0</v>
      </c>
      <c r="Z64" s="57">
        <v>0</v>
      </c>
      <c r="AA64" s="57">
        <v>0</v>
      </c>
      <c r="AB64" s="57">
        <v>0</v>
      </c>
      <c r="AC64" s="57">
        <v>0</v>
      </c>
      <c r="AD64" s="55">
        <f t="shared" si="3"/>
        <v>0</v>
      </c>
    </row>
    <row r="65" spans="2:30" x14ac:dyDescent="0.25">
      <c r="B65" s="56" t="str">
        <f>IFERROR(_xlfn.XLOOKUP(A65,Catalog[MaterialCode],Catalog[Description],""),"")</f>
        <v/>
      </c>
      <c r="C65" s="55" t="str">
        <f>IFERROR(_xlfn.XLOOKUP(A65,Catalog[MaterialCode],Catalog[Commodity],""),"")</f>
        <v/>
      </c>
      <c r="D65" s="55">
        <f>IFERROR(_xlfn.XLOOKUP(A65,Catalog[MaterialCode],Catalog[NetCaseWeight_lbs],0),0)</f>
        <v>0</v>
      </c>
      <c r="E65" s="55">
        <f>IFERROR(_xlfn.XLOOKUP(A65,Catalog[MaterialCode],Catalog[ServingsPerCase],0),0)</f>
        <v>0</v>
      </c>
      <c r="F65" s="55">
        <f>IFERROR(_xlfn.XLOOKUP(A65,Catalog[MaterialCode],Catalog[ServingSize_oz],0),0)</f>
        <v>0</v>
      </c>
      <c r="G65" s="55">
        <f>IFERROR(_xlfn.XLOOKUP(A65,Catalog[MaterialCode],Catalog[CSCPoints],0),0)</f>
        <v>0</v>
      </c>
      <c r="H65" s="55">
        <f>IFERROR(_xlfn.XLOOKUP(A65,Catalog[MaterialCode],Catalog[CNPortion],0),0)</f>
        <v>0</v>
      </c>
      <c r="I65" s="55">
        <f>IFERROR(_xlfn.XLOOKUP(A65,Catalog[MaterialCode],Catalog[MMA_oz],0),0)</f>
        <v>0</v>
      </c>
      <c r="J65" s="55">
        <f>IFERROR(_xlfn.XLOOKUP(A65,Catalog[MaterialCode],Catalog[EqGrain_oz],0),0)</f>
        <v>0</v>
      </c>
      <c r="K65" s="55">
        <f>IFERROR(_xlfn.XLOOKUP(A65,Catalog[MaterialCode],Catalog[PorkLbsDFperCase],0),0)</f>
        <v>0</v>
      </c>
      <c r="L65" s="57">
        <v>0</v>
      </c>
      <c r="M65" s="57">
        <v>0</v>
      </c>
      <c r="N65" s="57">
        <v>0</v>
      </c>
      <c r="O65" s="55">
        <f t="shared" si="4"/>
        <v>0</v>
      </c>
      <c r="P65" s="55">
        <f t="shared" si="5"/>
        <v>0</v>
      </c>
      <c r="Q65" s="55">
        <f t="shared" si="6"/>
        <v>0</v>
      </c>
      <c r="R65" s="63">
        <v>0</v>
      </c>
      <c r="S65" s="57">
        <v>0</v>
      </c>
      <c r="T65" s="57">
        <v>0</v>
      </c>
      <c r="U65" s="57">
        <v>0</v>
      </c>
      <c r="V65" s="57">
        <v>0</v>
      </c>
      <c r="W65" s="57">
        <v>0</v>
      </c>
      <c r="X65" s="57">
        <v>0</v>
      </c>
      <c r="Y65" s="57">
        <v>0</v>
      </c>
      <c r="Z65" s="57">
        <v>0</v>
      </c>
      <c r="AA65" s="57">
        <v>0</v>
      </c>
      <c r="AB65" s="57">
        <v>0</v>
      </c>
      <c r="AC65" s="57">
        <v>0</v>
      </c>
      <c r="AD65" s="55">
        <f t="shared" si="3"/>
        <v>0</v>
      </c>
    </row>
    <row r="66" spans="2:30" x14ac:dyDescent="0.25">
      <c r="B66" s="56" t="str">
        <f>IFERROR(_xlfn.XLOOKUP(A66,Catalog[MaterialCode],Catalog[Description],""),"")</f>
        <v/>
      </c>
      <c r="C66" s="55" t="str">
        <f>IFERROR(_xlfn.XLOOKUP(A66,Catalog[MaterialCode],Catalog[Commodity],""),"")</f>
        <v/>
      </c>
      <c r="D66" s="55">
        <f>IFERROR(_xlfn.XLOOKUP(A66,Catalog[MaterialCode],Catalog[NetCaseWeight_lbs],0),0)</f>
        <v>0</v>
      </c>
      <c r="E66" s="55">
        <f>IFERROR(_xlfn.XLOOKUP(A66,Catalog[MaterialCode],Catalog[ServingsPerCase],0),0)</f>
        <v>0</v>
      </c>
      <c r="F66" s="55">
        <f>IFERROR(_xlfn.XLOOKUP(A66,Catalog[MaterialCode],Catalog[ServingSize_oz],0),0)</f>
        <v>0</v>
      </c>
      <c r="G66" s="55">
        <f>IFERROR(_xlfn.XLOOKUP(A66,Catalog[MaterialCode],Catalog[CSCPoints],0),0)</f>
        <v>0</v>
      </c>
      <c r="H66" s="55">
        <f>IFERROR(_xlfn.XLOOKUP(A66,Catalog[MaterialCode],Catalog[CNPortion],0),0)</f>
        <v>0</v>
      </c>
      <c r="I66" s="55">
        <f>IFERROR(_xlfn.XLOOKUP(A66,Catalog[MaterialCode],Catalog[MMA_oz],0),0)</f>
        <v>0</v>
      </c>
      <c r="J66" s="55">
        <f>IFERROR(_xlfn.XLOOKUP(A66,Catalog[MaterialCode],Catalog[EqGrain_oz],0),0)</f>
        <v>0</v>
      </c>
      <c r="K66" s="55">
        <f>IFERROR(_xlfn.XLOOKUP(A66,Catalog[MaterialCode],Catalog[PorkLbsDFperCase],0),0)</f>
        <v>0</v>
      </c>
      <c r="L66" s="57">
        <v>0</v>
      </c>
      <c r="M66" s="57">
        <v>0</v>
      </c>
      <c r="N66" s="57">
        <v>0</v>
      </c>
      <c r="O66" s="55">
        <f t="shared" si="4"/>
        <v>0</v>
      </c>
      <c r="P66" s="55">
        <f t="shared" si="5"/>
        <v>0</v>
      </c>
      <c r="Q66" s="55">
        <f t="shared" si="6"/>
        <v>0</v>
      </c>
      <c r="R66" s="63">
        <v>0</v>
      </c>
      <c r="S66" s="57">
        <v>0</v>
      </c>
      <c r="T66" s="57">
        <v>0</v>
      </c>
      <c r="U66" s="57">
        <v>0</v>
      </c>
      <c r="V66" s="57">
        <v>0</v>
      </c>
      <c r="W66" s="57">
        <v>0</v>
      </c>
      <c r="X66" s="57">
        <v>0</v>
      </c>
      <c r="Y66" s="57">
        <v>0</v>
      </c>
      <c r="Z66" s="57">
        <v>0</v>
      </c>
      <c r="AA66" s="57">
        <v>0</v>
      </c>
      <c r="AB66" s="57">
        <v>0</v>
      </c>
      <c r="AC66" s="57">
        <v>0</v>
      </c>
      <c r="AD66" s="55">
        <f t="shared" si="3"/>
        <v>0</v>
      </c>
    </row>
    <row r="67" spans="2:30" x14ac:dyDescent="0.25">
      <c r="B67" s="56" t="str">
        <f>IFERROR(_xlfn.XLOOKUP(A67,Catalog[MaterialCode],Catalog[Description],""),"")</f>
        <v/>
      </c>
      <c r="C67" s="55" t="str">
        <f>IFERROR(_xlfn.XLOOKUP(A67,Catalog[MaterialCode],Catalog[Commodity],""),"")</f>
        <v/>
      </c>
      <c r="D67" s="55">
        <f>IFERROR(_xlfn.XLOOKUP(A67,Catalog[MaterialCode],Catalog[NetCaseWeight_lbs],0),0)</f>
        <v>0</v>
      </c>
      <c r="E67" s="55">
        <f>IFERROR(_xlfn.XLOOKUP(A67,Catalog[MaterialCode],Catalog[ServingsPerCase],0),0)</f>
        <v>0</v>
      </c>
      <c r="F67" s="55">
        <f>IFERROR(_xlfn.XLOOKUP(A67,Catalog[MaterialCode],Catalog[ServingSize_oz],0),0)</f>
        <v>0</v>
      </c>
      <c r="G67" s="55">
        <f>IFERROR(_xlfn.XLOOKUP(A67,Catalog[MaterialCode],Catalog[CSCPoints],0),0)</f>
        <v>0</v>
      </c>
      <c r="H67" s="55">
        <f>IFERROR(_xlfn.XLOOKUP(A67,Catalog[MaterialCode],Catalog[CNPortion],0),0)</f>
        <v>0</v>
      </c>
      <c r="I67" s="55">
        <f>IFERROR(_xlfn.XLOOKUP(A67,Catalog[MaterialCode],Catalog[MMA_oz],0),0)</f>
        <v>0</v>
      </c>
      <c r="J67" s="55">
        <f>IFERROR(_xlfn.XLOOKUP(A67,Catalog[MaterialCode],Catalog[EqGrain_oz],0),0)</f>
        <v>0</v>
      </c>
      <c r="K67" s="55">
        <f>IFERROR(_xlfn.XLOOKUP(A67,Catalog[MaterialCode],Catalog[PorkLbsDFperCase],0),0)</f>
        <v>0</v>
      </c>
      <c r="L67" s="57">
        <v>0</v>
      </c>
      <c r="M67" s="57">
        <v>0</v>
      </c>
      <c r="N67" s="57">
        <v>0</v>
      </c>
      <c r="O67" s="55">
        <f t="shared" si="4"/>
        <v>0</v>
      </c>
      <c r="P67" s="55">
        <f t="shared" si="5"/>
        <v>0</v>
      </c>
      <c r="Q67" s="55">
        <f t="shared" si="6"/>
        <v>0</v>
      </c>
      <c r="R67" s="63">
        <v>0</v>
      </c>
      <c r="S67" s="57">
        <v>0</v>
      </c>
      <c r="T67" s="57">
        <v>0</v>
      </c>
      <c r="U67" s="57">
        <v>0</v>
      </c>
      <c r="V67" s="57">
        <v>0</v>
      </c>
      <c r="W67" s="57">
        <v>0</v>
      </c>
      <c r="X67" s="57">
        <v>0</v>
      </c>
      <c r="Y67" s="57">
        <v>0</v>
      </c>
      <c r="Z67" s="57">
        <v>0</v>
      </c>
      <c r="AA67" s="57">
        <v>0</v>
      </c>
      <c r="AB67" s="57">
        <v>0</v>
      </c>
      <c r="AC67" s="57">
        <v>0</v>
      </c>
      <c r="AD67" s="55">
        <f t="shared" si="3"/>
        <v>0</v>
      </c>
    </row>
    <row r="68" spans="2:30" x14ac:dyDescent="0.25">
      <c r="B68" s="56" t="str">
        <f>IFERROR(_xlfn.XLOOKUP(A68,Catalog[MaterialCode],Catalog[Description],""),"")</f>
        <v/>
      </c>
      <c r="C68" s="55" t="str">
        <f>IFERROR(_xlfn.XLOOKUP(A68,Catalog[MaterialCode],Catalog[Commodity],""),"")</f>
        <v/>
      </c>
      <c r="D68" s="55">
        <f>IFERROR(_xlfn.XLOOKUP(A68,Catalog[MaterialCode],Catalog[NetCaseWeight_lbs],0),0)</f>
        <v>0</v>
      </c>
      <c r="E68" s="55">
        <f>IFERROR(_xlfn.XLOOKUP(A68,Catalog[MaterialCode],Catalog[ServingsPerCase],0),0)</f>
        <v>0</v>
      </c>
      <c r="F68" s="55">
        <f>IFERROR(_xlfn.XLOOKUP(A68,Catalog[MaterialCode],Catalog[ServingSize_oz],0),0)</f>
        <v>0</v>
      </c>
      <c r="G68" s="55">
        <f>IFERROR(_xlfn.XLOOKUP(A68,Catalog[MaterialCode],Catalog[CSCPoints],0),0)</f>
        <v>0</v>
      </c>
      <c r="H68" s="55">
        <f>IFERROR(_xlfn.XLOOKUP(A68,Catalog[MaterialCode],Catalog[CNPortion],0),0)</f>
        <v>0</v>
      </c>
      <c r="I68" s="55">
        <f>IFERROR(_xlfn.XLOOKUP(A68,Catalog[MaterialCode],Catalog[MMA_oz],0),0)</f>
        <v>0</v>
      </c>
      <c r="J68" s="55">
        <f>IFERROR(_xlfn.XLOOKUP(A68,Catalog[MaterialCode],Catalog[EqGrain_oz],0),0)</f>
        <v>0</v>
      </c>
      <c r="K68" s="55">
        <f>IFERROR(_xlfn.XLOOKUP(A68,Catalog[MaterialCode],Catalog[PorkLbsDFperCase],0),0)</f>
        <v>0</v>
      </c>
      <c r="L68" s="57">
        <v>0</v>
      </c>
      <c r="M68" s="57">
        <v>0</v>
      </c>
      <c r="N68" s="57">
        <v>0</v>
      </c>
      <c r="O68" s="55">
        <f t="shared" si="4"/>
        <v>0</v>
      </c>
      <c r="P68" s="55">
        <f t="shared" si="5"/>
        <v>0</v>
      </c>
      <c r="Q68" s="55">
        <f t="shared" si="6"/>
        <v>0</v>
      </c>
      <c r="R68" s="63">
        <v>0</v>
      </c>
      <c r="S68" s="57">
        <v>0</v>
      </c>
      <c r="T68" s="57">
        <v>0</v>
      </c>
      <c r="U68" s="57">
        <v>0</v>
      </c>
      <c r="V68" s="57">
        <v>0</v>
      </c>
      <c r="W68" s="57">
        <v>0</v>
      </c>
      <c r="X68" s="57">
        <v>0</v>
      </c>
      <c r="Y68" s="57">
        <v>0</v>
      </c>
      <c r="Z68" s="57">
        <v>0</v>
      </c>
      <c r="AA68" s="57">
        <v>0</v>
      </c>
      <c r="AB68" s="57">
        <v>0</v>
      </c>
      <c r="AC68" s="57">
        <v>0</v>
      </c>
      <c r="AD68" s="55">
        <f t="shared" si="3"/>
        <v>0</v>
      </c>
    </row>
    <row r="69" spans="2:30" x14ac:dyDescent="0.25">
      <c r="B69" s="56" t="str">
        <f>IFERROR(_xlfn.XLOOKUP(A69,Catalog[MaterialCode],Catalog[Description],""),"")</f>
        <v/>
      </c>
      <c r="C69" s="55" t="str">
        <f>IFERROR(_xlfn.XLOOKUP(A69,Catalog[MaterialCode],Catalog[Commodity],""),"")</f>
        <v/>
      </c>
      <c r="D69" s="55">
        <f>IFERROR(_xlfn.XLOOKUP(A69,Catalog[MaterialCode],Catalog[NetCaseWeight_lbs],0),0)</f>
        <v>0</v>
      </c>
      <c r="E69" s="55">
        <f>IFERROR(_xlfn.XLOOKUP(A69,Catalog[MaterialCode],Catalog[ServingsPerCase],0),0)</f>
        <v>0</v>
      </c>
      <c r="F69" s="55">
        <f>IFERROR(_xlfn.XLOOKUP(A69,Catalog[MaterialCode],Catalog[ServingSize_oz],0),0)</f>
        <v>0</v>
      </c>
      <c r="G69" s="55">
        <f>IFERROR(_xlfn.XLOOKUP(A69,Catalog[MaterialCode],Catalog[CSCPoints],0),0)</f>
        <v>0</v>
      </c>
      <c r="H69" s="55">
        <f>IFERROR(_xlfn.XLOOKUP(A69,Catalog[MaterialCode],Catalog[CNPortion],0),0)</f>
        <v>0</v>
      </c>
      <c r="I69" s="55">
        <f>IFERROR(_xlfn.XLOOKUP(A69,Catalog[MaterialCode],Catalog[MMA_oz],0),0)</f>
        <v>0</v>
      </c>
      <c r="J69" s="55">
        <f>IFERROR(_xlfn.XLOOKUP(A69,Catalog[MaterialCode],Catalog[EqGrain_oz],0),0)</f>
        <v>0</v>
      </c>
      <c r="K69" s="55">
        <f>IFERROR(_xlfn.XLOOKUP(A69,Catalog[MaterialCode],Catalog[PorkLbsDFperCase],0),0)</f>
        <v>0</v>
      </c>
      <c r="L69" s="57">
        <v>0</v>
      </c>
      <c r="M69" s="57">
        <v>0</v>
      </c>
      <c r="N69" s="57">
        <v>0</v>
      </c>
      <c r="O69" s="55">
        <f t="shared" si="4"/>
        <v>0</v>
      </c>
      <c r="P69" s="55">
        <f t="shared" si="5"/>
        <v>0</v>
      </c>
      <c r="Q69" s="55">
        <f t="shared" si="6"/>
        <v>0</v>
      </c>
      <c r="R69" s="63">
        <v>0</v>
      </c>
      <c r="S69" s="57">
        <v>0</v>
      </c>
      <c r="T69" s="57">
        <v>0</v>
      </c>
      <c r="U69" s="57">
        <v>0</v>
      </c>
      <c r="V69" s="57">
        <v>0</v>
      </c>
      <c r="W69" s="57">
        <v>0</v>
      </c>
      <c r="X69" s="57">
        <v>0</v>
      </c>
      <c r="Y69" s="57">
        <v>0</v>
      </c>
      <c r="Z69" s="57">
        <v>0</v>
      </c>
      <c r="AA69" s="57">
        <v>0</v>
      </c>
      <c r="AB69" s="57">
        <v>0</v>
      </c>
      <c r="AC69" s="57">
        <v>0</v>
      </c>
      <c r="AD69" s="55">
        <f t="shared" si="3"/>
        <v>0</v>
      </c>
    </row>
    <row r="70" spans="2:30" x14ac:dyDescent="0.25">
      <c r="B70" s="56" t="str">
        <f>IFERROR(_xlfn.XLOOKUP(A70,Catalog[MaterialCode],Catalog[Description],""),"")</f>
        <v/>
      </c>
      <c r="C70" s="55" t="str">
        <f>IFERROR(_xlfn.XLOOKUP(A70,Catalog[MaterialCode],Catalog[Commodity],""),"")</f>
        <v/>
      </c>
      <c r="D70" s="55">
        <f>IFERROR(_xlfn.XLOOKUP(A70,Catalog[MaterialCode],Catalog[NetCaseWeight_lbs],0),0)</f>
        <v>0</v>
      </c>
      <c r="E70" s="55">
        <f>IFERROR(_xlfn.XLOOKUP(A70,Catalog[MaterialCode],Catalog[ServingsPerCase],0),0)</f>
        <v>0</v>
      </c>
      <c r="F70" s="55">
        <f>IFERROR(_xlfn.XLOOKUP(A70,Catalog[MaterialCode],Catalog[ServingSize_oz],0),0)</f>
        <v>0</v>
      </c>
      <c r="G70" s="55">
        <f>IFERROR(_xlfn.XLOOKUP(A70,Catalog[MaterialCode],Catalog[CSCPoints],0),0)</f>
        <v>0</v>
      </c>
      <c r="H70" s="55">
        <f>IFERROR(_xlfn.XLOOKUP(A70,Catalog[MaterialCode],Catalog[CNPortion],0),0)</f>
        <v>0</v>
      </c>
      <c r="I70" s="55">
        <f>IFERROR(_xlfn.XLOOKUP(A70,Catalog[MaterialCode],Catalog[MMA_oz],0),0)</f>
        <v>0</v>
      </c>
      <c r="J70" s="55">
        <f>IFERROR(_xlfn.XLOOKUP(A70,Catalog[MaterialCode],Catalog[EqGrain_oz],0),0)</f>
        <v>0</v>
      </c>
      <c r="K70" s="55">
        <f>IFERROR(_xlfn.XLOOKUP(A70,Catalog[MaterialCode],Catalog[PorkLbsDFperCase],0),0)</f>
        <v>0</v>
      </c>
      <c r="L70" s="57">
        <v>0</v>
      </c>
      <c r="M70" s="57">
        <v>0</v>
      </c>
      <c r="N70" s="57">
        <v>0</v>
      </c>
      <c r="O70" s="55">
        <f t="shared" si="4"/>
        <v>0</v>
      </c>
      <c r="P70" s="55">
        <f t="shared" si="5"/>
        <v>0</v>
      </c>
      <c r="Q70" s="55">
        <f t="shared" si="6"/>
        <v>0</v>
      </c>
      <c r="R70" s="63">
        <v>0</v>
      </c>
      <c r="S70" s="57">
        <v>0</v>
      </c>
      <c r="T70" s="57">
        <v>0</v>
      </c>
      <c r="U70" s="57">
        <v>0</v>
      </c>
      <c r="V70" s="57">
        <v>0</v>
      </c>
      <c r="W70" s="57">
        <v>0</v>
      </c>
      <c r="X70" s="57">
        <v>0</v>
      </c>
      <c r="Y70" s="57">
        <v>0</v>
      </c>
      <c r="Z70" s="57">
        <v>0</v>
      </c>
      <c r="AA70" s="57">
        <v>0</v>
      </c>
      <c r="AB70" s="57">
        <v>0</v>
      </c>
      <c r="AC70" s="57">
        <v>0</v>
      </c>
      <c r="AD70" s="55">
        <f t="shared" si="3"/>
        <v>0</v>
      </c>
    </row>
    <row r="71" spans="2:30" x14ac:dyDescent="0.25">
      <c r="B71" s="56" t="str">
        <f>IFERROR(_xlfn.XLOOKUP(A71,Catalog[MaterialCode],Catalog[Description],""),"")</f>
        <v/>
      </c>
      <c r="C71" s="55" t="str">
        <f>IFERROR(_xlfn.XLOOKUP(A71,Catalog[MaterialCode],Catalog[Commodity],""),"")</f>
        <v/>
      </c>
      <c r="D71" s="55">
        <f>IFERROR(_xlfn.XLOOKUP(A71,Catalog[MaterialCode],Catalog[NetCaseWeight_lbs],0),0)</f>
        <v>0</v>
      </c>
      <c r="E71" s="55">
        <f>IFERROR(_xlfn.XLOOKUP(A71,Catalog[MaterialCode],Catalog[ServingsPerCase],0),0)</f>
        <v>0</v>
      </c>
      <c r="F71" s="55">
        <f>IFERROR(_xlfn.XLOOKUP(A71,Catalog[MaterialCode],Catalog[ServingSize_oz],0),0)</f>
        <v>0</v>
      </c>
      <c r="G71" s="55">
        <f>IFERROR(_xlfn.XLOOKUP(A71,Catalog[MaterialCode],Catalog[CSCPoints],0),0)</f>
        <v>0</v>
      </c>
      <c r="H71" s="55">
        <f>IFERROR(_xlfn.XLOOKUP(A71,Catalog[MaterialCode],Catalog[CNPortion],0),0)</f>
        <v>0</v>
      </c>
      <c r="I71" s="55">
        <f>IFERROR(_xlfn.XLOOKUP(A71,Catalog[MaterialCode],Catalog[MMA_oz],0),0)</f>
        <v>0</v>
      </c>
      <c r="J71" s="55">
        <f>IFERROR(_xlfn.XLOOKUP(A71,Catalog[MaterialCode],Catalog[EqGrain_oz],0),0)</f>
        <v>0</v>
      </c>
      <c r="K71" s="55">
        <f>IFERROR(_xlfn.XLOOKUP(A71,Catalog[MaterialCode],Catalog[PorkLbsDFperCase],0),0)</f>
        <v>0</v>
      </c>
      <c r="L71" s="57">
        <v>0</v>
      </c>
      <c r="M71" s="57">
        <v>0</v>
      </c>
      <c r="N71" s="57">
        <v>0</v>
      </c>
      <c r="O71" s="55">
        <f t="shared" si="4"/>
        <v>0</v>
      </c>
      <c r="P71" s="55">
        <f t="shared" si="5"/>
        <v>0</v>
      </c>
      <c r="Q71" s="55">
        <f t="shared" si="6"/>
        <v>0</v>
      </c>
      <c r="R71" s="63">
        <v>0</v>
      </c>
      <c r="S71" s="57">
        <v>0</v>
      </c>
      <c r="T71" s="57">
        <v>0</v>
      </c>
      <c r="U71" s="57">
        <v>0</v>
      </c>
      <c r="V71" s="57">
        <v>0</v>
      </c>
      <c r="W71" s="57">
        <v>0</v>
      </c>
      <c r="X71" s="57">
        <v>0</v>
      </c>
      <c r="Y71" s="57">
        <v>0</v>
      </c>
      <c r="Z71" s="57">
        <v>0</v>
      </c>
      <c r="AA71" s="57">
        <v>0</v>
      </c>
      <c r="AB71" s="57">
        <v>0</v>
      </c>
      <c r="AC71" s="57">
        <v>0</v>
      </c>
      <c r="AD71" s="55">
        <f t="shared" si="3"/>
        <v>0</v>
      </c>
    </row>
    <row r="72" spans="2:30" x14ac:dyDescent="0.25">
      <c r="B72" s="56" t="str">
        <f>IFERROR(_xlfn.XLOOKUP(A72,Catalog[MaterialCode],Catalog[Description],""),"")</f>
        <v/>
      </c>
      <c r="C72" s="55" t="str">
        <f>IFERROR(_xlfn.XLOOKUP(A72,Catalog[MaterialCode],Catalog[Commodity],""),"")</f>
        <v/>
      </c>
      <c r="D72" s="55">
        <f>IFERROR(_xlfn.XLOOKUP(A72,Catalog[MaterialCode],Catalog[NetCaseWeight_lbs],0),0)</f>
        <v>0</v>
      </c>
      <c r="E72" s="55">
        <f>IFERROR(_xlfn.XLOOKUP(A72,Catalog[MaterialCode],Catalog[ServingsPerCase],0),0)</f>
        <v>0</v>
      </c>
      <c r="F72" s="55">
        <f>IFERROR(_xlfn.XLOOKUP(A72,Catalog[MaterialCode],Catalog[ServingSize_oz],0),0)</f>
        <v>0</v>
      </c>
      <c r="G72" s="55">
        <f>IFERROR(_xlfn.XLOOKUP(A72,Catalog[MaterialCode],Catalog[CSCPoints],0),0)</f>
        <v>0</v>
      </c>
      <c r="H72" s="55">
        <f>IFERROR(_xlfn.XLOOKUP(A72,Catalog[MaterialCode],Catalog[CNPortion],0),0)</f>
        <v>0</v>
      </c>
      <c r="I72" s="55">
        <f>IFERROR(_xlfn.XLOOKUP(A72,Catalog[MaterialCode],Catalog[MMA_oz],0),0)</f>
        <v>0</v>
      </c>
      <c r="J72" s="55">
        <f>IFERROR(_xlfn.XLOOKUP(A72,Catalog[MaterialCode],Catalog[EqGrain_oz],0),0)</f>
        <v>0</v>
      </c>
      <c r="K72" s="55">
        <f>IFERROR(_xlfn.XLOOKUP(A72,Catalog[MaterialCode],Catalog[PorkLbsDFperCase],0),0)</f>
        <v>0</v>
      </c>
      <c r="L72" s="57">
        <v>0</v>
      </c>
      <c r="M72" s="57">
        <v>0</v>
      </c>
      <c r="N72" s="57">
        <v>0</v>
      </c>
      <c r="O72" s="55">
        <f t="shared" si="4"/>
        <v>0</v>
      </c>
      <c r="P72" s="55">
        <f t="shared" si="5"/>
        <v>0</v>
      </c>
      <c r="Q72" s="55">
        <f t="shared" si="6"/>
        <v>0</v>
      </c>
      <c r="R72" s="63">
        <v>0</v>
      </c>
      <c r="S72" s="57">
        <v>0</v>
      </c>
      <c r="T72" s="57">
        <v>0</v>
      </c>
      <c r="U72" s="57">
        <v>0</v>
      </c>
      <c r="V72" s="57">
        <v>0</v>
      </c>
      <c r="W72" s="57">
        <v>0</v>
      </c>
      <c r="X72" s="57">
        <v>0</v>
      </c>
      <c r="Y72" s="57">
        <v>0</v>
      </c>
      <c r="Z72" s="57">
        <v>0</v>
      </c>
      <c r="AA72" s="57">
        <v>0</v>
      </c>
      <c r="AB72" s="57">
        <v>0</v>
      </c>
      <c r="AC72" s="57">
        <v>0</v>
      </c>
      <c r="AD72" s="55">
        <f t="shared" si="3"/>
        <v>0</v>
      </c>
    </row>
    <row r="73" spans="2:30" x14ac:dyDescent="0.25">
      <c r="B73" s="56" t="str">
        <f>IFERROR(_xlfn.XLOOKUP(A73,Catalog[MaterialCode],Catalog[Description],""),"")</f>
        <v/>
      </c>
      <c r="C73" s="55" t="str">
        <f>IFERROR(_xlfn.XLOOKUP(A73,Catalog[MaterialCode],Catalog[Commodity],""),"")</f>
        <v/>
      </c>
      <c r="D73" s="55">
        <f>IFERROR(_xlfn.XLOOKUP(A73,Catalog[MaterialCode],Catalog[NetCaseWeight_lbs],0),0)</f>
        <v>0</v>
      </c>
      <c r="E73" s="55">
        <f>IFERROR(_xlfn.XLOOKUP(A73,Catalog[MaterialCode],Catalog[ServingsPerCase],0),0)</f>
        <v>0</v>
      </c>
      <c r="F73" s="55">
        <f>IFERROR(_xlfn.XLOOKUP(A73,Catalog[MaterialCode],Catalog[ServingSize_oz],0),0)</f>
        <v>0</v>
      </c>
      <c r="G73" s="55">
        <f>IFERROR(_xlfn.XLOOKUP(A73,Catalog[MaterialCode],Catalog[CSCPoints],0),0)</f>
        <v>0</v>
      </c>
      <c r="H73" s="55">
        <f>IFERROR(_xlfn.XLOOKUP(A73,Catalog[MaterialCode],Catalog[CNPortion],0),0)</f>
        <v>0</v>
      </c>
      <c r="I73" s="55">
        <f>IFERROR(_xlfn.XLOOKUP(A73,Catalog[MaterialCode],Catalog[MMA_oz],0),0)</f>
        <v>0</v>
      </c>
      <c r="J73" s="55">
        <f>IFERROR(_xlfn.XLOOKUP(A73,Catalog[MaterialCode],Catalog[EqGrain_oz],0),0)</f>
        <v>0</v>
      </c>
      <c r="K73" s="55">
        <f>IFERROR(_xlfn.XLOOKUP(A73,Catalog[MaterialCode],Catalog[PorkLbsDFperCase],0),0)</f>
        <v>0</v>
      </c>
      <c r="L73" s="57">
        <v>0</v>
      </c>
      <c r="M73" s="57">
        <v>0</v>
      </c>
      <c r="N73" s="57">
        <v>0</v>
      </c>
      <c r="O73" s="55">
        <f t="shared" si="4"/>
        <v>0</v>
      </c>
      <c r="P73" s="55">
        <f t="shared" si="5"/>
        <v>0</v>
      </c>
      <c r="Q73" s="55">
        <f t="shared" si="6"/>
        <v>0</v>
      </c>
      <c r="R73" s="63">
        <v>0</v>
      </c>
      <c r="S73" s="57">
        <v>0</v>
      </c>
      <c r="T73" s="57">
        <v>0</v>
      </c>
      <c r="U73" s="57">
        <v>0</v>
      </c>
      <c r="V73" s="57">
        <v>0</v>
      </c>
      <c r="W73" s="57">
        <v>0</v>
      </c>
      <c r="X73" s="57">
        <v>0</v>
      </c>
      <c r="Y73" s="57">
        <v>0</v>
      </c>
      <c r="Z73" s="57">
        <v>0</v>
      </c>
      <c r="AA73" s="57">
        <v>0</v>
      </c>
      <c r="AB73" s="57">
        <v>0</v>
      </c>
      <c r="AC73" s="57">
        <v>0</v>
      </c>
      <c r="AD73" s="55">
        <f t="shared" si="3"/>
        <v>0</v>
      </c>
    </row>
    <row r="74" spans="2:30" x14ac:dyDescent="0.25">
      <c r="B74" s="56" t="str">
        <f>IFERROR(_xlfn.XLOOKUP(A74,Catalog[MaterialCode],Catalog[Description],""),"")</f>
        <v/>
      </c>
      <c r="C74" s="55" t="str">
        <f>IFERROR(_xlfn.XLOOKUP(A74,Catalog[MaterialCode],Catalog[Commodity],""),"")</f>
        <v/>
      </c>
      <c r="D74" s="55">
        <f>IFERROR(_xlfn.XLOOKUP(A74,Catalog[MaterialCode],Catalog[NetCaseWeight_lbs],0),0)</f>
        <v>0</v>
      </c>
      <c r="E74" s="55">
        <f>IFERROR(_xlfn.XLOOKUP(A74,Catalog[MaterialCode],Catalog[ServingsPerCase],0),0)</f>
        <v>0</v>
      </c>
      <c r="F74" s="55">
        <f>IFERROR(_xlfn.XLOOKUP(A74,Catalog[MaterialCode],Catalog[ServingSize_oz],0),0)</f>
        <v>0</v>
      </c>
      <c r="G74" s="55">
        <f>IFERROR(_xlfn.XLOOKUP(A74,Catalog[MaterialCode],Catalog[CSCPoints],0),0)</f>
        <v>0</v>
      </c>
      <c r="H74" s="55">
        <f>IFERROR(_xlfn.XLOOKUP(A74,Catalog[MaterialCode],Catalog[CNPortion],0),0)</f>
        <v>0</v>
      </c>
      <c r="I74" s="55">
        <f>IFERROR(_xlfn.XLOOKUP(A74,Catalog[MaterialCode],Catalog[MMA_oz],0),0)</f>
        <v>0</v>
      </c>
      <c r="J74" s="55">
        <f>IFERROR(_xlfn.XLOOKUP(A74,Catalog[MaterialCode],Catalog[EqGrain_oz],0),0)</f>
        <v>0</v>
      </c>
      <c r="K74" s="55">
        <f>IFERROR(_xlfn.XLOOKUP(A74,Catalog[MaterialCode],Catalog[PorkLbsDFperCase],0),0)</f>
        <v>0</v>
      </c>
      <c r="L74" s="57">
        <v>0</v>
      </c>
      <c r="M74" s="57">
        <v>0</v>
      </c>
      <c r="N74" s="57">
        <v>0</v>
      </c>
      <c r="O74" s="55">
        <f t="shared" si="4"/>
        <v>0</v>
      </c>
      <c r="P74" s="55">
        <f t="shared" si="5"/>
        <v>0</v>
      </c>
      <c r="Q74" s="55">
        <f t="shared" si="6"/>
        <v>0</v>
      </c>
      <c r="R74" s="63">
        <v>0</v>
      </c>
      <c r="S74" s="57">
        <v>0</v>
      </c>
      <c r="T74" s="57">
        <v>0</v>
      </c>
      <c r="U74" s="57">
        <v>0</v>
      </c>
      <c r="V74" s="57">
        <v>0</v>
      </c>
      <c r="W74" s="57">
        <v>0</v>
      </c>
      <c r="X74" s="57">
        <v>0</v>
      </c>
      <c r="Y74" s="57">
        <v>0</v>
      </c>
      <c r="Z74" s="57">
        <v>0</v>
      </c>
      <c r="AA74" s="57">
        <v>0</v>
      </c>
      <c r="AB74" s="57">
        <v>0</v>
      </c>
      <c r="AC74" s="57">
        <v>0</v>
      </c>
      <c r="AD74" s="55">
        <f t="shared" si="3"/>
        <v>0</v>
      </c>
    </row>
    <row r="75" spans="2:30" x14ac:dyDescent="0.25">
      <c r="B75" s="56" t="str">
        <f>IFERROR(_xlfn.XLOOKUP(A75,Catalog[MaterialCode],Catalog[Description],""),"")</f>
        <v/>
      </c>
      <c r="C75" s="55" t="str">
        <f>IFERROR(_xlfn.XLOOKUP(A75,Catalog[MaterialCode],Catalog[Commodity],""),"")</f>
        <v/>
      </c>
      <c r="D75" s="55">
        <f>IFERROR(_xlfn.XLOOKUP(A75,Catalog[MaterialCode],Catalog[NetCaseWeight_lbs],0),0)</f>
        <v>0</v>
      </c>
      <c r="E75" s="55">
        <f>IFERROR(_xlfn.XLOOKUP(A75,Catalog[MaterialCode],Catalog[ServingsPerCase],0),0)</f>
        <v>0</v>
      </c>
      <c r="F75" s="55">
        <f>IFERROR(_xlfn.XLOOKUP(A75,Catalog[MaterialCode],Catalog[ServingSize_oz],0),0)</f>
        <v>0</v>
      </c>
      <c r="G75" s="55">
        <f>IFERROR(_xlfn.XLOOKUP(A75,Catalog[MaterialCode],Catalog[CSCPoints],0),0)</f>
        <v>0</v>
      </c>
      <c r="H75" s="55">
        <f>IFERROR(_xlfn.XLOOKUP(A75,Catalog[MaterialCode],Catalog[CNPortion],0),0)</f>
        <v>0</v>
      </c>
      <c r="I75" s="55">
        <f>IFERROR(_xlfn.XLOOKUP(A75,Catalog[MaterialCode],Catalog[MMA_oz],0),0)</f>
        <v>0</v>
      </c>
      <c r="J75" s="55">
        <f>IFERROR(_xlfn.XLOOKUP(A75,Catalog[MaterialCode],Catalog[EqGrain_oz],0),0)</f>
        <v>0</v>
      </c>
      <c r="K75" s="55">
        <f>IFERROR(_xlfn.XLOOKUP(A75,Catalog[MaterialCode],Catalog[PorkLbsDFperCase],0),0)</f>
        <v>0</v>
      </c>
      <c r="L75" s="57">
        <v>0</v>
      </c>
      <c r="M75" s="57">
        <v>0</v>
      </c>
      <c r="N75" s="57">
        <v>0</v>
      </c>
      <c r="O75" s="55">
        <f t="shared" ref="O75:O106" si="7">IF(L75&gt;0,L75*E75,IF(AND(M75&gt;0,N75&gt;0),M75*N75,0))</f>
        <v>0</v>
      </c>
      <c r="P75" s="55">
        <f t="shared" ref="P75:P106" si="8">IF(L75&gt;0,L75,IF(E75&gt;0,ROUNDUP(O75/E75,0),0))</f>
        <v>0</v>
      </c>
      <c r="Q75" s="55">
        <f t="shared" ref="Q75:Q110" si="9">P75*K75</f>
        <v>0</v>
      </c>
      <c r="R75" s="63">
        <v>0</v>
      </c>
      <c r="S75" s="57">
        <v>0</v>
      </c>
      <c r="T75" s="57">
        <v>0</v>
      </c>
      <c r="U75" s="57">
        <v>0</v>
      </c>
      <c r="V75" s="57">
        <v>0</v>
      </c>
      <c r="W75" s="57">
        <v>0</v>
      </c>
      <c r="X75" s="57">
        <v>0</v>
      </c>
      <c r="Y75" s="57">
        <v>0</v>
      </c>
      <c r="Z75" s="57">
        <v>0</v>
      </c>
      <c r="AA75" s="57">
        <v>0</v>
      </c>
      <c r="AB75" s="57">
        <v>0</v>
      </c>
      <c r="AC75" s="57">
        <v>0</v>
      </c>
      <c r="AD75" s="55">
        <f t="shared" si="3"/>
        <v>0</v>
      </c>
    </row>
    <row r="76" spans="2:30" x14ac:dyDescent="0.25">
      <c r="B76" s="56" t="str">
        <f>IFERROR(_xlfn.XLOOKUP(A76,Catalog[MaterialCode],Catalog[Description],""),"")</f>
        <v/>
      </c>
      <c r="C76" s="55" t="str">
        <f>IFERROR(_xlfn.XLOOKUP(A76,Catalog[MaterialCode],Catalog[Commodity],""),"")</f>
        <v/>
      </c>
      <c r="D76" s="55">
        <f>IFERROR(_xlfn.XLOOKUP(A76,Catalog[MaterialCode],Catalog[NetCaseWeight_lbs],0),0)</f>
        <v>0</v>
      </c>
      <c r="E76" s="55">
        <f>IFERROR(_xlfn.XLOOKUP(A76,Catalog[MaterialCode],Catalog[ServingsPerCase],0),0)</f>
        <v>0</v>
      </c>
      <c r="F76" s="55">
        <f>IFERROR(_xlfn.XLOOKUP(A76,Catalog[MaterialCode],Catalog[ServingSize_oz],0),0)</f>
        <v>0</v>
      </c>
      <c r="G76" s="55">
        <f>IFERROR(_xlfn.XLOOKUP(A76,Catalog[MaterialCode],Catalog[CSCPoints],0),0)</f>
        <v>0</v>
      </c>
      <c r="H76" s="55">
        <f>IFERROR(_xlfn.XLOOKUP(A76,Catalog[MaterialCode],Catalog[CNPortion],0),0)</f>
        <v>0</v>
      </c>
      <c r="I76" s="55">
        <f>IFERROR(_xlfn.XLOOKUP(A76,Catalog[MaterialCode],Catalog[MMA_oz],0),0)</f>
        <v>0</v>
      </c>
      <c r="J76" s="55">
        <f>IFERROR(_xlfn.XLOOKUP(A76,Catalog[MaterialCode],Catalog[EqGrain_oz],0),0)</f>
        <v>0</v>
      </c>
      <c r="K76" s="55">
        <f>IFERROR(_xlfn.XLOOKUP(A76,Catalog[MaterialCode],Catalog[PorkLbsDFperCase],0),0)</f>
        <v>0</v>
      </c>
      <c r="L76" s="57">
        <v>0</v>
      </c>
      <c r="M76" s="57">
        <v>0</v>
      </c>
      <c r="N76" s="57">
        <v>0</v>
      </c>
      <c r="O76" s="55">
        <f t="shared" si="7"/>
        <v>0</v>
      </c>
      <c r="P76" s="55">
        <f t="shared" si="8"/>
        <v>0</v>
      </c>
      <c r="Q76" s="55">
        <f t="shared" si="9"/>
        <v>0</v>
      </c>
      <c r="R76" s="63">
        <v>0</v>
      </c>
      <c r="S76" s="57">
        <v>0</v>
      </c>
      <c r="T76" s="57">
        <v>0</v>
      </c>
      <c r="U76" s="57">
        <v>0</v>
      </c>
      <c r="V76" s="57">
        <v>0</v>
      </c>
      <c r="W76" s="57">
        <v>0</v>
      </c>
      <c r="X76" s="57">
        <v>0</v>
      </c>
      <c r="Y76" s="57">
        <v>0</v>
      </c>
      <c r="Z76" s="57">
        <v>0</v>
      </c>
      <c r="AA76" s="57">
        <v>0</v>
      </c>
      <c r="AB76" s="57">
        <v>0</v>
      </c>
      <c r="AC76" s="57">
        <v>0</v>
      </c>
      <c r="AD76" s="55">
        <f t="shared" ref="AD76:AD110" si="10">P76-SUM(R76:AC76)</f>
        <v>0</v>
      </c>
    </row>
    <row r="77" spans="2:30" x14ac:dyDescent="0.25">
      <c r="B77" s="56" t="str">
        <f>IFERROR(_xlfn.XLOOKUP(A77,Catalog[MaterialCode],Catalog[Description],""),"")</f>
        <v/>
      </c>
      <c r="C77" s="55" t="str">
        <f>IFERROR(_xlfn.XLOOKUP(A77,Catalog[MaterialCode],Catalog[Commodity],""),"")</f>
        <v/>
      </c>
      <c r="D77" s="55">
        <f>IFERROR(_xlfn.XLOOKUP(A77,Catalog[MaterialCode],Catalog[NetCaseWeight_lbs],0),0)</f>
        <v>0</v>
      </c>
      <c r="E77" s="55">
        <f>IFERROR(_xlfn.XLOOKUP(A77,Catalog[MaterialCode],Catalog[ServingsPerCase],0),0)</f>
        <v>0</v>
      </c>
      <c r="F77" s="55">
        <f>IFERROR(_xlfn.XLOOKUP(A77,Catalog[MaterialCode],Catalog[ServingSize_oz],0),0)</f>
        <v>0</v>
      </c>
      <c r="G77" s="55">
        <f>IFERROR(_xlfn.XLOOKUP(A77,Catalog[MaterialCode],Catalog[CSCPoints],0),0)</f>
        <v>0</v>
      </c>
      <c r="H77" s="55">
        <f>IFERROR(_xlfn.XLOOKUP(A77,Catalog[MaterialCode],Catalog[CNPortion],0),0)</f>
        <v>0</v>
      </c>
      <c r="I77" s="55">
        <f>IFERROR(_xlfn.XLOOKUP(A77,Catalog[MaterialCode],Catalog[MMA_oz],0),0)</f>
        <v>0</v>
      </c>
      <c r="J77" s="55">
        <f>IFERROR(_xlfn.XLOOKUP(A77,Catalog[MaterialCode],Catalog[EqGrain_oz],0),0)</f>
        <v>0</v>
      </c>
      <c r="K77" s="55">
        <f>IFERROR(_xlfn.XLOOKUP(A77,Catalog[MaterialCode],Catalog[PorkLbsDFperCase],0),0)</f>
        <v>0</v>
      </c>
      <c r="L77" s="57">
        <v>0</v>
      </c>
      <c r="M77" s="57">
        <v>0</v>
      </c>
      <c r="N77" s="57">
        <v>0</v>
      </c>
      <c r="O77" s="55">
        <f t="shared" si="7"/>
        <v>0</v>
      </c>
      <c r="P77" s="55">
        <f t="shared" si="8"/>
        <v>0</v>
      </c>
      <c r="Q77" s="55">
        <f t="shared" si="9"/>
        <v>0</v>
      </c>
      <c r="R77" s="63">
        <v>0</v>
      </c>
      <c r="S77" s="57">
        <v>0</v>
      </c>
      <c r="T77" s="57">
        <v>0</v>
      </c>
      <c r="U77" s="57">
        <v>0</v>
      </c>
      <c r="V77" s="57">
        <v>0</v>
      </c>
      <c r="W77" s="57">
        <v>0</v>
      </c>
      <c r="X77" s="57">
        <v>0</v>
      </c>
      <c r="Y77" s="57">
        <v>0</v>
      </c>
      <c r="Z77" s="57">
        <v>0</v>
      </c>
      <c r="AA77" s="57">
        <v>0</v>
      </c>
      <c r="AB77" s="57">
        <v>0</v>
      </c>
      <c r="AC77" s="57">
        <v>0</v>
      </c>
      <c r="AD77" s="55">
        <f t="shared" si="10"/>
        <v>0</v>
      </c>
    </row>
    <row r="78" spans="2:30" x14ac:dyDescent="0.25">
      <c r="B78" s="56" t="str">
        <f>IFERROR(_xlfn.XLOOKUP(A78,Catalog[MaterialCode],Catalog[Description],""),"")</f>
        <v/>
      </c>
      <c r="C78" s="55" t="str">
        <f>IFERROR(_xlfn.XLOOKUP(A78,Catalog[MaterialCode],Catalog[Commodity],""),"")</f>
        <v/>
      </c>
      <c r="D78" s="55">
        <f>IFERROR(_xlfn.XLOOKUP(A78,Catalog[MaterialCode],Catalog[NetCaseWeight_lbs],0),0)</f>
        <v>0</v>
      </c>
      <c r="E78" s="55">
        <f>IFERROR(_xlfn.XLOOKUP(A78,Catalog[MaterialCode],Catalog[ServingsPerCase],0),0)</f>
        <v>0</v>
      </c>
      <c r="F78" s="55">
        <f>IFERROR(_xlfn.XLOOKUP(A78,Catalog[MaterialCode],Catalog[ServingSize_oz],0),0)</f>
        <v>0</v>
      </c>
      <c r="G78" s="55">
        <f>IFERROR(_xlfn.XLOOKUP(A78,Catalog[MaterialCode],Catalog[CSCPoints],0),0)</f>
        <v>0</v>
      </c>
      <c r="H78" s="55">
        <f>IFERROR(_xlfn.XLOOKUP(A78,Catalog[MaterialCode],Catalog[CNPortion],0),0)</f>
        <v>0</v>
      </c>
      <c r="I78" s="55">
        <f>IFERROR(_xlfn.XLOOKUP(A78,Catalog[MaterialCode],Catalog[MMA_oz],0),0)</f>
        <v>0</v>
      </c>
      <c r="J78" s="55">
        <f>IFERROR(_xlfn.XLOOKUP(A78,Catalog[MaterialCode],Catalog[EqGrain_oz],0),0)</f>
        <v>0</v>
      </c>
      <c r="K78" s="55">
        <f>IFERROR(_xlfn.XLOOKUP(A78,Catalog[MaterialCode],Catalog[PorkLbsDFperCase],0),0)</f>
        <v>0</v>
      </c>
      <c r="L78" s="57">
        <v>0</v>
      </c>
      <c r="M78" s="57">
        <v>0</v>
      </c>
      <c r="N78" s="57">
        <v>0</v>
      </c>
      <c r="O78" s="55">
        <f t="shared" si="7"/>
        <v>0</v>
      </c>
      <c r="P78" s="55">
        <f t="shared" si="8"/>
        <v>0</v>
      </c>
      <c r="Q78" s="55">
        <f t="shared" si="9"/>
        <v>0</v>
      </c>
      <c r="R78" s="63">
        <v>0</v>
      </c>
      <c r="S78" s="57">
        <v>0</v>
      </c>
      <c r="T78" s="57">
        <v>0</v>
      </c>
      <c r="U78" s="57">
        <v>0</v>
      </c>
      <c r="V78" s="57">
        <v>0</v>
      </c>
      <c r="W78" s="57">
        <v>0</v>
      </c>
      <c r="X78" s="57">
        <v>0</v>
      </c>
      <c r="Y78" s="57">
        <v>0</v>
      </c>
      <c r="Z78" s="57">
        <v>0</v>
      </c>
      <c r="AA78" s="57">
        <v>0</v>
      </c>
      <c r="AB78" s="57">
        <v>0</v>
      </c>
      <c r="AC78" s="57">
        <v>0</v>
      </c>
      <c r="AD78" s="55">
        <f t="shared" si="10"/>
        <v>0</v>
      </c>
    </row>
    <row r="79" spans="2:30" x14ac:dyDescent="0.25">
      <c r="B79" s="56" t="str">
        <f>IFERROR(_xlfn.XLOOKUP(A79,Catalog[MaterialCode],Catalog[Description],""),"")</f>
        <v/>
      </c>
      <c r="C79" s="55" t="str">
        <f>IFERROR(_xlfn.XLOOKUP(A79,Catalog[MaterialCode],Catalog[Commodity],""),"")</f>
        <v/>
      </c>
      <c r="D79" s="55">
        <f>IFERROR(_xlfn.XLOOKUP(A79,Catalog[MaterialCode],Catalog[NetCaseWeight_lbs],0),0)</f>
        <v>0</v>
      </c>
      <c r="E79" s="55">
        <f>IFERROR(_xlfn.XLOOKUP(A79,Catalog[MaterialCode],Catalog[ServingsPerCase],0),0)</f>
        <v>0</v>
      </c>
      <c r="F79" s="55">
        <f>IFERROR(_xlfn.XLOOKUP(A79,Catalog[MaterialCode],Catalog[ServingSize_oz],0),0)</f>
        <v>0</v>
      </c>
      <c r="G79" s="55">
        <f>IFERROR(_xlfn.XLOOKUP(A79,Catalog[MaterialCode],Catalog[CSCPoints],0),0)</f>
        <v>0</v>
      </c>
      <c r="H79" s="55">
        <f>IFERROR(_xlfn.XLOOKUP(A79,Catalog[MaterialCode],Catalog[CNPortion],0),0)</f>
        <v>0</v>
      </c>
      <c r="I79" s="55">
        <f>IFERROR(_xlfn.XLOOKUP(A79,Catalog[MaterialCode],Catalog[MMA_oz],0),0)</f>
        <v>0</v>
      </c>
      <c r="J79" s="55">
        <f>IFERROR(_xlfn.XLOOKUP(A79,Catalog[MaterialCode],Catalog[EqGrain_oz],0),0)</f>
        <v>0</v>
      </c>
      <c r="K79" s="55">
        <f>IFERROR(_xlfn.XLOOKUP(A79,Catalog[MaterialCode],Catalog[PorkLbsDFperCase],0),0)</f>
        <v>0</v>
      </c>
      <c r="L79" s="57">
        <v>0</v>
      </c>
      <c r="M79" s="57">
        <v>0</v>
      </c>
      <c r="N79" s="57">
        <v>0</v>
      </c>
      <c r="O79" s="55">
        <f t="shared" si="7"/>
        <v>0</v>
      </c>
      <c r="P79" s="55">
        <f t="shared" si="8"/>
        <v>0</v>
      </c>
      <c r="Q79" s="55">
        <f t="shared" si="9"/>
        <v>0</v>
      </c>
      <c r="R79" s="63">
        <v>0</v>
      </c>
      <c r="S79" s="57">
        <v>0</v>
      </c>
      <c r="T79" s="57">
        <v>0</v>
      </c>
      <c r="U79" s="57">
        <v>0</v>
      </c>
      <c r="V79" s="57">
        <v>0</v>
      </c>
      <c r="W79" s="57">
        <v>0</v>
      </c>
      <c r="X79" s="57">
        <v>0</v>
      </c>
      <c r="Y79" s="57">
        <v>0</v>
      </c>
      <c r="Z79" s="57">
        <v>0</v>
      </c>
      <c r="AA79" s="57">
        <v>0</v>
      </c>
      <c r="AB79" s="57">
        <v>0</v>
      </c>
      <c r="AC79" s="57">
        <v>0</v>
      </c>
      <c r="AD79" s="55">
        <f t="shared" si="10"/>
        <v>0</v>
      </c>
    </row>
    <row r="80" spans="2:30" x14ac:dyDescent="0.25">
      <c r="B80" s="56" t="str">
        <f>IFERROR(_xlfn.XLOOKUP(A80,Catalog[MaterialCode],Catalog[Description],""),"")</f>
        <v/>
      </c>
      <c r="C80" s="55" t="str">
        <f>IFERROR(_xlfn.XLOOKUP(A80,Catalog[MaterialCode],Catalog[Commodity],""),"")</f>
        <v/>
      </c>
      <c r="D80" s="55">
        <f>IFERROR(_xlfn.XLOOKUP(A80,Catalog[MaterialCode],Catalog[NetCaseWeight_lbs],0),0)</f>
        <v>0</v>
      </c>
      <c r="E80" s="55">
        <f>IFERROR(_xlfn.XLOOKUP(A80,Catalog[MaterialCode],Catalog[ServingsPerCase],0),0)</f>
        <v>0</v>
      </c>
      <c r="F80" s="55">
        <f>IFERROR(_xlfn.XLOOKUP(A80,Catalog[MaterialCode],Catalog[ServingSize_oz],0),0)</f>
        <v>0</v>
      </c>
      <c r="G80" s="55">
        <f>IFERROR(_xlfn.XLOOKUP(A80,Catalog[MaterialCode],Catalog[CSCPoints],0),0)</f>
        <v>0</v>
      </c>
      <c r="H80" s="55">
        <f>IFERROR(_xlfn.XLOOKUP(A80,Catalog[MaterialCode],Catalog[CNPortion],0),0)</f>
        <v>0</v>
      </c>
      <c r="I80" s="55">
        <f>IFERROR(_xlfn.XLOOKUP(A80,Catalog[MaterialCode],Catalog[MMA_oz],0),0)</f>
        <v>0</v>
      </c>
      <c r="J80" s="55">
        <f>IFERROR(_xlfn.XLOOKUP(A80,Catalog[MaterialCode],Catalog[EqGrain_oz],0),0)</f>
        <v>0</v>
      </c>
      <c r="K80" s="55">
        <f>IFERROR(_xlfn.XLOOKUP(A80,Catalog[MaterialCode],Catalog[PorkLbsDFperCase],0),0)</f>
        <v>0</v>
      </c>
      <c r="L80" s="57">
        <v>0</v>
      </c>
      <c r="M80" s="57">
        <v>0</v>
      </c>
      <c r="N80" s="57">
        <v>0</v>
      </c>
      <c r="O80" s="55">
        <f t="shared" si="7"/>
        <v>0</v>
      </c>
      <c r="P80" s="55">
        <f t="shared" si="8"/>
        <v>0</v>
      </c>
      <c r="Q80" s="55">
        <f t="shared" si="9"/>
        <v>0</v>
      </c>
      <c r="R80" s="63">
        <v>0</v>
      </c>
      <c r="S80" s="57">
        <v>0</v>
      </c>
      <c r="T80" s="57">
        <v>0</v>
      </c>
      <c r="U80" s="57">
        <v>0</v>
      </c>
      <c r="V80" s="57">
        <v>0</v>
      </c>
      <c r="W80" s="57">
        <v>0</v>
      </c>
      <c r="X80" s="57">
        <v>0</v>
      </c>
      <c r="Y80" s="57">
        <v>0</v>
      </c>
      <c r="Z80" s="57">
        <v>0</v>
      </c>
      <c r="AA80" s="57">
        <v>0</v>
      </c>
      <c r="AB80" s="57">
        <v>0</v>
      </c>
      <c r="AC80" s="57">
        <v>0</v>
      </c>
      <c r="AD80" s="55">
        <f t="shared" si="10"/>
        <v>0</v>
      </c>
    </row>
    <row r="81" spans="2:30" x14ac:dyDescent="0.25">
      <c r="B81" s="56" t="str">
        <f>IFERROR(_xlfn.XLOOKUP(A81,Catalog[MaterialCode],Catalog[Description],""),"")</f>
        <v/>
      </c>
      <c r="C81" s="55" t="str">
        <f>IFERROR(_xlfn.XLOOKUP(A81,Catalog[MaterialCode],Catalog[Commodity],""),"")</f>
        <v/>
      </c>
      <c r="D81" s="55">
        <f>IFERROR(_xlfn.XLOOKUP(A81,Catalog[MaterialCode],Catalog[NetCaseWeight_lbs],0),0)</f>
        <v>0</v>
      </c>
      <c r="E81" s="55">
        <f>IFERROR(_xlfn.XLOOKUP(A81,Catalog[MaterialCode],Catalog[ServingsPerCase],0),0)</f>
        <v>0</v>
      </c>
      <c r="F81" s="55">
        <f>IFERROR(_xlfn.XLOOKUP(A81,Catalog[MaterialCode],Catalog[ServingSize_oz],0),0)</f>
        <v>0</v>
      </c>
      <c r="G81" s="55">
        <f>IFERROR(_xlfn.XLOOKUP(A81,Catalog[MaterialCode],Catalog[CSCPoints],0),0)</f>
        <v>0</v>
      </c>
      <c r="H81" s="55">
        <f>IFERROR(_xlfn.XLOOKUP(A81,Catalog[MaterialCode],Catalog[CNPortion],0),0)</f>
        <v>0</v>
      </c>
      <c r="I81" s="55">
        <f>IFERROR(_xlfn.XLOOKUP(A81,Catalog[MaterialCode],Catalog[MMA_oz],0),0)</f>
        <v>0</v>
      </c>
      <c r="J81" s="55">
        <f>IFERROR(_xlfn.XLOOKUP(A81,Catalog[MaterialCode],Catalog[EqGrain_oz],0),0)</f>
        <v>0</v>
      </c>
      <c r="K81" s="55">
        <f>IFERROR(_xlfn.XLOOKUP(A81,Catalog[MaterialCode],Catalog[PorkLbsDFperCase],0),0)</f>
        <v>0</v>
      </c>
      <c r="L81" s="57">
        <v>0</v>
      </c>
      <c r="M81" s="57">
        <v>0</v>
      </c>
      <c r="N81" s="57">
        <v>0</v>
      </c>
      <c r="O81" s="55">
        <f t="shared" si="7"/>
        <v>0</v>
      </c>
      <c r="P81" s="55">
        <f t="shared" si="8"/>
        <v>0</v>
      </c>
      <c r="Q81" s="55">
        <f t="shared" si="9"/>
        <v>0</v>
      </c>
      <c r="R81" s="63">
        <v>0</v>
      </c>
      <c r="S81" s="57">
        <v>0</v>
      </c>
      <c r="T81" s="57">
        <v>0</v>
      </c>
      <c r="U81" s="57">
        <v>0</v>
      </c>
      <c r="V81" s="57">
        <v>0</v>
      </c>
      <c r="W81" s="57">
        <v>0</v>
      </c>
      <c r="X81" s="57">
        <v>0</v>
      </c>
      <c r="Y81" s="57">
        <v>0</v>
      </c>
      <c r="Z81" s="57">
        <v>0</v>
      </c>
      <c r="AA81" s="57">
        <v>0</v>
      </c>
      <c r="AB81" s="57">
        <v>0</v>
      </c>
      <c r="AC81" s="57">
        <v>0</v>
      </c>
      <c r="AD81" s="55">
        <f t="shared" si="10"/>
        <v>0</v>
      </c>
    </row>
    <row r="82" spans="2:30" x14ac:dyDescent="0.25">
      <c r="B82" s="56" t="str">
        <f>IFERROR(_xlfn.XLOOKUP(A82,Catalog[MaterialCode],Catalog[Description],""),"")</f>
        <v/>
      </c>
      <c r="C82" s="55" t="str">
        <f>IFERROR(_xlfn.XLOOKUP(A82,Catalog[MaterialCode],Catalog[Commodity],""),"")</f>
        <v/>
      </c>
      <c r="D82" s="55">
        <f>IFERROR(_xlfn.XLOOKUP(A82,Catalog[MaterialCode],Catalog[NetCaseWeight_lbs],0),0)</f>
        <v>0</v>
      </c>
      <c r="E82" s="55">
        <f>IFERROR(_xlfn.XLOOKUP(A82,Catalog[MaterialCode],Catalog[ServingsPerCase],0),0)</f>
        <v>0</v>
      </c>
      <c r="F82" s="55">
        <f>IFERROR(_xlfn.XLOOKUP(A82,Catalog[MaterialCode],Catalog[ServingSize_oz],0),0)</f>
        <v>0</v>
      </c>
      <c r="G82" s="55">
        <f>IFERROR(_xlfn.XLOOKUP(A82,Catalog[MaterialCode],Catalog[CSCPoints],0),0)</f>
        <v>0</v>
      </c>
      <c r="H82" s="55">
        <f>IFERROR(_xlfn.XLOOKUP(A82,Catalog[MaterialCode],Catalog[CNPortion],0),0)</f>
        <v>0</v>
      </c>
      <c r="I82" s="55">
        <f>IFERROR(_xlfn.XLOOKUP(A82,Catalog[MaterialCode],Catalog[MMA_oz],0),0)</f>
        <v>0</v>
      </c>
      <c r="J82" s="55">
        <f>IFERROR(_xlfn.XLOOKUP(A82,Catalog[MaterialCode],Catalog[EqGrain_oz],0),0)</f>
        <v>0</v>
      </c>
      <c r="K82" s="55">
        <f>IFERROR(_xlfn.XLOOKUP(A82,Catalog[MaterialCode],Catalog[PorkLbsDFperCase],0),0)</f>
        <v>0</v>
      </c>
      <c r="L82" s="57">
        <v>0</v>
      </c>
      <c r="M82" s="57">
        <v>0</v>
      </c>
      <c r="N82" s="57">
        <v>0</v>
      </c>
      <c r="O82" s="55">
        <f t="shared" si="7"/>
        <v>0</v>
      </c>
      <c r="P82" s="55">
        <f t="shared" si="8"/>
        <v>0</v>
      </c>
      <c r="Q82" s="55">
        <f t="shared" si="9"/>
        <v>0</v>
      </c>
      <c r="R82" s="63">
        <v>0</v>
      </c>
      <c r="S82" s="57">
        <v>0</v>
      </c>
      <c r="T82" s="57">
        <v>0</v>
      </c>
      <c r="U82" s="57">
        <v>0</v>
      </c>
      <c r="V82" s="57">
        <v>0</v>
      </c>
      <c r="W82" s="57">
        <v>0</v>
      </c>
      <c r="X82" s="57">
        <v>0</v>
      </c>
      <c r="Y82" s="57">
        <v>0</v>
      </c>
      <c r="Z82" s="57">
        <v>0</v>
      </c>
      <c r="AA82" s="57">
        <v>0</v>
      </c>
      <c r="AB82" s="57">
        <v>0</v>
      </c>
      <c r="AC82" s="57">
        <v>0</v>
      </c>
      <c r="AD82" s="55">
        <f t="shared" si="10"/>
        <v>0</v>
      </c>
    </row>
    <row r="83" spans="2:30" x14ac:dyDescent="0.25">
      <c r="B83" s="56" t="str">
        <f>IFERROR(_xlfn.XLOOKUP(A83,Catalog[MaterialCode],Catalog[Description],""),"")</f>
        <v/>
      </c>
      <c r="C83" s="55" t="str">
        <f>IFERROR(_xlfn.XLOOKUP(A83,Catalog[MaterialCode],Catalog[Commodity],""),"")</f>
        <v/>
      </c>
      <c r="D83" s="55">
        <f>IFERROR(_xlfn.XLOOKUP(A83,Catalog[MaterialCode],Catalog[NetCaseWeight_lbs],0),0)</f>
        <v>0</v>
      </c>
      <c r="E83" s="55">
        <f>IFERROR(_xlfn.XLOOKUP(A83,Catalog[MaterialCode],Catalog[ServingsPerCase],0),0)</f>
        <v>0</v>
      </c>
      <c r="F83" s="55">
        <f>IFERROR(_xlfn.XLOOKUP(A83,Catalog[MaterialCode],Catalog[ServingSize_oz],0),0)</f>
        <v>0</v>
      </c>
      <c r="G83" s="55">
        <f>IFERROR(_xlfn.XLOOKUP(A83,Catalog[MaterialCode],Catalog[CSCPoints],0),0)</f>
        <v>0</v>
      </c>
      <c r="H83" s="55">
        <f>IFERROR(_xlfn.XLOOKUP(A83,Catalog[MaterialCode],Catalog[CNPortion],0),0)</f>
        <v>0</v>
      </c>
      <c r="I83" s="55">
        <f>IFERROR(_xlfn.XLOOKUP(A83,Catalog[MaterialCode],Catalog[MMA_oz],0),0)</f>
        <v>0</v>
      </c>
      <c r="J83" s="55">
        <f>IFERROR(_xlfn.XLOOKUP(A83,Catalog[MaterialCode],Catalog[EqGrain_oz],0),0)</f>
        <v>0</v>
      </c>
      <c r="K83" s="55">
        <f>IFERROR(_xlfn.XLOOKUP(A83,Catalog[MaterialCode],Catalog[PorkLbsDFperCase],0),0)</f>
        <v>0</v>
      </c>
      <c r="L83" s="57">
        <v>0</v>
      </c>
      <c r="M83" s="57">
        <v>0</v>
      </c>
      <c r="N83" s="57">
        <v>0</v>
      </c>
      <c r="O83" s="55">
        <f t="shared" si="7"/>
        <v>0</v>
      </c>
      <c r="P83" s="55">
        <f t="shared" si="8"/>
        <v>0</v>
      </c>
      <c r="Q83" s="55">
        <f t="shared" si="9"/>
        <v>0</v>
      </c>
      <c r="R83" s="63">
        <v>0</v>
      </c>
      <c r="S83" s="57">
        <v>0</v>
      </c>
      <c r="T83" s="57">
        <v>0</v>
      </c>
      <c r="U83" s="57">
        <v>0</v>
      </c>
      <c r="V83" s="57">
        <v>0</v>
      </c>
      <c r="W83" s="57">
        <v>0</v>
      </c>
      <c r="X83" s="57">
        <v>0</v>
      </c>
      <c r="Y83" s="57">
        <v>0</v>
      </c>
      <c r="Z83" s="57">
        <v>0</v>
      </c>
      <c r="AA83" s="57">
        <v>0</v>
      </c>
      <c r="AB83" s="57">
        <v>0</v>
      </c>
      <c r="AC83" s="57">
        <v>0</v>
      </c>
      <c r="AD83" s="55">
        <f t="shared" si="10"/>
        <v>0</v>
      </c>
    </row>
    <row r="84" spans="2:30" x14ac:dyDescent="0.25">
      <c r="B84" s="56" t="str">
        <f>IFERROR(_xlfn.XLOOKUP(A84,Catalog[MaterialCode],Catalog[Description],""),"")</f>
        <v/>
      </c>
      <c r="C84" s="55" t="str">
        <f>IFERROR(_xlfn.XLOOKUP(A84,Catalog[MaterialCode],Catalog[Commodity],""),"")</f>
        <v/>
      </c>
      <c r="D84" s="55">
        <f>IFERROR(_xlfn.XLOOKUP(A84,Catalog[MaterialCode],Catalog[NetCaseWeight_lbs],0),0)</f>
        <v>0</v>
      </c>
      <c r="E84" s="55">
        <f>IFERROR(_xlfn.XLOOKUP(A84,Catalog[MaterialCode],Catalog[ServingsPerCase],0),0)</f>
        <v>0</v>
      </c>
      <c r="F84" s="55">
        <f>IFERROR(_xlfn.XLOOKUP(A84,Catalog[MaterialCode],Catalog[ServingSize_oz],0),0)</f>
        <v>0</v>
      </c>
      <c r="G84" s="55">
        <f>IFERROR(_xlfn.XLOOKUP(A84,Catalog[MaterialCode],Catalog[CSCPoints],0),0)</f>
        <v>0</v>
      </c>
      <c r="H84" s="55">
        <f>IFERROR(_xlfn.XLOOKUP(A84,Catalog[MaterialCode],Catalog[CNPortion],0),0)</f>
        <v>0</v>
      </c>
      <c r="I84" s="55">
        <f>IFERROR(_xlfn.XLOOKUP(A84,Catalog[MaterialCode],Catalog[MMA_oz],0),0)</f>
        <v>0</v>
      </c>
      <c r="J84" s="55">
        <f>IFERROR(_xlfn.XLOOKUP(A84,Catalog[MaterialCode],Catalog[EqGrain_oz],0),0)</f>
        <v>0</v>
      </c>
      <c r="K84" s="55">
        <f>IFERROR(_xlfn.XLOOKUP(A84,Catalog[MaterialCode],Catalog[PorkLbsDFperCase],0),0)</f>
        <v>0</v>
      </c>
      <c r="L84" s="57">
        <v>0</v>
      </c>
      <c r="M84" s="57">
        <v>0</v>
      </c>
      <c r="N84" s="57">
        <v>0</v>
      </c>
      <c r="O84" s="55">
        <f t="shared" si="7"/>
        <v>0</v>
      </c>
      <c r="P84" s="55">
        <f t="shared" si="8"/>
        <v>0</v>
      </c>
      <c r="Q84" s="55">
        <f t="shared" si="9"/>
        <v>0</v>
      </c>
      <c r="R84" s="63">
        <v>0</v>
      </c>
      <c r="S84" s="57">
        <v>0</v>
      </c>
      <c r="T84" s="57">
        <v>0</v>
      </c>
      <c r="U84" s="57">
        <v>0</v>
      </c>
      <c r="V84" s="57">
        <v>0</v>
      </c>
      <c r="W84" s="57">
        <v>0</v>
      </c>
      <c r="X84" s="57">
        <v>0</v>
      </c>
      <c r="Y84" s="57">
        <v>0</v>
      </c>
      <c r="Z84" s="57">
        <v>0</v>
      </c>
      <c r="AA84" s="57">
        <v>0</v>
      </c>
      <c r="AB84" s="57">
        <v>0</v>
      </c>
      <c r="AC84" s="57">
        <v>0</v>
      </c>
      <c r="AD84" s="55">
        <f t="shared" si="10"/>
        <v>0</v>
      </c>
    </row>
    <row r="85" spans="2:30" x14ac:dyDescent="0.25">
      <c r="B85" s="56" t="str">
        <f>IFERROR(_xlfn.XLOOKUP(A85,Catalog[MaterialCode],Catalog[Description],""),"")</f>
        <v/>
      </c>
      <c r="C85" s="55" t="str">
        <f>IFERROR(_xlfn.XLOOKUP(A85,Catalog[MaterialCode],Catalog[Commodity],""),"")</f>
        <v/>
      </c>
      <c r="D85" s="55">
        <f>IFERROR(_xlfn.XLOOKUP(A85,Catalog[MaterialCode],Catalog[NetCaseWeight_lbs],0),0)</f>
        <v>0</v>
      </c>
      <c r="E85" s="55">
        <f>IFERROR(_xlfn.XLOOKUP(A85,Catalog[MaterialCode],Catalog[ServingsPerCase],0),0)</f>
        <v>0</v>
      </c>
      <c r="F85" s="55">
        <f>IFERROR(_xlfn.XLOOKUP(A85,Catalog[MaterialCode],Catalog[ServingSize_oz],0),0)</f>
        <v>0</v>
      </c>
      <c r="G85" s="55">
        <f>IFERROR(_xlfn.XLOOKUP(A85,Catalog[MaterialCode],Catalog[CSCPoints],0),0)</f>
        <v>0</v>
      </c>
      <c r="H85" s="55">
        <f>IFERROR(_xlfn.XLOOKUP(A85,Catalog[MaterialCode],Catalog[CNPortion],0),0)</f>
        <v>0</v>
      </c>
      <c r="I85" s="55">
        <f>IFERROR(_xlfn.XLOOKUP(A85,Catalog[MaterialCode],Catalog[MMA_oz],0),0)</f>
        <v>0</v>
      </c>
      <c r="J85" s="55">
        <f>IFERROR(_xlfn.XLOOKUP(A85,Catalog[MaterialCode],Catalog[EqGrain_oz],0),0)</f>
        <v>0</v>
      </c>
      <c r="K85" s="55">
        <f>IFERROR(_xlfn.XLOOKUP(A85,Catalog[MaterialCode],Catalog[PorkLbsDFperCase],0),0)</f>
        <v>0</v>
      </c>
      <c r="L85" s="57">
        <v>0</v>
      </c>
      <c r="M85" s="57">
        <v>0</v>
      </c>
      <c r="N85" s="57">
        <v>0</v>
      </c>
      <c r="O85" s="55">
        <f t="shared" si="7"/>
        <v>0</v>
      </c>
      <c r="P85" s="55">
        <f t="shared" si="8"/>
        <v>0</v>
      </c>
      <c r="Q85" s="55">
        <f t="shared" si="9"/>
        <v>0</v>
      </c>
      <c r="R85" s="63">
        <v>0</v>
      </c>
      <c r="S85" s="57">
        <v>0</v>
      </c>
      <c r="T85" s="57">
        <v>0</v>
      </c>
      <c r="U85" s="57">
        <v>0</v>
      </c>
      <c r="V85" s="57">
        <v>0</v>
      </c>
      <c r="W85" s="57">
        <v>0</v>
      </c>
      <c r="X85" s="57">
        <v>0</v>
      </c>
      <c r="Y85" s="57">
        <v>0</v>
      </c>
      <c r="Z85" s="57">
        <v>0</v>
      </c>
      <c r="AA85" s="57">
        <v>0</v>
      </c>
      <c r="AB85" s="57">
        <v>0</v>
      </c>
      <c r="AC85" s="57">
        <v>0</v>
      </c>
      <c r="AD85" s="55">
        <f t="shared" si="10"/>
        <v>0</v>
      </c>
    </row>
    <row r="86" spans="2:30" x14ac:dyDescent="0.25">
      <c r="B86" s="56" t="str">
        <f>IFERROR(_xlfn.XLOOKUP(A86,Catalog[MaterialCode],Catalog[Description],""),"")</f>
        <v/>
      </c>
      <c r="C86" s="55" t="str">
        <f>IFERROR(_xlfn.XLOOKUP(A86,Catalog[MaterialCode],Catalog[Commodity],""),"")</f>
        <v/>
      </c>
      <c r="D86" s="55">
        <f>IFERROR(_xlfn.XLOOKUP(A86,Catalog[MaterialCode],Catalog[NetCaseWeight_lbs],0),0)</f>
        <v>0</v>
      </c>
      <c r="E86" s="55">
        <f>IFERROR(_xlfn.XLOOKUP(A86,Catalog[MaterialCode],Catalog[ServingsPerCase],0),0)</f>
        <v>0</v>
      </c>
      <c r="F86" s="55">
        <f>IFERROR(_xlfn.XLOOKUP(A86,Catalog[MaterialCode],Catalog[ServingSize_oz],0),0)</f>
        <v>0</v>
      </c>
      <c r="G86" s="55">
        <f>IFERROR(_xlfn.XLOOKUP(A86,Catalog[MaterialCode],Catalog[CSCPoints],0),0)</f>
        <v>0</v>
      </c>
      <c r="H86" s="55">
        <f>IFERROR(_xlfn.XLOOKUP(A86,Catalog[MaterialCode],Catalog[CNPortion],0),0)</f>
        <v>0</v>
      </c>
      <c r="I86" s="55">
        <f>IFERROR(_xlfn.XLOOKUP(A86,Catalog[MaterialCode],Catalog[MMA_oz],0),0)</f>
        <v>0</v>
      </c>
      <c r="J86" s="55">
        <f>IFERROR(_xlfn.XLOOKUP(A86,Catalog[MaterialCode],Catalog[EqGrain_oz],0),0)</f>
        <v>0</v>
      </c>
      <c r="K86" s="55">
        <f>IFERROR(_xlfn.XLOOKUP(A86,Catalog[MaterialCode],Catalog[PorkLbsDFperCase],0),0)</f>
        <v>0</v>
      </c>
      <c r="L86" s="57">
        <v>0</v>
      </c>
      <c r="M86" s="57">
        <v>0</v>
      </c>
      <c r="N86" s="57">
        <v>0</v>
      </c>
      <c r="O86" s="55">
        <f t="shared" si="7"/>
        <v>0</v>
      </c>
      <c r="P86" s="55">
        <f t="shared" si="8"/>
        <v>0</v>
      </c>
      <c r="Q86" s="55">
        <f t="shared" si="9"/>
        <v>0</v>
      </c>
      <c r="R86" s="63">
        <v>0</v>
      </c>
      <c r="S86" s="57">
        <v>0</v>
      </c>
      <c r="T86" s="57">
        <v>0</v>
      </c>
      <c r="U86" s="57">
        <v>0</v>
      </c>
      <c r="V86" s="57">
        <v>0</v>
      </c>
      <c r="W86" s="57">
        <v>0</v>
      </c>
      <c r="X86" s="57">
        <v>0</v>
      </c>
      <c r="Y86" s="57">
        <v>0</v>
      </c>
      <c r="Z86" s="57">
        <v>0</v>
      </c>
      <c r="AA86" s="57">
        <v>0</v>
      </c>
      <c r="AB86" s="57">
        <v>0</v>
      </c>
      <c r="AC86" s="57">
        <v>0</v>
      </c>
      <c r="AD86" s="55">
        <f t="shared" si="10"/>
        <v>0</v>
      </c>
    </row>
    <row r="87" spans="2:30" x14ac:dyDescent="0.25">
      <c r="B87" s="56" t="str">
        <f>IFERROR(_xlfn.XLOOKUP(A87,Catalog[MaterialCode],Catalog[Description],""),"")</f>
        <v/>
      </c>
      <c r="C87" s="55" t="str">
        <f>IFERROR(_xlfn.XLOOKUP(A87,Catalog[MaterialCode],Catalog[Commodity],""),"")</f>
        <v/>
      </c>
      <c r="D87" s="55">
        <f>IFERROR(_xlfn.XLOOKUP(A87,Catalog[MaterialCode],Catalog[NetCaseWeight_lbs],0),0)</f>
        <v>0</v>
      </c>
      <c r="E87" s="55">
        <f>IFERROR(_xlfn.XLOOKUP(A87,Catalog[MaterialCode],Catalog[ServingsPerCase],0),0)</f>
        <v>0</v>
      </c>
      <c r="F87" s="55">
        <f>IFERROR(_xlfn.XLOOKUP(A87,Catalog[MaterialCode],Catalog[ServingSize_oz],0),0)</f>
        <v>0</v>
      </c>
      <c r="G87" s="55">
        <f>IFERROR(_xlfn.XLOOKUP(A87,Catalog[MaterialCode],Catalog[CSCPoints],0),0)</f>
        <v>0</v>
      </c>
      <c r="H87" s="55">
        <f>IFERROR(_xlfn.XLOOKUP(A87,Catalog[MaterialCode],Catalog[CNPortion],0),0)</f>
        <v>0</v>
      </c>
      <c r="I87" s="55">
        <f>IFERROR(_xlfn.XLOOKUP(A87,Catalog[MaterialCode],Catalog[MMA_oz],0),0)</f>
        <v>0</v>
      </c>
      <c r="J87" s="55">
        <f>IFERROR(_xlfn.XLOOKUP(A87,Catalog[MaterialCode],Catalog[EqGrain_oz],0),0)</f>
        <v>0</v>
      </c>
      <c r="K87" s="55">
        <f>IFERROR(_xlfn.XLOOKUP(A87,Catalog[MaterialCode],Catalog[PorkLbsDFperCase],0),0)</f>
        <v>0</v>
      </c>
      <c r="L87" s="57">
        <v>0</v>
      </c>
      <c r="M87" s="57">
        <v>0</v>
      </c>
      <c r="N87" s="57">
        <v>0</v>
      </c>
      <c r="O87" s="55">
        <f t="shared" si="7"/>
        <v>0</v>
      </c>
      <c r="P87" s="55">
        <f t="shared" si="8"/>
        <v>0</v>
      </c>
      <c r="Q87" s="55">
        <f t="shared" si="9"/>
        <v>0</v>
      </c>
      <c r="R87" s="63">
        <v>0</v>
      </c>
      <c r="S87" s="57">
        <v>0</v>
      </c>
      <c r="T87" s="57">
        <v>0</v>
      </c>
      <c r="U87" s="57">
        <v>0</v>
      </c>
      <c r="V87" s="57">
        <v>0</v>
      </c>
      <c r="W87" s="57">
        <v>0</v>
      </c>
      <c r="X87" s="57">
        <v>0</v>
      </c>
      <c r="Y87" s="57">
        <v>0</v>
      </c>
      <c r="Z87" s="57">
        <v>0</v>
      </c>
      <c r="AA87" s="57">
        <v>0</v>
      </c>
      <c r="AB87" s="57">
        <v>0</v>
      </c>
      <c r="AC87" s="57">
        <v>0</v>
      </c>
      <c r="AD87" s="55">
        <f t="shared" si="10"/>
        <v>0</v>
      </c>
    </row>
    <row r="88" spans="2:30" x14ac:dyDescent="0.25">
      <c r="B88" s="56" t="str">
        <f>IFERROR(_xlfn.XLOOKUP(A88,Catalog[MaterialCode],Catalog[Description],""),"")</f>
        <v/>
      </c>
      <c r="C88" s="55" t="str">
        <f>IFERROR(_xlfn.XLOOKUP(A88,Catalog[MaterialCode],Catalog[Commodity],""),"")</f>
        <v/>
      </c>
      <c r="D88" s="55">
        <f>IFERROR(_xlfn.XLOOKUP(A88,Catalog[MaterialCode],Catalog[NetCaseWeight_lbs],0),0)</f>
        <v>0</v>
      </c>
      <c r="E88" s="55">
        <f>IFERROR(_xlfn.XLOOKUP(A88,Catalog[MaterialCode],Catalog[ServingsPerCase],0),0)</f>
        <v>0</v>
      </c>
      <c r="F88" s="55">
        <f>IFERROR(_xlfn.XLOOKUP(A88,Catalog[MaterialCode],Catalog[ServingSize_oz],0),0)</f>
        <v>0</v>
      </c>
      <c r="G88" s="55">
        <f>IFERROR(_xlfn.XLOOKUP(A88,Catalog[MaterialCode],Catalog[CSCPoints],0),0)</f>
        <v>0</v>
      </c>
      <c r="H88" s="55">
        <f>IFERROR(_xlfn.XLOOKUP(A88,Catalog[MaterialCode],Catalog[CNPortion],0),0)</f>
        <v>0</v>
      </c>
      <c r="I88" s="55">
        <f>IFERROR(_xlfn.XLOOKUP(A88,Catalog[MaterialCode],Catalog[MMA_oz],0),0)</f>
        <v>0</v>
      </c>
      <c r="J88" s="55">
        <f>IFERROR(_xlfn.XLOOKUP(A88,Catalog[MaterialCode],Catalog[EqGrain_oz],0),0)</f>
        <v>0</v>
      </c>
      <c r="K88" s="55">
        <f>IFERROR(_xlfn.XLOOKUP(A88,Catalog[MaterialCode],Catalog[PorkLbsDFperCase],0),0)</f>
        <v>0</v>
      </c>
      <c r="L88" s="57">
        <v>0</v>
      </c>
      <c r="M88" s="57">
        <v>0</v>
      </c>
      <c r="N88" s="57">
        <v>0</v>
      </c>
      <c r="O88" s="55">
        <f t="shared" si="7"/>
        <v>0</v>
      </c>
      <c r="P88" s="55">
        <f t="shared" si="8"/>
        <v>0</v>
      </c>
      <c r="Q88" s="55">
        <f t="shared" si="9"/>
        <v>0</v>
      </c>
      <c r="R88" s="63">
        <v>0</v>
      </c>
      <c r="S88" s="57">
        <v>0</v>
      </c>
      <c r="T88" s="57">
        <v>0</v>
      </c>
      <c r="U88" s="57">
        <v>0</v>
      </c>
      <c r="V88" s="57">
        <v>0</v>
      </c>
      <c r="W88" s="57">
        <v>0</v>
      </c>
      <c r="X88" s="57">
        <v>0</v>
      </c>
      <c r="Y88" s="57">
        <v>0</v>
      </c>
      <c r="Z88" s="57">
        <v>0</v>
      </c>
      <c r="AA88" s="57">
        <v>0</v>
      </c>
      <c r="AB88" s="57">
        <v>0</v>
      </c>
      <c r="AC88" s="57">
        <v>0</v>
      </c>
      <c r="AD88" s="55">
        <f t="shared" si="10"/>
        <v>0</v>
      </c>
    </row>
    <row r="89" spans="2:30" x14ac:dyDescent="0.25">
      <c r="B89" s="56" t="str">
        <f>IFERROR(_xlfn.XLOOKUP(A89,Catalog[MaterialCode],Catalog[Description],""),"")</f>
        <v/>
      </c>
      <c r="C89" s="55" t="str">
        <f>IFERROR(_xlfn.XLOOKUP(A89,Catalog[MaterialCode],Catalog[Commodity],""),"")</f>
        <v/>
      </c>
      <c r="D89" s="55">
        <f>IFERROR(_xlfn.XLOOKUP(A89,Catalog[MaterialCode],Catalog[NetCaseWeight_lbs],0),0)</f>
        <v>0</v>
      </c>
      <c r="E89" s="55">
        <f>IFERROR(_xlfn.XLOOKUP(A89,Catalog[MaterialCode],Catalog[ServingsPerCase],0),0)</f>
        <v>0</v>
      </c>
      <c r="F89" s="55">
        <f>IFERROR(_xlfn.XLOOKUP(A89,Catalog[MaterialCode],Catalog[ServingSize_oz],0),0)</f>
        <v>0</v>
      </c>
      <c r="G89" s="55">
        <f>IFERROR(_xlfn.XLOOKUP(A89,Catalog[MaterialCode],Catalog[CSCPoints],0),0)</f>
        <v>0</v>
      </c>
      <c r="H89" s="55">
        <f>IFERROR(_xlfn.XLOOKUP(A89,Catalog[MaterialCode],Catalog[CNPortion],0),0)</f>
        <v>0</v>
      </c>
      <c r="I89" s="55">
        <f>IFERROR(_xlfn.XLOOKUP(A89,Catalog[MaterialCode],Catalog[MMA_oz],0),0)</f>
        <v>0</v>
      </c>
      <c r="J89" s="55">
        <f>IFERROR(_xlfn.XLOOKUP(A89,Catalog[MaterialCode],Catalog[EqGrain_oz],0),0)</f>
        <v>0</v>
      </c>
      <c r="K89" s="55">
        <f>IFERROR(_xlfn.XLOOKUP(A89,Catalog[MaterialCode],Catalog[PorkLbsDFperCase],0),0)</f>
        <v>0</v>
      </c>
      <c r="L89" s="57">
        <v>0</v>
      </c>
      <c r="M89" s="57">
        <v>0</v>
      </c>
      <c r="N89" s="57">
        <v>0</v>
      </c>
      <c r="O89" s="55">
        <f t="shared" si="7"/>
        <v>0</v>
      </c>
      <c r="P89" s="55">
        <f t="shared" si="8"/>
        <v>0</v>
      </c>
      <c r="Q89" s="55">
        <f t="shared" si="9"/>
        <v>0</v>
      </c>
      <c r="R89" s="63">
        <v>0</v>
      </c>
      <c r="S89" s="57">
        <v>0</v>
      </c>
      <c r="T89" s="57">
        <v>0</v>
      </c>
      <c r="U89" s="57">
        <v>0</v>
      </c>
      <c r="V89" s="57">
        <v>0</v>
      </c>
      <c r="W89" s="57">
        <v>0</v>
      </c>
      <c r="X89" s="57">
        <v>0</v>
      </c>
      <c r="Y89" s="57">
        <v>0</v>
      </c>
      <c r="Z89" s="57">
        <v>0</v>
      </c>
      <c r="AA89" s="57">
        <v>0</v>
      </c>
      <c r="AB89" s="57">
        <v>0</v>
      </c>
      <c r="AC89" s="57">
        <v>0</v>
      </c>
      <c r="AD89" s="55">
        <f t="shared" si="10"/>
        <v>0</v>
      </c>
    </row>
    <row r="90" spans="2:30" x14ac:dyDescent="0.25">
      <c r="B90" s="56" t="str">
        <f>IFERROR(_xlfn.XLOOKUP(A90,Catalog[MaterialCode],Catalog[Description],""),"")</f>
        <v/>
      </c>
      <c r="C90" s="55" t="str">
        <f>IFERROR(_xlfn.XLOOKUP(A90,Catalog[MaterialCode],Catalog[Commodity],""),"")</f>
        <v/>
      </c>
      <c r="D90" s="55">
        <f>IFERROR(_xlfn.XLOOKUP(A90,Catalog[MaterialCode],Catalog[NetCaseWeight_lbs],0),0)</f>
        <v>0</v>
      </c>
      <c r="E90" s="55">
        <f>IFERROR(_xlfn.XLOOKUP(A90,Catalog[MaterialCode],Catalog[ServingsPerCase],0),0)</f>
        <v>0</v>
      </c>
      <c r="F90" s="55">
        <f>IFERROR(_xlfn.XLOOKUP(A90,Catalog[MaterialCode],Catalog[ServingSize_oz],0),0)</f>
        <v>0</v>
      </c>
      <c r="G90" s="55">
        <f>IFERROR(_xlfn.XLOOKUP(A90,Catalog[MaterialCode],Catalog[CSCPoints],0),0)</f>
        <v>0</v>
      </c>
      <c r="H90" s="55">
        <f>IFERROR(_xlfn.XLOOKUP(A90,Catalog[MaterialCode],Catalog[CNPortion],0),0)</f>
        <v>0</v>
      </c>
      <c r="I90" s="55">
        <f>IFERROR(_xlfn.XLOOKUP(A90,Catalog[MaterialCode],Catalog[MMA_oz],0),0)</f>
        <v>0</v>
      </c>
      <c r="J90" s="55">
        <f>IFERROR(_xlfn.XLOOKUP(A90,Catalog[MaterialCode],Catalog[EqGrain_oz],0),0)</f>
        <v>0</v>
      </c>
      <c r="K90" s="55">
        <f>IFERROR(_xlfn.XLOOKUP(A90,Catalog[MaterialCode],Catalog[PorkLbsDFperCase],0),0)</f>
        <v>0</v>
      </c>
      <c r="L90" s="57">
        <v>0</v>
      </c>
      <c r="M90" s="57">
        <v>0</v>
      </c>
      <c r="N90" s="57">
        <v>0</v>
      </c>
      <c r="O90" s="55">
        <f t="shared" si="7"/>
        <v>0</v>
      </c>
      <c r="P90" s="55">
        <f t="shared" si="8"/>
        <v>0</v>
      </c>
      <c r="Q90" s="55">
        <f t="shared" si="9"/>
        <v>0</v>
      </c>
      <c r="R90" s="63">
        <v>0</v>
      </c>
      <c r="S90" s="57">
        <v>0</v>
      </c>
      <c r="T90" s="57">
        <v>0</v>
      </c>
      <c r="U90" s="57">
        <v>0</v>
      </c>
      <c r="V90" s="57">
        <v>0</v>
      </c>
      <c r="W90" s="57">
        <v>0</v>
      </c>
      <c r="X90" s="57">
        <v>0</v>
      </c>
      <c r="Y90" s="57">
        <v>0</v>
      </c>
      <c r="Z90" s="57">
        <v>0</v>
      </c>
      <c r="AA90" s="57">
        <v>0</v>
      </c>
      <c r="AB90" s="57">
        <v>0</v>
      </c>
      <c r="AC90" s="57">
        <v>0</v>
      </c>
      <c r="AD90" s="55">
        <f t="shared" si="10"/>
        <v>0</v>
      </c>
    </row>
    <row r="91" spans="2:30" x14ac:dyDescent="0.25">
      <c r="B91" s="56" t="str">
        <f>IFERROR(_xlfn.XLOOKUP(A91,Catalog[MaterialCode],Catalog[Description],""),"")</f>
        <v/>
      </c>
      <c r="C91" s="55" t="str">
        <f>IFERROR(_xlfn.XLOOKUP(A91,Catalog[MaterialCode],Catalog[Commodity],""),"")</f>
        <v/>
      </c>
      <c r="D91" s="55">
        <f>IFERROR(_xlfn.XLOOKUP(A91,Catalog[MaterialCode],Catalog[NetCaseWeight_lbs],0),0)</f>
        <v>0</v>
      </c>
      <c r="E91" s="55">
        <f>IFERROR(_xlfn.XLOOKUP(A91,Catalog[MaterialCode],Catalog[ServingsPerCase],0),0)</f>
        <v>0</v>
      </c>
      <c r="F91" s="55">
        <f>IFERROR(_xlfn.XLOOKUP(A91,Catalog[MaterialCode],Catalog[ServingSize_oz],0),0)</f>
        <v>0</v>
      </c>
      <c r="G91" s="55">
        <f>IFERROR(_xlfn.XLOOKUP(A91,Catalog[MaterialCode],Catalog[CSCPoints],0),0)</f>
        <v>0</v>
      </c>
      <c r="H91" s="55">
        <f>IFERROR(_xlfn.XLOOKUP(A91,Catalog[MaterialCode],Catalog[CNPortion],0),0)</f>
        <v>0</v>
      </c>
      <c r="I91" s="55">
        <f>IFERROR(_xlfn.XLOOKUP(A91,Catalog[MaterialCode],Catalog[MMA_oz],0),0)</f>
        <v>0</v>
      </c>
      <c r="J91" s="55">
        <f>IFERROR(_xlfn.XLOOKUP(A91,Catalog[MaterialCode],Catalog[EqGrain_oz],0),0)</f>
        <v>0</v>
      </c>
      <c r="K91" s="55">
        <f>IFERROR(_xlfn.XLOOKUP(A91,Catalog[MaterialCode],Catalog[PorkLbsDFperCase],0),0)</f>
        <v>0</v>
      </c>
      <c r="L91" s="57">
        <v>0</v>
      </c>
      <c r="M91" s="57">
        <v>0</v>
      </c>
      <c r="N91" s="57">
        <v>0</v>
      </c>
      <c r="O91" s="55">
        <f t="shared" si="7"/>
        <v>0</v>
      </c>
      <c r="P91" s="55">
        <f t="shared" si="8"/>
        <v>0</v>
      </c>
      <c r="Q91" s="55">
        <f t="shared" si="9"/>
        <v>0</v>
      </c>
      <c r="R91" s="63">
        <v>0</v>
      </c>
      <c r="S91" s="57">
        <v>0</v>
      </c>
      <c r="T91" s="57">
        <v>0</v>
      </c>
      <c r="U91" s="57">
        <v>0</v>
      </c>
      <c r="V91" s="57">
        <v>0</v>
      </c>
      <c r="W91" s="57">
        <v>0</v>
      </c>
      <c r="X91" s="57">
        <v>0</v>
      </c>
      <c r="Y91" s="57">
        <v>0</v>
      </c>
      <c r="Z91" s="57">
        <v>0</v>
      </c>
      <c r="AA91" s="57">
        <v>0</v>
      </c>
      <c r="AB91" s="57">
        <v>0</v>
      </c>
      <c r="AC91" s="57">
        <v>0</v>
      </c>
      <c r="AD91" s="55">
        <f t="shared" si="10"/>
        <v>0</v>
      </c>
    </row>
    <row r="92" spans="2:30" x14ac:dyDescent="0.25">
      <c r="B92" s="56" t="str">
        <f>IFERROR(_xlfn.XLOOKUP(A92,Catalog[MaterialCode],Catalog[Description],""),"")</f>
        <v/>
      </c>
      <c r="C92" s="55" t="str">
        <f>IFERROR(_xlfn.XLOOKUP(A92,Catalog[MaterialCode],Catalog[Commodity],""),"")</f>
        <v/>
      </c>
      <c r="D92" s="55">
        <f>IFERROR(_xlfn.XLOOKUP(A92,Catalog[MaterialCode],Catalog[NetCaseWeight_lbs],0),0)</f>
        <v>0</v>
      </c>
      <c r="E92" s="55">
        <f>IFERROR(_xlfn.XLOOKUP(A92,Catalog[MaterialCode],Catalog[ServingsPerCase],0),0)</f>
        <v>0</v>
      </c>
      <c r="F92" s="55">
        <f>IFERROR(_xlfn.XLOOKUP(A92,Catalog[MaterialCode],Catalog[ServingSize_oz],0),0)</f>
        <v>0</v>
      </c>
      <c r="G92" s="55">
        <f>IFERROR(_xlfn.XLOOKUP(A92,Catalog[MaterialCode],Catalog[CSCPoints],0),0)</f>
        <v>0</v>
      </c>
      <c r="H92" s="55">
        <f>IFERROR(_xlfn.XLOOKUP(A92,Catalog[MaterialCode],Catalog[CNPortion],0),0)</f>
        <v>0</v>
      </c>
      <c r="I92" s="55">
        <f>IFERROR(_xlfn.XLOOKUP(A92,Catalog[MaterialCode],Catalog[MMA_oz],0),0)</f>
        <v>0</v>
      </c>
      <c r="J92" s="55">
        <f>IFERROR(_xlfn.XLOOKUP(A92,Catalog[MaterialCode],Catalog[EqGrain_oz],0),0)</f>
        <v>0</v>
      </c>
      <c r="K92" s="55">
        <f>IFERROR(_xlfn.XLOOKUP(A92,Catalog[MaterialCode],Catalog[PorkLbsDFperCase],0),0)</f>
        <v>0</v>
      </c>
      <c r="L92" s="57">
        <v>0</v>
      </c>
      <c r="M92" s="57">
        <v>0</v>
      </c>
      <c r="N92" s="57">
        <v>0</v>
      </c>
      <c r="O92" s="55">
        <f t="shared" si="7"/>
        <v>0</v>
      </c>
      <c r="P92" s="55">
        <f t="shared" si="8"/>
        <v>0</v>
      </c>
      <c r="Q92" s="55">
        <f t="shared" si="9"/>
        <v>0</v>
      </c>
      <c r="R92" s="63">
        <v>0</v>
      </c>
      <c r="S92" s="57">
        <v>0</v>
      </c>
      <c r="T92" s="57">
        <v>0</v>
      </c>
      <c r="U92" s="57">
        <v>0</v>
      </c>
      <c r="V92" s="57">
        <v>0</v>
      </c>
      <c r="W92" s="57">
        <v>0</v>
      </c>
      <c r="X92" s="57">
        <v>0</v>
      </c>
      <c r="Y92" s="57">
        <v>0</v>
      </c>
      <c r="Z92" s="57">
        <v>0</v>
      </c>
      <c r="AA92" s="57">
        <v>0</v>
      </c>
      <c r="AB92" s="57">
        <v>0</v>
      </c>
      <c r="AC92" s="57">
        <v>0</v>
      </c>
      <c r="AD92" s="55">
        <f t="shared" si="10"/>
        <v>0</v>
      </c>
    </row>
    <row r="93" spans="2:30" x14ac:dyDescent="0.25">
      <c r="B93" s="56" t="str">
        <f>IFERROR(_xlfn.XLOOKUP(A93,Catalog[MaterialCode],Catalog[Description],""),"")</f>
        <v/>
      </c>
      <c r="C93" s="55" t="str">
        <f>IFERROR(_xlfn.XLOOKUP(A93,Catalog[MaterialCode],Catalog[Commodity],""),"")</f>
        <v/>
      </c>
      <c r="D93" s="55">
        <f>IFERROR(_xlfn.XLOOKUP(A93,Catalog[MaterialCode],Catalog[NetCaseWeight_lbs],0),0)</f>
        <v>0</v>
      </c>
      <c r="E93" s="55">
        <f>IFERROR(_xlfn.XLOOKUP(A93,Catalog[MaterialCode],Catalog[ServingsPerCase],0),0)</f>
        <v>0</v>
      </c>
      <c r="F93" s="55">
        <f>IFERROR(_xlfn.XLOOKUP(A93,Catalog[MaterialCode],Catalog[ServingSize_oz],0),0)</f>
        <v>0</v>
      </c>
      <c r="G93" s="55">
        <f>IFERROR(_xlfn.XLOOKUP(A93,Catalog[MaterialCode],Catalog[CSCPoints],0),0)</f>
        <v>0</v>
      </c>
      <c r="H93" s="55">
        <f>IFERROR(_xlfn.XLOOKUP(A93,Catalog[MaterialCode],Catalog[CNPortion],0),0)</f>
        <v>0</v>
      </c>
      <c r="I93" s="55">
        <f>IFERROR(_xlfn.XLOOKUP(A93,Catalog[MaterialCode],Catalog[MMA_oz],0),0)</f>
        <v>0</v>
      </c>
      <c r="J93" s="55">
        <f>IFERROR(_xlfn.XLOOKUP(A93,Catalog[MaterialCode],Catalog[EqGrain_oz],0),0)</f>
        <v>0</v>
      </c>
      <c r="K93" s="55">
        <f>IFERROR(_xlfn.XLOOKUP(A93,Catalog[MaterialCode],Catalog[PorkLbsDFperCase],0),0)</f>
        <v>0</v>
      </c>
      <c r="L93" s="57">
        <v>0</v>
      </c>
      <c r="M93" s="57">
        <v>0</v>
      </c>
      <c r="N93" s="57">
        <v>0</v>
      </c>
      <c r="O93" s="55">
        <f t="shared" si="7"/>
        <v>0</v>
      </c>
      <c r="P93" s="55">
        <f t="shared" si="8"/>
        <v>0</v>
      </c>
      <c r="Q93" s="55">
        <f t="shared" si="9"/>
        <v>0</v>
      </c>
      <c r="R93" s="63">
        <v>0</v>
      </c>
      <c r="S93" s="57">
        <v>0</v>
      </c>
      <c r="T93" s="57">
        <v>0</v>
      </c>
      <c r="U93" s="57">
        <v>0</v>
      </c>
      <c r="V93" s="57">
        <v>0</v>
      </c>
      <c r="W93" s="57">
        <v>0</v>
      </c>
      <c r="X93" s="57">
        <v>0</v>
      </c>
      <c r="Y93" s="57">
        <v>0</v>
      </c>
      <c r="Z93" s="57">
        <v>0</v>
      </c>
      <c r="AA93" s="57">
        <v>0</v>
      </c>
      <c r="AB93" s="57">
        <v>0</v>
      </c>
      <c r="AC93" s="57">
        <v>0</v>
      </c>
      <c r="AD93" s="55">
        <f t="shared" si="10"/>
        <v>0</v>
      </c>
    </row>
    <row r="94" spans="2:30" x14ac:dyDescent="0.25">
      <c r="B94" s="56" t="str">
        <f>IFERROR(_xlfn.XLOOKUP(A94,Catalog[MaterialCode],Catalog[Description],""),"")</f>
        <v/>
      </c>
      <c r="C94" s="55" t="str">
        <f>IFERROR(_xlfn.XLOOKUP(A94,Catalog[MaterialCode],Catalog[Commodity],""),"")</f>
        <v/>
      </c>
      <c r="D94" s="55">
        <f>IFERROR(_xlfn.XLOOKUP(A94,Catalog[MaterialCode],Catalog[NetCaseWeight_lbs],0),0)</f>
        <v>0</v>
      </c>
      <c r="E94" s="55">
        <f>IFERROR(_xlfn.XLOOKUP(A94,Catalog[MaterialCode],Catalog[ServingsPerCase],0),0)</f>
        <v>0</v>
      </c>
      <c r="F94" s="55">
        <f>IFERROR(_xlfn.XLOOKUP(A94,Catalog[MaterialCode],Catalog[ServingSize_oz],0),0)</f>
        <v>0</v>
      </c>
      <c r="G94" s="55">
        <f>IFERROR(_xlfn.XLOOKUP(A94,Catalog[MaterialCode],Catalog[CSCPoints],0),0)</f>
        <v>0</v>
      </c>
      <c r="H94" s="55">
        <f>IFERROR(_xlfn.XLOOKUP(A94,Catalog[MaterialCode],Catalog[CNPortion],0),0)</f>
        <v>0</v>
      </c>
      <c r="I94" s="55">
        <f>IFERROR(_xlfn.XLOOKUP(A94,Catalog[MaterialCode],Catalog[MMA_oz],0),0)</f>
        <v>0</v>
      </c>
      <c r="J94" s="55">
        <f>IFERROR(_xlfn.XLOOKUP(A94,Catalog[MaterialCode],Catalog[EqGrain_oz],0),0)</f>
        <v>0</v>
      </c>
      <c r="K94" s="55">
        <f>IFERROR(_xlfn.XLOOKUP(A94,Catalog[MaterialCode],Catalog[PorkLbsDFperCase],0),0)</f>
        <v>0</v>
      </c>
      <c r="L94" s="57">
        <v>0</v>
      </c>
      <c r="M94" s="57">
        <v>0</v>
      </c>
      <c r="N94" s="57">
        <v>0</v>
      </c>
      <c r="O94" s="55">
        <f t="shared" si="7"/>
        <v>0</v>
      </c>
      <c r="P94" s="55">
        <f t="shared" si="8"/>
        <v>0</v>
      </c>
      <c r="Q94" s="55">
        <f t="shared" si="9"/>
        <v>0</v>
      </c>
      <c r="R94" s="63">
        <v>0</v>
      </c>
      <c r="S94" s="57">
        <v>0</v>
      </c>
      <c r="T94" s="57">
        <v>0</v>
      </c>
      <c r="U94" s="57">
        <v>0</v>
      </c>
      <c r="V94" s="57">
        <v>0</v>
      </c>
      <c r="W94" s="57">
        <v>0</v>
      </c>
      <c r="X94" s="57">
        <v>0</v>
      </c>
      <c r="Y94" s="57">
        <v>0</v>
      </c>
      <c r="Z94" s="57">
        <v>0</v>
      </c>
      <c r="AA94" s="57">
        <v>0</v>
      </c>
      <c r="AB94" s="57">
        <v>0</v>
      </c>
      <c r="AC94" s="57">
        <v>0</v>
      </c>
      <c r="AD94" s="55">
        <f t="shared" si="10"/>
        <v>0</v>
      </c>
    </row>
    <row r="95" spans="2:30" x14ac:dyDescent="0.25">
      <c r="B95" s="56" t="str">
        <f>IFERROR(_xlfn.XLOOKUP(A95,Catalog[MaterialCode],Catalog[Description],""),"")</f>
        <v/>
      </c>
      <c r="C95" s="55" t="str">
        <f>IFERROR(_xlfn.XLOOKUP(A95,Catalog[MaterialCode],Catalog[Commodity],""),"")</f>
        <v/>
      </c>
      <c r="D95" s="55">
        <f>IFERROR(_xlfn.XLOOKUP(A95,Catalog[MaterialCode],Catalog[NetCaseWeight_lbs],0),0)</f>
        <v>0</v>
      </c>
      <c r="E95" s="55">
        <f>IFERROR(_xlfn.XLOOKUP(A95,Catalog[MaterialCode],Catalog[ServingsPerCase],0),0)</f>
        <v>0</v>
      </c>
      <c r="F95" s="55">
        <f>IFERROR(_xlfn.XLOOKUP(A95,Catalog[MaterialCode],Catalog[ServingSize_oz],0),0)</f>
        <v>0</v>
      </c>
      <c r="G95" s="55">
        <f>IFERROR(_xlfn.XLOOKUP(A95,Catalog[MaterialCode],Catalog[CSCPoints],0),0)</f>
        <v>0</v>
      </c>
      <c r="H95" s="55">
        <f>IFERROR(_xlfn.XLOOKUP(A95,Catalog[MaterialCode],Catalog[CNPortion],0),0)</f>
        <v>0</v>
      </c>
      <c r="I95" s="55">
        <f>IFERROR(_xlfn.XLOOKUP(A95,Catalog[MaterialCode],Catalog[MMA_oz],0),0)</f>
        <v>0</v>
      </c>
      <c r="J95" s="55">
        <f>IFERROR(_xlfn.XLOOKUP(A95,Catalog[MaterialCode],Catalog[EqGrain_oz],0),0)</f>
        <v>0</v>
      </c>
      <c r="K95" s="55">
        <f>IFERROR(_xlfn.XLOOKUP(A95,Catalog[MaterialCode],Catalog[PorkLbsDFperCase],0),0)</f>
        <v>0</v>
      </c>
      <c r="L95" s="57">
        <v>0</v>
      </c>
      <c r="M95" s="57">
        <v>0</v>
      </c>
      <c r="N95" s="57">
        <v>0</v>
      </c>
      <c r="O95" s="55">
        <f t="shared" si="7"/>
        <v>0</v>
      </c>
      <c r="P95" s="55">
        <f t="shared" si="8"/>
        <v>0</v>
      </c>
      <c r="Q95" s="55">
        <f t="shared" si="9"/>
        <v>0</v>
      </c>
      <c r="R95" s="63">
        <v>0</v>
      </c>
      <c r="S95" s="57">
        <v>0</v>
      </c>
      <c r="T95" s="57">
        <v>0</v>
      </c>
      <c r="U95" s="57">
        <v>0</v>
      </c>
      <c r="V95" s="57">
        <v>0</v>
      </c>
      <c r="W95" s="57">
        <v>0</v>
      </c>
      <c r="X95" s="57">
        <v>0</v>
      </c>
      <c r="Y95" s="57">
        <v>0</v>
      </c>
      <c r="Z95" s="57">
        <v>0</v>
      </c>
      <c r="AA95" s="57">
        <v>0</v>
      </c>
      <c r="AB95" s="57">
        <v>0</v>
      </c>
      <c r="AC95" s="57">
        <v>0</v>
      </c>
      <c r="AD95" s="55">
        <f t="shared" si="10"/>
        <v>0</v>
      </c>
    </row>
    <row r="96" spans="2:30" x14ac:dyDescent="0.25">
      <c r="B96" s="56" t="str">
        <f>IFERROR(_xlfn.XLOOKUP(A96,Catalog[MaterialCode],Catalog[Description],""),"")</f>
        <v/>
      </c>
      <c r="C96" s="55" t="str">
        <f>IFERROR(_xlfn.XLOOKUP(A96,Catalog[MaterialCode],Catalog[Commodity],""),"")</f>
        <v/>
      </c>
      <c r="D96" s="55">
        <f>IFERROR(_xlfn.XLOOKUP(A96,Catalog[MaterialCode],Catalog[NetCaseWeight_lbs],0),0)</f>
        <v>0</v>
      </c>
      <c r="E96" s="55">
        <f>IFERROR(_xlfn.XLOOKUP(A96,Catalog[MaterialCode],Catalog[ServingsPerCase],0),0)</f>
        <v>0</v>
      </c>
      <c r="F96" s="55">
        <f>IFERROR(_xlfn.XLOOKUP(A96,Catalog[MaterialCode],Catalog[ServingSize_oz],0),0)</f>
        <v>0</v>
      </c>
      <c r="G96" s="55">
        <f>IFERROR(_xlfn.XLOOKUP(A96,Catalog[MaterialCode],Catalog[CSCPoints],0),0)</f>
        <v>0</v>
      </c>
      <c r="H96" s="55">
        <f>IFERROR(_xlfn.XLOOKUP(A96,Catalog[MaterialCode],Catalog[CNPortion],0),0)</f>
        <v>0</v>
      </c>
      <c r="I96" s="55">
        <f>IFERROR(_xlfn.XLOOKUP(A96,Catalog[MaterialCode],Catalog[MMA_oz],0),0)</f>
        <v>0</v>
      </c>
      <c r="J96" s="55">
        <f>IFERROR(_xlfn.XLOOKUP(A96,Catalog[MaterialCode],Catalog[EqGrain_oz],0),0)</f>
        <v>0</v>
      </c>
      <c r="K96" s="55">
        <f>IFERROR(_xlfn.XLOOKUP(A96,Catalog[MaterialCode],Catalog[PorkLbsDFperCase],0),0)</f>
        <v>0</v>
      </c>
      <c r="L96" s="57">
        <v>0</v>
      </c>
      <c r="M96" s="57">
        <v>0</v>
      </c>
      <c r="N96" s="57">
        <v>0</v>
      </c>
      <c r="O96" s="55">
        <f t="shared" si="7"/>
        <v>0</v>
      </c>
      <c r="P96" s="55">
        <f t="shared" si="8"/>
        <v>0</v>
      </c>
      <c r="Q96" s="55">
        <f t="shared" si="9"/>
        <v>0</v>
      </c>
      <c r="R96" s="63">
        <v>0</v>
      </c>
      <c r="S96" s="57">
        <v>0</v>
      </c>
      <c r="T96" s="57">
        <v>0</v>
      </c>
      <c r="U96" s="57">
        <v>0</v>
      </c>
      <c r="V96" s="57">
        <v>0</v>
      </c>
      <c r="W96" s="57">
        <v>0</v>
      </c>
      <c r="X96" s="57">
        <v>0</v>
      </c>
      <c r="Y96" s="57">
        <v>0</v>
      </c>
      <c r="Z96" s="57">
        <v>0</v>
      </c>
      <c r="AA96" s="57">
        <v>0</v>
      </c>
      <c r="AB96" s="57">
        <v>0</v>
      </c>
      <c r="AC96" s="57">
        <v>0</v>
      </c>
      <c r="AD96" s="55">
        <f t="shared" si="10"/>
        <v>0</v>
      </c>
    </row>
    <row r="97" spans="1:30" x14ac:dyDescent="0.25">
      <c r="B97" s="56" t="str">
        <f>IFERROR(_xlfn.XLOOKUP(A97,Catalog[MaterialCode],Catalog[Description],""),"")</f>
        <v/>
      </c>
      <c r="C97" s="55" t="str">
        <f>IFERROR(_xlfn.XLOOKUP(A97,Catalog[MaterialCode],Catalog[Commodity],""),"")</f>
        <v/>
      </c>
      <c r="D97" s="55">
        <f>IFERROR(_xlfn.XLOOKUP(A97,Catalog[MaterialCode],Catalog[NetCaseWeight_lbs],0),0)</f>
        <v>0</v>
      </c>
      <c r="E97" s="55">
        <f>IFERROR(_xlfn.XLOOKUP(A97,Catalog[MaterialCode],Catalog[ServingsPerCase],0),0)</f>
        <v>0</v>
      </c>
      <c r="F97" s="55">
        <f>IFERROR(_xlfn.XLOOKUP(A97,Catalog[MaterialCode],Catalog[ServingSize_oz],0),0)</f>
        <v>0</v>
      </c>
      <c r="G97" s="55">
        <f>IFERROR(_xlfn.XLOOKUP(A97,Catalog[MaterialCode],Catalog[CSCPoints],0),0)</f>
        <v>0</v>
      </c>
      <c r="H97" s="55">
        <f>IFERROR(_xlfn.XLOOKUP(A97,Catalog[MaterialCode],Catalog[CNPortion],0),0)</f>
        <v>0</v>
      </c>
      <c r="I97" s="55">
        <f>IFERROR(_xlfn.XLOOKUP(A97,Catalog[MaterialCode],Catalog[MMA_oz],0),0)</f>
        <v>0</v>
      </c>
      <c r="J97" s="55">
        <f>IFERROR(_xlfn.XLOOKUP(A97,Catalog[MaterialCode],Catalog[EqGrain_oz],0),0)</f>
        <v>0</v>
      </c>
      <c r="K97" s="55">
        <f>IFERROR(_xlfn.XLOOKUP(A97,Catalog[MaterialCode],Catalog[PorkLbsDFperCase],0),0)</f>
        <v>0</v>
      </c>
      <c r="L97" s="57">
        <v>0</v>
      </c>
      <c r="M97" s="57">
        <v>0</v>
      </c>
      <c r="N97" s="57">
        <v>0</v>
      </c>
      <c r="O97" s="55">
        <f t="shared" si="7"/>
        <v>0</v>
      </c>
      <c r="P97" s="55">
        <f t="shared" si="8"/>
        <v>0</v>
      </c>
      <c r="Q97" s="55">
        <f t="shared" si="9"/>
        <v>0</v>
      </c>
      <c r="R97" s="63">
        <v>0</v>
      </c>
      <c r="S97" s="57">
        <v>0</v>
      </c>
      <c r="T97" s="57">
        <v>0</v>
      </c>
      <c r="U97" s="57">
        <v>0</v>
      </c>
      <c r="V97" s="57">
        <v>0</v>
      </c>
      <c r="W97" s="57">
        <v>0</v>
      </c>
      <c r="X97" s="57">
        <v>0</v>
      </c>
      <c r="Y97" s="57">
        <v>0</v>
      </c>
      <c r="Z97" s="57">
        <v>0</v>
      </c>
      <c r="AA97" s="57">
        <v>0</v>
      </c>
      <c r="AB97" s="57">
        <v>0</v>
      </c>
      <c r="AC97" s="57">
        <v>0</v>
      </c>
      <c r="AD97" s="55">
        <f t="shared" si="10"/>
        <v>0</v>
      </c>
    </row>
    <row r="98" spans="1:30" x14ac:dyDescent="0.25">
      <c r="B98" s="56" t="str">
        <f>IFERROR(_xlfn.XLOOKUP(A98,Catalog[MaterialCode],Catalog[Description],""),"")</f>
        <v/>
      </c>
      <c r="C98" s="55" t="str">
        <f>IFERROR(_xlfn.XLOOKUP(A98,Catalog[MaterialCode],Catalog[Commodity],""),"")</f>
        <v/>
      </c>
      <c r="D98" s="55">
        <f>IFERROR(_xlfn.XLOOKUP(A98,Catalog[MaterialCode],Catalog[NetCaseWeight_lbs],0),0)</f>
        <v>0</v>
      </c>
      <c r="E98" s="55">
        <f>IFERROR(_xlfn.XLOOKUP(A98,Catalog[MaterialCode],Catalog[ServingsPerCase],0),0)</f>
        <v>0</v>
      </c>
      <c r="F98" s="55">
        <f>IFERROR(_xlfn.XLOOKUP(A98,Catalog[MaterialCode],Catalog[ServingSize_oz],0),0)</f>
        <v>0</v>
      </c>
      <c r="G98" s="55">
        <f>IFERROR(_xlfn.XLOOKUP(A98,Catalog[MaterialCode],Catalog[CSCPoints],0),0)</f>
        <v>0</v>
      </c>
      <c r="H98" s="55">
        <f>IFERROR(_xlfn.XLOOKUP(A98,Catalog[MaterialCode],Catalog[CNPortion],0),0)</f>
        <v>0</v>
      </c>
      <c r="I98" s="55">
        <f>IFERROR(_xlfn.XLOOKUP(A98,Catalog[MaterialCode],Catalog[MMA_oz],0),0)</f>
        <v>0</v>
      </c>
      <c r="J98" s="55">
        <f>IFERROR(_xlfn.XLOOKUP(A98,Catalog[MaterialCode],Catalog[EqGrain_oz],0),0)</f>
        <v>0</v>
      </c>
      <c r="K98" s="55">
        <f>IFERROR(_xlfn.XLOOKUP(A98,Catalog[MaterialCode],Catalog[PorkLbsDFperCase],0),0)</f>
        <v>0</v>
      </c>
      <c r="L98" s="57">
        <v>0</v>
      </c>
      <c r="M98" s="57">
        <v>0</v>
      </c>
      <c r="N98" s="57">
        <v>0</v>
      </c>
      <c r="O98" s="55">
        <f t="shared" si="7"/>
        <v>0</v>
      </c>
      <c r="P98" s="55">
        <f t="shared" si="8"/>
        <v>0</v>
      </c>
      <c r="Q98" s="55">
        <f t="shared" si="9"/>
        <v>0</v>
      </c>
      <c r="R98" s="63">
        <v>0</v>
      </c>
      <c r="S98" s="57">
        <v>0</v>
      </c>
      <c r="T98" s="57">
        <v>0</v>
      </c>
      <c r="U98" s="57">
        <v>0</v>
      </c>
      <c r="V98" s="57">
        <v>0</v>
      </c>
      <c r="W98" s="57">
        <v>0</v>
      </c>
      <c r="X98" s="57">
        <v>0</v>
      </c>
      <c r="Y98" s="57">
        <v>0</v>
      </c>
      <c r="Z98" s="57">
        <v>0</v>
      </c>
      <c r="AA98" s="57">
        <v>0</v>
      </c>
      <c r="AB98" s="57">
        <v>0</v>
      </c>
      <c r="AC98" s="57">
        <v>0</v>
      </c>
      <c r="AD98" s="55">
        <f t="shared" si="10"/>
        <v>0</v>
      </c>
    </row>
    <row r="99" spans="1:30" x14ac:dyDescent="0.25">
      <c r="B99" s="56" t="str">
        <f>IFERROR(_xlfn.XLOOKUP(A99,Catalog[MaterialCode],Catalog[Description],""),"")</f>
        <v/>
      </c>
      <c r="C99" s="55" t="str">
        <f>IFERROR(_xlfn.XLOOKUP(A99,Catalog[MaterialCode],Catalog[Commodity],""),"")</f>
        <v/>
      </c>
      <c r="D99" s="55">
        <f>IFERROR(_xlfn.XLOOKUP(A99,Catalog[MaterialCode],Catalog[NetCaseWeight_lbs],0),0)</f>
        <v>0</v>
      </c>
      <c r="E99" s="55">
        <f>IFERROR(_xlfn.XLOOKUP(A99,Catalog[MaterialCode],Catalog[ServingsPerCase],0),0)</f>
        <v>0</v>
      </c>
      <c r="F99" s="55">
        <f>IFERROR(_xlfn.XLOOKUP(A99,Catalog[MaterialCode],Catalog[ServingSize_oz],0),0)</f>
        <v>0</v>
      </c>
      <c r="G99" s="55">
        <f>IFERROR(_xlfn.XLOOKUP(A99,Catalog[MaterialCode],Catalog[CSCPoints],0),0)</f>
        <v>0</v>
      </c>
      <c r="H99" s="55">
        <f>IFERROR(_xlfn.XLOOKUP(A99,Catalog[MaterialCode],Catalog[CNPortion],0),0)</f>
        <v>0</v>
      </c>
      <c r="I99" s="55">
        <f>IFERROR(_xlfn.XLOOKUP(A99,Catalog[MaterialCode],Catalog[MMA_oz],0),0)</f>
        <v>0</v>
      </c>
      <c r="J99" s="55">
        <f>IFERROR(_xlfn.XLOOKUP(A99,Catalog[MaterialCode],Catalog[EqGrain_oz],0),0)</f>
        <v>0</v>
      </c>
      <c r="K99" s="55">
        <f>IFERROR(_xlfn.XLOOKUP(A99,Catalog[MaterialCode],Catalog[PorkLbsDFperCase],0),0)</f>
        <v>0</v>
      </c>
      <c r="L99" s="57">
        <v>0</v>
      </c>
      <c r="M99" s="57">
        <v>0</v>
      </c>
      <c r="N99" s="57">
        <v>0</v>
      </c>
      <c r="O99" s="55">
        <f t="shared" si="7"/>
        <v>0</v>
      </c>
      <c r="P99" s="55">
        <f t="shared" si="8"/>
        <v>0</v>
      </c>
      <c r="Q99" s="55">
        <f t="shared" si="9"/>
        <v>0</v>
      </c>
      <c r="R99" s="63">
        <v>0</v>
      </c>
      <c r="S99" s="57">
        <v>0</v>
      </c>
      <c r="T99" s="57">
        <v>0</v>
      </c>
      <c r="U99" s="57">
        <v>0</v>
      </c>
      <c r="V99" s="57">
        <v>0</v>
      </c>
      <c r="W99" s="57">
        <v>0</v>
      </c>
      <c r="X99" s="57">
        <v>0</v>
      </c>
      <c r="Y99" s="57">
        <v>0</v>
      </c>
      <c r="Z99" s="57">
        <v>0</v>
      </c>
      <c r="AA99" s="57">
        <v>0</v>
      </c>
      <c r="AB99" s="57">
        <v>0</v>
      </c>
      <c r="AC99" s="57">
        <v>0</v>
      </c>
      <c r="AD99" s="55">
        <f t="shared" si="10"/>
        <v>0</v>
      </c>
    </row>
    <row r="100" spans="1:30" x14ac:dyDescent="0.25">
      <c r="B100" s="56" t="str">
        <f>IFERROR(_xlfn.XLOOKUP(A100,Catalog[MaterialCode],Catalog[Description],""),"")</f>
        <v/>
      </c>
      <c r="C100" s="55" t="str">
        <f>IFERROR(_xlfn.XLOOKUP(A100,Catalog[MaterialCode],Catalog[Commodity],""),"")</f>
        <v/>
      </c>
      <c r="D100" s="55">
        <f>IFERROR(_xlfn.XLOOKUP(A100,Catalog[MaterialCode],Catalog[NetCaseWeight_lbs],0),0)</f>
        <v>0</v>
      </c>
      <c r="E100" s="55">
        <f>IFERROR(_xlfn.XLOOKUP(A100,Catalog[MaterialCode],Catalog[ServingsPerCase],0),0)</f>
        <v>0</v>
      </c>
      <c r="F100" s="55">
        <f>IFERROR(_xlfn.XLOOKUP(A100,Catalog[MaterialCode],Catalog[ServingSize_oz],0),0)</f>
        <v>0</v>
      </c>
      <c r="G100" s="55">
        <f>IFERROR(_xlfn.XLOOKUP(A100,Catalog[MaterialCode],Catalog[CSCPoints],0),0)</f>
        <v>0</v>
      </c>
      <c r="H100" s="55">
        <f>IFERROR(_xlfn.XLOOKUP(A100,Catalog[MaterialCode],Catalog[CNPortion],0),0)</f>
        <v>0</v>
      </c>
      <c r="I100" s="55">
        <f>IFERROR(_xlfn.XLOOKUP(A100,Catalog[MaterialCode],Catalog[MMA_oz],0),0)</f>
        <v>0</v>
      </c>
      <c r="J100" s="55">
        <f>IFERROR(_xlfn.XLOOKUP(A100,Catalog[MaterialCode],Catalog[EqGrain_oz],0),0)</f>
        <v>0</v>
      </c>
      <c r="K100" s="55">
        <f>IFERROR(_xlfn.XLOOKUP(A100,Catalog[MaterialCode],Catalog[PorkLbsDFperCase],0),0)</f>
        <v>0</v>
      </c>
      <c r="L100" s="57">
        <v>0</v>
      </c>
      <c r="M100" s="57">
        <v>0</v>
      </c>
      <c r="N100" s="57">
        <v>0</v>
      </c>
      <c r="O100" s="55">
        <f t="shared" si="7"/>
        <v>0</v>
      </c>
      <c r="P100" s="55">
        <f t="shared" si="8"/>
        <v>0</v>
      </c>
      <c r="Q100" s="55">
        <f t="shared" si="9"/>
        <v>0</v>
      </c>
      <c r="R100" s="63">
        <v>0</v>
      </c>
      <c r="S100" s="57">
        <v>0</v>
      </c>
      <c r="T100" s="57">
        <v>0</v>
      </c>
      <c r="U100" s="57">
        <v>0</v>
      </c>
      <c r="V100" s="57">
        <v>0</v>
      </c>
      <c r="W100" s="57">
        <v>0</v>
      </c>
      <c r="X100" s="57">
        <v>0</v>
      </c>
      <c r="Y100" s="57">
        <v>0</v>
      </c>
      <c r="Z100" s="57">
        <v>0</v>
      </c>
      <c r="AA100" s="57">
        <v>0</v>
      </c>
      <c r="AB100" s="57">
        <v>0</v>
      </c>
      <c r="AC100" s="57">
        <v>0</v>
      </c>
      <c r="AD100" s="55">
        <f t="shared" si="10"/>
        <v>0</v>
      </c>
    </row>
    <row r="101" spans="1:30" x14ac:dyDescent="0.25">
      <c r="B101" s="56" t="str">
        <f>IFERROR(_xlfn.XLOOKUP(A101,Catalog[MaterialCode],Catalog[Description],""),"")</f>
        <v/>
      </c>
      <c r="C101" s="55" t="str">
        <f>IFERROR(_xlfn.XLOOKUP(A101,Catalog[MaterialCode],Catalog[Commodity],""),"")</f>
        <v/>
      </c>
      <c r="D101" s="55">
        <f>IFERROR(_xlfn.XLOOKUP(A101,Catalog[MaterialCode],Catalog[NetCaseWeight_lbs],0),0)</f>
        <v>0</v>
      </c>
      <c r="E101" s="55">
        <f>IFERROR(_xlfn.XLOOKUP(A101,Catalog[MaterialCode],Catalog[ServingsPerCase],0),0)</f>
        <v>0</v>
      </c>
      <c r="F101" s="55">
        <f>IFERROR(_xlfn.XLOOKUP(A101,Catalog[MaterialCode],Catalog[ServingSize_oz],0),0)</f>
        <v>0</v>
      </c>
      <c r="G101" s="55">
        <f>IFERROR(_xlfn.XLOOKUP(A101,Catalog[MaterialCode],Catalog[CSCPoints],0),0)</f>
        <v>0</v>
      </c>
      <c r="H101" s="55">
        <f>IFERROR(_xlfn.XLOOKUP(A101,Catalog[MaterialCode],Catalog[CNPortion],0),0)</f>
        <v>0</v>
      </c>
      <c r="I101" s="55">
        <f>IFERROR(_xlfn.XLOOKUP(A101,Catalog[MaterialCode],Catalog[MMA_oz],0),0)</f>
        <v>0</v>
      </c>
      <c r="J101" s="55">
        <f>IFERROR(_xlfn.XLOOKUP(A101,Catalog[MaterialCode],Catalog[EqGrain_oz],0),0)</f>
        <v>0</v>
      </c>
      <c r="K101" s="55">
        <f>IFERROR(_xlfn.XLOOKUP(A101,Catalog[MaterialCode],Catalog[PorkLbsDFperCase],0),0)</f>
        <v>0</v>
      </c>
      <c r="L101" s="57">
        <v>0</v>
      </c>
      <c r="M101" s="57">
        <v>0</v>
      </c>
      <c r="N101" s="57">
        <v>0</v>
      </c>
      <c r="O101" s="55">
        <f t="shared" si="7"/>
        <v>0</v>
      </c>
      <c r="P101" s="55">
        <f t="shared" si="8"/>
        <v>0</v>
      </c>
      <c r="Q101" s="55">
        <f t="shared" si="9"/>
        <v>0</v>
      </c>
      <c r="R101" s="63">
        <v>0</v>
      </c>
      <c r="S101" s="57">
        <v>0</v>
      </c>
      <c r="T101" s="57">
        <v>0</v>
      </c>
      <c r="U101" s="57">
        <v>0</v>
      </c>
      <c r="V101" s="57">
        <v>0</v>
      </c>
      <c r="W101" s="57">
        <v>0</v>
      </c>
      <c r="X101" s="57">
        <v>0</v>
      </c>
      <c r="Y101" s="57">
        <v>0</v>
      </c>
      <c r="Z101" s="57">
        <v>0</v>
      </c>
      <c r="AA101" s="57">
        <v>0</v>
      </c>
      <c r="AB101" s="57">
        <v>0</v>
      </c>
      <c r="AC101" s="57">
        <v>0</v>
      </c>
      <c r="AD101" s="55">
        <f t="shared" si="10"/>
        <v>0</v>
      </c>
    </row>
    <row r="102" spans="1:30" x14ac:dyDescent="0.25">
      <c r="B102" s="56" t="str">
        <f>IFERROR(_xlfn.XLOOKUP(A102,Catalog[MaterialCode],Catalog[Description],""),"")</f>
        <v/>
      </c>
      <c r="C102" s="55" t="str">
        <f>IFERROR(_xlfn.XLOOKUP(A102,Catalog[MaterialCode],Catalog[Commodity],""),"")</f>
        <v/>
      </c>
      <c r="D102" s="55">
        <f>IFERROR(_xlfn.XLOOKUP(A102,Catalog[MaterialCode],Catalog[NetCaseWeight_lbs],0),0)</f>
        <v>0</v>
      </c>
      <c r="E102" s="55">
        <f>IFERROR(_xlfn.XLOOKUP(A102,Catalog[MaterialCode],Catalog[ServingsPerCase],0),0)</f>
        <v>0</v>
      </c>
      <c r="F102" s="55">
        <f>IFERROR(_xlfn.XLOOKUP(A102,Catalog[MaterialCode],Catalog[ServingSize_oz],0),0)</f>
        <v>0</v>
      </c>
      <c r="G102" s="55">
        <f>IFERROR(_xlfn.XLOOKUP(A102,Catalog[MaterialCode],Catalog[CSCPoints],0),0)</f>
        <v>0</v>
      </c>
      <c r="H102" s="55">
        <f>IFERROR(_xlfn.XLOOKUP(A102,Catalog[MaterialCode],Catalog[CNPortion],0),0)</f>
        <v>0</v>
      </c>
      <c r="I102" s="55">
        <f>IFERROR(_xlfn.XLOOKUP(A102,Catalog[MaterialCode],Catalog[MMA_oz],0),0)</f>
        <v>0</v>
      </c>
      <c r="J102" s="55">
        <f>IFERROR(_xlfn.XLOOKUP(A102,Catalog[MaterialCode],Catalog[EqGrain_oz],0),0)</f>
        <v>0</v>
      </c>
      <c r="K102" s="55">
        <f>IFERROR(_xlfn.XLOOKUP(A102,Catalog[MaterialCode],Catalog[PorkLbsDFperCase],0),0)</f>
        <v>0</v>
      </c>
      <c r="L102" s="57">
        <v>0</v>
      </c>
      <c r="M102" s="57">
        <v>0</v>
      </c>
      <c r="N102" s="57">
        <v>0</v>
      </c>
      <c r="O102" s="55">
        <f t="shared" si="7"/>
        <v>0</v>
      </c>
      <c r="P102" s="55">
        <f t="shared" si="8"/>
        <v>0</v>
      </c>
      <c r="Q102" s="55">
        <f t="shared" si="9"/>
        <v>0</v>
      </c>
      <c r="R102" s="63">
        <v>0</v>
      </c>
      <c r="S102" s="57">
        <v>0</v>
      </c>
      <c r="T102" s="57">
        <v>0</v>
      </c>
      <c r="U102" s="57">
        <v>0</v>
      </c>
      <c r="V102" s="57">
        <v>0</v>
      </c>
      <c r="W102" s="57">
        <v>0</v>
      </c>
      <c r="X102" s="57">
        <v>0</v>
      </c>
      <c r="Y102" s="57">
        <v>0</v>
      </c>
      <c r="Z102" s="57">
        <v>0</v>
      </c>
      <c r="AA102" s="57">
        <v>0</v>
      </c>
      <c r="AB102" s="57">
        <v>0</v>
      </c>
      <c r="AC102" s="57">
        <v>0</v>
      </c>
      <c r="AD102" s="55">
        <f t="shared" si="10"/>
        <v>0</v>
      </c>
    </row>
    <row r="103" spans="1:30" x14ac:dyDescent="0.25">
      <c r="B103" s="56" t="str">
        <f>IFERROR(_xlfn.XLOOKUP(A103,Catalog[MaterialCode],Catalog[Description],""),"")</f>
        <v/>
      </c>
      <c r="C103" s="55" t="str">
        <f>IFERROR(_xlfn.XLOOKUP(A103,Catalog[MaterialCode],Catalog[Commodity],""),"")</f>
        <v/>
      </c>
      <c r="D103" s="55">
        <f>IFERROR(_xlfn.XLOOKUP(A103,Catalog[MaterialCode],Catalog[NetCaseWeight_lbs],0),0)</f>
        <v>0</v>
      </c>
      <c r="E103" s="55">
        <f>IFERROR(_xlfn.XLOOKUP(A103,Catalog[MaterialCode],Catalog[ServingsPerCase],0),0)</f>
        <v>0</v>
      </c>
      <c r="F103" s="55">
        <f>IFERROR(_xlfn.XLOOKUP(A103,Catalog[MaterialCode],Catalog[ServingSize_oz],0),0)</f>
        <v>0</v>
      </c>
      <c r="G103" s="55">
        <f>IFERROR(_xlfn.XLOOKUP(A103,Catalog[MaterialCode],Catalog[CSCPoints],0),0)</f>
        <v>0</v>
      </c>
      <c r="H103" s="55">
        <f>IFERROR(_xlfn.XLOOKUP(A103,Catalog[MaterialCode],Catalog[CNPortion],0),0)</f>
        <v>0</v>
      </c>
      <c r="I103" s="55">
        <f>IFERROR(_xlfn.XLOOKUP(A103,Catalog[MaterialCode],Catalog[MMA_oz],0),0)</f>
        <v>0</v>
      </c>
      <c r="J103" s="55">
        <f>IFERROR(_xlfn.XLOOKUP(A103,Catalog[MaterialCode],Catalog[EqGrain_oz],0),0)</f>
        <v>0</v>
      </c>
      <c r="K103" s="55">
        <f>IFERROR(_xlfn.XLOOKUP(A103,Catalog[MaterialCode],Catalog[PorkLbsDFperCase],0),0)</f>
        <v>0</v>
      </c>
      <c r="L103" s="57">
        <v>0</v>
      </c>
      <c r="M103" s="57">
        <v>0</v>
      </c>
      <c r="N103" s="57">
        <v>0</v>
      </c>
      <c r="O103" s="55">
        <f t="shared" si="7"/>
        <v>0</v>
      </c>
      <c r="P103" s="55">
        <f t="shared" si="8"/>
        <v>0</v>
      </c>
      <c r="Q103" s="55">
        <f t="shared" si="9"/>
        <v>0</v>
      </c>
      <c r="R103" s="63">
        <v>0</v>
      </c>
      <c r="S103" s="57">
        <v>0</v>
      </c>
      <c r="T103" s="57">
        <v>0</v>
      </c>
      <c r="U103" s="57">
        <v>0</v>
      </c>
      <c r="V103" s="57">
        <v>0</v>
      </c>
      <c r="W103" s="57">
        <v>0</v>
      </c>
      <c r="X103" s="57">
        <v>0</v>
      </c>
      <c r="Y103" s="57">
        <v>0</v>
      </c>
      <c r="Z103" s="57">
        <v>0</v>
      </c>
      <c r="AA103" s="57">
        <v>0</v>
      </c>
      <c r="AB103" s="57">
        <v>0</v>
      </c>
      <c r="AC103" s="57">
        <v>0</v>
      </c>
      <c r="AD103" s="55">
        <f t="shared" si="10"/>
        <v>0</v>
      </c>
    </row>
    <row r="104" spans="1:30" x14ac:dyDescent="0.25">
      <c r="B104" s="56" t="str">
        <f>IFERROR(_xlfn.XLOOKUP(A104,Catalog[MaterialCode],Catalog[Description],""),"")</f>
        <v/>
      </c>
      <c r="C104" s="55" t="str">
        <f>IFERROR(_xlfn.XLOOKUP(A104,Catalog[MaterialCode],Catalog[Commodity],""),"")</f>
        <v/>
      </c>
      <c r="D104" s="55">
        <f>IFERROR(_xlfn.XLOOKUP(A104,Catalog[MaterialCode],Catalog[NetCaseWeight_lbs],0),0)</f>
        <v>0</v>
      </c>
      <c r="E104" s="55">
        <f>IFERROR(_xlfn.XLOOKUP(A104,Catalog[MaterialCode],Catalog[ServingsPerCase],0),0)</f>
        <v>0</v>
      </c>
      <c r="F104" s="55">
        <f>IFERROR(_xlfn.XLOOKUP(A104,Catalog[MaterialCode],Catalog[ServingSize_oz],0),0)</f>
        <v>0</v>
      </c>
      <c r="G104" s="55">
        <f>IFERROR(_xlfn.XLOOKUP(A104,Catalog[MaterialCode],Catalog[CSCPoints],0),0)</f>
        <v>0</v>
      </c>
      <c r="H104" s="55">
        <f>IFERROR(_xlfn.XLOOKUP(A104,Catalog[MaterialCode],Catalog[CNPortion],0),0)</f>
        <v>0</v>
      </c>
      <c r="I104" s="55">
        <f>IFERROR(_xlfn.XLOOKUP(A104,Catalog[MaterialCode],Catalog[MMA_oz],0),0)</f>
        <v>0</v>
      </c>
      <c r="J104" s="55">
        <f>IFERROR(_xlfn.XLOOKUP(A104,Catalog[MaterialCode],Catalog[EqGrain_oz],0),0)</f>
        <v>0</v>
      </c>
      <c r="K104" s="55">
        <f>IFERROR(_xlfn.XLOOKUP(A104,Catalog[MaterialCode],Catalog[PorkLbsDFperCase],0),0)</f>
        <v>0</v>
      </c>
      <c r="L104" s="57">
        <v>0</v>
      </c>
      <c r="M104" s="57">
        <v>0</v>
      </c>
      <c r="N104" s="57">
        <v>0</v>
      </c>
      <c r="O104" s="55">
        <f t="shared" si="7"/>
        <v>0</v>
      </c>
      <c r="P104" s="55">
        <f t="shared" si="8"/>
        <v>0</v>
      </c>
      <c r="Q104" s="55">
        <f t="shared" si="9"/>
        <v>0</v>
      </c>
      <c r="R104" s="63">
        <v>0</v>
      </c>
      <c r="S104" s="57">
        <v>0</v>
      </c>
      <c r="T104" s="57">
        <v>0</v>
      </c>
      <c r="U104" s="57">
        <v>0</v>
      </c>
      <c r="V104" s="57">
        <v>0</v>
      </c>
      <c r="W104" s="57">
        <v>0</v>
      </c>
      <c r="X104" s="57">
        <v>0</v>
      </c>
      <c r="Y104" s="57">
        <v>0</v>
      </c>
      <c r="Z104" s="57">
        <v>0</v>
      </c>
      <c r="AA104" s="57">
        <v>0</v>
      </c>
      <c r="AB104" s="57">
        <v>0</v>
      </c>
      <c r="AC104" s="57">
        <v>0</v>
      </c>
      <c r="AD104" s="55">
        <f t="shared" si="10"/>
        <v>0</v>
      </c>
    </row>
    <row r="105" spans="1:30" x14ac:dyDescent="0.25">
      <c r="B105" s="56" t="str">
        <f>IFERROR(_xlfn.XLOOKUP(A105,Catalog[MaterialCode],Catalog[Description],""),"")</f>
        <v/>
      </c>
      <c r="C105" s="55" t="str">
        <f>IFERROR(_xlfn.XLOOKUP(A105,Catalog[MaterialCode],Catalog[Commodity],""),"")</f>
        <v/>
      </c>
      <c r="D105" s="55">
        <f>IFERROR(_xlfn.XLOOKUP(A105,Catalog[MaterialCode],Catalog[NetCaseWeight_lbs],0),0)</f>
        <v>0</v>
      </c>
      <c r="E105" s="55">
        <f>IFERROR(_xlfn.XLOOKUP(A105,Catalog[MaterialCode],Catalog[ServingsPerCase],0),0)</f>
        <v>0</v>
      </c>
      <c r="F105" s="55">
        <f>IFERROR(_xlfn.XLOOKUP(A105,Catalog[MaterialCode],Catalog[ServingSize_oz],0),0)</f>
        <v>0</v>
      </c>
      <c r="G105" s="55">
        <f>IFERROR(_xlfn.XLOOKUP(A105,Catalog[MaterialCode],Catalog[CSCPoints],0),0)</f>
        <v>0</v>
      </c>
      <c r="H105" s="55">
        <f>IFERROR(_xlfn.XLOOKUP(A105,Catalog[MaterialCode],Catalog[CNPortion],0),0)</f>
        <v>0</v>
      </c>
      <c r="I105" s="55">
        <f>IFERROR(_xlfn.XLOOKUP(A105,Catalog[MaterialCode],Catalog[MMA_oz],0),0)</f>
        <v>0</v>
      </c>
      <c r="J105" s="55">
        <f>IFERROR(_xlfn.XLOOKUP(A105,Catalog[MaterialCode],Catalog[EqGrain_oz],0),0)</f>
        <v>0</v>
      </c>
      <c r="K105" s="55">
        <f>IFERROR(_xlfn.XLOOKUP(A105,Catalog[MaterialCode],Catalog[PorkLbsDFperCase],0),0)</f>
        <v>0</v>
      </c>
      <c r="L105" s="57">
        <v>0</v>
      </c>
      <c r="M105" s="57">
        <v>0</v>
      </c>
      <c r="N105" s="57">
        <v>0</v>
      </c>
      <c r="O105" s="55">
        <f t="shared" si="7"/>
        <v>0</v>
      </c>
      <c r="P105" s="55">
        <f t="shared" si="8"/>
        <v>0</v>
      </c>
      <c r="Q105" s="55">
        <f t="shared" si="9"/>
        <v>0</v>
      </c>
      <c r="R105" s="63">
        <v>0</v>
      </c>
      <c r="S105" s="57">
        <v>0</v>
      </c>
      <c r="T105" s="57">
        <v>0</v>
      </c>
      <c r="U105" s="57">
        <v>0</v>
      </c>
      <c r="V105" s="57">
        <v>0</v>
      </c>
      <c r="W105" s="57">
        <v>0</v>
      </c>
      <c r="X105" s="57">
        <v>0</v>
      </c>
      <c r="Y105" s="57">
        <v>0</v>
      </c>
      <c r="Z105" s="57">
        <v>0</v>
      </c>
      <c r="AA105" s="57">
        <v>0</v>
      </c>
      <c r="AB105" s="57">
        <v>0</v>
      </c>
      <c r="AC105" s="57">
        <v>0</v>
      </c>
      <c r="AD105" s="55">
        <f t="shared" si="10"/>
        <v>0</v>
      </c>
    </row>
    <row r="106" spans="1:30" x14ac:dyDescent="0.25">
      <c r="B106" s="56" t="str">
        <f>IFERROR(_xlfn.XLOOKUP(A106,Catalog[MaterialCode],Catalog[Description],""),"")</f>
        <v/>
      </c>
      <c r="C106" s="55" t="str">
        <f>IFERROR(_xlfn.XLOOKUP(A106,Catalog[MaterialCode],Catalog[Commodity],""),"")</f>
        <v/>
      </c>
      <c r="D106" s="55">
        <f>IFERROR(_xlfn.XLOOKUP(A106,Catalog[MaterialCode],Catalog[NetCaseWeight_lbs],0),0)</f>
        <v>0</v>
      </c>
      <c r="E106" s="55">
        <f>IFERROR(_xlfn.XLOOKUP(A106,Catalog[MaterialCode],Catalog[ServingsPerCase],0),0)</f>
        <v>0</v>
      </c>
      <c r="F106" s="55">
        <f>IFERROR(_xlfn.XLOOKUP(A106,Catalog[MaterialCode],Catalog[ServingSize_oz],0),0)</f>
        <v>0</v>
      </c>
      <c r="G106" s="55">
        <f>IFERROR(_xlfn.XLOOKUP(A106,Catalog[MaterialCode],Catalog[CSCPoints],0),0)</f>
        <v>0</v>
      </c>
      <c r="H106" s="55">
        <f>IFERROR(_xlfn.XLOOKUP(A106,Catalog[MaterialCode],Catalog[CNPortion],0),0)</f>
        <v>0</v>
      </c>
      <c r="I106" s="55">
        <f>IFERROR(_xlfn.XLOOKUP(A106,Catalog[MaterialCode],Catalog[MMA_oz],0),0)</f>
        <v>0</v>
      </c>
      <c r="J106" s="55">
        <f>IFERROR(_xlfn.XLOOKUP(A106,Catalog[MaterialCode],Catalog[EqGrain_oz],0),0)</f>
        <v>0</v>
      </c>
      <c r="K106" s="55">
        <f>IFERROR(_xlfn.XLOOKUP(A106,Catalog[MaterialCode],Catalog[PorkLbsDFperCase],0),0)</f>
        <v>0</v>
      </c>
      <c r="L106" s="57">
        <v>0</v>
      </c>
      <c r="M106" s="57">
        <v>0</v>
      </c>
      <c r="N106" s="57">
        <v>0</v>
      </c>
      <c r="O106" s="55">
        <f t="shared" si="7"/>
        <v>0</v>
      </c>
      <c r="P106" s="55">
        <f t="shared" si="8"/>
        <v>0</v>
      </c>
      <c r="Q106" s="55">
        <f t="shared" si="9"/>
        <v>0</v>
      </c>
      <c r="R106" s="63">
        <v>0</v>
      </c>
      <c r="S106" s="57">
        <v>0</v>
      </c>
      <c r="T106" s="57">
        <v>0</v>
      </c>
      <c r="U106" s="57">
        <v>0</v>
      </c>
      <c r="V106" s="57">
        <v>0</v>
      </c>
      <c r="W106" s="57">
        <v>0</v>
      </c>
      <c r="X106" s="57">
        <v>0</v>
      </c>
      <c r="Y106" s="57">
        <v>0</v>
      </c>
      <c r="Z106" s="57">
        <v>0</v>
      </c>
      <c r="AA106" s="57">
        <v>0</v>
      </c>
      <c r="AB106" s="57">
        <v>0</v>
      </c>
      <c r="AC106" s="57">
        <v>0</v>
      </c>
      <c r="AD106" s="55">
        <f t="shared" si="10"/>
        <v>0</v>
      </c>
    </row>
    <row r="107" spans="1:30" x14ac:dyDescent="0.25">
      <c r="B107" s="56" t="str">
        <f>IFERROR(_xlfn.XLOOKUP(A107,Catalog[MaterialCode],Catalog[Description],""),"")</f>
        <v/>
      </c>
      <c r="C107" s="55" t="str">
        <f>IFERROR(_xlfn.XLOOKUP(A107,Catalog[MaterialCode],Catalog[Commodity],""),"")</f>
        <v/>
      </c>
      <c r="D107" s="55">
        <f>IFERROR(_xlfn.XLOOKUP(A107,Catalog[MaterialCode],Catalog[NetCaseWeight_lbs],0),0)</f>
        <v>0</v>
      </c>
      <c r="E107" s="55">
        <f>IFERROR(_xlfn.XLOOKUP(A107,Catalog[MaterialCode],Catalog[ServingsPerCase],0),0)</f>
        <v>0</v>
      </c>
      <c r="F107" s="55">
        <f>IFERROR(_xlfn.XLOOKUP(A107,Catalog[MaterialCode],Catalog[ServingSize_oz],0),0)</f>
        <v>0</v>
      </c>
      <c r="G107" s="55">
        <f>IFERROR(_xlfn.XLOOKUP(A107,Catalog[MaterialCode],Catalog[CSCPoints],0),0)</f>
        <v>0</v>
      </c>
      <c r="H107" s="55">
        <f>IFERROR(_xlfn.XLOOKUP(A107,Catalog[MaterialCode],Catalog[CNPortion],0),0)</f>
        <v>0</v>
      </c>
      <c r="I107" s="55">
        <f>IFERROR(_xlfn.XLOOKUP(A107,Catalog[MaterialCode],Catalog[MMA_oz],0),0)</f>
        <v>0</v>
      </c>
      <c r="J107" s="55">
        <f>IFERROR(_xlfn.XLOOKUP(A107,Catalog[MaterialCode],Catalog[EqGrain_oz],0),0)</f>
        <v>0</v>
      </c>
      <c r="K107" s="55">
        <f>IFERROR(_xlfn.XLOOKUP(A107,Catalog[MaterialCode],Catalog[PorkLbsDFperCase],0),0)</f>
        <v>0</v>
      </c>
      <c r="L107" s="57">
        <v>0</v>
      </c>
      <c r="M107" s="57">
        <v>0</v>
      </c>
      <c r="N107" s="57">
        <v>0</v>
      </c>
      <c r="O107" s="55">
        <f t="shared" ref="O107:O110" si="11">IF(L107&gt;0,L107*E107,IF(AND(M107&gt;0,N107&gt;0),M107*N107,0))</f>
        <v>0</v>
      </c>
      <c r="P107" s="55">
        <f t="shared" ref="P107:P110" si="12">IF(L107&gt;0,L107,IF(E107&gt;0,ROUNDUP(O107/E107,0),0))</f>
        <v>0</v>
      </c>
      <c r="Q107" s="55">
        <f t="shared" si="9"/>
        <v>0</v>
      </c>
      <c r="R107" s="63">
        <v>0</v>
      </c>
      <c r="S107" s="57">
        <v>0</v>
      </c>
      <c r="T107" s="57">
        <v>0</v>
      </c>
      <c r="U107" s="57">
        <v>0</v>
      </c>
      <c r="V107" s="57">
        <v>0</v>
      </c>
      <c r="W107" s="57">
        <v>0</v>
      </c>
      <c r="X107" s="57">
        <v>0</v>
      </c>
      <c r="Y107" s="57">
        <v>0</v>
      </c>
      <c r="Z107" s="57">
        <v>0</v>
      </c>
      <c r="AA107" s="57">
        <v>0</v>
      </c>
      <c r="AB107" s="57">
        <v>0</v>
      </c>
      <c r="AC107" s="57">
        <v>0</v>
      </c>
      <c r="AD107" s="55">
        <f t="shared" si="10"/>
        <v>0</v>
      </c>
    </row>
    <row r="108" spans="1:30" x14ac:dyDescent="0.25">
      <c r="B108" s="56" t="str">
        <f>IFERROR(_xlfn.XLOOKUP(A108,Catalog[MaterialCode],Catalog[Description],""),"")</f>
        <v/>
      </c>
      <c r="C108" s="55" t="str">
        <f>IFERROR(_xlfn.XLOOKUP(A108,Catalog[MaterialCode],Catalog[Commodity],""),"")</f>
        <v/>
      </c>
      <c r="D108" s="55">
        <f>IFERROR(_xlfn.XLOOKUP(A108,Catalog[MaterialCode],Catalog[NetCaseWeight_lbs],0),0)</f>
        <v>0</v>
      </c>
      <c r="E108" s="55">
        <f>IFERROR(_xlfn.XLOOKUP(A108,Catalog[MaterialCode],Catalog[ServingsPerCase],0),0)</f>
        <v>0</v>
      </c>
      <c r="F108" s="55">
        <f>IFERROR(_xlfn.XLOOKUP(A108,Catalog[MaterialCode],Catalog[ServingSize_oz],0),0)</f>
        <v>0</v>
      </c>
      <c r="G108" s="55">
        <f>IFERROR(_xlfn.XLOOKUP(A108,Catalog[MaterialCode],Catalog[CSCPoints],0),0)</f>
        <v>0</v>
      </c>
      <c r="H108" s="55">
        <f>IFERROR(_xlfn.XLOOKUP(A108,Catalog[MaterialCode],Catalog[CNPortion],0),0)</f>
        <v>0</v>
      </c>
      <c r="I108" s="55">
        <f>IFERROR(_xlfn.XLOOKUP(A108,Catalog[MaterialCode],Catalog[MMA_oz],0),0)</f>
        <v>0</v>
      </c>
      <c r="J108" s="55">
        <f>IFERROR(_xlfn.XLOOKUP(A108,Catalog[MaterialCode],Catalog[EqGrain_oz],0),0)</f>
        <v>0</v>
      </c>
      <c r="K108" s="55">
        <f>IFERROR(_xlfn.XLOOKUP(A108,Catalog[MaterialCode],Catalog[PorkLbsDFperCase],0),0)</f>
        <v>0</v>
      </c>
      <c r="L108" s="57">
        <v>0</v>
      </c>
      <c r="M108" s="57">
        <v>0</v>
      </c>
      <c r="N108" s="57">
        <v>0</v>
      </c>
      <c r="O108" s="55">
        <f t="shared" si="11"/>
        <v>0</v>
      </c>
      <c r="P108" s="55">
        <f t="shared" si="12"/>
        <v>0</v>
      </c>
      <c r="Q108" s="55">
        <f t="shared" si="9"/>
        <v>0</v>
      </c>
      <c r="R108" s="63">
        <v>0</v>
      </c>
      <c r="S108" s="57">
        <v>0</v>
      </c>
      <c r="T108" s="57">
        <v>0</v>
      </c>
      <c r="U108" s="57">
        <v>0</v>
      </c>
      <c r="V108" s="57">
        <v>0</v>
      </c>
      <c r="W108" s="57">
        <v>0</v>
      </c>
      <c r="X108" s="57">
        <v>0</v>
      </c>
      <c r="Y108" s="57">
        <v>0</v>
      </c>
      <c r="Z108" s="57">
        <v>0</v>
      </c>
      <c r="AA108" s="57">
        <v>0</v>
      </c>
      <c r="AB108" s="57">
        <v>0</v>
      </c>
      <c r="AC108" s="57">
        <v>0</v>
      </c>
      <c r="AD108" s="55">
        <f t="shared" si="10"/>
        <v>0</v>
      </c>
    </row>
    <row r="109" spans="1:30" x14ac:dyDescent="0.25">
      <c r="B109" s="56" t="str">
        <f>IFERROR(_xlfn.XLOOKUP(A109,Catalog[MaterialCode],Catalog[Description],""),"")</f>
        <v/>
      </c>
      <c r="C109" s="55" t="str">
        <f>IFERROR(_xlfn.XLOOKUP(A109,Catalog[MaterialCode],Catalog[Commodity],""),"")</f>
        <v/>
      </c>
      <c r="D109" s="55">
        <f>IFERROR(_xlfn.XLOOKUP(A109,Catalog[MaterialCode],Catalog[NetCaseWeight_lbs],0),0)</f>
        <v>0</v>
      </c>
      <c r="E109" s="55">
        <f>IFERROR(_xlfn.XLOOKUP(A109,Catalog[MaterialCode],Catalog[ServingsPerCase],0),0)</f>
        <v>0</v>
      </c>
      <c r="F109" s="55">
        <f>IFERROR(_xlfn.XLOOKUP(A109,Catalog[MaterialCode],Catalog[ServingSize_oz],0),0)</f>
        <v>0</v>
      </c>
      <c r="G109" s="55">
        <f>IFERROR(_xlfn.XLOOKUP(A109,Catalog[MaterialCode],Catalog[CSCPoints],0),0)</f>
        <v>0</v>
      </c>
      <c r="H109" s="55">
        <f>IFERROR(_xlfn.XLOOKUP(A109,Catalog[MaterialCode],Catalog[CNPortion],0),0)</f>
        <v>0</v>
      </c>
      <c r="I109" s="55">
        <f>IFERROR(_xlfn.XLOOKUP(A109,Catalog[MaterialCode],Catalog[MMA_oz],0),0)</f>
        <v>0</v>
      </c>
      <c r="J109" s="55">
        <f>IFERROR(_xlfn.XLOOKUP(A109,Catalog[MaterialCode],Catalog[EqGrain_oz],0),0)</f>
        <v>0</v>
      </c>
      <c r="K109" s="55">
        <f>IFERROR(_xlfn.XLOOKUP(A109,Catalog[MaterialCode],Catalog[PorkLbsDFperCase],0),0)</f>
        <v>0</v>
      </c>
      <c r="L109" s="57">
        <v>0</v>
      </c>
      <c r="M109" s="57">
        <v>0</v>
      </c>
      <c r="N109" s="57">
        <v>0</v>
      </c>
      <c r="O109" s="55">
        <f t="shared" si="11"/>
        <v>0</v>
      </c>
      <c r="P109" s="55">
        <f t="shared" si="12"/>
        <v>0</v>
      </c>
      <c r="Q109" s="55">
        <f t="shared" si="9"/>
        <v>0</v>
      </c>
      <c r="R109" s="63">
        <v>0</v>
      </c>
      <c r="S109" s="57">
        <v>0</v>
      </c>
      <c r="T109" s="57">
        <v>0</v>
      </c>
      <c r="U109" s="57">
        <v>0</v>
      </c>
      <c r="V109" s="57">
        <v>0</v>
      </c>
      <c r="W109" s="57">
        <v>0</v>
      </c>
      <c r="X109" s="57">
        <v>0</v>
      </c>
      <c r="Y109" s="57">
        <v>0</v>
      </c>
      <c r="Z109" s="57">
        <v>0</v>
      </c>
      <c r="AA109" s="57">
        <v>0</v>
      </c>
      <c r="AB109" s="57">
        <v>0</v>
      </c>
      <c r="AC109" s="57">
        <v>0</v>
      </c>
      <c r="AD109" s="55">
        <f t="shared" si="10"/>
        <v>0</v>
      </c>
    </row>
    <row r="110" spans="1:30" x14ac:dyDescent="0.25">
      <c r="B110" s="56" t="str">
        <f>IFERROR(_xlfn.XLOOKUP(A110,Catalog[MaterialCode],Catalog[Description],""),"")</f>
        <v/>
      </c>
      <c r="C110" s="55" t="str">
        <f>IFERROR(_xlfn.XLOOKUP(A110,Catalog[MaterialCode],Catalog[Commodity],""),"")</f>
        <v/>
      </c>
      <c r="D110" s="55">
        <f>IFERROR(_xlfn.XLOOKUP(A110,Catalog[MaterialCode],Catalog[NetCaseWeight_lbs],0),0)</f>
        <v>0</v>
      </c>
      <c r="E110" s="55">
        <f>IFERROR(_xlfn.XLOOKUP(A110,Catalog[MaterialCode],Catalog[ServingsPerCase],0),0)</f>
        <v>0</v>
      </c>
      <c r="F110" s="55">
        <f>IFERROR(_xlfn.XLOOKUP(A110,Catalog[MaterialCode],Catalog[ServingSize_oz],0),0)</f>
        <v>0</v>
      </c>
      <c r="G110" s="55">
        <f>IFERROR(_xlfn.XLOOKUP(A110,Catalog[MaterialCode],Catalog[CSCPoints],0),0)</f>
        <v>0</v>
      </c>
      <c r="H110" s="55">
        <f>IFERROR(_xlfn.XLOOKUP(A110,Catalog[MaterialCode],Catalog[CNPortion],0),0)</f>
        <v>0</v>
      </c>
      <c r="I110" s="55">
        <f>IFERROR(_xlfn.XLOOKUP(A110,Catalog[MaterialCode],Catalog[MMA_oz],0),0)</f>
        <v>0</v>
      </c>
      <c r="J110" s="55">
        <f>IFERROR(_xlfn.XLOOKUP(A110,Catalog[MaterialCode],Catalog[EqGrain_oz],0),0)</f>
        <v>0</v>
      </c>
      <c r="K110" s="55">
        <f>IFERROR(_xlfn.XLOOKUP(A110,Catalog[MaterialCode],Catalog[PorkLbsDFperCase],0),0)</f>
        <v>0</v>
      </c>
      <c r="L110" s="57">
        <v>0</v>
      </c>
      <c r="M110" s="57">
        <v>0</v>
      </c>
      <c r="N110" s="57">
        <v>0</v>
      </c>
      <c r="O110" s="55">
        <f t="shared" si="11"/>
        <v>0</v>
      </c>
      <c r="P110" s="55">
        <f t="shared" si="12"/>
        <v>0</v>
      </c>
      <c r="Q110" s="55">
        <f t="shared" si="9"/>
        <v>0</v>
      </c>
      <c r="R110" s="63">
        <v>0</v>
      </c>
      <c r="S110" s="57">
        <v>0</v>
      </c>
      <c r="T110" s="57">
        <v>0</v>
      </c>
      <c r="U110" s="57">
        <v>0</v>
      </c>
      <c r="V110" s="57">
        <v>0</v>
      </c>
      <c r="W110" s="57">
        <v>0</v>
      </c>
      <c r="X110" s="57">
        <v>0</v>
      </c>
      <c r="Y110" s="57">
        <v>0</v>
      </c>
      <c r="Z110" s="57">
        <v>0</v>
      </c>
      <c r="AA110" s="57">
        <v>0</v>
      </c>
      <c r="AB110" s="57">
        <v>0</v>
      </c>
      <c r="AC110" s="57">
        <v>0</v>
      </c>
      <c r="AD110" s="55">
        <f t="shared" si="10"/>
        <v>0</v>
      </c>
    </row>
    <row r="111" spans="1:30" x14ac:dyDescent="0.25">
      <c r="C111" s="34"/>
      <c r="D111" s="34"/>
      <c r="E111" s="34"/>
      <c r="F111" s="34"/>
      <c r="G111" s="34"/>
      <c r="H111" s="34"/>
      <c r="I111" s="34"/>
      <c r="J111" s="34"/>
      <c r="K111" s="34"/>
      <c r="L111" s="34"/>
      <c r="M111" s="34"/>
      <c r="N111" s="34"/>
      <c r="O111" s="55"/>
      <c r="P111" s="55"/>
      <c r="Q111" s="55"/>
      <c r="R111" s="34"/>
      <c r="S111" s="34"/>
      <c r="T111" s="34"/>
      <c r="U111" s="34"/>
      <c r="V111" s="34"/>
      <c r="W111" s="34"/>
      <c r="X111" s="34"/>
      <c r="Y111" s="34"/>
      <c r="Z111" s="34"/>
      <c r="AA111" s="34"/>
      <c r="AB111" s="34"/>
      <c r="AC111" s="34"/>
      <c r="AD111" s="34"/>
    </row>
    <row r="112" spans="1:30" x14ac:dyDescent="0.25">
      <c r="A112" s="3" t="s">
        <v>210</v>
      </c>
      <c r="C112" s="34"/>
      <c r="D112" s="34"/>
      <c r="E112" s="34"/>
      <c r="F112" s="34"/>
      <c r="G112" s="34"/>
      <c r="H112" s="34"/>
      <c r="I112" s="34"/>
      <c r="J112" s="34"/>
      <c r="K112" s="34"/>
      <c r="L112" s="34"/>
      <c r="M112" s="34"/>
      <c r="N112" s="34"/>
      <c r="O112" s="55"/>
      <c r="P112" s="55">
        <f t="shared" ref="P112:Q112" si="13">SUM(P11:P110)</f>
        <v>0</v>
      </c>
      <c r="Q112" s="55">
        <f t="shared" si="13"/>
        <v>0</v>
      </c>
      <c r="R112" s="34"/>
      <c r="S112" s="34"/>
      <c r="T112" s="34"/>
      <c r="U112" s="34"/>
      <c r="V112" s="34"/>
      <c r="W112" s="34"/>
      <c r="X112" s="34"/>
      <c r="Y112" s="34"/>
      <c r="Z112" s="34"/>
      <c r="AA112" s="34"/>
      <c r="AB112" s="34"/>
      <c r="AC112" s="34">
        <f>SUM(AD11:AD110)</f>
        <v>0</v>
      </c>
      <c r="AD112" s="34"/>
    </row>
  </sheetData>
  <sheetProtection algorithmName="SHA-512" hashValue="3KYsIbKkWLrk9DzOPwc/9zhrwIghuWuAH+GrAsePE3LfpAGnmP+wJkCFzO+hVCft0wNbmArcX0jhS0y7MLrdWQ==" saltValue="V7nZhJhcijV8I25bde1pxQ==" spinCount="100000" sheet="1" objects="1" scenarios="1"/>
  <autoFilter ref="A10:AD110" xr:uid="{00000000-0001-0000-0500-000000000000}"/>
  <conditionalFormatting sqref="F5">
    <cfRule type="expression" dxfId="0" priority="15">
      <formula>(#REF!+#REF!+Q112)/B5&gt;=0.8</formula>
    </cfRule>
  </conditionalFormatting>
  <pageMargins left="0.75" right="0.75" top="1" bottom="1" header="0.5" footer="0.5"/>
  <pageSetup orientation="portrait" r:id="rId1"/>
  <drawing r:id="rId2"/>
  <extLst>
    <ext xmlns:x14="http://schemas.microsoft.com/office/spreadsheetml/2009/9/main" uri="{CCE6A557-97BC-4b89-ADB6-D9C93CAAB3DF}">
      <x14:dataValidations xmlns:xm="http://schemas.microsoft.com/office/excel/2006/main" count="1">
        <x14:dataValidation type="list" allowBlank="1" xr:uid="{00000000-0002-0000-0500-000000000000}">
          <x14:formula1>
            <xm:f>'Catalog'!$A$2:$A$123</xm:f>
          </x14:formula1>
          <xm:sqref>A11:A110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F9773"/>
  </sheetPr>
  <dimension ref="A1:H17"/>
  <sheetViews>
    <sheetView showGridLines="0" zoomScale="130" zoomScaleNormal="130" workbookViewId="0">
      <selection activeCell="B2" sqref="B2:F2"/>
    </sheetView>
  </sheetViews>
  <sheetFormatPr defaultRowHeight="15" x14ac:dyDescent="0.25"/>
  <cols>
    <col min="1" max="1" width="23.5703125" customWidth="1"/>
    <col min="2" max="2" width="12.85546875" customWidth="1"/>
    <col min="3" max="3" width="9.85546875" customWidth="1"/>
    <col min="4" max="4" width="10.28515625" customWidth="1"/>
  </cols>
  <sheetData>
    <row r="1" spans="1:8" ht="23.25" x14ac:dyDescent="0.35">
      <c r="A1" s="66" t="s">
        <v>227</v>
      </c>
      <c r="E1" s="15"/>
    </row>
    <row r="2" spans="1:8" ht="32.25" customHeight="1" x14ac:dyDescent="0.25">
      <c r="A2" s="45" t="s">
        <v>228</v>
      </c>
      <c r="B2" s="100"/>
      <c r="C2" s="101"/>
      <c r="D2" s="101"/>
      <c r="E2" s="101"/>
      <c r="F2" s="101"/>
    </row>
    <row r="3" spans="1:8" ht="15" customHeight="1" x14ac:dyDescent="0.25">
      <c r="A3" s="46" t="s">
        <v>229</v>
      </c>
      <c r="B3" s="100"/>
      <c r="C3" s="101"/>
      <c r="D3" s="101"/>
      <c r="E3" s="101"/>
      <c r="F3" s="101"/>
    </row>
    <row r="4" spans="1:8" ht="15" customHeight="1" x14ac:dyDescent="0.25">
      <c r="A4" s="46" t="s">
        <v>230</v>
      </c>
      <c r="B4" s="102"/>
      <c r="C4" s="103"/>
      <c r="D4" s="103"/>
      <c r="E4" s="103"/>
      <c r="F4" s="103"/>
    </row>
    <row r="5" spans="1:8" ht="15" customHeight="1" x14ac:dyDescent="0.25">
      <c r="A5" s="46" t="s">
        <v>231</v>
      </c>
      <c r="B5" s="100"/>
      <c r="C5" s="101"/>
      <c r="D5" s="101"/>
      <c r="E5" s="101"/>
      <c r="F5" s="101"/>
    </row>
    <row r="6" spans="1:8" ht="15" customHeight="1" x14ac:dyDescent="0.25">
      <c r="A6" s="99" t="s">
        <v>232</v>
      </c>
      <c r="B6" s="100"/>
      <c r="C6" s="101"/>
      <c r="D6" s="101"/>
      <c r="E6" s="101"/>
      <c r="F6" s="101"/>
    </row>
    <row r="7" spans="1:8" ht="15" customHeight="1" x14ac:dyDescent="0.25">
      <c r="A7" s="99"/>
      <c r="B7" s="100"/>
      <c r="C7" s="101"/>
      <c r="D7" s="101"/>
      <c r="E7" s="101"/>
      <c r="F7" s="101"/>
    </row>
    <row r="8" spans="1:8" ht="17.25" x14ac:dyDescent="0.3">
      <c r="A8" s="2"/>
    </row>
    <row r="9" spans="1:8" ht="17.25" x14ac:dyDescent="0.3">
      <c r="A9" s="2"/>
    </row>
    <row r="11" spans="1:8" ht="60" x14ac:dyDescent="0.25">
      <c r="A11" s="47" t="s">
        <v>22</v>
      </c>
      <c r="B11" s="48" t="s">
        <v>213</v>
      </c>
      <c r="C11" s="48" t="s">
        <v>233</v>
      </c>
      <c r="D11" s="48" t="s">
        <v>234</v>
      </c>
      <c r="E11" s="48" t="s">
        <v>235</v>
      </c>
      <c r="F11" s="48" t="s">
        <v>216</v>
      </c>
      <c r="G11" s="48" t="s">
        <v>236</v>
      </c>
      <c r="H11" s="48" t="s">
        <v>191</v>
      </c>
    </row>
    <row r="12" spans="1:8" ht="15" customHeight="1" x14ac:dyDescent="0.25">
      <c r="A12" s="49" t="s">
        <v>237</v>
      </c>
      <c r="B12" s="64">
        <f>Chicken!B6</f>
        <v>0</v>
      </c>
      <c r="C12" s="64">
        <f>Chicken!B4</f>
        <v>0</v>
      </c>
      <c r="D12" s="64">
        <f>Chicken!B8</f>
        <v>0</v>
      </c>
      <c r="E12" s="64">
        <f>Chicken!R117</f>
        <v>0</v>
      </c>
      <c r="F12" s="64">
        <f>D12-E12</f>
        <v>0</v>
      </c>
      <c r="G12" s="64">
        <f>SUMPRODUCT(Chicken!G13:G115,Chicken!Q13:Q115)</f>
        <v>0</v>
      </c>
      <c r="H12" s="64">
        <f>Chicken!Q117</f>
        <v>0</v>
      </c>
    </row>
    <row r="13" spans="1:8" ht="15" customHeight="1" x14ac:dyDescent="0.25">
      <c r="A13" s="49" t="s">
        <v>238</v>
      </c>
      <c r="B13" s="64">
        <f>Chicken!B7</f>
        <v>0</v>
      </c>
      <c r="C13" s="64">
        <f>Chicken!B5</f>
        <v>0</v>
      </c>
      <c r="D13" s="64">
        <f>Chicken!B9</f>
        <v>0</v>
      </c>
      <c r="E13" s="64">
        <f>Chicken!S117</f>
        <v>0</v>
      </c>
      <c r="F13" s="64">
        <f>D13-E13</f>
        <v>0</v>
      </c>
      <c r="G13" s="64">
        <f>SUMPRODUCT(Chicken!G13:G115,Chicken!Q13:Q115)</f>
        <v>0</v>
      </c>
      <c r="H13" s="64">
        <f>Chicken!Q117</f>
        <v>0</v>
      </c>
    </row>
    <row r="14" spans="1:8" x14ac:dyDescent="0.25">
      <c r="A14" s="49" t="s">
        <v>239</v>
      </c>
      <c r="B14" s="64">
        <f>Cheese!B4</f>
        <v>0</v>
      </c>
      <c r="C14" s="64">
        <f>Cheese!B3</f>
        <v>0</v>
      </c>
      <c r="D14" s="64">
        <f>Cheese!B5</f>
        <v>0</v>
      </c>
      <c r="E14" s="64">
        <f>Cheese!Q110</f>
        <v>0</v>
      </c>
      <c r="F14" s="64">
        <f>D14-E14</f>
        <v>0</v>
      </c>
      <c r="G14" s="64">
        <f>SUMPRODUCT(Cheese!G11:G108,Cheese!P11:P108)</f>
        <v>0</v>
      </c>
      <c r="H14" s="64">
        <f>Cheese!P110</f>
        <v>0</v>
      </c>
    </row>
    <row r="15" spans="1:8" x14ac:dyDescent="0.25">
      <c r="A15" s="49" t="s">
        <v>240</v>
      </c>
      <c r="B15" s="64">
        <f>Beef!B4</f>
        <v>0</v>
      </c>
      <c r="C15" s="64">
        <f>Beef!B3</f>
        <v>0</v>
      </c>
      <c r="D15" s="64">
        <f>Beef!B5</f>
        <v>0</v>
      </c>
      <c r="E15" s="64">
        <f>Beef!Q111</f>
        <v>0</v>
      </c>
      <c r="F15" s="64">
        <f>D15-E15</f>
        <v>0</v>
      </c>
      <c r="G15" s="64">
        <f>SUMPRODUCT(Beef!G11:G109,Beef!P11:P109)</f>
        <v>0</v>
      </c>
      <c r="H15" s="64">
        <f>Beef!P111</f>
        <v>0</v>
      </c>
    </row>
    <row r="16" spans="1:8" x14ac:dyDescent="0.25">
      <c r="A16" s="49" t="s">
        <v>241</v>
      </c>
      <c r="B16" s="64">
        <f>Pork!B4</f>
        <v>0</v>
      </c>
      <c r="C16" s="64">
        <f>Pork!B3</f>
        <v>0</v>
      </c>
      <c r="D16" s="64">
        <f>Pork!B5</f>
        <v>0</v>
      </c>
      <c r="E16" s="64">
        <f>Pork!Q112</f>
        <v>0</v>
      </c>
      <c r="F16" s="64">
        <f>D16-E16</f>
        <v>0</v>
      </c>
      <c r="G16" s="64">
        <f>SUMPRODUCT(Pork!G11:G110,Pork!P11:P110)</f>
        <v>0</v>
      </c>
      <c r="H16" s="64">
        <f>Pork!P112</f>
        <v>0</v>
      </c>
    </row>
    <row r="17" spans="1:8" x14ac:dyDescent="0.25">
      <c r="A17" s="50" t="s">
        <v>242</v>
      </c>
      <c r="B17" s="65">
        <f t="shared" ref="B17:H17" si="0">SUM(B12:B16)</f>
        <v>0</v>
      </c>
      <c r="C17" s="65">
        <f t="shared" si="0"/>
        <v>0</v>
      </c>
      <c r="D17" s="65">
        <f t="shared" si="0"/>
        <v>0</v>
      </c>
      <c r="E17" s="65">
        <f t="shared" si="0"/>
        <v>0</v>
      </c>
      <c r="F17" s="65">
        <f t="shared" si="0"/>
        <v>0</v>
      </c>
      <c r="G17" s="65">
        <f t="shared" si="0"/>
        <v>0</v>
      </c>
      <c r="H17" s="65">
        <f t="shared" si="0"/>
        <v>0</v>
      </c>
    </row>
  </sheetData>
  <sheetProtection algorithmName="SHA-512" hashValue="hipWh2G+59wp8YHH/sElAACOLveTmr24/EP0NUCrpNEdq+eKGcV0o2LwAE2qhbiYSasxlLNDjqu4UtMk4MFXbA==" saltValue="XVQJjK1ncSnVSLdNxQbBkA==" spinCount="100000" sheet="1" objects="1" scenarios="1"/>
  <mergeCells count="6">
    <mergeCell ref="A6:A7"/>
    <mergeCell ref="B2:F2"/>
    <mergeCell ref="B3:F3"/>
    <mergeCell ref="B4:F4"/>
    <mergeCell ref="B5:F5"/>
    <mergeCell ref="B6:F7"/>
  </mergeCells>
  <pageMargins left="0.75" right="0.75" top="1" bottom="1" header="0.5" footer="0.5"/>
  <pageSetup scale="11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F9773"/>
  </sheetPr>
  <dimension ref="A1:P15"/>
  <sheetViews>
    <sheetView showGridLines="0" zoomScale="130" zoomScaleNormal="130" workbookViewId="0">
      <selection activeCell="B18" sqref="B18"/>
    </sheetView>
  </sheetViews>
  <sheetFormatPr defaultRowHeight="15" x14ac:dyDescent="0.25"/>
  <cols>
    <col min="1" max="1" width="20" customWidth="1"/>
    <col min="2" max="2" width="10.5703125" customWidth="1"/>
    <col min="4" max="4" width="13" customWidth="1"/>
    <col min="7" max="7" width="12.140625" customWidth="1"/>
    <col min="9" max="9" width="11.42578125" customWidth="1"/>
    <col min="10" max="10" width="11.28515625" customWidth="1"/>
    <col min="12" max="12" width="11.5703125" customWidth="1"/>
  </cols>
  <sheetData>
    <row r="1" spans="1:16" ht="23.25" x14ac:dyDescent="0.35">
      <c r="A1" s="44" t="s">
        <v>243</v>
      </c>
      <c r="E1" s="15"/>
    </row>
    <row r="2" spans="1:16" ht="39.75" customHeight="1" x14ac:dyDescent="0.25">
      <c r="A2" s="45" t="s">
        <v>228</v>
      </c>
      <c r="B2" s="100"/>
      <c r="C2" s="101"/>
      <c r="D2" s="101"/>
      <c r="E2" s="101"/>
      <c r="F2" s="101"/>
    </row>
    <row r="3" spans="1:16" ht="15" customHeight="1" x14ac:dyDescent="0.25">
      <c r="A3" s="46" t="s">
        <v>229</v>
      </c>
      <c r="B3" s="100"/>
      <c r="C3" s="101"/>
      <c r="D3" s="101"/>
      <c r="E3" s="101"/>
      <c r="F3" s="101"/>
    </row>
    <row r="4" spans="1:16" ht="15" customHeight="1" x14ac:dyDescent="0.25">
      <c r="A4" s="46" t="s">
        <v>230</v>
      </c>
      <c r="B4" s="102"/>
      <c r="C4" s="103"/>
      <c r="D4" s="103"/>
      <c r="E4" s="103"/>
      <c r="F4" s="103"/>
    </row>
    <row r="5" spans="1:16" ht="15" customHeight="1" x14ac:dyDescent="0.25">
      <c r="A5" s="46" t="s">
        <v>231</v>
      </c>
      <c r="B5" s="100"/>
      <c r="C5" s="101"/>
      <c r="D5" s="101"/>
      <c r="E5" s="101"/>
      <c r="F5" s="101"/>
    </row>
    <row r="6" spans="1:16" ht="15" customHeight="1" x14ac:dyDescent="0.25">
      <c r="A6" s="99" t="s">
        <v>232</v>
      </c>
      <c r="B6" s="100"/>
      <c r="C6" s="101"/>
      <c r="D6" s="101"/>
      <c r="E6" s="101"/>
      <c r="F6" s="101"/>
    </row>
    <row r="7" spans="1:16" ht="15" customHeight="1" x14ac:dyDescent="0.25">
      <c r="A7" s="99"/>
      <c r="B7" s="100"/>
      <c r="C7" s="101"/>
      <c r="D7" s="101"/>
      <c r="E7" s="101"/>
      <c r="F7" s="101"/>
    </row>
    <row r="8" spans="1:16" ht="17.25" x14ac:dyDescent="0.3">
      <c r="A8" s="2"/>
    </row>
    <row r="10" spans="1:16" s="5" customFormat="1" ht="45" x14ac:dyDescent="0.25">
      <c r="A10" s="51" t="s">
        <v>22</v>
      </c>
      <c r="B10" s="48" t="s">
        <v>190</v>
      </c>
      <c r="C10" s="48" t="s">
        <v>191</v>
      </c>
      <c r="D10" s="48" t="s">
        <v>244</v>
      </c>
      <c r="E10" s="48" t="s">
        <v>194</v>
      </c>
      <c r="F10" s="48" t="s">
        <v>195</v>
      </c>
      <c r="G10" s="48" t="s">
        <v>196</v>
      </c>
      <c r="H10" s="48" t="s">
        <v>197</v>
      </c>
      <c r="I10" s="48" t="s">
        <v>198</v>
      </c>
      <c r="J10" s="48" t="s">
        <v>199</v>
      </c>
      <c r="K10" s="48" t="s">
        <v>200</v>
      </c>
      <c r="L10" s="48" t="s">
        <v>201</v>
      </c>
      <c r="M10" s="48" t="s">
        <v>202</v>
      </c>
      <c r="N10" s="48" t="s">
        <v>203</v>
      </c>
      <c r="O10" s="48" t="s">
        <v>204</v>
      </c>
      <c r="P10" s="48" t="s">
        <v>205</v>
      </c>
    </row>
    <row r="11" spans="1:16" x14ac:dyDescent="0.25">
      <c r="A11" s="49" t="s">
        <v>245</v>
      </c>
      <c r="B11" s="64">
        <f>SUM(Chicken!P13:P115)</f>
        <v>0</v>
      </c>
      <c r="C11" s="64">
        <f>SUM(Chicken!Q13:Q115)</f>
        <v>0</v>
      </c>
      <c r="D11" s="64">
        <f>SUM(Chicken!AF13:AF115)</f>
        <v>0</v>
      </c>
      <c r="E11" s="64">
        <f>SUM(Chicken!T13:T115)</f>
        <v>0</v>
      </c>
      <c r="F11" s="64">
        <f>SUM(Chicken!U13:U115)</f>
        <v>0</v>
      </c>
      <c r="G11" s="64">
        <f>SUM(Chicken!V13:V115)</f>
        <v>0</v>
      </c>
      <c r="H11" s="64">
        <f>SUM(Chicken!W13:W115)</f>
        <v>0</v>
      </c>
      <c r="I11" s="64">
        <f>SUM(Chicken!X13:X115)</f>
        <v>0</v>
      </c>
      <c r="J11" s="64">
        <f>SUM(Chicken!Y13:Y115)</f>
        <v>0</v>
      </c>
      <c r="K11" s="64">
        <f>SUM(Chicken!Z13:Z115)</f>
        <v>0</v>
      </c>
      <c r="L11" s="64">
        <f>SUM(Chicken!AA13:AA115)</f>
        <v>0</v>
      </c>
      <c r="M11" s="64">
        <f>SUM(Chicken!AB13:AB115)</f>
        <v>0</v>
      </c>
      <c r="N11" s="64">
        <f>SUM(Chicken!AC13:AC115)</f>
        <v>0</v>
      </c>
      <c r="O11" s="64">
        <f>SUM(Chicken!AD13:AD115)</f>
        <v>0</v>
      </c>
      <c r="P11" s="64">
        <f>SUM(Chicken!AD13:AD115)</f>
        <v>0</v>
      </c>
    </row>
    <row r="12" spans="1:16" x14ac:dyDescent="0.25">
      <c r="A12" s="49" t="s">
        <v>239</v>
      </c>
      <c r="B12" s="64">
        <f>SUM(Cheese!O11:O108)</f>
        <v>0</v>
      </c>
      <c r="C12" s="64">
        <f>SUM(Cheese!P11:P108)</f>
        <v>0</v>
      </c>
      <c r="D12" s="64">
        <f>SUM(Cheese!AD11:AD108)</f>
        <v>0</v>
      </c>
      <c r="E12" s="64">
        <f>SUM(Cheese!R11:R108)</f>
        <v>0</v>
      </c>
      <c r="F12" s="64">
        <f>SUM(Cheese!S11:S108)</f>
        <v>0</v>
      </c>
      <c r="G12" s="64">
        <f>SUM(Cheese!T11:T108)</f>
        <v>0</v>
      </c>
      <c r="H12" s="64">
        <f>SUM(Cheese!U11:U108)</f>
        <v>0</v>
      </c>
      <c r="I12" s="64">
        <f>SUM(Cheese!V11:V108)</f>
        <v>0</v>
      </c>
      <c r="J12" s="64">
        <f>SUM(Cheese!W11:W108)</f>
        <v>0</v>
      </c>
      <c r="K12" s="64">
        <f>SUM(Cheese!X11:X108)</f>
        <v>0</v>
      </c>
      <c r="L12" s="64">
        <f>SUM(Cheese!Y11:Y108)</f>
        <v>0</v>
      </c>
      <c r="M12" s="64">
        <f>SUM(Cheese!Z11:Z108)</f>
        <v>0</v>
      </c>
      <c r="N12" s="64">
        <f>SUM(Cheese!AA11:AA108)</f>
        <v>0</v>
      </c>
      <c r="O12" s="64">
        <f>SUM(Cheese!AB11:AB108)</f>
        <v>0</v>
      </c>
      <c r="P12" s="64">
        <f>SUM(Cheese!AC11:AC108)</f>
        <v>0</v>
      </c>
    </row>
    <row r="13" spans="1:16" x14ac:dyDescent="0.25">
      <c r="A13" s="49" t="s">
        <v>240</v>
      </c>
      <c r="B13" s="64">
        <f>SUM(Beef!O11:O109)</f>
        <v>0</v>
      </c>
      <c r="C13" s="64">
        <f>SUM(Beef!P11:P109)</f>
        <v>0</v>
      </c>
      <c r="D13" s="64">
        <f>SUM(Beef!AD11:AD109)</f>
        <v>0</v>
      </c>
      <c r="E13" s="64">
        <f>SUM(Beef!R11:R109)</f>
        <v>0</v>
      </c>
      <c r="F13" s="64">
        <f>SUM(Beef!S11:S109)</f>
        <v>0</v>
      </c>
      <c r="G13" s="64">
        <f>SUM(Beef!T11:T109)</f>
        <v>0</v>
      </c>
      <c r="H13" s="64">
        <f>SUM(Beef!U11:U109)</f>
        <v>0</v>
      </c>
      <c r="I13" s="64">
        <f>SUM(Beef!V11:V109)</f>
        <v>0</v>
      </c>
      <c r="J13" s="64">
        <f>SUM(Beef!W11:W109)</f>
        <v>0</v>
      </c>
      <c r="K13" s="64">
        <f>SUM(Beef!X11:X109)</f>
        <v>0</v>
      </c>
      <c r="L13" s="64">
        <f>SUM(Beef!Y11:Y109)</f>
        <v>0</v>
      </c>
      <c r="M13" s="64">
        <f>SUM(Beef!Z11:Z109)</f>
        <v>0</v>
      </c>
      <c r="N13" s="64">
        <f>SUM(Beef!AA11:AA109)</f>
        <v>0</v>
      </c>
      <c r="O13" s="64">
        <f>SUM(Beef!AB11:AB109)</f>
        <v>0</v>
      </c>
      <c r="P13" s="64">
        <f>SUM(Beef!AC11:AC109)</f>
        <v>0</v>
      </c>
    </row>
    <row r="14" spans="1:16" x14ac:dyDescent="0.25">
      <c r="A14" s="49" t="s">
        <v>241</v>
      </c>
      <c r="B14" s="64">
        <f>SUM(Pork!O11:O110)</f>
        <v>0</v>
      </c>
      <c r="C14" s="64">
        <f>SUM(Pork!P11:P110)</f>
        <v>0</v>
      </c>
      <c r="D14" s="64">
        <f>SUM(Pork!AD11:AD110)</f>
        <v>0</v>
      </c>
      <c r="E14" s="64">
        <f>SUM(Pork!R11:R110)</f>
        <v>0</v>
      </c>
      <c r="F14" s="64">
        <f>SUM(Pork!S11:S110)</f>
        <v>0</v>
      </c>
      <c r="G14" s="64">
        <f>SUM(Pork!T11:T110)</f>
        <v>0</v>
      </c>
      <c r="H14" s="64">
        <f>SUM(Pork!U11:U110)</f>
        <v>0</v>
      </c>
      <c r="I14" s="64">
        <f>SUM(Pork!V11:V110)</f>
        <v>0</v>
      </c>
      <c r="J14" s="64">
        <f>SUM(Pork!W11:W110)</f>
        <v>0</v>
      </c>
      <c r="K14" s="64">
        <f>SUM(Pork!X11:X110)</f>
        <v>0</v>
      </c>
      <c r="L14" s="64">
        <f>SUM(Pork!Y11:Y110)</f>
        <v>0</v>
      </c>
      <c r="M14" s="64">
        <f>SUM(Pork!Z11:Z110)</f>
        <v>0</v>
      </c>
      <c r="N14" s="64">
        <f>SUM(Pork!AA11:AA110)</f>
        <v>0</v>
      </c>
      <c r="O14" s="64">
        <f>SUM(Pork!AB11:AB110)</f>
        <v>0</v>
      </c>
      <c r="P14" s="64">
        <f>SUM(Pork!AC11:AC110)</f>
        <v>0</v>
      </c>
    </row>
    <row r="15" spans="1:16" x14ac:dyDescent="0.25">
      <c r="A15" s="50" t="s">
        <v>242</v>
      </c>
      <c r="B15" s="67">
        <f t="shared" ref="B15:P15" si="0">SUM(B11:B14)</f>
        <v>0</v>
      </c>
      <c r="C15" s="67">
        <f t="shared" si="0"/>
        <v>0</v>
      </c>
      <c r="D15" s="67">
        <f t="shared" si="0"/>
        <v>0</v>
      </c>
      <c r="E15" s="67">
        <f t="shared" ref="E15:N15" si="1">SUM(E11:E14)</f>
        <v>0</v>
      </c>
      <c r="F15" s="67">
        <f t="shared" si="1"/>
        <v>0</v>
      </c>
      <c r="G15" s="67">
        <f t="shared" si="1"/>
        <v>0</v>
      </c>
      <c r="H15" s="67">
        <f t="shared" si="1"/>
        <v>0</v>
      </c>
      <c r="I15" s="67">
        <f t="shared" si="1"/>
        <v>0</v>
      </c>
      <c r="J15" s="67">
        <f t="shared" si="1"/>
        <v>0</v>
      </c>
      <c r="K15" s="67">
        <f t="shared" si="1"/>
        <v>0</v>
      </c>
      <c r="L15" s="67">
        <f t="shared" si="1"/>
        <v>0</v>
      </c>
      <c r="M15" s="67">
        <f t="shared" si="1"/>
        <v>0</v>
      </c>
      <c r="N15" s="67">
        <f t="shared" si="1"/>
        <v>0</v>
      </c>
      <c r="O15" s="67">
        <f t="shared" si="0"/>
        <v>0</v>
      </c>
      <c r="P15" s="67">
        <f t="shared" si="0"/>
        <v>0</v>
      </c>
    </row>
  </sheetData>
  <sheetProtection algorithmName="SHA-512" hashValue="YkafTTxRoQMbyVfvkjln0C3KpIPZPdW2i5xMi61mXXTDl/KKTXGzlA1A6e7MzTUHV520hTU0V8im7kkkyJDy/A==" saltValue="mEhd/1FQ6jDkdGNJTv+G8A==" spinCount="100000" sheet="1" objects="1" scenarios="1"/>
  <mergeCells count="6">
    <mergeCell ref="B2:F2"/>
    <mergeCell ref="B3:F3"/>
    <mergeCell ref="B4:F4"/>
    <mergeCell ref="B5:F5"/>
    <mergeCell ref="A6:A7"/>
    <mergeCell ref="B6:F7"/>
  </mergeCells>
  <pageMargins left="0.75" right="0.75" top="1" bottom="1" header="0.5" footer="0.5"/>
  <pageSetup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82C21DDC0FCD419800F3B344002E13" ma:contentTypeVersion="19" ma:contentTypeDescription="Create a new document." ma:contentTypeScope="" ma:versionID="687541416caadaba834b475d1416fef4">
  <xsd:schema xmlns:xsd="http://www.w3.org/2001/XMLSchema" xmlns:xs="http://www.w3.org/2001/XMLSchema" xmlns:p="http://schemas.microsoft.com/office/2006/metadata/properties" xmlns:ns2="bdebea4c-5433-4e60-b4bf-884e8a39e169" xmlns:ns3="66708028-e1aa-4a67-8b9c-ef8ee0c36a89" targetNamespace="http://schemas.microsoft.com/office/2006/metadata/properties" ma:root="true" ma:fieldsID="f7d12aaaaeb4fafebd303bc709168bcc" ns2:_="" ns3:_="">
    <xsd:import namespace="bdebea4c-5433-4e60-b4bf-884e8a39e169"/>
    <xsd:import namespace="66708028-e1aa-4a67-8b9c-ef8ee0c36a8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ebea4c-5433-4e60-b4bf-884e8a39e1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b4d9dcb-a96d-4332-84a9-d3733f4e8f1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708028-e1aa-4a67-8b9c-ef8ee0c36a8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84f33d0-cbdd-4f21-a85c-858adaa1cfd9}" ma:internalName="TaxCatchAll" ma:showField="CatchAllData" ma:web="66708028-e1aa-4a67-8b9c-ef8ee0c36a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708028-e1aa-4a67-8b9c-ef8ee0c36a89" xsi:nil="true"/>
    <lcf76f155ced4ddcb4097134ff3c332f xmlns="bdebea4c-5433-4e60-b4bf-884e8a39e16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0CBF00-8CE2-4B24-A97F-9550802CAA2C}">
  <ds:schemaRefs>
    <ds:schemaRef ds:uri="http://schemas.microsoft.com/sharepoint/v3/contenttype/forms"/>
  </ds:schemaRefs>
</ds:datastoreItem>
</file>

<file path=customXml/itemProps2.xml><?xml version="1.0" encoding="utf-8"?>
<ds:datastoreItem xmlns:ds="http://schemas.openxmlformats.org/officeDocument/2006/customXml" ds:itemID="{C6B25292-14EB-44F0-83B2-33B115687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ebea4c-5433-4e60-b4bf-884e8a39e169"/>
    <ds:schemaRef ds:uri="66708028-e1aa-4a67-8b9c-ef8ee0c36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12132D-AABC-4FAB-9E73-4F06FF9C7791}">
  <ds:schemaRefs>
    <ds:schemaRef ds:uri="http://purl.org/dc/dcmitype/"/>
    <ds:schemaRef ds:uri="http://schemas.openxmlformats.org/package/2006/metadata/core-properties"/>
    <ds:schemaRef ds:uri="http://purl.org/dc/terms/"/>
    <ds:schemaRef ds:uri="bdebea4c-5433-4e60-b4bf-884e8a39e169"/>
    <ds:schemaRef ds:uri="http://purl.org/dc/elements/1.1/"/>
    <ds:schemaRef ds:uri="66708028-e1aa-4a67-8b9c-ef8ee0c36a89"/>
    <ds:schemaRef ds:uri="http://schemas.microsoft.com/office/2006/documentManagement/types"/>
    <ds:schemaRef ds:uri="http://www.w3.org/XML/1998/namespace"/>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53523eda-1220-4176-bf9a-055ca7551376}" enabled="0" method="" siteId="{53523eda-1220-4176-bf9a-055ca755137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Catalog</vt:lpstr>
      <vt:lpstr>Chicken</vt:lpstr>
      <vt:lpstr>Cheese</vt:lpstr>
      <vt:lpstr>Beef</vt:lpstr>
      <vt:lpstr>Pork</vt:lpstr>
      <vt:lpstr>Commodity Summary</vt:lpstr>
      <vt:lpstr>Forecast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Nelson, Ella</cp:lastModifiedBy>
  <cp:revision/>
  <dcterms:created xsi:type="dcterms:W3CDTF">2026-03-19T23:40:59Z</dcterms:created>
  <dcterms:modified xsi:type="dcterms:W3CDTF">2026-08-28T13:40:22Z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0x0101006082C21DDC0FCD419800F3B344002E13</vt:lpwstr>
  </property>
  <property fmtid="{D5CDD505-2E9C-101B-9397-08002B2CF9AE}" pid="3" name="MediaServiceImageTags">
    <vt:lpwstr/>
  </property>
</Properties>
</file>