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SIMULADORES\"/>
    </mc:Choice>
  </mc:AlternateContent>
  <xr:revisionPtr revIDLastSave="0" documentId="13_ncr:1_{5BB60431-4DD3-436F-A562-7020F79D4D79}" xr6:coauthVersionLast="47" xr6:coauthVersionMax="47" xr10:uidLastSave="{00000000-0000-0000-0000-000000000000}"/>
  <bookViews>
    <workbookView xWindow="-120" yWindow="-120" windowWidth="20730" windowHeight="11160" tabRatio="783" firstSheet="1" activeTab="1" xr2:uid="{264E404D-892F-4C48-88AC-9E6B25BA574D}"/>
  </bookViews>
  <sheets>
    <sheet name="Tasa cartelera y usura" sheetId="2" state="hidden" r:id="rId1"/>
    <sheet name="Simulador Libranzas" sheetId="7" r:id="rId2"/>
    <sheet name="VTU" sheetId="10" r:id="rId3"/>
    <sheet name="festivos Colombia" sheetId="6" state="hidden" r:id="rId4"/>
    <sheet name="Ciudad DANE" sheetId="9" state="hidden" r:id="rId5"/>
  </sheets>
  <externalReferences>
    <externalReference r:id="rId6"/>
  </externalReferences>
  <definedNames>
    <definedName name="_xlnm._FilterDatabase" localSheetId="4" hidden="1">'Ciudad DANE'!$A$1:$C$1124</definedName>
    <definedName name="_ftn1" localSheetId="0">'Tasa cartelera y usura'!$C$12</definedName>
    <definedName name="_ftn2" localSheetId="0">'Tasa cartelera y usura'!$C$13</definedName>
    <definedName name="_ftnref1" localSheetId="0">'Tasa cartelera y usura'!$D$4</definedName>
    <definedName name="_ftnref2" localSheetId="0">'Tasa cartelera y usura'!$E$3</definedName>
    <definedName name="_xlnm.Print_Area" localSheetId="2">VTU!$A$1:$I$36</definedName>
    <definedName name="COMISIONES" localSheetId="4">#REF!</definedName>
    <definedName name="COMISIONES">'Simulador Libranzas'!$C$1:$C$6</definedName>
    <definedName name="DESICION" localSheetId="4">'[1]Plan de Pgo Flex ori 148913'!$B$1:$B$2</definedName>
    <definedName name="DESICION" localSheetId="1">'Simulador Libranzas'!$B$1:$B$2</definedName>
    <definedName name="DESICION">#REF!</definedName>
    <definedName name="FECHAS">#REF!</definedName>
    <definedName name="periodo" localSheetId="4">'[1]Plan de Pgo Flex ori 148913'!$A$1:$A$5</definedName>
    <definedName name="periodo" localSheetId="1">'Simulador Libranzas'!$A$1:$A$8</definedName>
    <definedName name="periodo">#REF!</definedName>
    <definedName name="PLAZO" localSheetId="4">#REF!</definedName>
    <definedName name="PLAZO">'Simulador Libranzas'!$A$1:$A$7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7" l="1"/>
  <c r="F13" i="7"/>
  <c r="H10" i="10"/>
  <c r="B5" i="10" l="1"/>
  <c r="F11" i="7" l="1"/>
  <c r="H9" i="10" s="1"/>
  <c r="B7" i="10" l="1"/>
  <c r="H19" i="10"/>
  <c r="H6" i="10"/>
  <c r="H7" i="10" l="1"/>
  <c r="H8" i="10" s="1"/>
  <c r="M7" i="2" l="1"/>
  <c r="M6" i="2"/>
  <c r="L6" i="7" l="1"/>
  <c r="E23" i="7"/>
  <c r="T22" i="7"/>
  <c r="P22" i="7"/>
  <c r="Q22" i="7" s="1"/>
  <c r="F22" i="7"/>
  <c r="F8" i="7"/>
  <c r="R22" i="7" l="1"/>
  <c r="R23" i="7" s="1"/>
  <c r="F23" i="7"/>
  <c r="T23" i="7"/>
  <c r="E24" i="7"/>
  <c r="N23" i="7" l="1"/>
  <c r="U23" i="7"/>
  <c r="K23" i="7"/>
  <c r="G23" i="7"/>
  <c r="I23" i="7" s="1"/>
  <c r="V23" i="7"/>
  <c r="M23" i="7"/>
  <c r="F24" i="7"/>
  <c r="N24" i="7" s="1"/>
  <c r="E25" i="7"/>
  <c r="T24" i="7"/>
  <c r="R24" i="7"/>
  <c r="L23" i="7" l="1"/>
  <c r="M24" i="7"/>
  <c r="K24" i="7"/>
  <c r="L24" i="7" s="1"/>
  <c r="G24" i="7"/>
  <c r="U24" i="7" s="1"/>
  <c r="V24" i="7" s="1"/>
  <c r="F25" i="7"/>
  <c r="N25" i="7" s="1"/>
  <c r="E26" i="7"/>
  <c r="T25" i="7"/>
  <c r="R25" i="7"/>
  <c r="F26" i="7" l="1"/>
  <c r="E27" i="7"/>
  <c r="T26" i="7"/>
  <c r="R26" i="7"/>
  <c r="M25" i="7"/>
  <c r="K25" i="7"/>
  <c r="L25" i="7" s="1"/>
  <c r="G25" i="7"/>
  <c r="U25" i="7" s="1"/>
  <c r="V25" i="7" s="1"/>
  <c r="M26" i="7" l="1"/>
  <c r="N26" i="7"/>
  <c r="K26" i="7"/>
  <c r="L26" i="7" s="1"/>
  <c r="G26" i="7"/>
  <c r="U26" i="7" s="1"/>
  <c r="V26" i="7" s="1"/>
  <c r="F27" i="7"/>
  <c r="N27" i="7" s="1"/>
  <c r="E28" i="7"/>
  <c r="T27" i="7"/>
  <c r="R27" i="7"/>
  <c r="M27" i="7" l="1"/>
  <c r="K27" i="7"/>
  <c r="L27" i="7" s="1"/>
  <c r="G27" i="7"/>
  <c r="U27" i="7" s="1"/>
  <c r="V27" i="7" s="1"/>
  <c r="F28" i="7"/>
  <c r="N28" i="7" s="1"/>
  <c r="E29" i="7"/>
  <c r="T28" i="7"/>
  <c r="R28" i="7"/>
  <c r="M28" i="7" l="1"/>
  <c r="K28" i="7"/>
  <c r="G28" i="7"/>
  <c r="U28" i="7" s="1"/>
  <c r="V28" i="7" s="1"/>
  <c r="F29" i="7"/>
  <c r="N29" i="7" s="1"/>
  <c r="E30" i="7"/>
  <c r="T29" i="7"/>
  <c r="R29" i="7"/>
  <c r="L28" i="7" l="1"/>
  <c r="F30" i="7"/>
  <c r="N30" i="7" s="1"/>
  <c r="E31" i="7"/>
  <c r="T30" i="7"/>
  <c r="R30" i="7"/>
  <c r="M29" i="7"/>
  <c r="K29" i="7"/>
  <c r="L29" i="7" s="1"/>
  <c r="G29" i="7"/>
  <c r="U29" i="7" s="1"/>
  <c r="V29" i="7" s="1"/>
  <c r="F31" i="7" l="1"/>
  <c r="N31" i="7" s="1"/>
  <c r="E32" i="7"/>
  <c r="T31" i="7"/>
  <c r="R31" i="7"/>
  <c r="M30" i="7"/>
  <c r="K30" i="7"/>
  <c r="L30" i="7" s="1"/>
  <c r="G30" i="7"/>
  <c r="U30" i="7" s="1"/>
  <c r="V30" i="7" s="1"/>
  <c r="M31" i="7" l="1"/>
  <c r="K31" i="7"/>
  <c r="L31" i="7" s="1"/>
  <c r="G31" i="7"/>
  <c r="U31" i="7" s="1"/>
  <c r="V31" i="7" s="1"/>
  <c r="F32" i="7"/>
  <c r="N32" i="7" s="1"/>
  <c r="E33" i="7"/>
  <c r="T32" i="7"/>
  <c r="R32" i="7"/>
  <c r="F33" i="7" l="1"/>
  <c r="N33" i="7" s="1"/>
  <c r="E34" i="7"/>
  <c r="T33" i="7"/>
  <c r="R33" i="7"/>
  <c r="M32" i="7"/>
  <c r="K32" i="7"/>
  <c r="L32" i="7" s="1"/>
  <c r="G32" i="7"/>
  <c r="U32" i="7" s="1"/>
  <c r="V32" i="7" s="1"/>
  <c r="M33" i="7" l="1"/>
  <c r="K33" i="7"/>
  <c r="L33" i="7" s="1"/>
  <c r="G33" i="7"/>
  <c r="U33" i="7" s="1"/>
  <c r="V33" i="7" s="1"/>
  <c r="F34" i="7"/>
  <c r="N34" i="7" s="1"/>
  <c r="E35" i="7"/>
  <c r="T34" i="7"/>
  <c r="F35" i="7" l="1"/>
  <c r="N35" i="7" s="1"/>
  <c r="E36" i="7"/>
  <c r="T35" i="7"/>
  <c r="M34" i="7"/>
  <c r="K34" i="7"/>
  <c r="L34" i="7" s="1"/>
  <c r="G34" i="7"/>
  <c r="U34" i="7" s="1"/>
  <c r="V34" i="7" s="1"/>
  <c r="M35" i="7" l="1"/>
  <c r="G35" i="7"/>
  <c r="U35" i="7" s="1"/>
  <c r="V35" i="7" s="1"/>
  <c r="F36" i="7"/>
  <c r="N36" i="7" s="1"/>
  <c r="E37" i="7"/>
  <c r="T36" i="7"/>
  <c r="F37" i="7" l="1"/>
  <c r="N37" i="7" s="1"/>
  <c r="E38" i="7"/>
  <c r="T37" i="7"/>
  <c r="M36" i="7"/>
  <c r="G36" i="7"/>
  <c r="U36" i="7" s="1"/>
  <c r="V36" i="7" s="1"/>
  <c r="M37" i="7" l="1"/>
  <c r="G37" i="7"/>
  <c r="U37" i="7" s="1"/>
  <c r="V37" i="7" s="1"/>
  <c r="F38" i="7"/>
  <c r="N38" i="7" s="1"/>
  <c r="E39" i="7"/>
  <c r="T38" i="7"/>
  <c r="M38" i="7" l="1"/>
  <c r="G38" i="7"/>
  <c r="U38" i="7" s="1"/>
  <c r="V38" i="7" s="1"/>
  <c r="F39" i="7"/>
  <c r="N39" i="7" s="1"/>
  <c r="E40" i="7"/>
  <c r="T39" i="7"/>
  <c r="M39" i="7" l="1"/>
  <c r="G39" i="7"/>
  <c r="U39" i="7" s="1"/>
  <c r="V39" i="7" s="1"/>
  <c r="F40" i="7"/>
  <c r="N40" i="7" s="1"/>
  <c r="E41" i="7"/>
  <c r="T40" i="7"/>
  <c r="M40" i="7" l="1"/>
  <c r="G40" i="7"/>
  <c r="U40" i="7" s="1"/>
  <c r="V40" i="7" s="1"/>
  <c r="F41" i="7"/>
  <c r="N41" i="7" s="1"/>
  <c r="E42" i="7"/>
  <c r="T41" i="7"/>
  <c r="M41" i="7" l="1"/>
  <c r="G41" i="7"/>
  <c r="U41" i="7" s="1"/>
  <c r="V41" i="7" s="1"/>
  <c r="F42" i="7"/>
  <c r="N42" i="7" s="1"/>
  <c r="E43" i="7"/>
  <c r="T42" i="7"/>
  <c r="M42" i="7" l="1"/>
  <c r="G42" i="7"/>
  <c r="U42" i="7" s="1"/>
  <c r="V42" i="7" s="1"/>
  <c r="F43" i="7"/>
  <c r="N43" i="7" s="1"/>
  <c r="E44" i="7"/>
  <c r="T43" i="7"/>
  <c r="M43" i="7" l="1"/>
  <c r="G43" i="7"/>
  <c r="U43" i="7" s="1"/>
  <c r="V43" i="7" s="1"/>
  <c r="F44" i="7"/>
  <c r="N44" i="7" s="1"/>
  <c r="E45" i="7"/>
  <c r="T44" i="7"/>
  <c r="F45" i="7" l="1"/>
  <c r="N45" i="7" s="1"/>
  <c r="E46" i="7"/>
  <c r="T45" i="7"/>
  <c r="M44" i="7"/>
  <c r="G44" i="7"/>
  <c r="U44" i="7" s="1"/>
  <c r="V44" i="7" s="1"/>
  <c r="F46" i="7" l="1"/>
  <c r="N46" i="7" s="1"/>
  <c r="E47" i="7"/>
  <c r="T46" i="7"/>
  <c r="M45" i="7"/>
  <c r="G45" i="7"/>
  <c r="U45" i="7" s="1"/>
  <c r="V45" i="7" s="1"/>
  <c r="F47" i="7" l="1"/>
  <c r="N47" i="7" s="1"/>
  <c r="E48" i="7"/>
  <c r="T47" i="7"/>
  <c r="M46" i="7"/>
  <c r="G46" i="7"/>
  <c r="U46" i="7" s="1"/>
  <c r="V46" i="7" s="1"/>
  <c r="F48" i="7" l="1"/>
  <c r="N48" i="7" s="1"/>
  <c r="E49" i="7"/>
  <c r="T48" i="7"/>
  <c r="M47" i="7"/>
  <c r="G47" i="7"/>
  <c r="U47" i="7" s="1"/>
  <c r="V47" i="7" s="1"/>
  <c r="F49" i="7" l="1"/>
  <c r="N49" i="7" s="1"/>
  <c r="E50" i="7"/>
  <c r="T49" i="7"/>
  <c r="M48" i="7"/>
  <c r="G48" i="7"/>
  <c r="U48" i="7" s="1"/>
  <c r="V48" i="7" s="1"/>
  <c r="F50" i="7" l="1"/>
  <c r="N50" i="7" s="1"/>
  <c r="E51" i="7"/>
  <c r="T50" i="7"/>
  <c r="M49" i="7"/>
  <c r="G49" i="7"/>
  <c r="U49" i="7" s="1"/>
  <c r="V49" i="7" s="1"/>
  <c r="F51" i="7" l="1"/>
  <c r="N51" i="7" s="1"/>
  <c r="E52" i="7"/>
  <c r="T51" i="7"/>
  <c r="M50" i="7"/>
  <c r="G50" i="7"/>
  <c r="U50" i="7" s="1"/>
  <c r="V50" i="7" s="1"/>
  <c r="F52" i="7" l="1"/>
  <c r="N52" i="7" s="1"/>
  <c r="E53" i="7"/>
  <c r="T52" i="7"/>
  <c r="M51" i="7"/>
  <c r="G51" i="7"/>
  <c r="U51" i="7" s="1"/>
  <c r="V51" i="7" s="1"/>
  <c r="F53" i="7" l="1"/>
  <c r="N53" i="7" s="1"/>
  <c r="E54" i="7"/>
  <c r="T53" i="7"/>
  <c r="M52" i="7"/>
  <c r="G52" i="7"/>
  <c r="U52" i="7" s="1"/>
  <c r="V52" i="7" s="1"/>
  <c r="F54" i="7" l="1"/>
  <c r="N54" i="7" s="1"/>
  <c r="E55" i="7"/>
  <c r="T54" i="7"/>
  <c r="M53" i="7"/>
  <c r="G53" i="7"/>
  <c r="U53" i="7" s="1"/>
  <c r="V53" i="7" s="1"/>
  <c r="F55" i="7" l="1"/>
  <c r="N55" i="7" s="1"/>
  <c r="E56" i="7"/>
  <c r="T55" i="7"/>
  <c r="M54" i="7"/>
  <c r="G54" i="7"/>
  <c r="U54" i="7" s="1"/>
  <c r="V54" i="7" s="1"/>
  <c r="F56" i="7" l="1"/>
  <c r="N56" i="7" s="1"/>
  <c r="E57" i="7"/>
  <c r="T56" i="7"/>
  <c r="M55" i="7"/>
  <c r="G55" i="7"/>
  <c r="U55" i="7" s="1"/>
  <c r="V55" i="7" s="1"/>
  <c r="F57" i="7" l="1"/>
  <c r="N57" i="7" s="1"/>
  <c r="E58" i="7"/>
  <c r="T57" i="7"/>
  <c r="M56" i="7"/>
  <c r="G56" i="7"/>
  <c r="U56" i="7" s="1"/>
  <c r="V56" i="7" s="1"/>
  <c r="F58" i="7" l="1"/>
  <c r="N58" i="7" s="1"/>
  <c r="E59" i="7"/>
  <c r="T58" i="7"/>
  <c r="M57" i="7"/>
  <c r="G57" i="7"/>
  <c r="U57" i="7" s="1"/>
  <c r="V57" i="7" s="1"/>
  <c r="F59" i="7" l="1"/>
  <c r="N59" i="7" s="1"/>
  <c r="E60" i="7"/>
  <c r="T59" i="7"/>
  <c r="M58" i="7"/>
  <c r="G58" i="7"/>
  <c r="U58" i="7" s="1"/>
  <c r="V58" i="7" s="1"/>
  <c r="F60" i="7" l="1"/>
  <c r="N60" i="7" s="1"/>
  <c r="E61" i="7"/>
  <c r="T60" i="7"/>
  <c r="M59" i="7"/>
  <c r="G59" i="7"/>
  <c r="U59" i="7" s="1"/>
  <c r="V59" i="7" s="1"/>
  <c r="F61" i="7" l="1"/>
  <c r="N61" i="7" s="1"/>
  <c r="E62" i="7"/>
  <c r="T61" i="7"/>
  <c r="M60" i="7"/>
  <c r="G60" i="7"/>
  <c r="U60" i="7" s="1"/>
  <c r="V60" i="7" s="1"/>
  <c r="F62" i="7" l="1"/>
  <c r="N62" i="7" s="1"/>
  <c r="E63" i="7"/>
  <c r="T62" i="7"/>
  <c r="M61" i="7"/>
  <c r="G61" i="7"/>
  <c r="U61" i="7" s="1"/>
  <c r="V61" i="7" s="1"/>
  <c r="F63" i="7" l="1"/>
  <c r="N63" i="7" s="1"/>
  <c r="E64" i="7"/>
  <c r="T63" i="7"/>
  <c r="M62" i="7"/>
  <c r="G62" i="7"/>
  <c r="U62" i="7" s="1"/>
  <c r="V62" i="7" s="1"/>
  <c r="F64" i="7" l="1"/>
  <c r="N64" i="7" s="1"/>
  <c r="E65" i="7"/>
  <c r="T64" i="7"/>
  <c r="M63" i="7"/>
  <c r="G63" i="7"/>
  <c r="U63" i="7" s="1"/>
  <c r="V63" i="7" s="1"/>
  <c r="F65" i="7" l="1"/>
  <c r="N65" i="7" s="1"/>
  <c r="E66" i="7"/>
  <c r="T65" i="7"/>
  <c r="M64" i="7"/>
  <c r="G64" i="7"/>
  <c r="U64" i="7" s="1"/>
  <c r="V64" i="7" s="1"/>
  <c r="F66" i="7" l="1"/>
  <c r="N66" i="7" s="1"/>
  <c r="E67" i="7"/>
  <c r="T66" i="7"/>
  <c r="M65" i="7"/>
  <c r="G65" i="7"/>
  <c r="U65" i="7" s="1"/>
  <c r="V65" i="7" s="1"/>
  <c r="F67" i="7" l="1"/>
  <c r="N67" i="7" s="1"/>
  <c r="E68" i="7"/>
  <c r="T67" i="7"/>
  <c r="G66" i="7"/>
  <c r="U66" i="7" s="1"/>
  <c r="V66" i="7" s="1"/>
  <c r="M66" i="7"/>
  <c r="F68" i="7" l="1"/>
  <c r="N68" i="7" s="1"/>
  <c r="E69" i="7"/>
  <c r="T68" i="7"/>
  <c r="M67" i="7"/>
  <c r="G67" i="7"/>
  <c r="U67" i="7" s="1"/>
  <c r="V67" i="7" s="1"/>
  <c r="F69" i="7" l="1"/>
  <c r="N69" i="7" s="1"/>
  <c r="E70" i="7"/>
  <c r="T69" i="7"/>
  <c r="M68" i="7"/>
  <c r="G68" i="7"/>
  <c r="U68" i="7" s="1"/>
  <c r="V68" i="7" s="1"/>
  <c r="F70" i="7" l="1"/>
  <c r="N70" i="7" s="1"/>
  <c r="E71" i="7"/>
  <c r="T70" i="7"/>
  <c r="M69" i="7"/>
  <c r="G69" i="7"/>
  <c r="U69" i="7" s="1"/>
  <c r="V69" i="7" s="1"/>
  <c r="F71" i="7" l="1"/>
  <c r="N71" i="7" s="1"/>
  <c r="E72" i="7"/>
  <c r="T71" i="7"/>
  <c r="G70" i="7"/>
  <c r="U70" i="7" s="1"/>
  <c r="V70" i="7" s="1"/>
  <c r="M70" i="7"/>
  <c r="F72" i="7" l="1"/>
  <c r="N72" i="7" s="1"/>
  <c r="E73" i="7"/>
  <c r="T72" i="7"/>
  <c r="M71" i="7"/>
  <c r="G71" i="7"/>
  <c r="U71" i="7" s="1"/>
  <c r="V71" i="7" s="1"/>
  <c r="F73" i="7" l="1"/>
  <c r="N73" i="7" s="1"/>
  <c r="E74" i="7"/>
  <c r="T73" i="7"/>
  <c r="G72" i="7"/>
  <c r="U72" i="7" s="1"/>
  <c r="V72" i="7" s="1"/>
  <c r="M72" i="7"/>
  <c r="F74" i="7" l="1"/>
  <c r="N74" i="7" s="1"/>
  <c r="E75" i="7"/>
  <c r="T74" i="7"/>
  <c r="M73" i="7"/>
  <c r="G73" i="7"/>
  <c r="U73" i="7" s="1"/>
  <c r="V73" i="7" s="1"/>
  <c r="E76" i="7" l="1"/>
  <c r="T75" i="7"/>
  <c r="F75" i="7"/>
  <c r="N75" i="7" s="1"/>
  <c r="M74" i="7"/>
  <c r="G74" i="7"/>
  <c r="U74" i="7" s="1"/>
  <c r="V74" i="7" s="1"/>
  <c r="M75" i="7" l="1"/>
  <c r="G75" i="7"/>
  <c r="U75" i="7" s="1"/>
  <c r="V75" i="7" s="1"/>
  <c r="E77" i="7"/>
  <c r="T76" i="7"/>
  <c r="F76" i="7"/>
  <c r="N76" i="7" s="1"/>
  <c r="E78" i="7" l="1"/>
  <c r="T77" i="7"/>
  <c r="F77" i="7"/>
  <c r="N77" i="7" s="1"/>
  <c r="M76" i="7"/>
  <c r="G76" i="7"/>
  <c r="U76" i="7" s="1"/>
  <c r="V76" i="7" s="1"/>
  <c r="M77" i="7" l="1"/>
  <c r="G77" i="7"/>
  <c r="U77" i="7" s="1"/>
  <c r="V77" i="7" s="1"/>
  <c r="E79" i="7"/>
  <c r="T78" i="7"/>
  <c r="F78" i="7"/>
  <c r="N78" i="7" s="1"/>
  <c r="M78" i="7" l="1"/>
  <c r="G78" i="7"/>
  <c r="U78" i="7" s="1"/>
  <c r="V78" i="7" s="1"/>
  <c r="E80" i="7"/>
  <c r="T79" i="7"/>
  <c r="F79" i="7"/>
  <c r="N79" i="7" s="1"/>
  <c r="M79" i="7" l="1"/>
  <c r="G79" i="7"/>
  <c r="U79" i="7" s="1"/>
  <c r="V79" i="7" s="1"/>
  <c r="E81" i="7"/>
  <c r="T80" i="7"/>
  <c r="F80" i="7"/>
  <c r="N80" i="7" s="1"/>
  <c r="E82" i="7" l="1"/>
  <c r="T81" i="7"/>
  <c r="F81" i="7"/>
  <c r="N81" i="7" s="1"/>
  <c r="M80" i="7"/>
  <c r="G80" i="7"/>
  <c r="U80" i="7" s="1"/>
  <c r="V80" i="7" s="1"/>
  <c r="M81" i="7" l="1"/>
  <c r="G81" i="7"/>
  <c r="U81" i="7" s="1"/>
  <c r="V81" i="7" s="1"/>
  <c r="E83" i="7"/>
  <c r="T82" i="7"/>
  <c r="F82" i="7"/>
  <c r="N82" i="7" s="1"/>
  <c r="M82" i="7" l="1"/>
  <c r="G82" i="7"/>
  <c r="U82" i="7" s="1"/>
  <c r="V82" i="7" s="1"/>
  <c r="E84" i="7"/>
  <c r="T83" i="7"/>
  <c r="F83" i="7"/>
  <c r="N83" i="7" s="1"/>
  <c r="M83" i="7" l="1"/>
  <c r="G83" i="7"/>
  <c r="U83" i="7" s="1"/>
  <c r="V83" i="7" s="1"/>
  <c r="E85" i="7"/>
  <c r="T84" i="7"/>
  <c r="F84" i="7"/>
  <c r="N84" i="7" s="1"/>
  <c r="M84" i="7" l="1"/>
  <c r="G84" i="7"/>
  <c r="U84" i="7" s="1"/>
  <c r="V84" i="7" s="1"/>
  <c r="E86" i="7"/>
  <c r="T85" i="7"/>
  <c r="F85" i="7"/>
  <c r="N85" i="7" s="1"/>
  <c r="M85" i="7" l="1"/>
  <c r="G85" i="7"/>
  <c r="U85" i="7" s="1"/>
  <c r="V85" i="7" s="1"/>
  <c r="E87" i="7"/>
  <c r="T86" i="7"/>
  <c r="F86" i="7"/>
  <c r="N86" i="7" s="1"/>
  <c r="M86" i="7" l="1"/>
  <c r="G86" i="7"/>
  <c r="U86" i="7" s="1"/>
  <c r="V86" i="7" s="1"/>
  <c r="E88" i="7"/>
  <c r="T87" i="7"/>
  <c r="F87" i="7"/>
  <c r="N87" i="7" s="1"/>
  <c r="M87" i="7" l="1"/>
  <c r="G87" i="7"/>
  <c r="U87" i="7" s="1"/>
  <c r="V87" i="7" s="1"/>
  <c r="E89" i="7"/>
  <c r="T88" i="7"/>
  <c r="F88" i="7"/>
  <c r="N88" i="7" s="1"/>
  <c r="M88" i="7" l="1"/>
  <c r="G88" i="7"/>
  <c r="U88" i="7" s="1"/>
  <c r="V88" i="7" s="1"/>
  <c r="E90" i="7"/>
  <c r="T89" i="7"/>
  <c r="F89" i="7"/>
  <c r="N89" i="7" s="1"/>
  <c r="M89" i="7" l="1"/>
  <c r="G89" i="7"/>
  <c r="U89" i="7" s="1"/>
  <c r="V89" i="7" s="1"/>
  <c r="E91" i="7"/>
  <c r="T90" i="7"/>
  <c r="F90" i="7"/>
  <c r="N90" i="7" s="1"/>
  <c r="M90" i="7" l="1"/>
  <c r="G90" i="7"/>
  <c r="U90" i="7" s="1"/>
  <c r="V90" i="7" s="1"/>
  <c r="E92" i="7"/>
  <c r="T91" i="7"/>
  <c r="F91" i="7"/>
  <c r="N91" i="7" s="1"/>
  <c r="M91" i="7" l="1"/>
  <c r="G91" i="7"/>
  <c r="U91" i="7" s="1"/>
  <c r="V91" i="7" s="1"/>
  <c r="E93" i="7"/>
  <c r="T92" i="7"/>
  <c r="F92" i="7"/>
  <c r="N92" i="7" s="1"/>
  <c r="E94" i="7" l="1"/>
  <c r="T93" i="7"/>
  <c r="F93" i="7"/>
  <c r="N93" i="7" s="1"/>
  <c r="M92" i="7"/>
  <c r="G92" i="7"/>
  <c r="U92" i="7" s="1"/>
  <c r="V92" i="7" s="1"/>
  <c r="M93" i="7" l="1"/>
  <c r="G93" i="7"/>
  <c r="U93" i="7" s="1"/>
  <c r="V93" i="7" s="1"/>
  <c r="E95" i="7"/>
  <c r="T94" i="7"/>
  <c r="F94" i="7"/>
  <c r="N94" i="7" s="1"/>
  <c r="M94" i="7" l="1"/>
  <c r="G94" i="7"/>
  <c r="U94" i="7" s="1"/>
  <c r="V94" i="7" s="1"/>
  <c r="E96" i="7"/>
  <c r="T95" i="7"/>
  <c r="F95" i="7"/>
  <c r="N95" i="7" s="1"/>
  <c r="M95" i="7" l="1"/>
  <c r="G95" i="7"/>
  <c r="U95" i="7" s="1"/>
  <c r="V95" i="7" s="1"/>
  <c r="E97" i="7"/>
  <c r="T96" i="7"/>
  <c r="F96" i="7"/>
  <c r="N96" i="7" s="1"/>
  <c r="M96" i="7" l="1"/>
  <c r="G96" i="7"/>
  <c r="U96" i="7" s="1"/>
  <c r="V96" i="7" s="1"/>
  <c r="E98" i="7"/>
  <c r="T97" i="7"/>
  <c r="F97" i="7"/>
  <c r="N97" i="7" s="1"/>
  <c r="M97" i="7" l="1"/>
  <c r="G97" i="7"/>
  <c r="U97" i="7" s="1"/>
  <c r="V97" i="7" s="1"/>
  <c r="E99" i="7"/>
  <c r="T98" i="7"/>
  <c r="F98" i="7"/>
  <c r="N98" i="7" s="1"/>
  <c r="M98" i="7" l="1"/>
  <c r="G98" i="7"/>
  <c r="U98" i="7" s="1"/>
  <c r="V98" i="7" s="1"/>
  <c r="E100" i="7"/>
  <c r="T99" i="7"/>
  <c r="F99" i="7"/>
  <c r="N99" i="7" s="1"/>
  <c r="M99" i="7" l="1"/>
  <c r="G99" i="7"/>
  <c r="U99" i="7" s="1"/>
  <c r="V99" i="7" s="1"/>
  <c r="E101" i="7"/>
  <c r="T100" i="7"/>
  <c r="F100" i="7"/>
  <c r="N100" i="7" s="1"/>
  <c r="M100" i="7" l="1"/>
  <c r="G100" i="7"/>
  <c r="U100" i="7" s="1"/>
  <c r="V100" i="7" s="1"/>
  <c r="E102" i="7"/>
  <c r="T101" i="7"/>
  <c r="F101" i="7"/>
  <c r="N101" i="7" s="1"/>
  <c r="M101" i="7" l="1"/>
  <c r="G101" i="7"/>
  <c r="U101" i="7" s="1"/>
  <c r="V101" i="7" s="1"/>
  <c r="E103" i="7"/>
  <c r="T102" i="7"/>
  <c r="F102" i="7"/>
  <c r="N102" i="7" s="1"/>
  <c r="E104" i="7" l="1"/>
  <c r="T103" i="7"/>
  <c r="F103" i="7"/>
  <c r="N103" i="7" s="1"/>
  <c r="M102" i="7"/>
  <c r="G102" i="7"/>
  <c r="U102" i="7" s="1"/>
  <c r="V102" i="7" s="1"/>
  <c r="M103" i="7" l="1"/>
  <c r="G103" i="7"/>
  <c r="U103" i="7" s="1"/>
  <c r="V103" i="7" s="1"/>
  <c r="E105" i="7"/>
  <c r="T104" i="7"/>
  <c r="F104" i="7"/>
  <c r="N104" i="7" s="1"/>
  <c r="E106" i="7" l="1"/>
  <c r="T105" i="7"/>
  <c r="F105" i="7"/>
  <c r="N105" i="7" s="1"/>
  <c r="M104" i="7"/>
  <c r="G104" i="7"/>
  <c r="U104" i="7" s="1"/>
  <c r="V104" i="7" s="1"/>
  <c r="M105" i="7" l="1"/>
  <c r="G105" i="7"/>
  <c r="U105" i="7" s="1"/>
  <c r="V105" i="7" s="1"/>
  <c r="E107" i="7"/>
  <c r="T106" i="7"/>
  <c r="F106" i="7"/>
  <c r="N106" i="7" s="1"/>
  <c r="M106" i="7" l="1"/>
  <c r="G106" i="7"/>
  <c r="U106" i="7" s="1"/>
  <c r="V106" i="7" s="1"/>
  <c r="T107" i="7"/>
  <c r="E108" i="7"/>
  <c r="F107" i="7"/>
  <c r="N107" i="7" s="1"/>
  <c r="T108" i="7" l="1"/>
  <c r="F108" i="7"/>
  <c r="N108" i="7" s="1"/>
  <c r="E109" i="7"/>
  <c r="M107" i="7"/>
  <c r="G107" i="7"/>
  <c r="U107" i="7" s="1"/>
  <c r="V107" i="7" s="1"/>
  <c r="T109" i="7" l="1"/>
  <c r="F109" i="7"/>
  <c r="N109" i="7" s="1"/>
  <c r="E110" i="7"/>
  <c r="M108" i="7"/>
  <c r="G108" i="7"/>
  <c r="U108" i="7" s="1"/>
  <c r="V108" i="7" s="1"/>
  <c r="T110" i="7" l="1"/>
  <c r="F110" i="7"/>
  <c r="N110" i="7" s="1"/>
  <c r="E111" i="7"/>
  <c r="M109" i="7"/>
  <c r="G109" i="7"/>
  <c r="U109" i="7" s="1"/>
  <c r="V109" i="7" s="1"/>
  <c r="M110" i="7" l="1"/>
  <c r="G110" i="7"/>
  <c r="U110" i="7"/>
  <c r="V110" i="7" s="1"/>
  <c r="T111" i="7"/>
  <c r="F111" i="7"/>
  <c r="N111" i="7" s="1"/>
  <c r="E112" i="7"/>
  <c r="M111" i="7" l="1"/>
  <c r="G111" i="7"/>
  <c r="U111" i="7"/>
  <c r="V111" i="7" s="1"/>
  <c r="T112" i="7"/>
  <c r="F112" i="7"/>
  <c r="N112" i="7" s="1"/>
  <c r="E113" i="7"/>
  <c r="T113" i="7" l="1"/>
  <c r="F113" i="7"/>
  <c r="N113" i="7" s="1"/>
  <c r="E114" i="7"/>
  <c r="M112" i="7"/>
  <c r="G112" i="7"/>
  <c r="U112" i="7" s="1"/>
  <c r="V112" i="7" s="1"/>
  <c r="T114" i="7" l="1"/>
  <c r="F114" i="7"/>
  <c r="N114" i="7" s="1"/>
  <c r="E115" i="7"/>
  <c r="M113" i="7"/>
  <c r="G113" i="7"/>
  <c r="U113" i="7" s="1"/>
  <c r="V113" i="7" s="1"/>
  <c r="M114" i="7" l="1"/>
  <c r="G114" i="7"/>
  <c r="U114" i="7" s="1"/>
  <c r="V114" i="7" s="1"/>
  <c r="T115" i="7"/>
  <c r="F115" i="7"/>
  <c r="N115" i="7" s="1"/>
  <c r="E116" i="7"/>
  <c r="T116" i="7" l="1"/>
  <c r="F116" i="7"/>
  <c r="N116" i="7" s="1"/>
  <c r="E117" i="7"/>
  <c r="M115" i="7"/>
  <c r="G115" i="7"/>
  <c r="U115" i="7"/>
  <c r="V115" i="7" s="1"/>
  <c r="T117" i="7" l="1"/>
  <c r="F117" i="7"/>
  <c r="N117" i="7" s="1"/>
  <c r="E118" i="7"/>
  <c r="M116" i="7"/>
  <c r="G116" i="7"/>
  <c r="U116" i="7" s="1"/>
  <c r="V116" i="7" s="1"/>
  <c r="M117" i="7" l="1"/>
  <c r="G117" i="7"/>
  <c r="U117" i="7" s="1"/>
  <c r="V117" i="7" s="1"/>
  <c r="T118" i="7"/>
  <c r="F118" i="7"/>
  <c r="N118" i="7" s="1"/>
  <c r="E119" i="7"/>
  <c r="M118" i="7" l="1"/>
  <c r="G118" i="7"/>
  <c r="U118" i="7" s="1"/>
  <c r="V118" i="7" s="1"/>
  <c r="T119" i="7"/>
  <c r="F119" i="7"/>
  <c r="N119" i="7" s="1"/>
  <c r="E120" i="7"/>
  <c r="M119" i="7" l="1"/>
  <c r="G119" i="7"/>
  <c r="U119" i="7" s="1"/>
  <c r="V119" i="7" s="1"/>
  <c r="T120" i="7"/>
  <c r="F120" i="7"/>
  <c r="N120" i="7" s="1"/>
  <c r="E121" i="7"/>
  <c r="M120" i="7" l="1"/>
  <c r="G120" i="7"/>
  <c r="U120" i="7" s="1"/>
  <c r="V120" i="7" s="1"/>
  <c r="T121" i="7"/>
  <c r="F121" i="7"/>
  <c r="N121" i="7" s="1"/>
  <c r="E122" i="7"/>
  <c r="M121" i="7" l="1"/>
  <c r="G121" i="7"/>
  <c r="U121" i="7" s="1"/>
  <c r="V121" i="7" s="1"/>
  <c r="T122" i="7"/>
  <c r="F122" i="7"/>
  <c r="N122" i="7" s="1"/>
  <c r="E123" i="7"/>
  <c r="T123" i="7" l="1"/>
  <c r="F123" i="7"/>
  <c r="N123" i="7" s="1"/>
  <c r="E124" i="7"/>
  <c r="M122" i="7"/>
  <c r="G122" i="7"/>
  <c r="U122" i="7" s="1"/>
  <c r="V122" i="7" s="1"/>
  <c r="T124" i="7" l="1"/>
  <c r="F124" i="7"/>
  <c r="N124" i="7" s="1"/>
  <c r="E125" i="7"/>
  <c r="M123" i="7"/>
  <c r="G123" i="7"/>
  <c r="U123" i="7" s="1"/>
  <c r="V123" i="7" s="1"/>
  <c r="T125" i="7" l="1"/>
  <c r="F125" i="7"/>
  <c r="N125" i="7" s="1"/>
  <c r="E126" i="7"/>
  <c r="M124" i="7"/>
  <c r="G124" i="7"/>
  <c r="U124" i="7" s="1"/>
  <c r="V124" i="7" s="1"/>
  <c r="G125" i="7" l="1"/>
  <c r="U125" i="7" s="1"/>
  <c r="V125" i="7" s="1"/>
  <c r="M125" i="7"/>
  <c r="T126" i="7"/>
  <c r="F126" i="7"/>
  <c r="N126" i="7" s="1"/>
  <c r="E127" i="7"/>
  <c r="T127" i="7" l="1"/>
  <c r="F127" i="7"/>
  <c r="N127" i="7" s="1"/>
  <c r="E128" i="7"/>
  <c r="G126" i="7"/>
  <c r="U126" i="7" s="1"/>
  <c r="V126" i="7" s="1"/>
  <c r="M126" i="7"/>
  <c r="T128" i="7" l="1"/>
  <c r="F128" i="7"/>
  <c r="N128" i="7" s="1"/>
  <c r="E129" i="7"/>
  <c r="G127" i="7"/>
  <c r="U127" i="7" s="1"/>
  <c r="V127" i="7" s="1"/>
  <c r="M127" i="7"/>
  <c r="T129" i="7" l="1"/>
  <c r="F129" i="7"/>
  <c r="N129" i="7" s="1"/>
  <c r="E130" i="7"/>
  <c r="G128" i="7"/>
  <c r="U128" i="7" s="1"/>
  <c r="V128" i="7" s="1"/>
  <c r="M128" i="7"/>
  <c r="G129" i="7" l="1"/>
  <c r="U129" i="7" s="1"/>
  <c r="V129" i="7" s="1"/>
  <c r="M129" i="7"/>
  <c r="T130" i="7"/>
  <c r="F130" i="7"/>
  <c r="N130" i="7" s="1"/>
  <c r="E131" i="7"/>
  <c r="T131" i="7" l="1"/>
  <c r="F131" i="7"/>
  <c r="N131" i="7" s="1"/>
  <c r="E132" i="7"/>
  <c r="G130" i="7"/>
  <c r="U130" i="7" s="1"/>
  <c r="V130" i="7" s="1"/>
  <c r="M130" i="7"/>
  <c r="T132" i="7" l="1"/>
  <c r="F132" i="7"/>
  <c r="N132" i="7" s="1"/>
  <c r="E133" i="7"/>
  <c r="G131" i="7"/>
  <c r="U131" i="7" s="1"/>
  <c r="V131" i="7" s="1"/>
  <c r="M131" i="7"/>
  <c r="T133" i="7" l="1"/>
  <c r="F133" i="7"/>
  <c r="N133" i="7" s="1"/>
  <c r="E134" i="7"/>
  <c r="G132" i="7"/>
  <c r="U132" i="7" s="1"/>
  <c r="V132" i="7" s="1"/>
  <c r="M132" i="7"/>
  <c r="G133" i="7" l="1"/>
  <c r="U133" i="7" s="1"/>
  <c r="V133" i="7" s="1"/>
  <c r="M133" i="7"/>
  <c r="T134" i="7"/>
  <c r="F134" i="7"/>
  <c r="N134" i="7" s="1"/>
  <c r="E135" i="7"/>
  <c r="G134" i="7" l="1"/>
  <c r="U134" i="7" s="1"/>
  <c r="V134" i="7" s="1"/>
  <c r="M134" i="7"/>
  <c r="T135" i="7"/>
  <c r="F135" i="7"/>
  <c r="N135" i="7" s="1"/>
  <c r="E136" i="7"/>
  <c r="G135" i="7" l="1"/>
  <c r="U135" i="7" s="1"/>
  <c r="V135" i="7" s="1"/>
  <c r="M135" i="7"/>
  <c r="T136" i="7"/>
  <c r="F136" i="7"/>
  <c r="N136" i="7" s="1"/>
  <c r="E137" i="7"/>
  <c r="T137" i="7" l="1"/>
  <c r="F137" i="7"/>
  <c r="N137" i="7" s="1"/>
  <c r="E138" i="7"/>
  <c r="G136" i="7"/>
  <c r="U136" i="7" s="1"/>
  <c r="V136" i="7" s="1"/>
  <c r="M136" i="7"/>
  <c r="G137" i="7" l="1"/>
  <c r="U137" i="7" s="1"/>
  <c r="V137" i="7" s="1"/>
  <c r="M137" i="7"/>
  <c r="T138" i="7"/>
  <c r="F138" i="7"/>
  <c r="N138" i="7" s="1"/>
  <c r="E139" i="7"/>
  <c r="T139" i="7" l="1"/>
  <c r="F139" i="7"/>
  <c r="N139" i="7" s="1"/>
  <c r="E140" i="7"/>
  <c r="G138" i="7"/>
  <c r="U138" i="7" s="1"/>
  <c r="V138" i="7" s="1"/>
  <c r="M138" i="7"/>
  <c r="G139" i="7" l="1"/>
  <c r="U139" i="7" s="1"/>
  <c r="V139" i="7" s="1"/>
  <c r="M139" i="7"/>
  <c r="T140" i="7"/>
  <c r="F140" i="7"/>
  <c r="N140" i="7" s="1"/>
  <c r="E141" i="7"/>
  <c r="T141" i="7" l="1"/>
  <c r="F141" i="7"/>
  <c r="N141" i="7" s="1"/>
  <c r="E142" i="7"/>
  <c r="G140" i="7"/>
  <c r="U140" i="7" s="1"/>
  <c r="V140" i="7" s="1"/>
  <c r="M140" i="7"/>
  <c r="G141" i="7" l="1"/>
  <c r="U141" i="7" s="1"/>
  <c r="V141" i="7" s="1"/>
  <c r="M141" i="7"/>
  <c r="T142" i="7"/>
  <c r="F142" i="7"/>
  <c r="N142" i="7" s="1"/>
  <c r="E143" i="7"/>
  <c r="E144" i="7" s="1"/>
  <c r="E145" i="7" s="1"/>
  <c r="E146" i="7" s="1"/>
  <c r="E147" i="7" s="1"/>
  <c r="E148" i="7" s="1"/>
  <c r="E149" i="7" s="1"/>
  <c r="E150" i="7" s="1"/>
  <c r="E151" i="7" s="1"/>
  <c r="E152" i="7" s="1"/>
  <c r="E153" i="7" s="1"/>
  <c r="E154" i="7" s="1"/>
  <c r="E155" i="7" s="1"/>
  <c r="E156" i="7" s="1"/>
  <c r="E157" i="7" s="1"/>
  <c r="E158" i="7" s="1"/>
  <c r="E159" i="7" s="1"/>
  <c r="E160" i="7" s="1"/>
  <c r="E161" i="7" s="1"/>
  <c r="E162" i="7" s="1"/>
  <c r="E163" i="7" s="1"/>
  <c r="E164" i="7" s="1"/>
  <c r="E165" i="7" s="1"/>
  <c r="E166" i="7" s="1"/>
  <c r="E167" i="7" s="1"/>
  <c r="E168" i="7" s="1"/>
  <c r="E169" i="7" s="1"/>
  <c r="E170" i="7" s="1"/>
  <c r="E171" i="7" s="1"/>
  <c r="E172" i="7" s="1"/>
  <c r="E173" i="7" s="1"/>
  <c r="E174" i="7" s="1"/>
  <c r="E175" i="7" s="1"/>
  <c r="E176" i="7" s="1"/>
  <c r="E177" i="7" s="1"/>
  <c r="E178" i="7" s="1"/>
  <c r="E179" i="7" s="1"/>
  <c r="E180" i="7" s="1"/>
  <c r="E181" i="7" s="1"/>
  <c r="E182" i="7" s="1"/>
  <c r="E183" i="7" s="1"/>
  <c r="E184" i="7" s="1"/>
  <c r="E185" i="7" s="1"/>
  <c r="E186" i="7" s="1"/>
  <c r="E187" i="7" s="1"/>
  <c r="E188" i="7" s="1"/>
  <c r="E189" i="7" s="1"/>
  <c r="E190" i="7" s="1"/>
  <c r="E191" i="7" s="1"/>
  <c r="E192" i="7" s="1"/>
  <c r="E193" i="7" s="1"/>
  <c r="E194" i="7" s="1"/>
  <c r="E195" i="7" s="1"/>
  <c r="E196" i="7" s="1"/>
  <c r="E197" i="7" s="1"/>
  <c r="E198" i="7" s="1"/>
  <c r="E199" i="7" s="1"/>
  <c r="E200" i="7" s="1"/>
  <c r="E201" i="7" s="1"/>
  <c r="E202" i="7" s="1"/>
  <c r="E203" i="7" s="1"/>
  <c r="E204" i="7" s="1"/>
  <c r="E205" i="7" s="1"/>
  <c r="E206" i="7" s="1"/>
  <c r="E207" i="7" s="1"/>
  <c r="E208" i="7" s="1"/>
  <c r="E209" i="7" s="1"/>
  <c r="E210" i="7" s="1"/>
  <c r="E211" i="7" s="1"/>
  <c r="E212" i="7" s="1"/>
  <c r="E213" i="7" s="1"/>
  <c r="E214" i="7" s="1"/>
  <c r="E215" i="7" s="1"/>
  <c r="E216" i="7" s="1"/>
  <c r="E217" i="7" s="1"/>
  <c r="E218" i="7" s="1"/>
  <c r="E219" i="7" s="1"/>
  <c r="E220" i="7" s="1"/>
  <c r="E221" i="7" s="1"/>
  <c r="E222" i="7" s="1"/>
  <c r="E223" i="7" s="1"/>
  <c r="E224" i="7" s="1"/>
  <c r="E225" i="7" s="1"/>
  <c r="E226" i="7" s="1"/>
  <c r="E227" i="7" s="1"/>
  <c r="E228" i="7" s="1"/>
  <c r="E229" i="7" s="1"/>
  <c r="E230" i="7" s="1"/>
  <c r="E231" i="7" s="1"/>
  <c r="E232" i="7" s="1"/>
  <c r="E233" i="7" s="1"/>
  <c r="E234" i="7" s="1"/>
  <c r="E235" i="7" s="1"/>
  <c r="E236" i="7" s="1"/>
  <c r="E237" i="7" s="1"/>
  <c r="E238" i="7" s="1"/>
  <c r="E239" i="7" s="1"/>
  <c r="E240" i="7" s="1"/>
  <c r="E241" i="7" s="1"/>
  <c r="E242" i="7" s="1"/>
  <c r="E243" i="7" s="1"/>
  <c r="E244" i="7" s="1"/>
  <c r="E245" i="7" s="1"/>
  <c r="E246" i="7" s="1"/>
  <c r="E247" i="7" s="1"/>
  <c r="E248" i="7" s="1"/>
  <c r="E249" i="7" s="1"/>
  <c r="E250" i="7" s="1"/>
  <c r="E251" i="7" s="1"/>
  <c r="E252" i="7" s="1"/>
  <c r="G142" i="7" l="1"/>
  <c r="U142" i="7" s="1"/>
  <c r="V142" i="7" s="1"/>
  <c r="M142" i="7"/>
  <c r="H24" i="10" s="1"/>
  <c r="V143" i="7" l="1"/>
  <c r="F17" i="7" s="1"/>
  <c r="H26" i="7" s="1"/>
  <c r="H109" i="7"/>
  <c r="H110" i="7"/>
  <c r="H114" i="7"/>
  <c r="H115" i="7"/>
  <c r="H118" i="7"/>
  <c r="H119" i="7"/>
  <c r="H120" i="7"/>
  <c r="H121" i="7"/>
  <c r="H122" i="7"/>
  <c r="H123" i="7"/>
  <c r="H124" i="7"/>
  <c r="H126" i="7"/>
  <c r="H127" i="7"/>
  <c r="H128" i="7"/>
  <c r="H129" i="7"/>
  <c r="H130" i="7"/>
  <c r="H131" i="7"/>
  <c r="H132" i="7"/>
  <c r="H134" i="7"/>
  <c r="H135" i="7"/>
  <c r="H136" i="7"/>
  <c r="H137" i="7"/>
  <c r="H138" i="7"/>
  <c r="H139" i="7"/>
  <c r="H140" i="7"/>
  <c r="H141" i="7"/>
  <c r="H142" i="7"/>
  <c r="H82" i="7" l="1"/>
  <c r="H23" i="7"/>
  <c r="H107" i="7"/>
  <c r="H106" i="7"/>
  <c r="H133" i="7"/>
  <c r="H125" i="7"/>
  <c r="H117" i="7"/>
  <c r="H105" i="7"/>
  <c r="H113" i="7"/>
  <c r="H104" i="7"/>
  <c r="H112" i="7"/>
  <c r="H103" i="7"/>
  <c r="H111" i="7"/>
  <c r="H102" i="7"/>
  <c r="H101" i="7"/>
  <c r="H116" i="7"/>
  <c r="H108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30" i="7"/>
  <c r="H38" i="7"/>
  <c r="H46" i="7"/>
  <c r="H54" i="7"/>
  <c r="H62" i="7"/>
  <c r="H70" i="7"/>
  <c r="H78" i="7"/>
  <c r="H58" i="7"/>
  <c r="H35" i="7"/>
  <c r="H45" i="7"/>
  <c r="H77" i="7"/>
  <c r="H31" i="7"/>
  <c r="O31" i="7" s="1"/>
  <c r="Q31" i="7" s="1"/>
  <c r="H39" i="7"/>
  <c r="H47" i="7"/>
  <c r="H55" i="7"/>
  <c r="H63" i="7"/>
  <c r="H71" i="7"/>
  <c r="H79" i="7"/>
  <c r="H66" i="7"/>
  <c r="H43" i="7"/>
  <c r="H59" i="7"/>
  <c r="H53" i="7"/>
  <c r="H32" i="7"/>
  <c r="O32" i="7" s="1"/>
  <c r="Q32" i="7" s="1"/>
  <c r="H40" i="7"/>
  <c r="H48" i="7"/>
  <c r="H56" i="7"/>
  <c r="H64" i="7"/>
  <c r="H72" i="7"/>
  <c r="H80" i="7"/>
  <c r="O26" i="7"/>
  <c r="H42" i="7"/>
  <c r="H74" i="7"/>
  <c r="H51" i="7"/>
  <c r="H67" i="7"/>
  <c r="H61" i="7"/>
  <c r="H33" i="7"/>
  <c r="O33" i="7" s="1"/>
  <c r="Q33" i="7" s="1"/>
  <c r="H41" i="7"/>
  <c r="H49" i="7"/>
  <c r="H57" i="7"/>
  <c r="H65" i="7"/>
  <c r="H73" i="7"/>
  <c r="H81" i="7"/>
  <c r="H34" i="7"/>
  <c r="O34" i="7" s="1"/>
  <c r="Q34" i="7" s="1"/>
  <c r="H50" i="7"/>
  <c r="H27" i="7"/>
  <c r="O27" i="7" s="1"/>
  <c r="Q27" i="7" s="1"/>
  <c r="H75" i="7"/>
  <c r="H37" i="7"/>
  <c r="H28" i="7"/>
  <c r="O28" i="7" s="1"/>
  <c r="Q28" i="7" s="1"/>
  <c r="H36" i="7"/>
  <c r="H44" i="7"/>
  <c r="H52" i="7"/>
  <c r="H60" i="7"/>
  <c r="H68" i="7"/>
  <c r="H76" i="7"/>
  <c r="H29" i="7"/>
  <c r="O29" i="7" s="1"/>
  <c r="Q29" i="7" s="1"/>
  <c r="H69" i="7"/>
  <c r="O30" i="7"/>
  <c r="Q30" i="7" s="1"/>
  <c r="O23" i="7" l="1"/>
  <c r="Q23" i="7" s="1"/>
  <c r="Q26" i="7"/>
  <c r="H12" i="10"/>
  <c r="J23" i="7"/>
  <c r="P23" i="7" s="1"/>
  <c r="I24" i="7" s="1"/>
  <c r="H24" i="7" s="1"/>
  <c r="O24" i="7" s="1"/>
  <c r="Q24" i="7" s="1"/>
  <c r="J24" i="7" l="1"/>
  <c r="P24" i="7" s="1"/>
  <c r="I25" i="7" s="1"/>
  <c r="H25" i="7" l="1"/>
  <c r="H25" i="10" s="1"/>
  <c r="O25" i="7" l="1"/>
  <c r="Q25" i="7" s="1"/>
  <c r="H16" i="10"/>
  <c r="J25" i="7"/>
  <c r="P25" i="7" s="1"/>
  <c r="I26" i="7" s="1"/>
  <c r="J26" i="7" l="1"/>
  <c r="P26" i="7" s="1"/>
  <c r="I27" i="7" s="1"/>
  <c r="J27" i="7" s="1"/>
  <c r="P27" i="7" s="1"/>
  <c r="I28" i="7" s="1"/>
  <c r="J28" i="7" s="1"/>
  <c r="P28" i="7" s="1"/>
  <c r="I29" i="7" s="1"/>
  <c r="J29" i="7" s="1"/>
  <c r="P29" i="7" s="1"/>
  <c r="I30" i="7" s="1"/>
  <c r="J30" i="7" s="1"/>
  <c r="P30" i="7" s="1"/>
  <c r="I31" i="7" s="1"/>
  <c r="J31" i="7" s="1"/>
  <c r="P31" i="7" s="1"/>
  <c r="I32" i="7" l="1"/>
  <c r="J32" i="7" s="1"/>
  <c r="P32" i="7" s="1"/>
  <c r="I33" i="7" l="1"/>
  <c r="J33" i="7" s="1"/>
  <c r="P33" i="7" s="1"/>
  <c r="I34" i="7" l="1"/>
  <c r="J34" i="7" s="1"/>
  <c r="P34" i="7" s="1"/>
  <c r="R34" i="7" l="1"/>
  <c r="I35" i="7"/>
  <c r="J35" i="7" s="1"/>
  <c r="P35" i="7" s="1"/>
  <c r="I36" i="7" l="1"/>
  <c r="J36" i="7" s="1"/>
  <c r="P36" i="7" s="1"/>
  <c r="R35" i="7"/>
  <c r="K35" i="7"/>
  <c r="I37" i="7" l="1"/>
  <c r="J37" i="7" s="1"/>
  <c r="P37" i="7" s="1"/>
  <c r="L35" i="7"/>
  <c r="O35" i="7" s="1"/>
  <c r="R36" i="7"/>
  <c r="K36" i="7"/>
  <c r="R37" i="7" l="1"/>
  <c r="K37" i="7"/>
  <c r="I38" i="7"/>
  <c r="J38" i="7" s="1"/>
  <c r="P38" i="7" s="1"/>
  <c r="L36" i="7"/>
  <c r="O36" i="7" s="1"/>
  <c r="I39" i="7" l="1"/>
  <c r="J39" i="7" s="1"/>
  <c r="P39" i="7" s="1"/>
  <c r="L37" i="7"/>
  <c r="O37" i="7" s="1"/>
  <c r="R38" i="7"/>
  <c r="K38" i="7"/>
  <c r="I40" i="7" l="1"/>
  <c r="J40" i="7" s="1"/>
  <c r="P40" i="7" s="1"/>
  <c r="R39" i="7"/>
  <c r="K39" i="7"/>
  <c r="L38" i="7"/>
  <c r="O38" i="7" s="1"/>
  <c r="I41" i="7" l="1"/>
  <c r="J41" i="7" s="1"/>
  <c r="P41" i="7" s="1"/>
  <c r="R40" i="7"/>
  <c r="K40" i="7"/>
  <c r="L39" i="7"/>
  <c r="O39" i="7" s="1"/>
  <c r="L40" i="7" l="1"/>
  <c r="O40" i="7" s="1"/>
  <c r="R41" i="7"/>
  <c r="K41" i="7"/>
  <c r="I42" i="7"/>
  <c r="J42" i="7" s="1"/>
  <c r="P42" i="7" s="1"/>
  <c r="I43" i="7" l="1"/>
  <c r="J43" i="7" s="1"/>
  <c r="P43" i="7" s="1"/>
  <c r="R42" i="7"/>
  <c r="K42" i="7"/>
  <c r="L41" i="7"/>
  <c r="O41" i="7" s="1"/>
  <c r="R43" i="7" l="1"/>
  <c r="K43" i="7"/>
  <c r="I44" i="7"/>
  <c r="J44" i="7" s="1"/>
  <c r="P44" i="7" s="1"/>
  <c r="L42" i="7"/>
  <c r="O42" i="7" s="1"/>
  <c r="I45" i="7" l="1"/>
  <c r="J45" i="7" s="1"/>
  <c r="P45" i="7" s="1"/>
  <c r="L43" i="7"/>
  <c r="O43" i="7" s="1"/>
  <c r="R44" i="7"/>
  <c r="K44" i="7"/>
  <c r="I46" i="7" l="1"/>
  <c r="J46" i="7" s="1"/>
  <c r="P46" i="7" s="1"/>
  <c r="R45" i="7"/>
  <c r="K46" i="7" s="1"/>
  <c r="K45" i="7"/>
  <c r="L44" i="7"/>
  <c r="O44" i="7" s="1"/>
  <c r="R46" i="7" l="1"/>
  <c r="I47" i="7"/>
  <c r="J47" i="7" s="1"/>
  <c r="P47" i="7" s="1"/>
  <c r="L46" i="7"/>
  <c r="O46" i="7" s="1"/>
  <c r="L45" i="7"/>
  <c r="O45" i="7" s="1"/>
  <c r="I48" i="7" l="1"/>
  <c r="J48" i="7" s="1"/>
  <c r="P48" i="7" s="1"/>
  <c r="R47" i="7"/>
  <c r="K47" i="7"/>
  <c r="I49" i="7" l="1"/>
  <c r="J49" i="7" s="1"/>
  <c r="P49" i="7" s="1"/>
  <c r="R48" i="7"/>
  <c r="K48" i="7"/>
  <c r="L47" i="7"/>
  <c r="O47" i="7" s="1"/>
  <c r="I50" i="7" l="1"/>
  <c r="J50" i="7" s="1"/>
  <c r="P50" i="7" s="1"/>
  <c r="R49" i="7"/>
  <c r="K49" i="7"/>
  <c r="L48" i="7"/>
  <c r="O48" i="7" s="1"/>
  <c r="L49" i="7" l="1"/>
  <c r="O49" i="7" s="1"/>
  <c r="I51" i="7"/>
  <c r="J51" i="7" s="1"/>
  <c r="P51" i="7" s="1"/>
  <c r="R50" i="7"/>
  <c r="K50" i="7"/>
  <c r="I52" i="7" l="1"/>
  <c r="J52" i="7" s="1"/>
  <c r="P52" i="7" s="1"/>
  <c r="R51" i="7"/>
  <c r="K51" i="7"/>
  <c r="L50" i="7"/>
  <c r="O50" i="7" s="1"/>
  <c r="L51" i="7" l="1"/>
  <c r="O51" i="7" s="1"/>
  <c r="I53" i="7"/>
  <c r="J53" i="7" s="1"/>
  <c r="P53" i="7" s="1"/>
  <c r="R52" i="7"/>
  <c r="K52" i="7"/>
  <c r="I54" i="7" l="1"/>
  <c r="J54" i="7" s="1"/>
  <c r="P54" i="7" s="1"/>
  <c r="R53" i="7"/>
  <c r="K53" i="7"/>
  <c r="L52" i="7"/>
  <c r="O52" i="7" s="1"/>
  <c r="L53" i="7" l="1"/>
  <c r="O53" i="7" s="1"/>
  <c r="I55" i="7"/>
  <c r="J55" i="7" s="1"/>
  <c r="P55" i="7" s="1"/>
  <c r="R54" i="7"/>
  <c r="K54" i="7"/>
  <c r="I56" i="7" l="1"/>
  <c r="J56" i="7" s="1"/>
  <c r="P56" i="7" s="1"/>
  <c r="R55" i="7"/>
  <c r="K55" i="7"/>
  <c r="L54" i="7"/>
  <c r="O54" i="7" s="1"/>
  <c r="I57" i="7" l="1"/>
  <c r="J57" i="7" s="1"/>
  <c r="P57" i="7" s="1"/>
  <c r="R56" i="7"/>
  <c r="K56" i="7"/>
  <c r="L55" i="7"/>
  <c r="O55" i="7" s="1"/>
  <c r="I58" i="7" l="1"/>
  <c r="J58" i="7" s="1"/>
  <c r="P58" i="7" s="1"/>
  <c r="R57" i="7"/>
  <c r="K58" i="7" s="1"/>
  <c r="K57" i="7"/>
  <c r="L56" i="7"/>
  <c r="O56" i="7" s="1"/>
  <c r="R58" i="7" l="1"/>
  <c r="I59" i="7"/>
  <c r="J59" i="7" s="1"/>
  <c r="P59" i="7" s="1"/>
  <c r="L58" i="7"/>
  <c r="O58" i="7" s="1"/>
  <c r="L57" i="7"/>
  <c r="O57" i="7" s="1"/>
  <c r="I60" i="7" l="1"/>
  <c r="J60" i="7" s="1"/>
  <c r="P60" i="7" s="1"/>
  <c r="R59" i="7"/>
  <c r="K59" i="7"/>
  <c r="I61" i="7" l="1"/>
  <c r="J61" i="7" s="1"/>
  <c r="P61" i="7" s="1"/>
  <c r="R60" i="7"/>
  <c r="K60" i="7"/>
  <c r="L59" i="7"/>
  <c r="O59" i="7" s="1"/>
  <c r="L60" i="7" l="1"/>
  <c r="O60" i="7" s="1"/>
  <c r="I62" i="7"/>
  <c r="J62" i="7" s="1"/>
  <c r="P62" i="7" s="1"/>
  <c r="R61" i="7"/>
  <c r="K61" i="7"/>
  <c r="I63" i="7" l="1"/>
  <c r="J63" i="7" s="1"/>
  <c r="P63" i="7" s="1"/>
  <c r="R62" i="7"/>
  <c r="K62" i="7"/>
  <c r="L61" i="7"/>
  <c r="O61" i="7" s="1"/>
  <c r="I64" i="7" l="1"/>
  <c r="J64" i="7" s="1"/>
  <c r="P64" i="7" s="1"/>
  <c r="L62" i="7"/>
  <c r="O62" i="7" s="1"/>
  <c r="R63" i="7"/>
  <c r="K63" i="7"/>
  <c r="R64" i="7" l="1"/>
  <c r="K64" i="7"/>
  <c r="I65" i="7"/>
  <c r="J65" i="7" s="1"/>
  <c r="P65" i="7" s="1"/>
  <c r="L63" i="7"/>
  <c r="O63" i="7" s="1"/>
  <c r="I66" i="7" l="1"/>
  <c r="J66" i="7" s="1"/>
  <c r="P66" i="7" s="1"/>
  <c r="L64" i="7"/>
  <c r="O64" i="7" s="1"/>
  <c r="R65" i="7"/>
  <c r="K65" i="7"/>
  <c r="I67" i="7" l="1"/>
  <c r="J67" i="7" s="1"/>
  <c r="P67" i="7" s="1"/>
  <c r="R66" i="7"/>
  <c r="K66" i="7"/>
  <c r="L65" i="7"/>
  <c r="O65" i="7" s="1"/>
  <c r="I68" i="7" l="1"/>
  <c r="J68" i="7" s="1"/>
  <c r="P68" i="7" s="1"/>
  <c r="R67" i="7"/>
  <c r="K67" i="7"/>
  <c r="L66" i="7"/>
  <c r="O66" i="7" s="1"/>
  <c r="I69" i="7" l="1"/>
  <c r="J69" i="7" s="1"/>
  <c r="P69" i="7" s="1"/>
  <c r="R68" i="7"/>
  <c r="K68" i="7"/>
  <c r="L67" i="7"/>
  <c r="O67" i="7" s="1"/>
  <c r="I70" i="7" l="1"/>
  <c r="J70" i="7" s="1"/>
  <c r="P70" i="7" s="1"/>
  <c r="L68" i="7"/>
  <c r="O68" i="7" s="1"/>
  <c r="R69" i="7"/>
  <c r="K70" i="7" s="1"/>
  <c r="K69" i="7"/>
  <c r="L70" i="7" l="1"/>
  <c r="O70" i="7" s="1"/>
  <c r="L69" i="7"/>
  <c r="O69" i="7" s="1"/>
  <c r="R70" i="7"/>
  <c r="I71" i="7"/>
  <c r="J71" i="7" s="1"/>
  <c r="P71" i="7" s="1"/>
  <c r="I72" i="7" l="1"/>
  <c r="J72" i="7" s="1"/>
  <c r="P72" i="7" s="1"/>
  <c r="R71" i="7"/>
  <c r="K71" i="7"/>
  <c r="L71" i="7" l="1"/>
  <c r="O71" i="7" s="1"/>
  <c r="R72" i="7"/>
  <c r="K72" i="7"/>
  <c r="I73" i="7"/>
  <c r="J73" i="7" s="1"/>
  <c r="P73" i="7" s="1"/>
  <c r="I74" i="7" l="1"/>
  <c r="J74" i="7" s="1"/>
  <c r="P74" i="7" s="1"/>
  <c r="L72" i="7"/>
  <c r="O72" i="7" s="1"/>
  <c r="R73" i="7"/>
  <c r="K73" i="7"/>
  <c r="L73" i="7" l="1"/>
  <c r="O73" i="7" s="1"/>
  <c r="R74" i="7"/>
  <c r="K74" i="7"/>
  <c r="I75" i="7"/>
  <c r="J75" i="7" s="1"/>
  <c r="P75" i="7" s="1"/>
  <c r="I76" i="7" l="1"/>
  <c r="J76" i="7" s="1"/>
  <c r="P76" i="7" s="1"/>
  <c r="L74" i="7"/>
  <c r="O74" i="7" s="1"/>
  <c r="R75" i="7"/>
  <c r="K75" i="7"/>
  <c r="I77" i="7" l="1"/>
  <c r="J77" i="7" s="1"/>
  <c r="P77" i="7" s="1"/>
  <c r="L75" i="7"/>
  <c r="O75" i="7" s="1"/>
  <c r="R76" i="7"/>
  <c r="K76" i="7"/>
  <c r="R77" i="7" l="1"/>
  <c r="K77" i="7"/>
  <c r="L76" i="7"/>
  <c r="O76" i="7" s="1"/>
  <c r="I78" i="7"/>
  <c r="J78" i="7" s="1"/>
  <c r="P78" i="7" s="1"/>
  <c r="I79" i="7" l="1"/>
  <c r="J79" i="7" s="1"/>
  <c r="P79" i="7" s="1"/>
  <c r="L77" i="7"/>
  <c r="O77" i="7" s="1"/>
  <c r="R78" i="7"/>
  <c r="K78" i="7"/>
  <c r="I80" i="7" l="1"/>
  <c r="J80" i="7" s="1"/>
  <c r="P80" i="7" s="1"/>
  <c r="L78" i="7"/>
  <c r="O78" i="7" s="1"/>
  <c r="R79" i="7"/>
  <c r="K79" i="7"/>
  <c r="R80" i="7" l="1"/>
  <c r="K80" i="7"/>
  <c r="L79" i="7"/>
  <c r="O79" i="7" s="1"/>
  <c r="I81" i="7"/>
  <c r="J81" i="7" s="1"/>
  <c r="P81" i="7" s="1"/>
  <c r="I82" i="7" l="1"/>
  <c r="J82" i="7" s="1"/>
  <c r="P82" i="7" s="1"/>
  <c r="L80" i="7"/>
  <c r="O80" i="7" s="1"/>
  <c r="R81" i="7"/>
  <c r="K82" i="7" s="1"/>
  <c r="K81" i="7"/>
  <c r="R82" i="7" l="1"/>
  <c r="I83" i="7"/>
  <c r="J83" i="7" s="1"/>
  <c r="P83" i="7" s="1"/>
  <c r="L82" i="7"/>
  <c r="O82" i="7" s="1"/>
  <c r="L81" i="7"/>
  <c r="O81" i="7" s="1"/>
  <c r="I84" i="7" l="1"/>
  <c r="J84" i="7" s="1"/>
  <c r="P84" i="7" s="1"/>
  <c r="R83" i="7"/>
  <c r="K83" i="7"/>
  <c r="L83" i="7" l="1"/>
  <c r="O83" i="7" s="1"/>
  <c r="I85" i="7"/>
  <c r="J85" i="7" s="1"/>
  <c r="P85" i="7" s="1"/>
  <c r="R84" i="7"/>
  <c r="K84" i="7"/>
  <c r="I86" i="7" l="1"/>
  <c r="J86" i="7" s="1"/>
  <c r="P86" i="7" s="1"/>
  <c r="R85" i="7"/>
  <c r="K85" i="7"/>
  <c r="L84" i="7"/>
  <c r="O84" i="7" s="1"/>
  <c r="I87" i="7" l="1"/>
  <c r="J87" i="7" s="1"/>
  <c r="P87" i="7" s="1"/>
  <c r="L85" i="7"/>
  <c r="O85" i="7" s="1"/>
  <c r="R86" i="7"/>
  <c r="K86" i="7"/>
  <c r="I88" i="7" l="1"/>
  <c r="J88" i="7" s="1"/>
  <c r="P88" i="7" s="1"/>
  <c r="R87" i="7"/>
  <c r="K87" i="7"/>
  <c r="L86" i="7"/>
  <c r="O86" i="7" s="1"/>
  <c r="I89" i="7" l="1"/>
  <c r="J89" i="7" s="1"/>
  <c r="P89" i="7" s="1"/>
  <c r="L87" i="7"/>
  <c r="O87" i="7" s="1"/>
  <c r="R88" i="7"/>
  <c r="K88" i="7"/>
  <c r="I90" i="7" l="1"/>
  <c r="J90" i="7" s="1"/>
  <c r="P90" i="7" s="1"/>
  <c r="R89" i="7"/>
  <c r="K89" i="7"/>
  <c r="L88" i="7"/>
  <c r="O88" i="7" s="1"/>
  <c r="I91" i="7" l="1"/>
  <c r="J91" i="7" s="1"/>
  <c r="P91" i="7" s="1"/>
  <c r="L89" i="7"/>
  <c r="O89" i="7" s="1"/>
  <c r="R90" i="7"/>
  <c r="K90" i="7"/>
  <c r="I92" i="7" l="1"/>
  <c r="J92" i="7" s="1"/>
  <c r="P92" i="7" s="1"/>
  <c r="R91" i="7"/>
  <c r="K91" i="7"/>
  <c r="L90" i="7"/>
  <c r="O90" i="7" s="1"/>
  <c r="L91" i="7" l="1"/>
  <c r="O91" i="7" s="1"/>
  <c r="I93" i="7"/>
  <c r="J93" i="7" s="1"/>
  <c r="P93" i="7" s="1"/>
  <c r="R92" i="7"/>
  <c r="K92" i="7"/>
  <c r="I94" i="7" l="1"/>
  <c r="J94" i="7" s="1"/>
  <c r="P94" i="7" s="1"/>
  <c r="L92" i="7"/>
  <c r="O92" i="7" s="1"/>
  <c r="R93" i="7"/>
  <c r="K94" i="7" s="1"/>
  <c r="K93" i="7"/>
  <c r="L94" i="7" l="1"/>
  <c r="O94" i="7" s="1"/>
  <c r="R94" i="7"/>
  <c r="I95" i="7"/>
  <c r="J95" i="7" s="1"/>
  <c r="P95" i="7" s="1"/>
  <c r="L93" i="7"/>
  <c r="O93" i="7" s="1"/>
  <c r="I96" i="7" l="1"/>
  <c r="J96" i="7" s="1"/>
  <c r="P96" i="7" s="1"/>
  <c r="R95" i="7"/>
  <c r="K95" i="7"/>
  <c r="I97" i="7" l="1"/>
  <c r="J97" i="7" s="1"/>
  <c r="P97" i="7" s="1"/>
  <c r="R96" i="7"/>
  <c r="K96" i="7"/>
  <c r="L95" i="7"/>
  <c r="O95" i="7" s="1"/>
  <c r="I98" i="7" l="1"/>
  <c r="J98" i="7" s="1"/>
  <c r="P98" i="7" s="1"/>
  <c r="L96" i="7"/>
  <c r="O96" i="7" s="1"/>
  <c r="R97" i="7"/>
  <c r="K97" i="7"/>
  <c r="I99" i="7" l="1"/>
  <c r="J99" i="7" s="1"/>
  <c r="P99" i="7" s="1"/>
  <c r="L97" i="7"/>
  <c r="O97" i="7" s="1"/>
  <c r="R98" i="7"/>
  <c r="K98" i="7"/>
  <c r="R99" i="7" l="1"/>
  <c r="K99" i="7"/>
  <c r="I100" i="7"/>
  <c r="J100" i="7" s="1"/>
  <c r="P100" i="7" s="1"/>
  <c r="L98" i="7"/>
  <c r="O98" i="7" s="1"/>
  <c r="I101" i="7" l="1"/>
  <c r="J101" i="7" s="1"/>
  <c r="P101" i="7" s="1"/>
  <c r="L99" i="7"/>
  <c r="O99" i="7" s="1"/>
  <c r="R100" i="7"/>
  <c r="K100" i="7"/>
  <c r="I102" i="7" l="1"/>
  <c r="J102" i="7" s="1"/>
  <c r="P102" i="7" s="1"/>
  <c r="R101" i="7"/>
  <c r="K101" i="7"/>
  <c r="L100" i="7"/>
  <c r="O100" i="7" s="1"/>
  <c r="I103" i="7" l="1"/>
  <c r="J103" i="7" s="1"/>
  <c r="P103" i="7" s="1"/>
  <c r="R102" i="7"/>
  <c r="K102" i="7"/>
  <c r="L101" i="7"/>
  <c r="O101" i="7" s="1"/>
  <c r="I104" i="7" l="1"/>
  <c r="J104" i="7" s="1"/>
  <c r="P104" i="7" s="1"/>
  <c r="R103" i="7"/>
  <c r="K103" i="7"/>
  <c r="L102" i="7"/>
  <c r="O102" i="7" s="1"/>
  <c r="I105" i="7" l="1"/>
  <c r="J105" i="7" s="1"/>
  <c r="P105" i="7" s="1"/>
  <c r="L103" i="7"/>
  <c r="O103" i="7" s="1"/>
  <c r="R104" i="7"/>
  <c r="K104" i="7"/>
  <c r="I106" i="7" l="1"/>
  <c r="J106" i="7" s="1"/>
  <c r="P106" i="7" s="1"/>
  <c r="L104" i="7"/>
  <c r="O104" i="7" s="1"/>
  <c r="R105" i="7"/>
  <c r="K106" i="7" s="1"/>
  <c r="K105" i="7"/>
  <c r="R106" i="7" l="1"/>
  <c r="I107" i="7"/>
  <c r="J107" i="7" s="1"/>
  <c r="P107" i="7" s="1"/>
  <c r="L105" i="7"/>
  <c r="O105" i="7" s="1"/>
  <c r="L106" i="7"/>
  <c r="O106" i="7" s="1"/>
  <c r="I108" i="7" l="1"/>
  <c r="J108" i="7" s="1"/>
  <c r="P108" i="7" s="1"/>
  <c r="R107" i="7"/>
  <c r="K107" i="7"/>
  <c r="I109" i="7" l="1"/>
  <c r="J109" i="7" s="1"/>
  <c r="P109" i="7" s="1"/>
  <c r="L107" i="7"/>
  <c r="O107" i="7" s="1"/>
  <c r="R108" i="7"/>
  <c r="K108" i="7"/>
  <c r="I110" i="7" l="1"/>
  <c r="J110" i="7" s="1"/>
  <c r="P110" i="7" s="1"/>
  <c r="R109" i="7"/>
  <c r="K109" i="7"/>
  <c r="L108" i="7"/>
  <c r="O108" i="7" s="1"/>
  <c r="L109" i="7" l="1"/>
  <c r="O109" i="7" s="1"/>
  <c r="I111" i="7"/>
  <c r="J111" i="7" s="1"/>
  <c r="P111" i="7" s="1"/>
  <c r="R110" i="7"/>
  <c r="K110" i="7"/>
  <c r="I112" i="7" l="1"/>
  <c r="J112" i="7" s="1"/>
  <c r="P112" i="7" s="1"/>
  <c r="L110" i="7"/>
  <c r="O110" i="7" s="1"/>
  <c r="R111" i="7"/>
  <c r="K111" i="7"/>
  <c r="I113" i="7" l="1"/>
  <c r="J113" i="7" s="1"/>
  <c r="P113" i="7" s="1"/>
  <c r="L111" i="7"/>
  <c r="O111" i="7" s="1"/>
  <c r="R112" i="7"/>
  <c r="K112" i="7"/>
  <c r="I114" i="7" l="1"/>
  <c r="J114" i="7" s="1"/>
  <c r="P114" i="7" s="1"/>
  <c r="L112" i="7"/>
  <c r="O112" i="7" s="1"/>
  <c r="R113" i="7"/>
  <c r="K113" i="7"/>
  <c r="R114" i="7" l="1"/>
  <c r="K114" i="7"/>
  <c r="I115" i="7"/>
  <c r="J115" i="7" s="1"/>
  <c r="P115" i="7" s="1"/>
  <c r="L113" i="7"/>
  <c r="O113" i="7" s="1"/>
  <c r="I116" i="7" l="1"/>
  <c r="J116" i="7" s="1"/>
  <c r="P116" i="7" s="1"/>
  <c r="L114" i="7"/>
  <c r="O114" i="7" s="1"/>
  <c r="R115" i="7"/>
  <c r="K115" i="7"/>
  <c r="R116" i="7" l="1"/>
  <c r="K116" i="7"/>
  <c r="I117" i="7"/>
  <c r="J117" i="7" s="1"/>
  <c r="P117" i="7" s="1"/>
  <c r="L115" i="7"/>
  <c r="O115" i="7" s="1"/>
  <c r="I118" i="7" l="1"/>
  <c r="J118" i="7" s="1"/>
  <c r="P118" i="7" s="1"/>
  <c r="L116" i="7"/>
  <c r="O116" i="7" s="1"/>
  <c r="R117" i="7"/>
  <c r="K118" i="7" s="1"/>
  <c r="K117" i="7"/>
  <c r="L118" i="7" l="1"/>
  <c r="O118" i="7" s="1"/>
  <c r="L117" i="7"/>
  <c r="O117" i="7" s="1"/>
  <c r="R118" i="7"/>
  <c r="I119" i="7"/>
  <c r="J119" i="7" s="1"/>
  <c r="P119" i="7" s="1"/>
  <c r="I120" i="7" l="1"/>
  <c r="J120" i="7" s="1"/>
  <c r="P120" i="7" s="1"/>
  <c r="R119" i="7"/>
  <c r="K119" i="7"/>
  <c r="L119" i="7" l="1"/>
  <c r="O119" i="7" s="1"/>
  <c r="I121" i="7"/>
  <c r="J121" i="7" s="1"/>
  <c r="P121" i="7" s="1"/>
  <c r="R120" i="7"/>
  <c r="K120" i="7"/>
  <c r="I122" i="7" l="1"/>
  <c r="J122" i="7" s="1"/>
  <c r="P122" i="7" s="1"/>
  <c r="L120" i="7"/>
  <c r="O120" i="7" s="1"/>
  <c r="R121" i="7"/>
  <c r="K121" i="7"/>
  <c r="I123" i="7" l="1"/>
  <c r="J123" i="7" s="1"/>
  <c r="P123" i="7" s="1"/>
  <c r="L121" i="7"/>
  <c r="O121" i="7" s="1"/>
  <c r="R122" i="7"/>
  <c r="K122" i="7"/>
  <c r="I124" i="7" l="1"/>
  <c r="J124" i="7" s="1"/>
  <c r="P124" i="7" s="1"/>
  <c r="R123" i="7"/>
  <c r="K123" i="7"/>
  <c r="L122" i="7"/>
  <c r="O122" i="7" s="1"/>
  <c r="L123" i="7" l="1"/>
  <c r="O123" i="7" s="1"/>
  <c r="I125" i="7"/>
  <c r="J125" i="7" s="1"/>
  <c r="P125" i="7" s="1"/>
  <c r="R124" i="7"/>
  <c r="K124" i="7"/>
  <c r="R125" i="7" l="1"/>
  <c r="K125" i="7"/>
  <c r="L124" i="7"/>
  <c r="O124" i="7" s="1"/>
  <c r="I126" i="7"/>
  <c r="J126" i="7" s="1"/>
  <c r="P126" i="7" s="1"/>
  <c r="I127" i="7" l="1"/>
  <c r="J127" i="7" s="1"/>
  <c r="P127" i="7" s="1"/>
  <c r="L125" i="7"/>
  <c r="O125" i="7" s="1"/>
  <c r="R126" i="7"/>
  <c r="K126" i="7"/>
  <c r="I128" i="7" l="1"/>
  <c r="J128" i="7" s="1"/>
  <c r="P128" i="7" s="1"/>
  <c r="L126" i="7"/>
  <c r="O126" i="7" s="1"/>
  <c r="R127" i="7"/>
  <c r="K127" i="7"/>
  <c r="I129" i="7" l="1"/>
  <c r="J129" i="7" s="1"/>
  <c r="P129" i="7" s="1"/>
  <c r="R128" i="7"/>
  <c r="K128" i="7"/>
  <c r="L127" i="7"/>
  <c r="O127" i="7" s="1"/>
  <c r="L128" i="7" l="1"/>
  <c r="O128" i="7" s="1"/>
  <c r="R129" i="7"/>
  <c r="K130" i="7" s="1"/>
  <c r="K129" i="7"/>
  <c r="I130" i="7"/>
  <c r="J130" i="7" s="1"/>
  <c r="P130" i="7" s="1"/>
  <c r="R130" i="7" l="1"/>
  <c r="I131" i="7"/>
  <c r="J131" i="7" s="1"/>
  <c r="P131" i="7" s="1"/>
  <c r="L129" i="7"/>
  <c r="O129" i="7" s="1"/>
  <c r="L130" i="7"/>
  <c r="O130" i="7" s="1"/>
  <c r="I132" i="7" l="1"/>
  <c r="J132" i="7" s="1"/>
  <c r="P132" i="7" s="1"/>
  <c r="R131" i="7"/>
  <c r="K131" i="7"/>
  <c r="I133" i="7" l="1"/>
  <c r="J133" i="7" s="1"/>
  <c r="P133" i="7"/>
  <c r="R132" i="7"/>
  <c r="K132" i="7"/>
  <c r="L131" i="7"/>
  <c r="O131" i="7" s="1"/>
  <c r="L132" i="7" l="1"/>
  <c r="O132" i="7" s="1"/>
  <c r="R133" i="7"/>
  <c r="K133" i="7"/>
  <c r="I134" i="7"/>
  <c r="J134" i="7" s="1"/>
  <c r="P134" i="7" s="1"/>
  <c r="I135" i="7" l="1"/>
  <c r="J135" i="7" s="1"/>
  <c r="P135" i="7" s="1"/>
  <c r="L133" i="7"/>
  <c r="O133" i="7" s="1"/>
  <c r="R134" i="7"/>
  <c r="K134" i="7"/>
  <c r="I136" i="7" l="1"/>
  <c r="J136" i="7" s="1"/>
  <c r="P136" i="7" s="1"/>
  <c r="L134" i="7"/>
  <c r="O134" i="7" s="1"/>
  <c r="R135" i="7"/>
  <c r="K135" i="7"/>
  <c r="I137" i="7" l="1"/>
  <c r="J137" i="7" s="1"/>
  <c r="P137" i="7"/>
  <c r="L135" i="7"/>
  <c r="O135" i="7" s="1"/>
  <c r="R136" i="7"/>
  <c r="K136" i="7"/>
  <c r="L136" i="7" l="1"/>
  <c r="O136" i="7" s="1"/>
  <c r="R137" i="7"/>
  <c r="K137" i="7"/>
  <c r="I138" i="7"/>
  <c r="J138" i="7" s="1"/>
  <c r="P138" i="7" s="1"/>
  <c r="I139" i="7" l="1"/>
  <c r="J139" i="7" s="1"/>
  <c r="P139" i="7" s="1"/>
  <c r="L137" i="7"/>
  <c r="O137" i="7" s="1"/>
  <c r="R138" i="7"/>
  <c r="K138" i="7"/>
  <c r="R139" i="7" l="1"/>
  <c r="K139" i="7"/>
  <c r="L138" i="7"/>
  <c r="O138" i="7" s="1"/>
  <c r="I140" i="7"/>
  <c r="J140" i="7" s="1"/>
  <c r="P140" i="7" s="1"/>
  <c r="I141" i="7" l="1"/>
  <c r="J141" i="7" s="1"/>
  <c r="P141" i="7" s="1"/>
  <c r="L139" i="7"/>
  <c r="O139" i="7" s="1"/>
  <c r="R140" i="7"/>
  <c r="K140" i="7"/>
  <c r="R141" i="7" l="1"/>
  <c r="K142" i="7" s="1"/>
  <c r="K141" i="7"/>
  <c r="I142" i="7"/>
  <c r="H20" i="10" s="1"/>
  <c r="H17" i="10" s="1"/>
  <c r="L140" i="7"/>
  <c r="O140" i="7" s="1"/>
  <c r="J142" i="7" l="1"/>
  <c r="P142" i="7" s="1"/>
  <c r="R142" i="7" s="1"/>
  <c r="L141" i="7"/>
  <c r="O141" i="7" s="1"/>
  <c r="L142" i="7"/>
  <c r="O14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Alfonso Giron Ruiz</author>
  </authors>
  <commentList>
    <comment ref="E12" authorId="0" shapeId="0" xr:uid="{87F892FE-E68B-401E-9B4E-72F8AC4ED054}">
      <text>
        <r>
          <rPr>
            <b/>
            <sz val="9"/>
            <color indexed="81"/>
            <rFont val="Tahoma"/>
            <family val="2"/>
          </rPr>
          <t>* Para créditos inferiores a 4 SMMLV el 7.5% anual sobre el saldo del crédito.
* Para créditos iguales o superiores a 4 SMMLV hasta 25 SMMLV el 4.5% anual sobre el saldo del crédito
Comisión anual sobre saldo del crédito, la cual podrá ser cobrada al momento del desembolso del respectivo crédito o diferida por períodos durante la vigencia del crédito a la tasa periódica equivalente.</t>
        </r>
      </text>
    </comment>
    <comment ref="N21" authorId="0" shapeId="0" xr:uid="{75702227-AC6B-464E-8243-37E0DFD56992}">
      <text>
        <r>
          <rPr>
            <sz val="9"/>
            <color indexed="81"/>
            <rFont val="Tahoma"/>
            <family val="2"/>
          </rPr>
          <t xml:space="preserve">Ninguno queda con componente de ahorro asi tenga componente en el plan de pagos original
</t>
        </r>
      </text>
    </comment>
  </commentList>
</comments>
</file>

<file path=xl/sharedStrings.xml><?xml version="1.0" encoding="utf-8"?>
<sst xmlns="http://schemas.openxmlformats.org/spreadsheetml/2006/main" count="3469" uniqueCount="1157">
  <si>
    <t>Características y montos[1]</t>
  </si>
  <si>
    <t>Interés Bancario Corriente – IBC[2]</t>
  </si>
  <si>
    <t>Interés remuneratorio y de mora</t>
  </si>
  <si>
    <t>Interés remuneratorio Cartelera BW</t>
  </si>
  <si>
    <t>Modalidad de crédito</t>
  </si>
  <si>
    <t>Crédito productivo de mayor monto</t>
  </si>
  <si>
    <t>Créditos superiores a los 25 SMLMV y hasta 120 SMLMV (desde $29.000.000 y hasta $139.200.000) para el desarrollo de cualquier actividad productiva.</t>
  </si>
  <si>
    <t>Crédito productivo rural</t>
  </si>
  <si>
    <r>
      <t xml:space="preserve">Créditos de entre 6 SMLMV y 25 SMLMV (desde $6.960.000 hasta $29.000.000) para el desarrollo de cualquier actividad productiva en </t>
    </r>
    <r>
      <rPr>
        <b/>
        <sz val="11"/>
        <color theme="1"/>
        <rFont val="Arial"/>
        <family val="2"/>
      </rPr>
      <t>zonas rurales y rurales dispersas</t>
    </r>
  </si>
  <si>
    <t xml:space="preserve">Crédito productivo urbano  </t>
  </si>
  <si>
    <r>
      <t xml:space="preserve">Créditos de entre 6 SMLMV y 25 SMLMV (desde $6.960.000 hasta $29.000.000) para el desarrollo de cualquier actividad productiva en </t>
    </r>
    <r>
      <rPr>
        <b/>
        <sz val="11"/>
        <color theme="1"/>
        <rFont val="Arial"/>
        <family val="2"/>
      </rPr>
      <t>zonas urbanas</t>
    </r>
    <r>
      <rPr>
        <sz val="11"/>
        <color theme="1"/>
        <rFont val="Arial"/>
        <family val="2"/>
      </rPr>
      <t>.</t>
    </r>
  </si>
  <si>
    <t>Crédito popular productivo rural</t>
  </si>
  <si>
    <r>
      <t xml:space="preserve">Créditos hasta por 6 SMLMV ($6.960.000) para el desarrollo de cualquier actividad productiva en </t>
    </r>
    <r>
      <rPr>
        <b/>
        <sz val="11"/>
        <color theme="1"/>
        <rFont val="Arial"/>
        <family val="2"/>
      </rPr>
      <t>zonas rurales y rurales dispersas</t>
    </r>
    <r>
      <rPr>
        <sz val="11"/>
        <color theme="1"/>
        <rFont val="Arial"/>
        <family val="2"/>
      </rPr>
      <t>.</t>
    </r>
  </si>
  <si>
    <t>Crédito popular productivo urbano</t>
  </si>
  <si>
    <r>
      <t xml:space="preserve">Créditos hasta por 6 SMLMV ($6.960.000) para el desarrollo de cualquier actividad productiva en </t>
    </r>
    <r>
      <rPr>
        <b/>
        <sz val="11"/>
        <color theme="1"/>
        <rFont val="Arial"/>
        <family val="2"/>
      </rPr>
      <t>zonas urbanas.</t>
    </r>
  </si>
  <si>
    <t>[1] La cifra expresada en pesos corresponde al Salario Mínimo Mensual Legal Vigente para 2023.</t>
  </si>
  <si>
    <t>[1] Efectivo anual (EA)</t>
  </si>
  <si>
    <t>[2] Efectivo anual (EA)</t>
  </si>
  <si>
    <t>(01 de octubre – 31 de diciembre 2023)[1]</t>
  </si>
  <si>
    <t>(1 de octubre – 31 de diciembre 2023)</t>
  </si>
  <si>
    <t>Ahorro</t>
  </si>
  <si>
    <t>Cuota</t>
  </si>
  <si>
    <t>Dias</t>
  </si>
  <si>
    <t>Base dias</t>
  </si>
  <si>
    <t>Comisión Mipyme</t>
  </si>
  <si>
    <t>Comisión Mipyme Diferida</t>
  </si>
  <si>
    <t>IVA</t>
  </si>
  <si>
    <t>No Cuota</t>
  </si>
  <si>
    <t>Dias/acum</t>
  </si>
  <si>
    <t>FSA</t>
  </si>
  <si>
    <t>Tasa Efectiva diaria</t>
  </si>
  <si>
    <t>TOTAL</t>
  </si>
  <si>
    <t>FSA: FACTOR SIMPLE ACTUALIZADO</t>
  </si>
  <si>
    <t>Amortización Capital</t>
  </si>
  <si>
    <t>FSA (Factor Simple Actualizado)</t>
  </si>
  <si>
    <t>Total Cuota + otros componentes</t>
  </si>
  <si>
    <t>Saldo para estimar Comision Mipyme</t>
  </si>
  <si>
    <t>¨---&gt; Calculado</t>
  </si>
  <si>
    <t>Tasa mora = Tasa Usura</t>
  </si>
  <si>
    <t>IVA comisión Mipyme</t>
  </si>
  <si>
    <t>Saldo Capital por amortizar</t>
  </si>
  <si>
    <t>Intereses remuneratoio</t>
  </si>
  <si>
    <t>Cifras pesos COP $</t>
  </si>
  <si>
    <t>Dis festivos Colombia</t>
  </si>
  <si>
    <t>Fecha pago</t>
  </si>
  <si>
    <t>¨---&gt; Digitar</t>
  </si>
  <si>
    <t xml:space="preserve">Seguro deudor </t>
  </si>
  <si>
    <t>CARACTERISTICAS CRÉDITO MICROCRÉDITO</t>
  </si>
  <si>
    <t>SI</t>
  </si>
  <si>
    <t>NO</t>
  </si>
  <si>
    <t>¨---&gt; Seleccionar</t>
  </si>
  <si>
    <t>PLAN DE PAGOS TEORICO CON OPCION PERIODO GRACIA (PG)</t>
  </si>
  <si>
    <t>Aplica Periodo de Gracia M&amp;R</t>
  </si>
  <si>
    <t>Tasa efectiva anual (E.A)</t>
  </si>
  <si>
    <t>Dia de pago proxima cuota (ej: los 15 de cada mes)</t>
  </si>
  <si>
    <t>Nuevo Plazo (meses) M&amp;R</t>
  </si>
  <si>
    <t>Periodo de Gracia M&amp;R sin cobro capital (meses)</t>
  </si>
  <si>
    <t>¨---&gt; Seleccionar de acuerdo al crédito</t>
  </si>
  <si>
    <t>Seguro deudor / millón saldo M&amp;R</t>
  </si>
  <si>
    <t>¨---&gt; Dado</t>
  </si>
  <si>
    <t>Fecha realización M&amp;R</t>
  </si>
  <si>
    <t>SMLMV 2024</t>
  </si>
  <si>
    <t xml:space="preserve"> </t>
  </si>
  <si>
    <t>Municipio</t>
  </si>
  <si>
    <t>Clase actualizada</t>
  </si>
  <si>
    <t>Departamento</t>
  </si>
  <si>
    <t>Leticia</t>
  </si>
  <si>
    <t>Rural</t>
  </si>
  <si>
    <t>Amazonas</t>
  </si>
  <si>
    <t>Puerto Nariño</t>
  </si>
  <si>
    <t>Puerto Arica (ANM)</t>
  </si>
  <si>
    <t>La Pedrera (ANM)</t>
  </si>
  <si>
    <t>Puerto Alegría (ANM)</t>
  </si>
  <si>
    <t>Miriti - Paraná (ANM)</t>
  </si>
  <si>
    <t>Tarapacá (ANM)</t>
  </si>
  <si>
    <t>La Chorrera (ANM)</t>
  </si>
  <si>
    <t>El Encanto (ANM)</t>
  </si>
  <si>
    <t>Puerto Santander (ANM)</t>
  </si>
  <si>
    <t>La Victoria (ANM)</t>
  </si>
  <si>
    <t>Medellín</t>
  </si>
  <si>
    <t>Urbano</t>
  </si>
  <si>
    <t>Antioquia</t>
  </si>
  <si>
    <t>Abejorral</t>
  </si>
  <si>
    <t>Amagá</t>
  </si>
  <si>
    <t>Andes</t>
  </si>
  <si>
    <t>Angelópolis</t>
  </si>
  <si>
    <t>Santafé de Antioquia</t>
  </si>
  <si>
    <t>Apartadó</t>
  </si>
  <si>
    <t>Bello</t>
  </si>
  <si>
    <t>Caldas</t>
  </si>
  <si>
    <t>Carepa</t>
  </si>
  <si>
    <t>El Carmen de Viboral</t>
  </si>
  <si>
    <t>Caucasia</t>
  </si>
  <si>
    <t>Chigorodó</t>
  </si>
  <si>
    <t>Cocorná</t>
  </si>
  <si>
    <t>Concepción</t>
  </si>
  <si>
    <t>Envigado</t>
  </si>
  <si>
    <t>Fredonia</t>
  </si>
  <si>
    <t>Granada</t>
  </si>
  <si>
    <t>Guarne</t>
  </si>
  <si>
    <t>Guatapé</t>
  </si>
  <si>
    <t>Itagui</t>
  </si>
  <si>
    <t>La Ceja</t>
  </si>
  <si>
    <t>La Estrella</t>
  </si>
  <si>
    <t>La Unión</t>
  </si>
  <si>
    <t>Marinilla</t>
  </si>
  <si>
    <t>Mutatá</t>
  </si>
  <si>
    <t>Necoclí</t>
  </si>
  <si>
    <t>Peñol</t>
  </si>
  <si>
    <t>Puerto Berrío</t>
  </si>
  <si>
    <t>Puerto Nare</t>
  </si>
  <si>
    <t>Puerto Triunfo</t>
  </si>
  <si>
    <t>Retiro</t>
  </si>
  <si>
    <t>Rionegro</t>
  </si>
  <si>
    <t>Sabaneta</t>
  </si>
  <si>
    <t>San Vicente</t>
  </si>
  <si>
    <t>Santa Bárbara</t>
  </si>
  <si>
    <t>El Santuario</t>
  </si>
  <si>
    <t>Sopetrán</t>
  </si>
  <si>
    <t>Turbo</t>
  </si>
  <si>
    <t>Venecia</t>
  </si>
  <si>
    <t>Copacabana</t>
  </si>
  <si>
    <t>Girardota</t>
  </si>
  <si>
    <t>Barbosa</t>
  </si>
  <si>
    <t>Segovia</t>
  </si>
  <si>
    <t>Tarazá</t>
  </si>
  <si>
    <t>El Bagre</t>
  </si>
  <si>
    <t>Yarumal</t>
  </si>
  <si>
    <t>Pueblorrico</t>
  </si>
  <si>
    <t>Tarso</t>
  </si>
  <si>
    <t>San Pedro de Uraba</t>
  </si>
  <si>
    <t>Montebello</t>
  </si>
  <si>
    <t>Betulia</t>
  </si>
  <si>
    <t>Titiribí</t>
  </si>
  <si>
    <t>Arboletes</t>
  </si>
  <si>
    <t>Betania</t>
  </si>
  <si>
    <t>Támesis</t>
  </si>
  <si>
    <t>Ciudad Bolívar</t>
  </si>
  <si>
    <t>Heliconia</t>
  </si>
  <si>
    <t>Concordia</t>
  </si>
  <si>
    <t>Jardín</t>
  </si>
  <si>
    <t>Hispania</t>
  </si>
  <si>
    <t>Guadalupe</t>
  </si>
  <si>
    <t>Caramanta</t>
  </si>
  <si>
    <t>San Jerónimo</t>
  </si>
  <si>
    <t>Jericó</t>
  </si>
  <si>
    <t>Don Matías</t>
  </si>
  <si>
    <t>Cisneros</t>
  </si>
  <si>
    <t>San Juan de Urabá</t>
  </si>
  <si>
    <t>San Pedro</t>
  </si>
  <si>
    <t>La Pintada</t>
  </si>
  <si>
    <t>Campamento</t>
  </si>
  <si>
    <t>Maceo</t>
  </si>
  <si>
    <t>Sabanalarga</t>
  </si>
  <si>
    <t>San Roque</t>
  </si>
  <si>
    <t>Valparaíso</t>
  </si>
  <si>
    <t>Alejandría</t>
  </si>
  <si>
    <t>Vegachí</t>
  </si>
  <si>
    <t>Zaragoza</t>
  </si>
  <si>
    <t>Carolina</t>
  </si>
  <si>
    <t>Giraldo</t>
  </si>
  <si>
    <t>Armenia</t>
  </si>
  <si>
    <t>Uramita</t>
  </si>
  <si>
    <t>Entrerrios</t>
  </si>
  <si>
    <t>Yolombó</t>
  </si>
  <si>
    <t>Gómez Plata</t>
  </si>
  <si>
    <t>Urrao</t>
  </si>
  <si>
    <t>Santa Rosa de Osos</t>
  </si>
  <si>
    <t>Remedios</t>
  </si>
  <si>
    <t>San José de La Montaña</t>
  </si>
  <si>
    <t>Caracolí</t>
  </si>
  <si>
    <t>Yalí</t>
  </si>
  <si>
    <t>Sonson</t>
  </si>
  <si>
    <t>San Andrés de Cuerquía</t>
  </si>
  <si>
    <t>Dabeiba</t>
  </si>
  <si>
    <t>Cañasgordas</t>
  </si>
  <si>
    <t>Anorí</t>
  </si>
  <si>
    <t>San Francisco</t>
  </si>
  <si>
    <t>Nechí</t>
  </si>
  <si>
    <t>San Luis</t>
  </si>
  <si>
    <t>Salgar</t>
  </si>
  <si>
    <t>San Carlos</t>
  </si>
  <si>
    <t>Amalfi</t>
  </si>
  <si>
    <t>Frontino</t>
  </si>
  <si>
    <t>San Rafael</t>
  </si>
  <si>
    <t>Nariño</t>
  </si>
  <si>
    <t>Ebéjico</t>
  </si>
  <si>
    <t>Vigía del Fuerte</t>
  </si>
  <si>
    <t>Abriaquí</t>
  </si>
  <si>
    <t>Yondó</t>
  </si>
  <si>
    <t>Murindó</t>
  </si>
  <si>
    <t>Ituango</t>
  </si>
  <si>
    <t>Angostura</t>
  </si>
  <si>
    <t>Cáceres</t>
  </si>
  <si>
    <t>Anza</t>
  </si>
  <si>
    <t>Liborina</t>
  </si>
  <si>
    <t>Caicedo</t>
  </si>
  <si>
    <t>Santo Domingo</t>
  </si>
  <si>
    <t>Olaya</t>
  </si>
  <si>
    <t>Briceño</t>
  </si>
  <si>
    <t>Belmira</t>
  </si>
  <si>
    <t>Peque</t>
  </si>
  <si>
    <t>Buriticá</t>
  </si>
  <si>
    <t>Valdivia</t>
  </si>
  <si>
    <t>Toledo</t>
  </si>
  <si>
    <t>Argelia</t>
  </si>
  <si>
    <t>Arauca</t>
  </si>
  <si>
    <t>Arauquita</t>
  </si>
  <si>
    <t>Fortul</t>
  </si>
  <si>
    <t>Saravena</t>
  </si>
  <si>
    <t>Tame</t>
  </si>
  <si>
    <t>Puerto Rondón</t>
  </si>
  <si>
    <t>Cravo Norte</t>
  </si>
  <si>
    <t>San Andrés</t>
  </si>
  <si>
    <t>Archipiélago de San Andrés</t>
  </si>
  <si>
    <t>Providencia</t>
  </si>
  <si>
    <t>Barranquilla</t>
  </si>
  <si>
    <t>Atlántico</t>
  </si>
  <si>
    <t>Baranoa</t>
  </si>
  <si>
    <t>Campo de La Cruz</t>
  </si>
  <si>
    <t>Candelaria</t>
  </si>
  <si>
    <t>Galapa</t>
  </si>
  <si>
    <t>Luruaco</t>
  </si>
  <si>
    <t>Malambo</t>
  </si>
  <si>
    <t>Manatí</t>
  </si>
  <si>
    <t>Piojó</t>
  </si>
  <si>
    <t>Polonuevo</t>
  </si>
  <si>
    <t>Puerto Colombia</t>
  </si>
  <si>
    <t>Repelón</t>
  </si>
  <si>
    <t>Sabanagrande</t>
  </si>
  <si>
    <t>Santo Tomás</t>
  </si>
  <si>
    <t>Soledad</t>
  </si>
  <si>
    <t>Usiacurí</t>
  </si>
  <si>
    <t>Tubará</t>
  </si>
  <si>
    <t>Ponedera</t>
  </si>
  <si>
    <t>Palmar de Varela</t>
  </si>
  <si>
    <t>Juan de Acosta</t>
  </si>
  <si>
    <t>Santa Lucía</t>
  </si>
  <si>
    <t>Suan</t>
  </si>
  <si>
    <t>Bogotá, D.C.</t>
  </si>
  <si>
    <t>Cartagena</t>
  </si>
  <si>
    <t>Bolívar</t>
  </si>
  <si>
    <t>Arjona</t>
  </si>
  <si>
    <t>Cicuco</t>
  </si>
  <si>
    <t>Córdoba</t>
  </si>
  <si>
    <t>El Carmen de Bolívar</t>
  </si>
  <si>
    <t>Magangué</t>
  </si>
  <si>
    <t>Mompós</t>
  </si>
  <si>
    <t>San Jacinto</t>
  </si>
  <si>
    <t>Santa Rosa</t>
  </si>
  <si>
    <t>Talaigua Nuevo</t>
  </si>
  <si>
    <t>Turbaco</t>
  </si>
  <si>
    <t>Turbaná</t>
  </si>
  <si>
    <t>Villanueva</t>
  </si>
  <si>
    <t>Clemencia</t>
  </si>
  <si>
    <t>San Cristóbal</t>
  </si>
  <si>
    <t>San Pablo</t>
  </si>
  <si>
    <t>San Juan Nepomuceno</t>
  </si>
  <si>
    <t>Calamar</t>
  </si>
  <si>
    <t>María La Baja</t>
  </si>
  <si>
    <t>Arroyohondo</t>
  </si>
  <si>
    <t>Regidor</t>
  </si>
  <si>
    <t>Santa Catalina</t>
  </si>
  <si>
    <t>Soplaviento</t>
  </si>
  <si>
    <t>San Estanislao</t>
  </si>
  <si>
    <t>Mahates</t>
  </si>
  <si>
    <t>Altos del Rosario</t>
  </si>
  <si>
    <t>Santa Rosa del Sur</t>
  </si>
  <si>
    <t>El Guamo</t>
  </si>
  <si>
    <t>Cantagallo</t>
  </si>
  <si>
    <t>Barranco de Loba</t>
  </si>
  <si>
    <t>Zambrano</t>
  </si>
  <si>
    <t>Norosí (1)</t>
  </si>
  <si>
    <t>El Peñón</t>
  </si>
  <si>
    <t>San Martín de Loba</t>
  </si>
  <si>
    <t>Río Viejo (1)(3)</t>
  </si>
  <si>
    <t>Simití</t>
  </si>
  <si>
    <t>Hatillo de Loba</t>
  </si>
  <si>
    <t>Montecristo</t>
  </si>
  <si>
    <t>Morales</t>
  </si>
  <si>
    <t>San Fernando</t>
  </si>
  <si>
    <t>Tiquisio</t>
  </si>
  <si>
    <t>Margarita</t>
  </si>
  <si>
    <t>Pinillos</t>
  </si>
  <si>
    <t>Arenal</t>
  </si>
  <si>
    <t>San Jacinto del Cauca</t>
  </si>
  <si>
    <t>Achí</t>
  </si>
  <si>
    <t>Tunja</t>
  </si>
  <si>
    <t>Boyacá</t>
  </si>
  <si>
    <t>Almeida</t>
  </si>
  <si>
    <t>Aquitania</t>
  </si>
  <si>
    <t>Belén</t>
  </si>
  <si>
    <t>Busbanzá</t>
  </si>
  <si>
    <t>Campohermoso</t>
  </si>
  <si>
    <t>Cerinza</t>
  </si>
  <si>
    <t>Chinavita</t>
  </si>
  <si>
    <t>Ciénega</t>
  </si>
  <si>
    <t>Corrales</t>
  </si>
  <si>
    <t>Cucaita</t>
  </si>
  <si>
    <t>Cuítiva</t>
  </si>
  <si>
    <t>Chivor</t>
  </si>
  <si>
    <t>Duitama</t>
  </si>
  <si>
    <t>El Espino</t>
  </si>
  <si>
    <t>Firavitoba</t>
  </si>
  <si>
    <t>Floresta</t>
  </si>
  <si>
    <t>Gameza</t>
  </si>
  <si>
    <t>Garagoa</t>
  </si>
  <si>
    <t>Guateque</t>
  </si>
  <si>
    <t>Guayatá</t>
  </si>
  <si>
    <t>Iza</t>
  </si>
  <si>
    <t>Jenesano</t>
  </si>
  <si>
    <t>La Capilla</t>
  </si>
  <si>
    <t>Macanal</t>
  </si>
  <si>
    <t>Miraflores</t>
  </si>
  <si>
    <t>Mongua</t>
  </si>
  <si>
    <t>Monguí</t>
  </si>
  <si>
    <t>Motavita</t>
  </si>
  <si>
    <t>Nobsa</t>
  </si>
  <si>
    <t>Oicatá</t>
  </si>
  <si>
    <t>Pachavita</t>
  </si>
  <si>
    <t>Paipa</t>
  </si>
  <si>
    <t>Paz de Río</t>
  </si>
  <si>
    <t>Pesca</t>
  </si>
  <si>
    <t>Puerto Boyacá</t>
  </si>
  <si>
    <t>Ramiriquí</t>
  </si>
  <si>
    <t>Samacá</t>
  </si>
  <si>
    <t>San Luis de Gaceno</t>
  </si>
  <si>
    <t>Santa María</t>
  </si>
  <si>
    <t>Santa Rosa de Viterbo</t>
  </si>
  <si>
    <t>Siachoque</t>
  </si>
  <si>
    <t>Soatá</t>
  </si>
  <si>
    <t>Socha</t>
  </si>
  <si>
    <t>Sogamoso</t>
  </si>
  <si>
    <t>Somondoco</t>
  </si>
  <si>
    <t>Sora</t>
  </si>
  <si>
    <t>Sotaquirá</t>
  </si>
  <si>
    <t>Sutatenza</t>
  </si>
  <si>
    <t>Tasco</t>
  </si>
  <si>
    <t>Tenza</t>
  </si>
  <si>
    <t>Tibaná</t>
  </si>
  <si>
    <t>Tibasosa</t>
  </si>
  <si>
    <t>Toca</t>
  </si>
  <si>
    <t>Tópaga</t>
  </si>
  <si>
    <t>Tota</t>
  </si>
  <si>
    <t>Tuta</t>
  </si>
  <si>
    <t>Tutazá</t>
  </si>
  <si>
    <t>Viracachá</t>
  </si>
  <si>
    <t>Sáchica</t>
  </si>
  <si>
    <t>Turmequé</t>
  </si>
  <si>
    <t>Moniquirá</t>
  </si>
  <si>
    <t>Muzo</t>
  </si>
  <si>
    <t>Chiquinquirá</t>
  </si>
  <si>
    <t>Santana</t>
  </si>
  <si>
    <t>Chivatá</t>
  </si>
  <si>
    <t>Villa de Leyva</t>
  </si>
  <si>
    <t>Nuevo Colón</t>
  </si>
  <si>
    <t>Ventaquemada</t>
  </si>
  <si>
    <t>Boavita</t>
  </si>
  <si>
    <t>Panqueba</t>
  </si>
  <si>
    <t>San Mateo</t>
  </si>
  <si>
    <t>Arcabuco</t>
  </si>
  <si>
    <t>Susacón</t>
  </si>
  <si>
    <t>La Victoria</t>
  </si>
  <si>
    <t>San Eduardo</t>
  </si>
  <si>
    <t>El Cocuy</t>
  </si>
  <si>
    <t>Otanche</t>
  </si>
  <si>
    <t>La Uvita</t>
  </si>
  <si>
    <t>San Pablo de Borbur</t>
  </si>
  <si>
    <t>Soracá</t>
  </si>
  <si>
    <t>Ráquira</t>
  </si>
  <si>
    <t>Maripí</t>
  </si>
  <si>
    <t>San José de Pare</t>
  </si>
  <si>
    <t>San Miguel de Sema</t>
  </si>
  <si>
    <t>Sutamarchán</t>
  </si>
  <si>
    <t>Umbita</t>
  </si>
  <si>
    <t>Buenavista</t>
  </si>
  <si>
    <t>Cómbita</t>
  </si>
  <si>
    <t>Páez</t>
  </si>
  <si>
    <t>Pajarito</t>
  </si>
  <si>
    <t>Chiscas</t>
  </si>
  <si>
    <t>Paya</t>
  </si>
  <si>
    <t>Labranzagrande</t>
  </si>
  <si>
    <t>Güicán</t>
  </si>
  <si>
    <t>Cubará</t>
  </si>
  <si>
    <t>Pisba</t>
  </si>
  <si>
    <t>Tununguá</t>
  </si>
  <si>
    <t>Tinjacá</t>
  </si>
  <si>
    <t>Coper</t>
  </si>
  <si>
    <t>Togüí</t>
  </si>
  <si>
    <t>Rondón</t>
  </si>
  <si>
    <t>Berbeo</t>
  </si>
  <si>
    <t>Pauna</t>
  </si>
  <si>
    <t>Sativasur</t>
  </si>
  <si>
    <t>Covarachía</t>
  </si>
  <si>
    <t>Chíquiza</t>
  </si>
  <si>
    <t>Chitaraque</t>
  </si>
  <si>
    <t>Zetaquira</t>
  </si>
  <si>
    <t>Saboyá</t>
  </si>
  <si>
    <t>Quípama</t>
  </si>
  <si>
    <t>Tipacoque</t>
  </si>
  <si>
    <t>Gachantivá</t>
  </si>
  <si>
    <t>Chita</t>
  </si>
  <si>
    <t>Betéitiva</t>
  </si>
  <si>
    <t>Santa Sofía</t>
  </si>
  <si>
    <t>Socotá</t>
  </si>
  <si>
    <t>Sativanorte</t>
  </si>
  <si>
    <t>Guacamayas</t>
  </si>
  <si>
    <t>Manizales</t>
  </si>
  <si>
    <t>Anserma</t>
  </si>
  <si>
    <t>Belalcázar</t>
  </si>
  <si>
    <t>Chinchiná</t>
  </si>
  <si>
    <t>La Dorada</t>
  </si>
  <si>
    <t>La Merced</t>
  </si>
  <si>
    <t>Manzanares</t>
  </si>
  <si>
    <t>Marmato</t>
  </si>
  <si>
    <t>Marquetalia</t>
  </si>
  <si>
    <t>Neira</t>
  </si>
  <si>
    <t>Norcasia</t>
  </si>
  <si>
    <t>Pácora</t>
  </si>
  <si>
    <t>Palestina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</si>
  <si>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</si>
  <si>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</si>
  <si>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</si>
  <si>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</si>
  <si>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</si>
  <si>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</si>
  <si>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</si>
  <si>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</si>
  <si>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</si>
  <si>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Aranzazu</t>
  </si>
  <si>
    <t>Filadelfia</t>
  </si>
  <si>
    <t>Aguadas</t>
  </si>
  <si>
    <t>Pensilvania</t>
  </si>
  <si>
    <t>Marulanda</t>
  </si>
  <si>
    <t>Florencia</t>
  </si>
  <si>
    <t>Caquetá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</si>
  <si>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</si>
  <si>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</si>
  <si>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</si>
  <si>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</si>
  <si>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</si>
  <si>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</si>
  <si>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</si>
  <si>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Morelia</t>
  </si>
  <si>
    <t>Puerto Rico</t>
  </si>
  <si>
    <t>San José del Fragua</t>
  </si>
  <si>
    <t>San Vicente del Caguán</t>
  </si>
  <si>
    <t>Solita</t>
  </si>
  <si>
    <t>Solano</t>
  </si>
  <si>
    <t>Milán</t>
  </si>
  <si>
    <t>Yopal</t>
  </si>
  <si>
    <t>Casanare</t>
  </si>
  <si>
    <t>Aguazul</t>
  </si>
  <si>
    <t>Monterrey</t>
  </si>
  <si>
    <t>Orocué</t>
  </si>
  <si>
    <t>Paz de Ariporo</t>
  </si>
  <si>
    <t>Pore</t>
  </si>
  <si>
    <t>Recetor</t>
  </si>
  <si>
    <t>Támara</t>
  </si>
  <si>
    <t>Chameza</t>
  </si>
  <si>
    <t>Maní</t>
  </si>
  <si>
    <t>Trinidad</t>
  </si>
  <si>
    <t>Tauramena</t>
  </si>
  <si>
    <t>Sácama</t>
  </si>
  <si>
    <t>Hato Corozal</t>
  </si>
  <si>
    <t>La Salina</t>
  </si>
  <si>
    <t>San Luis de Palenque</t>
  </si>
  <si>
    <t>Nunchía</t>
  </si>
  <si>
    <t>Popayán</t>
  </si>
  <si>
    <t>Cauca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</si>
  <si>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</si>
  <si>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</si>
  <si>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</si>
  <si>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</si>
  <si>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</si>
  <si>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</si>
  <si>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</si>
  <si>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</si>
  <si>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Inzá</t>
  </si>
  <si>
    <t>Jambaló</t>
  </si>
  <si>
    <t>La Sierra</t>
  </si>
  <si>
    <t>Mercaderes</t>
  </si>
  <si>
    <t>Miranda</t>
  </si>
  <si>
    <t>Padilla</t>
  </si>
  <si>
    <t>Paez</t>
  </si>
  <si>
    <t>Patía</t>
  </si>
  <si>
    <t>Piendamó</t>
  </si>
  <si>
    <t>Puerto Tejada</t>
  </si>
  <si>
    <t>Puracé</t>
  </si>
  <si>
    <t>Rosas</t>
  </si>
  <si>
    <t>Santander de Quilichao</t>
  </si>
  <si>
    <t>Silvia</t>
  </si>
  <si>
    <t>Suárez</t>
  </si>
  <si>
    <t>Sucre</t>
  </si>
  <si>
    <t>Timbío</t>
  </si>
  <si>
    <t>Toribio</t>
  </si>
  <si>
    <t>Totoró</t>
  </si>
  <si>
    <t>Villa Rica</t>
  </si>
  <si>
    <t>Guapi</t>
  </si>
  <si>
    <t>La Vega</t>
  </si>
  <si>
    <t>Almaguer</t>
  </si>
  <si>
    <t>Piamonte</t>
  </si>
  <si>
    <t>López</t>
  </si>
  <si>
    <t>San Sebastián</t>
  </si>
  <si>
    <t>Timbiquí</t>
  </si>
  <si>
    <t>Sotara</t>
  </si>
  <si>
    <t>Valledupar</t>
  </si>
  <si>
    <t>Cesar</t>
  </si>
  <si>
    <t>Aguachica</t>
  </si>
  <si>
    <t>Agustín Codazzi</t>
  </si>
  <si>
    <t>Becerril</t>
  </si>
  <si>
    <t>Bosconia</t>
  </si>
  <si>
    <t>El Copey</t>
  </si>
  <si>
    <t>González</t>
  </si>
  <si>
    <t>Manaure</t>
  </si>
  <si>
    <t>Río de Oro</t>
  </si>
  <si>
    <t>La Paz</t>
  </si>
  <si>
    <t>San Diego</t>
  </si>
  <si>
    <t>Curumaní</t>
  </si>
  <si>
    <t>Chimichagua</t>
  </si>
  <si>
    <t>Chiriguaná</t>
  </si>
  <si>
    <t>San Martín</t>
  </si>
  <si>
    <t>La Gloria</t>
  </si>
  <si>
    <t>Tamalameque</t>
  </si>
  <si>
    <t>Pailitas</t>
  </si>
  <si>
    <t>Gamarra</t>
  </si>
  <si>
    <t>La Jagua de Ibirico</t>
  </si>
  <si>
    <t>Pelaya</t>
  </si>
  <si>
    <t>Astrea</t>
  </si>
  <si>
    <t>San Alberto</t>
  </si>
  <si>
    <t>Pueblo Bello</t>
  </si>
  <si>
    <t>El Paso</t>
  </si>
  <si>
    <t>Quibdó</t>
  </si>
  <si>
    <t>Chocó</t>
  </si>
  <si>
    <t>Cértegui</t>
  </si>
  <si>
    <t>Condoto</t>
  </si>
  <si>
    <t>Istmina</t>
  </si>
  <si>
    <t>Nóvita</t>
  </si>
  <si>
    <t>Tadó</t>
  </si>
  <si>
    <t>Unión Panamericana</t>
  </si>
  <si>
    <t>Atrato</t>
  </si>
  <si>
    <t>Acandí</t>
  </si>
  <si>
    <t>Lloró</t>
  </si>
  <si>
    <t>Unguía</t>
  </si>
  <si>
    <t>Medio San Juan</t>
  </si>
  <si>
    <t>El Cantón del San Pablo</t>
  </si>
  <si>
    <t>El Carmen de Atrato</t>
  </si>
  <si>
    <t>Bojaya</t>
  </si>
  <si>
    <t>Juradó</t>
  </si>
  <si>
    <t>Bahía Solano</t>
  </si>
  <si>
    <t>Nuquí</t>
  </si>
  <si>
    <t>Medio Baudó</t>
  </si>
  <si>
    <t>El Litoral del San Juan</t>
  </si>
  <si>
    <t>Bajo Baudó</t>
  </si>
  <si>
    <t>San José del Palmar</t>
  </si>
  <si>
    <t>Sipí</t>
  </si>
  <si>
    <t>Carmen del Darien</t>
  </si>
  <si>
    <t>Riosucio(2)</t>
  </si>
  <si>
    <t>Río Quito</t>
  </si>
  <si>
    <t>Medio Atrato</t>
  </si>
  <si>
    <t>Bagadó</t>
  </si>
  <si>
    <t>Alto Baudo</t>
  </si>
  <si>
    <t>Río Iro</t>
  </si>
  <si>
    <t>Belén de Bajirá</t>
  </si>
  <si>
    <t>Montería</t>
  </si>
  <si>
    <t>Ayapel</t>
  </si>
  <si>
    <t>Canalete</t>
  </si>
  <si>
    <t>Cereté</t>
  </si>
  <si>
    <t>Chinú</t>
  </si>
  <si>
    <t>Ciénaga de Oro</t>
  </si>
  <si>
    <t>La Apartada</t>
  </si>
  <si>
    <t>Lorica</t>
  </si>
  <si>
    <t>Momil</t>
  </si>
  <si>
    <t>Montelíbano</t>
  </si>
  <si>
    <t>Moñitos</t>
  </si>
  <si>
    <t>Planeta Rica</t>
  </si>
  <si>
    <t>Puerto Libertador</t>
  </si>
  <si>
    <t>Purísima</t>
  </si>
  <si>
    <t>Sahagún</t>
  </si>
  <si>
    <t>San Andrés Sotavento (1) (3)</t>
  </si>
  <si>
    <t>San Antero</t>
  </si>
  <si>
    <t>San Bernardo del Viento</t>
  </si>
  <si>
    <t>Tierralta</t>
  </si>
  <si>
    <t>Tuchín (1)</t>
  </si>
  <si>
    <t>Cotorra</t>
  </si>
  <si>
    <t>Valencia</t>
  </si>
  <si>
    <t>San José de Uré(1)</t>
  </si>
  <si>
    <t>Pueblo Nuevo</t>
  </si>
  <si>
    <t>San Pelayo</t>
  </si>
  <si>
    <t>Puerto Escondido</t>
  </si>
  <si>
    <t>Los Córdobas</t>
  </si>
  <si>
    <t>Chimá</t>
  </si>
  <si>
    <t>Agua de Dios</t>
  </si>
  <si>
    <t>Cundinamarca</t>
  </si>
  <si>
    <t>Albán</t>
  </si>
  <si>
    <t>Anapoima</t>
  </si>
  <si>
    <t>Anolaima</t>
  </si>
  <si>
    <t>Arbeláez</t>
  </si>
  <si>
    <t>Bojacá</t>
  </si>
  <si>
    <t>Cabrera</t>
  </si>
  <si>
    <t>Cachipay</t>
  </si>
  <si>
    <t>Cajicá</t>
  </si>
  <si>
    <t>Caparrapí</t>
  </si>
  <si>
    <t>Caqueza</t>
  </si>
  <si>
    <t>Chía</t>
  </si>
  <si>
    <t>Chipaque</t>
  </si>
  <si>
    <t>Choachí</t>
  </si>
  <si>
    <t>Cota</t>
  </si>
  <si>
    <t>El Colegio</t>
  </si>
  <si>
    <t>El Rosal</t>
  </si>
  <si>
    <t>Facatativá</t>
  </si>
  <si>
    <t>Fomeque</t>
  </si>
  <si>
    <t>Funza</t>
  </si>
  <si>
    <t>Fusagasugá</t>
  </si>
  <si>
    <t>Gachancipá</t>
  </si>
  <si>
    <t>Girardot</t>
  </si>
  <si>
    <t>Guaduas</t>
  </si>
  <si>
    <t>Guasca</t>
  </si>
  <si>
    <t>Guataquí</t>
  </si>
  <si>
    <t>Guatavita</t>
  </si>
  <si>
    <t>Guayabal de Siquima</t>
  </si>
  <si>
    <t>Guayabetal</t>
  </si>
  <si>
    <t>Jerusalén</t>
  </si>
  <si>
    <t>La Mesa</t>
  </si>
  <si>
    <t>La Peña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</si>
  <si>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</si>
  <si>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</si>
  <si>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</si>
  <si>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</si>
  <si>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</si>
  <si>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</si>
  <si>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</si>
  <si>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</si>
  <si>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</si>
  <si>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</si>
  <si>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Pandi</t>
  </si>
  <si>
    <t>Paratebueno</t>
  </si>
  <si>
    <t>Pasca</t>
  </si>
  <si>
    <t>Puerto Salgar</t>
  </si>
  <si>
    <t>Quebradanegra</t>
  </si>
  <si>
    <t>Quetame</t>
  </si>
  <si>
    <t>Apulo</t>
  </si>
  <si>
    <t>Ricaurte</t>
  </si>
  <si>
    <t>San Antonio del Tequendama</t>
  </si>
  <si>
    <t>San Bernardo</t>
  </si>
  <si>
    <t>Sasaima</t>
  </si>
  <si>
    <t>Sesquilé</t>
  </si>
  <si>
    <t>Sibaté</t>
  </si>
  <si>
    <t>Silvania</t>
  </si>
  <si>
    <t>Soacha</t>
  </si>
  <si>
    <t>Sopó</t>
  </si>
  <si>
    <t>Subachoque</t>
  </si>
  <si>
    <t>Suesca</t>
  </si>
  <si>
    <t>Supatá</t>
  </si>
  <si>
    <t>Sutatausa</t>
  </si>
  <si>
    <t>Tabio</t>
  </si>
  <si>
    <t>Tenjo</t>
  </si>
  <si>
    <t>Tibacuy</t>
  </si>
  <si>
    <t>Tibirita</t>
  </si>
  <si>
    <t>Tocaima</t>
  </si>
  <si>
    <t>Tocancipá</t>
  </si>
  <si>
    <t>Une</t>
  </si>
  <si>
    <t>Útica</t>
  </si>
  <si>
    <t>Vergara</t>
  </si>
  <si>
    <t>Vianí</t>
  </si>
  <si>
    <t>Villeta</t>
  </si>
  <si>
    <t>Viotá</t>
  </si>
  <si>
    <t>Zipacón</t>
  </si>
  <si>
    <t>Zipaquirá</t>
  </si>
  <si>
    <t>Tausa</t>
  </si>
  <si>
    <t>La Calera</t>
  </si>
  <si>
    <t>Cogua</t>
  </si>
  <si>
    <t>Guachetá</t>
  </si>
  <si>
    <t>La Palma</t>
  </si>
  <si>
    <t>Villapinzón</t>
  </si>
  <si>
    <t>Chocontá</t>
  </si>
  <si>
    <t>Simijaca</t>
  </si>
  <si>
    <t>Susa</t>
  </si>
  <si>
    <t>Villa de San Diego de Ubate</t>
  </si>
  <si>
    <t>Tena</t>
  </si>
  <si>
    <t>Gachetá</t>
  </si>
  <si>
    <t>San Juan de Río Seco</t>
  </si>
  <si>
    <t>Gachala</t>
  </si>
  <si>
    <t>Fúquene</t>
  </si>
  <si>
    <t>Quipile</t>
  </si>
  <si>
    <t>Ubaque</t>
  </si>
  <si>
    <t>Lenguazaque</t>
  </si>
  <si>
    <t>Fosca</t>
  </si>
  <si>
    <t>Cucunubá</t>
  </si>
  <si>
    <t>Gutiérrez</t>
  </si>
  <si>
    <t>Pulí</t>
  </si>
  <si>
    <t>Villagómez</t>
  </si>
  <si>
    <t>Ubalá</t>
  </si>
  <si>
    <t>Yacopí</t>
  </si>
  <si>
    <t>Topaipí</t>
  </si>
  <si>
    <t>Bituima</t>
  </si>
  <si>
    <t>Carmen de Carupa</t>
  </si>
  <si>
    <t>Paime</t>
  </si>
  <si>
    <t>Gama</t>
  </si>
  <si>
    <t>San Cayetano</t>
  </si>
  <si>
    <t>Junín</t>
  </si>
  <si>
    <t>Chaguaní</t>
  </si>
  <si>
    <t>Beltrán</t>
  </si>
  <si>
    <t>Inírida</t>
  </si>
  <si>
    <t>Guainía</t>
  </si>
  <si>
    <t>Barranco Minas (ANM)</t>
  </si>
  <si>
    <t>Puerto Colombia (ANM)</t>
  </si>
  <si>
    <t>San Felipe (ANM)</t>
  </si>
  <si>
    <t>Morichal (ANM)</t>
  </si>
  <si>
    <t>Mapiripana (ANM)</t>
  </si>
  <si>
    <t>Pana Pana (ANM)</t>
  </si>
  <si>
    <t>La Guadalupe (ANM)</t>
  </si>
  <si>
    <t>Cacahual (ANM)</t>
  </si>
  <si>
    <t>San José del Guaviare</t>
  </si>
  <si>
    <t>Guaviare</t>
  </si>
  <si>
    <t>El Retorno</t>
  </si>
  <si>
    <t>Neiva</t>
  </si>
  <si>
    <t>Huila</t>
  </si>
  <si>
    <t>Acevedo</t>
  </si>
  <si>
    <t>Aipe</t>
  </si>
  <si>
    <t>Algeciras</t>
  </si>
  <si>
    <t>Baraya</t>
  </si>
  <si>
    <t>Campoalegre</t>
  </si>
  <si>
    <t>Colombia</t>
  </si>
  <si>
    <t>Garzón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</si>
  <si>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</si>
  <si>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</si>
  <si>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</si>
  <si>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</si>
  <si>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</si>
  <si>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</si>
  <si>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</si>
  <si>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</si>
  <si>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</si>
  <si>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Pitalito</t>
  </si>
  <si>
    <t>Rivera</t>
  </si>
  <si>
    <t>Saladoblanco</t>
  </si>
  <si>
    <t>San Agustín</t>
  </si>
  <si>
    <t>Tarqui</t>
  </si>
  <si>
    <t>Tesalia</t>
  </si>
  <si>
    <t>Tello</t>
  </si>
  <si>
    <t>Teruel</t>
  </si>
  <si>
    <t>Timaná</t>
  </si>
  <si>
    <t>Villavieja</t>
  </si>
  <si>
    <t>Yaguará</t>
  </si>
  <si>
    <t>Pital</t>
  </si>
  <si>
    <t>Gigante</t>
  </si>
  <si>
    <t>Altamira</t>
  </si>
  <si>
    <t>Elías</t>
  </si>
  <si>
    <t>Agrado</t>
  </si>
  <si>
    <t>Suaza</t>
  </si>
  <si>
    <t>Riohacha</t>
  </si>
  <si>
    <t>La Guajira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</si>
  <si>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</si>
  <si>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</si>
  <si>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</si>
  <si>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</si>
  <si>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</si>
  <si>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</si>
  <si>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</si>
  <si>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</si>
  <si>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</si>
  <si>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</si>
  <si>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</si>
  <si>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</si>
  <si>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Magdalena</t>
  </si>
  <si>
    <t>Algarrobo</t>
  </si>
  <si>
    <t>Aracataca</t>
  </si>
  <si>
    <t>Ciénaga</t>
  </si>
  <si>
    <t>El Retén</t>
  </si>
  <si>
    <t>Fundación</t>
  </si>
  <si>
    <t>Pijiño del Carmen</t>
  </si>
  <si>
    <t>Pivijay</t>
  </si>
  <si>
    <t>Puebloviejo</t>
  </si>
  <si>
    <t>Sabanas de San Angel</t>
  </si>
  <si>
    <t>San Sebastián de Buenavista</t>
  </si>
  <si>
    <t>San Zenón</t>
  </si>
  <si>
    <t>Santa Ana</t>
  </si>
  <si>
    <t>Zona Bananera</t>
  </si>
  <si>
    <t>Sitionuevo</t>
  </si>
  <si>
    <t>Plato</t>
  </si>
  <si>
    <t>El Banco</t>
  </si>
  <si>
    <t>El Piñon</t>
  </si>
  <si>
    <t>Zapayán</t>
  </si>
  <si>
    <t>Ariguaní</t>
  </si>
  <si>
    <t>Tenerife</t>
  </si>
  <si>
    <t>Santa Bárbara de Pinto</t>
  </si>
  <si>
    <t>Nueva Granada</t>
  </si>
  <si>
    <t>Remolino</t>
  </si>
  <si>
    <t>Chivolo</t>
  </si>
  <si>
    <t>Cerro San Antonio</t>
  </si>
  <si>
    <t>Pedraza</t>
  </si>
  <si>
    <t>Guamal</t>
  </si>
  <si>
    <t>Villavicencio</t>
  </si>
  <si>
    <t>Meta</t>
  </si>
  <si>
    <t>Acacías</t>
  </si>
  <si>
    <t>Barranca de Upía</t>
  </si>
  <si>
    <t>Cabuyaro</t>
  </si>
  <si>
    <t>Castilla la Nueva</t>
  </si>
  <si>
    <t>Cubarral</t>
  </si>
  <si>
    <t>Cumaral</t>
  </si>
  <si>
    <t>El Castillo</t>
  </si>
  <si>
    <t>El Dorado</t>
  </si>
  <si>
    <t>Fuente de Oro</t>
  </si>
  <si>
    <t>Mesetas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</si>
  <si>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</si>
  <si>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</si>
  <si>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</si>
  <si>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</si>
  <si>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</si>
  <si>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</si>
  <si>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</si>
  <si>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</si>
  <si>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Vistahermosa</t>
  </si>
  <si>
    <t>San Juanito</t>
  </si>
  <si>
    <t>El Calvario</t>
  </si>
  <si>
    <t>La Macarena</t>
  </si>
  <si>
    <t>Uribe</t>
  </si>
  <si>
    <t>Mapiripán</t>
  </si>
  <si>
    <t>Pasto</t>
  </si>
  <si>
    <t>Aldana</t>
  </si>
  <si>
    <t>Arboleda</t>
  </si>
  <si>
    <t>Buesaco</t>
  </si>
  <si>
    <t>Colón</t>
  </si>
  <si>
    <t>Consaca</t>
  </si>
  <si>
    <t>Contadero</t>
  </si>
  <si>
    <t>Cuaspud</t>
  </si>
  <si>
    <t>Cumbal</t>
  </si>
  <si>
    <t>Chachagüí</t>
  </si>
  <si>
    <t>Guachucal</t>
  </si>
  <si>
    <t>Guaitarilla</t>
  </si>
  <si>
    <t>Gualmatán</t>
  </si>
  <si>
    <t>Iles</t>
  </si>
  <si>
    <t>Imués</t>
  </si>
  <si>
    <t>Ipiales</t>
  </si>
  <si>
    <t>La Cruz</t>
  </si>
  <si>
    <t>Leiva</t>
  </si>
  <si>
    <t>Mallama</t>
  </si>
  <si>
    <t>Ospina</t>
  </si>
  <si>
    <t>Potosí</t>
  </si>
  <si>
    <t>Puerres</t>
  </si>
  <si>
    <t>Pupiales</t>
  </si>
  <si>
    <t>Samaniego</t>
  </si>
  <si>
    <t>Sandoná</t>
  </si>
  <si>
    <t>San Lorenzo</t>
  </si>
  <si>
    <t>San Pedro de Cartago</t>
  </si>
  <si>
    <t>Sapuyes</t>
  </si>
  <si>
    <t>Tangua</t>
  </si>
  <si>
    <t>San Andres de Tumaco</t>
  </si>
  <si>
    <t>Túquerres</t>
  </si>
  <si>
    <t>Yacuanquer</t>
  </si>
  <si>
    <t>Los Andes</t>
  </si>
  <si>
    <t>Funes</t>
  </si>
  <si>
    <t>La Tola</t>
  </si>
  <si>
    <t>Francisco Pizarro</t>
  </si>
  <si>
    <t>La Llanada</t>
  </si>
  <si>
    <t>El Rosario</t>
  </si>
  <si>
    <t>Barbacoas</t>
  </si>
  <si>
    <t>Olaya Herrera</t>
  </si>
  <si>
    <t>El Peñol</t>
  </si>
  <si>
    <t>Ancuyá</t>
  </si>
  <si>
    <t>El Tablón de Gómez</t>
  </si>
  <si>
    <t>Taminango</t>
  </si>
  <si>
    <t>La Florida</t>
  </si>
  <si>
    <t>Linares</t>
  </si>
  <si>
    <t>Roberto Payán</t>
  </si>
  <si>
    <t>Policarpa</t>
  </si>
  <si>
    <t>El Charco</t>
  </si>
  <si>
    <t>Cumbitara</t>
  </si>
  <si>
    <t>Magüi</t>
  </si>
  <si>
    <t>Santacruz</t>
  </si>
  <si>
    <t>Cúcuta</t>
  </si>
  <si>
    <t>Norte de Santander</t>
  </si>
  <si>
    <t>Abrego</t>
  </si>
  <si>
    <t>Chinácota</t>
  </si>
  <si>
    <t>Convención</t>
  </si>
  <si>
    <t>El Zulia</t>
  </si>
  <si>
    <t>La Playa</t>
  </si>
  <si>
    <t>Los Patios</t>
  </si>
  <si>
    <t>Ocaña</t>
  </si>
  <si>
    <t>Pamplona</t>
  </si>
  <si>
    <t>Villa del Rosario</t>
  </si>
  <si>
    <t>Ragonvalia</t>
  </si>
  <si>
    <t>Puerto Santander</t>
  </si>
  <si>
    <t>Salazar</t>
  </si>
  <si>
    <t>Santiago</t>
  </si>
  <si>
    <t>Gramalote</t>
  </si>
  <si>
    <t>Sardinata</t>
  </si>
  <si>
    <t>Bochalema</t>
  </si>
  <si>
    <t>El Tarra</t>
  </si>
  <si>
    <t>Lourdes</t>
  </si>
  <si>
    <t>Tibú</t>
  </si>
  <si>
    <t>Villa Caro</t>
  </si>
  <si>
    <t>Durania</t>
  </si>
  <si>
    <t>Chitagá</t>
  </si>
  <si>
    <t>El Carmen</t>
  </si>
  <si>
    <t>Arboledas</t>
  </si>
  <si>
    <t>Herrán</t>
  </si>
  <si>
    <t>Hacarí</t>
  </si>
  <si>
    <t>Pamplonita</t>
  </si>
  <si>
    <t>Bucarasica</t>
  </si>
  <si>
    <t>Teorama</t>
  </si>
  <si>
    <t>Cachirá</t>
  </si>
  <si>
    <t>La Esperanza</t>
  </si>
  <si>
    <t>Silos</t>
  </si>
  <si>
    <t>Cucutilla</t>
  </si>
  <si>
    <t>Mutiscua</t>
  </si>
  <si>
    <t>Cácota</t>
  </si>
  <si>
    <t>San Calixto</t>
  </si>
  <si>
    <t>Labateca</t>
  </si>
  <si>
    <t>Mocoa</t>
  </si>
  <si>
    <t>Putumayo</t>
  </si>
  <si>
    <t>Orito</t>
  </si>
  <si>
    <t>Puerto Asís</t>
  </si>
  <si>
    <t>Puerto Guzmán</t>
  </si>
  <si>
    <t>Sibundoy</t>
  </si>
  <si>
    <t>Valle del Guamuez</t>
  </si>
  <si>
    <t>Villagarzón</t>
  </si>
  <si>
    <t>Puerto Caicedo</t>
  </si>
  <si>
    <t>San Miguel</t>
  </si>
  <si>
    <t>Leguízamo</t>
  </si>
  <si>
    <t>Quindio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</si>
  <si>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</si>
  <si>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</si>
  <si>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</si>
  <si>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</si>
  <si>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</si>
  <si>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</si>
  <si>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</si>
  <si>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</si>
  <si>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</si>
  <si>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</si>
  <si>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</si>
  <si>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</si>
  <si>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</si>
  <si>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</si>
  <si>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</si>
  <si>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</si>
  <si>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</si>
  <si>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</si>
  <si>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</si>
  <si>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</si>
  <si>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</si>
  <si>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</si>
  <si>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</si>
  <si>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Santander</t>
  </si>
  <si>
    <t>Aratoca</t>
  </si>
  <si>
    <t>Barichara</t>
  </si>
  <si>
    <t>Barrancabermeja</t>
  </si>
  <si>
    <t>Charalá</t>
  </si>
  <si>
    <t>Confines</t>
  </si>
  <si>
    <t>Curití</t>
  </si>
  <si>
    <t>El Carmen de Chucurí</t>
  </si>
  <si>
    <t>Floridablanca</t>
  </si>
  <si>
    <t>Girón</t>
  </si>
  <si>
    <t>Guapotá</t>
  </si>
  <si>
    <t>Lebríja</t>
  </si>
  <si>
    <t>Los Santos</t>
  </si>
  <si>
    <t>Mogotes</t>
  </si>
  <si>
    <t>Oiba</t>
  </si>
  <si>
    <t>Palmas del Socorro</t>
  </si>
  <si>
    <t>Páramo</t>
  </si>
  <si>
    <t>Piedecuesta</t>
  </si>
  <si>
    <t>Pinchote</t>
  </si>
  <si>
    <t>Puerto Wilches</t>
  </si>
  <si>
    <t>San Gil</t>
  </si>
  <si>
    <t>San Vicente de Chucurí</t>
  </si>
  <si>
    <t>Simacota</t>
  </si>
  <si>
    <t>Socorro</t>
  </si>
  <si>
    <t>Suaita</t>
  </si>
  <si>
    <t>Valle de San José</t>
  </si>
  <si>
    <t>Málaga</t>
  </si>
  <si>
    <t>Capitanejo</t>
  </si>
  <si>
    <t>Güepsa</t>
  </si>
  <si>
    <t>Palmar</t>
  </si>
  <si>
    <t>Guaca</t>
  </si>
  <si>
    <t>Sabana de Torres</t>
  </si>
  <si>
    <t>Vélez</t>
  </si>
  <si>
    <t>Cimitarra</t>
  </si>
  <si>
    <t>Contratación</t>
  </si>
  <si>
    <t>Cerrito</t>
  </si>
  <si>
    <t>El Playón</t>
  </si>
  <si>
    <t>Hato</t>
  </si>
  <si>
    <t>California</t>
  </si>
  <si>
    <t>Zapatoca</t>
  </si>
  <si>
    <t>Puente Nacional</t>
  </si>
  <si>
    <t>Vetas</t>
  </si>
  <si>
    <t>Guavatá</t>
  </si>
  <si>
    <t>Ocamonte</t>
  </si>
  <si>
    <t>Chipatá</t>
  </si>
  <si>
    <t>San Benito</t>
  </si>
  <si>
    <t>San José de Miranda</t>
  </si>
  <si>
    <t>Puerto Parra</t>
  </si>
  <si>
    <t>Suratá</t>
  </si>
  <si>
    <t>Gambita</t>
  </si>
  <si>
    <t>Encino</t>
  </si>
  <si>
    <t>Macaravita</t>
  </si>
  <si>
    <t>Carcasí</t>
  </si>
  <si>
    <t>Aguada</t>
  </si>
  <si>
    <t>Molagavita</t>
  </si>
  <si>
    <t>Cepitá</t>
  </si>
  <si>
    <t>Galán</t>
  </si>
  <si>
    <t>Jordán</t>
  </si>
  <si>
    <t>San Joaquín</t>
  </si>
  <si>
    <t>Jesús María</t>
  </si>
  <si>
    <t>Florián</t>
  </si>
  <si>
    <t>Coromoro</t>
  </si>
  <si>
    <t>La Belleza</t>
  </si>
  <si>
    <t>Landázuri</t>
  </si>
  <si>
    <t>Charta</t>
  </si>
  <si>
    <t>El Guacamayo</t>
  </si>
  <si>
    <t>Chima</t>
  </si>
  <si>
    <t>Enciso</t>
  </si>
  <si>
    <t>Tona</t>
  </si>
  <si>
    <t>Matanza</t>
  </si>
  <si>
    <t>Santa Helena del Opón</t>
  </si>
  <si>
    <t>Onzaga</t>
  </si>
  <si>
    <t>Sincelejo</t>
  </si>
  <si>
    <t>Corozal</t>
  </si>
  <si>
    <t>Coveñas</t>
  </si>
  <si>
    <t>El Roble</t>
  </si>
  <si>
    <t>Los Palmitos</t>
  </si>
  <si>
    <t>Ovejas</t>
  </si>
  <si>
    <t>Sampués</t>
  </si>
  <si>
    <t>San Benito Abad</t>
  </si>
  <si>
    <t>San Marcos</t>
  </si>
  <si>
    <t>San Luis de Sincé</t>
  </si>
  <si>
    <t>Palmito</t>
  </si>
  <si>
    <t>San Juan de Betulia</t>
  </si>
  <si>
    <t>Chalán</t>
  </si>
  <si>
    <t>Galeras</t>
  </si>
  <si>
    <t>Morroa</t>
  </si>
  <si>
    <t>Santiago de Tolú</t>
  </si>
  <si>
    <t>San Onofre</t>
  </si>
  <si>
    <t>Guaranda</t>
  </si>
  <si>
    <t>Coloso</t>
  </si>
  <si>
    <t>Majagual</t>
  </si>
  <si>
    <t>Tolú Viejo</t>
  </si>
  <si>
    <t>Caimito</t>
  </si>
  <si>
    <t>Ibagué</t>
  </si>
  <si>
    <t>Tolima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</si>
  <si>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</si>
  <si>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</si>
  <si>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</si>
  <si>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</si>
  <si>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</si>
  <si>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</si>
  <si>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</si>
  <si>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Chaparral</t>
  </si>
  <si>
    <t>Coello</t>
  </si>
  <si>
    <t>Coyaima</t>
  </si>
  <si>
    <t>Cunday</t>
  </si>
  <si>
    <t>Dolores</t>
  </si>
  <si>
    <t>Espinal</t>
  </si>
  <si>
    <t>Flandes</t>
  </si>
  <si>
    <t>Fresno</t>
  </si>
  <si>
    <t>Guamo</t>
  </si>
  <si>
    <t>Icononzo</t>
  </si>
  <si>
    <t>Lérida</t>
  </si>
  <si>
    <t>Líbano</t>
  </si>
  <si>
    <t>Mariquita</t>
  </si>
  <si>
    <t>Melgar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</si>
  <si>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</si>
  <si>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</si>
  <si>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</si>
  <si>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</si>
  <si>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</si>
  <si>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</si>
  <si>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</si>
  <si>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</si>
  <si>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Rovira</t>
  </si>
  <si>
    <t>Saldaña</t>
  </si>
  <si>
    <t>San Antonio</t>
  </si>
  <si>
    <t>Santa Isabel</t>
  </si>
  <si>
    <t>Valle de San Juan</t>
  </si>
  <si>
    <t>Venadillo</t>
  </si>
  <si>
    <t>Honda</t>
  </si>
  <si>
    <t>Villahermosa</t>
  </si>
  <si>
    <t>Villarrica</t>
  </si>
  <si>
    <t>Casabianca</t>
  </si>
  <si>
    <t>Alpujarra</t>
  </si>
  <si>
    <t>Roncesvalles</t>
  </si>
  <si>
    <t>Murillo</t>
  </si>
  <si>
    <t>Falan</t>
  </si>
  <si>
    <t>Herveo</t>
  </si>
  <si>
    <t>Cali</t>
  </si>
  <si>
    <t>Valle del Cauca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</si>
  <si>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</si>
  <si>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</si>
  <si>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</si>
  <si>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</si>
  <si>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</si>
  <si>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</si>
  <si>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</si>
  <si>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</si>
  <si>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</si>
  <si>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</si>
  <si>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</si>
  <si>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</si>
  <si>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</si>
  <si>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</si>
  <si>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</si>
  <si>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</si>
  <si>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</si>
  <si>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</si>
  <si>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</si>
  <si>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</si>
  <si>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</si>
  <si>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</si>
  <si>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</si>
  <si>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</si>
  <si>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</si>
  <si>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</si>
  <si>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</si>
  <si>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</si>
  <si>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</si>
  <si>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</si>
  <si>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</si>
  <si>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</si>
  <si>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</si>
  <si>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</si>
  <si>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Mitú</t>
  </si>
  <si>
    <t>Vaupés</t>
  </si>
  <si>
    <t>Caruru</t>
  </si>
  <si>
    <t>Taraira</t>
  </si>
  <si>
    <t>Pacoa (ANM)</t>
  </si>
  <si>
    <t>Yavaraté (ANM)</t>
  </si>
  <si>
    <t>Papunaua (ANM)</t>
  </si>
  <si>
    <t>La Primavera</t>
  </si>
  <si>
    <t>Vichada</t>
  </si>
  <si>
    <t>Santa Rosalía</t>
  </si>
  <si>
    <t>Puerto Carreño</t>
  </si>
  <si>
    <t>Cumaribo</t>
  </si>
  <si>
    <t>Ciudad Ubicación Negocio</t>
  </si>
  <si>
    <t>Zona</t>
  </si>
  <si>
    <t>Monto del crédito solicitado</t>
  </si>
  <si>
    <t>Plazo (Meses)</t>
  </si>
  <si>
    <t>Tasa de Interés EA %</t>
  </si>
  <si>
    <t>Tasa de Interés MV %</t>
  </si>
  <si>
    <t xml:space="preserve">Valor Aproximado de la cuota </t>
  </si>
  <si>
    <t>Resultados de la Simulación:</t>
  </si>
  <si>
    <t>VTU % (TIR E.A)</t>
  </si>
  <si>
    <t>VTU % EN PESOS ($)</t>
  </si>
  <si>
    <t>Capital ($)</t>
  </si>
  <si>
    <t>Intereses ($)</t>
  </si>
  <si>
    <t>Estudio de Crédito ($)</t>
  </si>
  <si>
    <t>Consulta de Centrales de Riesgo ($)</t>
  </si>
  <si>
    <t>Seguro deudor ($)</t>
  </si>
  <si>
    <r>
      <rPr>
        <b/>
        <sz val="11"/>
        <color theme="1" tint="0.249977111117893"/>
        <rFont val="Calibri"/>
        <family val="2"/>
        <scheme val="minor"/>
      </rPr>
      <t>Definiciones:</t>
    </r>
    <r>
      <rPr>
        <sz val="11"/>
        <color theme="1" tint="0.249977111117893"/>
        <rFont val="Calibri"/>
        <family val="2"/>
        <scheme val="minor"/>
      </rPr>
      <t xml:space="preserve">
</t>
    </r>
    <r>
      <rPr>
        <b/>
        <sz val="11"/>
        <color theme="1" tint="0.249977111117893"/>
        <rFont val="Calibri"/>
        <family val="2"/>
        <scheme val="minor"/>
      </rPr>
      <t>VTUA:</t>
    </r>
    <r>
      <rPr>
        <sz val="11"/>
        <color theme="1" tint="0.249977111117893"/>
        <rFont val="Calibri"/>
        <family val="2"/>
        <scheme val="minor"/>
      </rPr>
      <t xml:space="preserve"> (Valor total unificado de operaciones activas) es un cálculo que proyecta los cobros asociados a un producto de crédito y no necesariamente corresponde con los montos efectivamente pagados por el cliente, la VTUA no es una tasa de interés, es la proyección de los costos a pagar por un producto financiero.
</t>
    </r>
    <r>
      <rPr>
        <b/>
        <sz val="11"/>
        <color theme="1" tint="0.249977111117893"/>
        <rFont val="Calibri"/>
        <family val="2"/>
        <scheme val="minor"/>
      </rPr>
      <t>TIR E.A:</t>
    </r>
    <r>
      <rPr>
        <sz val="11"/>
        <color theme="1" tint="0.249977111117893"/>
        <rFont val="Calibri"/>
        <family val="2"/>
        <scheme val="minor"/>
      </rPr>
      <t xml:space="preserve"> (Tasa Interna de Rentabilidad Efectiva Anual) es el porcentaje de beneficio o costo que tendrá la inversión.</t>
    </r>
  </si>
  <si>
    <t>Libranzas</t>
  </si>
  <si>
    <t>Día de Pago **</t>
  </si>
  <si>
    <t>Periodo de Gracia, hasta ***</t>
  </si>
  <si>
    <t>* El resultado de esta simulación es de carácter informativo y no se constituye como una oferta comercial, los
componentes y valores pueden variar al momento de la originación del crédito de acuerdo con las condiciones, tasas,
tarifas vigentes, periodo de gracia y al día de pago de acuerdo al convenio.
** El día de pago esta sujeto a las condiciones de cada convenio establecidas en el momento de la originación del
crédito.
*** Los créditos de Libranza tiene mínimo 30 días de periodo de gracias antes de la fecha de pago de la primera cuota,
este periodo esta sujeto a las condiciones de cada convenio en el momento de la originación.
**** Las tarifas de los seguros pueden estar sujeto a cambios y la que se relaciona en este documento aplica para
personas entre los 18 años hasta los 69 años + 364 días</t>
  </si>
  <si>
    <t>IVA Cargos</t>
  </si>
  <si>
    <t>Periodo de gracia</t>
  </si>
  <si>
    <t>Saldo</t>
  </si>
  <si>
    <r>
      <rPr>
        <b/>
        <sz val="22"/>
        <color theme="5"/>
        <rFont val="Calibri"/>
        <family val="2"/>
        <scheme val="minor"/>
      </rPr>
      <t>VTU</t>
    </r>
    <r>
      <rPr>
        <b/>
        <sz val="11"/>
        <color theme="5"/>
        <rFont val="Calibri"/>
        <family val="2"/>
        <scheme val="minor"/>
      </rPr>
      <t xml:space="preserve">
</t>
    </r>
    <r>
      <rPr>
        <sz val="14"/>
        <color theme="5"/>
        <rFont val="Calibri"/>
        <family val="2"/>
        <scheme val="minor"/>
      </rPr>
      <t>Libranzas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</si>
</sst>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00%"/>
    <numFmt numFmtId="165" formatCode="&quot;$&quot;\ #,##0"/>
    <numFmt numFmtId="166" formatCode="0.0000%"/>
    <numFmt numFmtId="167" formatCode="&quot;$&quot;\ #,##0.00"/>
    <numFmt numFmtId="168" formatCode="_-&quot;$&quot;\ * #,##0_-;\-&quot;$&quot;\ * #,##0_-;_-&quot;$&quot;\ * &quot;-&quot;??_-;_-@_-"/>
    <numFmt numFmtId="169" formatCode="0.0"/>
    <numFmt numFmtId="170" formatCode="_-* #,##0_-;\-* #,##0_-;_-* &quot;-&quot;??_-;_-@_-"/>
    <numFmt numFmtId="171" formatCode="d/m/yy\ h:mm\ AM/PM"/>
    <numFmt numFmtId="172" formatCode="0&quot;˚ de cada mes&quot;"/>
    <numFmt numFmtId="173" formatCode="0&quot; días&quot;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rgb="FF0070C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6"/>
      <color rgb="FF00A0AF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22"/>
      <color theme="5"/>
      <name val="Calibri"/>
      <family val="2"/>
      <scheme val="minor"/>
    </font>
    <font>
      <sz val="14"/>
      <color theme="5"/>
      <name val="Calibri"/>
      <family val="2"/>
      <scheme val="minor"/>
    </font>
    <font>
      <sz val="12"/>
      <color theme="0"/>
      <name val="Calibri"/>
      <family val="2"/>
      <scheme val="minor"/>
    </font>
    <font>
      <sz val="22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  <fill>
      <patternFill patternType="solid">
        <fgColor rgb="FFF3F4F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theme="1" tint="0.34998626667073579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3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3" xfId="3" applyFill="1" applyBorder="1" applyAlignment="1">
      <alignment horizontal="center" vertical="center" wrapText="1"/>
    </xf>
    <xf numFmtId="10" fontId="8" fillId="0" borderId="4" xfId="0" applyNumberFormat="1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center" vertical="center" wrapText="1"/>
    </xf>
    <xf numFmtId="10" fontId="9" fillId="0" borderId="4" xfId="0" applyNumberFormat="1" applyFont="1" applyBorder="1" applyAlignment="1">
      <alignment horizontal="center" vertical="center" wrapText="1"/>
    </xf>
    <xf numFmtId="10" fontId="9" fillId="0" borderId="3" xfId="0" applyNumberFormat="1" applyFont="1" applyBorder="1" applyAlignment="1">
      <alignment horizontal="center" vertical="center" wrapText="1"/>
    </xf>
    <xf numFmtId="0" fontId="3" fillId="0" borderId="0" xfId="3" applyAlignment="1">
      <alignment horizontal="justify" vertical="center"/>
    </xf>
    <xf numFmtId="0" fontId="3" fillId="0" borderId="0" xfId="3" applyAlignment="1">
      <alignment vertical="center"/>
    </xf>
    <xf numFmtId="0" fontId="14" fillId="3" borderId="0" xfId="0" applyFont="1" applyFill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15" fontId="12" fillId="0" borderId="0" xfId="0" applyNumberFormat="1" applyFont="1" applyAlignment="1" applyProtection="1">
      <alignment vertical="center"/>
      <protection hidden="1"/>
    </xf>
    <xf numFmtId="2" fontId="12" fillId="0" borderId="0" xfId="0" applyNumberFormat="1" applyFont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168" fontId="2" fillId="4" borderId="0" xfId="1" applyNumberFormat="1" applyFont="1" applyFill="1" applyAlignment="1">
      <alignment vertical="center"/>
    </xf>
    <xf numFmtId="0" fontId="17" fillId="9" borderId="0" xfId="0" applyFont="1" applyFill="1" applyAlignment="1">
      <alignment vertical="center"/>
    </xf>
    <xf numFmtId="10" fontId="19" fillId="9" borderId="0" xfId="0" applyNumberFormat="1" applyFont="1" applyFill="1" applyAlignment="1">
      <alignment vertical="center"/>
    </xf>
    <xf numFmtId="0" fontId="18" fillId="9" borderId="0" xfId="0" applyFont="1" applyFill="1" applyAlignment="1">
      <alignment vertical="center"/>
    </xf>
    <xf numFmtId="0" fontId="13" fillId="10" borderId="0" xfId="0" applyFont="1" applyFill="1" applyAlignment="1" applyProtection="1">
      <alignment horizontal="center" vertical="center" wrapText="1"/>
      <protection hidden="1"/>
    </xf>
    <xf numFmtId="15" fontId="0" fillId="0" borderId="0" xfId="0" applyNumberFormat="1"/>
    <xf numFmtId="0" fontId="2" fillId="4" borderId="0" xfId="0" applyFont="1" applyFill="1"/>
    <xf numFmtId="0" fontId="4" fillId="0" borderId="1" xfId="0" applyFont="1" applyBorder="1" applyAlignment="1">
      <alignment vertical="center" wrapText="1"/>
    </xf>
    <xf numFmtId="2" fontId="12" fillId="8" borderId="5" xfId="0" applyNumberFormat="1" applyFont="1" applyFill="1" applyBorder="1" applyAlignment="1" applyProtection="1">
      <alignment vertical="center"/>
      <protection hidden="1"/>
    </xf>
    <xf numFmtId="1" fontId="12" fillId="0" borderId="5" xfId="0" applyNumberFormat="1" applyFont="1" applyBorder="1" applyAlignment="1" applyProtection="1">
      <alignment vertical="center"/>
      <protection hidden="1"/>
    </xf>
    <xf numFmtId="166" fontId="12" fillId="9" borderId="5" xfId="2" applyNumberFormat="1" applyFont="1" applyFill="1" applyBorder="1" applyAlignment="1" applyProtection="1">
      <alignment vertical="center"/>
      <protection hidden="1"/>
    </xf>
    <xf numFmtId="2" fontId="14" fillId="5" borderId="5" xfId="2" applyNumberFormat="1" applyFont="1" applyFill="1" applyBorder="1" applyAlignment="1" applyProtection="1">
      <alignment horizontal="right" vertical="center"/>
      <protection hidden="1"/>
    </xf>
    <xf numFmtId="2" fontId="12" fillId="11" borderId="5" xfId="2" applyNumberFormat="1" applyFont="1" applyFill="1" applyBorder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9" fontId="1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0" fontId="10" fillId="0" borderId="0" xfId="0" applyNumberFormat="1" applyFont="1" applyProtection="1">
      <protection hidden="1"/>
    </xf>
    <xf numFmtId="0" fontId="14" fillId="13" borderId="6" xfId="0" applyFont="1" applyFill="1" applyBorder="1" applyAlignment="1" applyProtection="1">
      <alignment vertical="center"/>
      <protection hidden="1"/>
    </xf>
    <xf numFmtId="0" fontId="14" fillId="13" borderId="2" xfId="0" applyFont="1" applyFill="1" applyBorder="1" applyProtection="1">
      <protection hidden="1"/>
    </xf>
    <xf numFmtId="14" fontId="10" fillId="0" borderId="0" xfId="0" applyNumberFormat="1" applyFont="1" applyProtection="1">
      <protection hidden="1"/>
    </xf>
    <xf numFmtId="14" fontId="25" fillId="0" borderId="0" xfId="0" applyNumberFormat="1" applyFont="1" applyAlignment="1" applyProtection="1">
      <alignment vertical="center"/>
      <protection hidden="1"/>
    </xf>
    <xf numFmtId="14" fontId="16" fillId="0" borderId="0" xfId="0" applyNumberFormat="1" applyFont="1" applyProtection="1">
      <protection hidden="1"/>
    </xf>
    <xf numFmtId="14" fontId="10" fillId="0" borderId="0" xfId="0" applyNumberFormat="1" applyFont="1" applyAlignment="1" applyProtection="1">
      <alignment vertical="center"/>
      <protection hidden="1"/>
    </xf>
    <xf numFmtId="14" fontId="23" fillId="0" borderId="0" xfId="0" applyNumberFormat="1" applyFont="1" applyProtection="1">
      <protection hidden="1"/>
    </xf>
    <xf numFmtId="0" fontId="10" fillId="0" borderId="5" xfId="0" applyFont="1" applyBorder="1" applyProtection="1">
      <protection hidden="1"/>
    </xf>
    <xf numFmtId="0" fontId="14" fillId="5" borderId="5" xfId="0" applyFont="1" applyFill="1" applyBorder="1" applyProtection="1">
      <protection hidden="1"/>
    </xf>
    <xf numFmtId="165" fontId="10" fillId="0" borderId="0" xfId="0" applyNumberFormat="1" applyFont="1" applyProtection="1">
      <protection hidden="1"/>
    </xf>
    <xf numFmtId="0" fontId="13" fillId="8" borderId="5" xfId="0" applyFont="1" applyFill="1" applyBorder="1" applyAlignment="1" applyProtection="1">
      <alignment vertical="center"/>
      <protection hidden="1"/>
    </xf>
    <xf numFmtId="170" fontId="13" fillId="0" borderId="0" xfId="5" applyNumberFormat="1" applyFont="1" applyProtection="1">
      <protection hidden="1"/>
    </xf>
    <xf numFmtId="43" fontId="10" fillId="0" borderId="0" xfId="0" applyNumberFormat="1" applyFont="1" applyProtection="1">
      <protection hidden="1"/>
    </xf>
    <xf numFmtId="43" fontId="13" fillId="0" borderId="0" xfId="0" applyNumberFormat="1" applyFont="1" applyProtection="1">
      <protection hidden="1"/>
    </xf>
    <xf numFmtId="9" fontId="10" fillId="0" borderId="5" xfId="0" applyNumberFormat="1" applyFont="1" applyBorder="1" applyProtection="1">
      <protection hidden="1"/>
    </xf>
    <xf numFmtId="167" fontId="10" fillId="0" borderId="0" xfId="0" applyNumberFormat="1" applyFont="1" applyProtection="1">
      <protection hidden="1"/>
    </xf>
    <xf numFmtId="0" fontId="14" fillId="12" borderId="0" xfId="0" applyFont="1" applyFill="1" applyProtection="1">
      <protection hidden="1"/>
    </xf>
    <xf numFmtId="0" fontId="10" fillId="12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3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1" fontId="10" fillId="0" borderId="0" xfId="0" applyNumberFormat="1" applyFont="1" applyProtection="1">
      <protection hidden="1"/>
    </xf>
    <xf numFmtId="2" fontId="10" fillId="0" borderId="0" xfId="0" applyNumberFormat="1" applyFont="1" applyProtection="1">
      <protection hidden="1"/>
    </xf>
    <xf numFmtId="2" fontId="13" fillId="4" borderId="0" xfId="0" applyNumberFormat="1" applyFont="1" applyFill="1" applyProtection="1">
      <protection hidden="1"/>
    </xf>
    <xf numFmtId="0" fontId="10" fillId="9" borderId="5" xfId="0" applyFont="1" applyFill="1" applyBorder="1" applyProtection="1">
      <protection hidden="1"/>
    </xf>
    <xf numFmtId="0" fontId="10" fillId="0" borderId="5" xfId="0" applyFont="1" applyBorder="1" applyAlignment="1" applyProtection="1">
      <alignment wrapText="1"/>
      <protection hidden="1"/>
    </xf>
    <xf numFmtId="0" fontId="13" fillId="8" borderId="5" xfId="0" applyFont="1" applyFill="1" applyBorder="1" applyProtection="1">
      <protection hidden="1"/>
    </xf>
    <xf numFmtId="0" fontId="10" fillId="11" borderId="5" xfId="0" applyFont="1" applyFill="1" applyBorder="1" applyAlignment="1" applyProtection="1">
      <alignment wrapText="1"/>
      <protection hidden="1"/>
    </xf>
    <xf numFmtId="164" fontId="13" fillId="0" borderId="5" xfId="2" applyNumberFormat="1" applyFont="1" applyBorder="1" applyProtection="1">
      <protection locked="0"/>
    </xf>
    <xf numFmtId="169" fontId="13" fillId="0" borderId="5" xfId="0" applyNumberFormat="1" applyFont="1" applyBorder="1" applyAlignment="1" applyProtection="1">
      <alignment horizontal="right" vertical="center"/>
      <protection locked="0"/>
    </xf>
    <xf numFmtId="10" fontId="15" fillId="8" borderId="5" xfId="2" applyNumberFormat="1" applyFont="1" applyFill="1" applyBorder="1" applyAlignment="1" applyProtection="1">
      <alignment vertical="center"/>
      <protection locked="0"/>
    </xf>
    <xf numFmtId="10" fontId="10" fillId="0" borderId="0" xfId="2" applyNumberFormat="1" applyFont="1" applyProtection="1">
      <protection hidden="1"/>
    </xf>
    <xf numFmtId="0" fontId="7" fillId="0" borderId="1" xfId="0" applyFont="1" applyBorder="1" applyAlignment="1">
      <alignment horizontal="center" vertical="center" wrapText="1"/>
    </xf>
    <xf numFmtId="168" fontId="17" fillId="9" borderId="0" xfId="1" applyNumberFormat="1" applyFont="1" applyFill="1" applyAlignment="1">
      <alignment vertical="center"/>
    </xf>
    <xf numFmtId="168" fontId="0" fillId="0" borderId="0" xfId="1" applyNumberFormat="1" applyFont="1" applyAlignment="1">
      <alignment vertical="center"/>
    </xf>
    <xf numFmtId="0" fontId="20" fillId="7" borderId="0" xfId="0" applyFont="1" applyFill="1"/>
    <xf numFmtId="165" fontId="13" fillId="0" borderId="0" xfId="0" applyNumberFormat="1" applyFont="1" applyProtection="1">
      <protection hidden="1"/>
    </xf>
    <xf numFmtId="0" fontId="10" fillId="14" borderId="5" xfId="0" applyFont="1" applyFill="1" applyBorder="1" applyProtection="1">
      <protection hidden="1"/>
    </xf>
    <xf numFmtId="164" fontId="13" fillId="14" borderId="5" xfId="2" applyNumberFormat="1" applyFont="1" applyFill="1" applyBorder="1" applyProtection="1">
      <protection locked="0"/>
    </xf>
    <xf numFmtId="15" fontId="13" fillId="14" borderId="5" xfId="0" applyNumberFormat="1" applyFont="1" applyFill="1" applyBorder="1" applyProtection="1">
      <protection locked="0"/>
    </xf>
    <xf numFmtId="165" fontId="13" fillId="14" borderId="5" xfId="0" applyNumberFormat="1" applyFont="1" applyFill="1" applyBorder="1" applyProtection="1">
      <protection locked="0"/>
    </xf>
    <xf numFmtId="0" fontId="13" fillId="14" borderId="5" xfId="0" applyFont="1" applyFill="1" applyBorder="1" applyProtection="1">
      <protection hidden="1"/>
    </xf>
    <xf numFmtId="2" fontId="15" fillId="14" borderId="5" xfId="2" applyNumberFormat="1" applyFont="1" applyFill="1" applyBorder="1" applyAlignment="1" applyProtection="1">
      <alignment vertical="center"/>
      <protection locked="0"/>
    </xf>
    <xf numFmtId="0" fontId="27" fillId="0" borderId="0" xfId="0" applyFont="1"/>
    <xf numFmtId="170" fontId="27" fillId="0" borderId="0" xfId="0" applyNumberFormat="1" applyFont="1"/>
    <xf numFmtId="0" fontId="28" fillId="0" borderId="0" xfId="0" applyFont="1"/>
    <xf numFmtId="0" fontId="29" fillId="0" borderId="0" xfId="0" applyFont="1"/>
    <xf numFmtId="170" fontId="29" fillId="0" borderId="0" xfId="5" applyNumberFormat="1" applyFont="1"/>
    <xf numFmtId="0" fontId="30" fillId="0" borderId="0" xfId="0" applyFont="1"/>
    <xf numFmtId="1" fontId="30" fillId="0" borderId="0" xfId="0" applyNumberFormat="1" applyFont="1"/>
    <xf numFmtId="10" fontId="30" fillId="0" borderId="0" xfId="2" applyNumberFormat="1" applyFont="1"/>
    <xf numFmtId="9" fontId="27" fillId="0" borderId="0" xfId="0" applyNumberFormat="1" applyFont="1"/>
    <xf numFmtId="0" fontId="30" fillId="16" borderId="0" xfId="0" applyFont="1" applyFill="1" applyAlignment="1">
      <alignment horizontal="left" vertical="center"/>
    </xf>
    <xf numFmtId="168" fontId="30" fillId="16" borderId="0" xfId="1" applyNumberFormat="1" applyFont="1" applyFill="1" applyAlignment="1">
      <alignment horizontal="left" vertical="center"/>
    </xf>
    <xf numFmtId="0" fontId="29" fillId="16" borderId="0" xfId="0" applyFont="1" applyFill="1"/>
    <xf numFmtId="170" fontId="29" fillId="16" borderId="0" xfId="5" applyNumberFormat="1" applyFont="1" applyFill="1"/>
    <xf numFmtId="0" fontId="0" fillId="0" borderId="7" xfId="0" applyBorder="1"/>
    <xf numFmtId="172" fontId="30" fillId="0" borderId="0" xfId="0" applyNumberFormat="1" applyFont="1"/>
    <xf numFmtId="173" fontId="30" fillId="0" borderId="0" xfId="0" applyNumberFormat="1" applyFont="1"/>
    <xf numFmtId="165" fontId="24" fillId="13" borderId="0" xfId="0" applyNumberFormat="1" applyFont="1" applyFill="1" applyProtection="1"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 wrapText="1"/>
    </xf>
    <xf numFmtId="0" fontId="28" fillId="0" borderId="0" xfId="0" applyFont="1" applyAlignment="1">
      <alignment horizontal="right"/>
    </xf>
    <xf numFmtId="171" fontId="26" fillId="0" borderId="7" xfId="0" applyNumberFormat="1" applyFont="1" applyBorder="1" applyAlignment="1">
      <alignment horizontal="left"/>
    </xf>
    <xf numFmtId="0" fontId="29" fillId="0" borderId="0" xfId="0" applyFont="1" applyAlignment="1">
      <alignment horizontal="left" vertical="center" wrapText="1"/>
    </xf>
    <xf numFmtId="0" fontId="29" fillId="16" borderId="0" xfId="0" applyFont="1" applyFill="1" applyAlignment="1">
      <alignment horizontal="left" vertical="center" wrapText="1"/>
    </xf>
    <xf numFmtId="165" fontId="34" fillId="15" borderId="0" xfId="1" applyNumberFormat="1" applyFont="1" applyFill="1" applyAlignment="1">
      <alignment horizontal="left" wrapText="1"/>
    </xf>
    <xf numFmtId="0" fontId="33" fillId="15" borderId="0" xfId="0" applyFont="1" applyFill="1" applyAlignment="1">
      <alignment horizontal="left" vertical="top"/>
    </xf>
  </cellXfs>
  <cellStyles count="6">
    <cellStyle name="Hipervínculo 2" xfId="3" xr:uid="{02FD4420-4660-44C3-BCC6-A3813F9FD970}"/>
    <cellStyle name="Millares" xfId="5" builtinId="3"/>
    <cellStyle name="Millares 2" xfId="4" xr:uid="{6AA19BDB-F8D2-4A57-942F-DFF5DF453953}"/>
    <cellStyle name="Moneda" xfId="1" builtinId="4"/>
    <cellStyle name="Normal" xfId="0" builtinId="0"/>
    <cellStyle name="Porcentaje" xfId="2" builtinId="5"/>
  </cellStyles>
  <dxfs count="1"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3F4F5"/>
      <color rgb="FF00A0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514350</xdr:colOff>
      <xdr:row>18</xdr:row>
      <xdr:rowOff>0</xdr:rowOff>
    </xdr:from>
    <xdr:to>
      <xdr:col>22</xdr:col>
      <xdr:colOff>0</xdr:colOff>
      <xdr:row>19</xdr:row>
      <xdr:rowOff>134958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265F99-1C77-45CA-B01A-440E0934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2550" y="3948050"/>
          <a:ext cx="1428750" cy="296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495299</xdr:colOff>
      <xdr:row>7</xdr:row>
      <xdr:rowOff>38099</xdr:rowOff>
    </xdr:from>
    <xdr:to>
      <xdr:col>19</xdr:col>
      <xdr:colOff>803828</xdr:colOff>
      <xdr:row>14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04E8B6-EC28-4CA0-855D-3F1E4CF3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399" y="723899"/>
          <a:ext cx="2918379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728383</xdr:colOff>
      <xdr:row>4</xdr:row>
      <xdr:rowOff>136073</xdr:rowOff>
    </xdr:from>
    <xdr:to>
      <xdr:col>8</xdr:col>
      <xdr:colOff>67235</xdr:colOff>
      <xdr:row>12</xdr:row>
      <xdr:rowOff>33619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C1CC9ABD-8645-CF27-8B72-B2AFC0470771}"/>
            </a:ext>
          </a:extLst>
        </xdr:cNvPr>
        <xdr:cNvSpPr/>
      </xdr:nvSpPr>
      <xdr:spPr>
        <a:xfrm>
          <a:off x="2987169" y="911680"/>
          <a:ext cx="4999423" cy="1489582"/>
        </a:xfrm>
        <a:prstGeom prst="round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44824</xdr:colOff>
      <xdr:row>17</xdr:row>
      <xdr:rowOff>163284</xdr:rowOff>
    </xdr:from>
    <xdr:to>
      <xdr:col>8</xdr:col>
      <xdr:colOff>0</xdr:colOff>
      <xdr:row>25</xdr:row>
      <xdr:rowOff>89647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DCE423F2-234B-4E2F-8EB5-BCA062627FAF}"/>
            </a:ext>
          </a:extLst>
        </xdr:cNvPr>
        <xdr:cNvSpPr/>
      </xdr:nvSpPr>
      <xdr:spPr>
        <a:xfrm>
          <a:off x="44824" y="3646713"/>
          <a:ext cx="7874533" cy="1450363"/>
        </a:xfrm>
        <a:prstGeom prst="round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54428</xdr:colOff>
      <xdr:row>0</xdr:row>
      <xdr:rowOff>89574</xdr:rowOff>
    </xdr:from>
    <xdr:to>
      <xdr:col>2</xdr:col>
      <xdr:colOff>884464</xdr:colOff>
      <xdr:row>3</xdr:row>
      <xdr:rowOff>152936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1D9B69-ED92-31F9-3AA2-18D4810AA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89574"/>
          <a:ext cx="1592036" cy="6348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taborda\Documentos\Simulador%20plan%20de%20pago%20GOTAHORRO%20QUINCENAL%20en%20BANTOTAL%20-%2020240704.xlsx" TargetMode="External"/><Relationship Id="rId1" Type="http://schemas.openxmlformats.org/officeDocument/2006/relationships/externalLinkPath" Target="/2024/SIMULADORES/Simulador%20plan%20de%20pago%20GOTAHORRO%20QUINCENAL%20en%20BANTOTAL%20-%20202407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enviados a SFC prueba esc"/>
      <sheetName val="Plan de Pgo Flex ori 148913 (2)"/>
      <sheetName val="Tasa cartelera y usura"/>
      <sheetName val="Plan de Pgo Flex ori 148913"/>
      <sheetName val="Simulador plan de pagos Bantota"/>
      <sheetName val="TABLA DE AHORRO"/>
      <sheetName val="TABLA DE AHORRO (2)"/>
      <sheetName val="festivos Colombia"/>
      <sheetName val="Ciudad DANE"/>
      <sheetName val="Plan metodología Flex"/>
    </sheetNames>
    <sheetDataSet>
      <sheetData sheetId="0" refreshError="1"/>
      <sheetData sheetId="1" refreshError="1"/>
      <sheetData sheetId="2" refreshError="1"/>
      <sheetData sheetId="3">
        <row r="1">
          <cell r="A1">
            <v>0</v>
          </cell>
          <cell r="B1" t="str">
            <v>SI</v>
          </cell>
        </row>
        <row r="2">
          <cell r="A2">
            <v>1</v>
          </cell>
          <cell r="B2" t="str">
            <v>NO</v>
          </cell>
        </row>
        <row r="3">
          <cell r="A3">
            <v>2</v>
          </cell>
        </row>
        <row r="4">
          <cell r="A4">
            <v>3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436F-3A6E-412E-BDBB-211A9C1EFE1A}">
  <dimension ref="C2:N13"/>
  <sheetViews>
    <sheetView topLeftCell="C1" zoomScale="70" zoomScaleNormal="70" workbookViewId="0">
      <selection activeCell="F10" sqref="F10"/>
    </sheetView>
  </sheetViews>
  <sheetFormatPr baseColWidth="10" defaultRowHeight="24" customHeight="1" x14ac:dyDescent="0.25"/>
  <cols>
    <col min="1" max="2" width="11.42578125" style="1"/>
    <col min="3" max="3" width="26.42578125" style="1" customWidth="1"/>
    <col min="4" max="4" width="62.85546875" style="1" customWidth="1"/>
    <col min="5" max="5" width="24.7109375" style="1" customWidth="1"/>
    <col min="6" max="6" width="24.42578125" style="1" customWidth="1"/>
    <col min="7" max="7" width="28.140625" style="1" customWidth="1"/>
    <col min="8" max="11" width="11.42578125" style="1"/>
    <col min="12" max="12" width="29.28515625" style="1" bestFit="1" customWidth="1"/>
    <col min="13" max="13" width="17.140625" style="1" bestFit="1" customWidth="1"/>
    <col min="14" max="14" width="23.85546875" style="1" bestFit="1" customWidth="1"/>
    <col min="15" max="16384" width="11.42578125" style="1"/>
  </cols>
  <sheetData>
    <row r="2" spans="3:14" ht="24" customHeight="1" thickBot="1" x14ac:dyDescent="0.3">
      <c r="L2" s="1" t="s">
        <v>61</v>
      </c>
      <c r="M2" s="20">
        <v>1300000</v>
      </c>
    </row>
    <row r="3" spans="3:14" ht="24" customHeight="1" x14ac:dyDescent="0.25">
      <c r="C3" s="2"/>
      <c r="D3" s="97" t="s">
        <v>0</v>
      </c>
      <c r="E3" s="3" t="s">
        <v>1</v>
      </c>
      <c r="F3" s="4" t="s">
        <v>2</v>
      </c>
      <c r="G3" s="4" t="s">
        <v>3</v>
      </c>
    </row>
    <row r="4" spans="3:14" ht="38.25" customHeight="1" thickBot="1" x14ac:dyDescent="0.3">
      <c r="C4" s="5" t="s">
        <v>4</v>
      </c>
      <c r="D4" s="98"/>
      <c r="E4" s="6" t="s">
        <v>19</v>
      </c>
      <c r="F4" s="7" t="s">
        <v>18</v>
      </c>
      <c r="G4" s="7" t="s">
        <v>18</v>
      </c>
    </row>
    <row r="5" spans="3:14" ht="43.5" thickBot="1" x14ac:dyDescent="0.3">
      <c r="C5" s="27" t="s">
        <v>5</v>
      </c>
      <c r="D5" s="69" t="s">
        <v>6</v>
      </c>
      <c r="E5" s="8">
        <v>0.27110000000000001</v>
      </c>
      <c r="F5" s="9">
        <v>0.40279999999999999</v>
      </c>
      <c r="G5" s="9">
        <v>0.40250000000000002</v>
      </c>
      <c r="J5" s="1" t="s">
        <v>62</v>
      </c>
      <c r="L5" s="21"/>
      <c r="M5" s="21"/>
      <c r="N5" s="23" t="s">
        <v>38</v>
      </c>
    </row>
    <row r="6" spans="3:14" ht="44.25" thickBot="1" x14ac:dyDescent="0.3">
      <c r="C6" s="27" t="s">
        <v>7</v>
      </c>
      <c r="D6" s="69" t="s">
        <v>8</v>
      </c>
      <c r="E6" s="8">
        <v>0.31190000000000001</v>
      </c>
      <c r="F6" s="9">
        <v>0.25080000000000002</v>
      </c>
      <c r="G6" s="9">
        <v>0.25019999999999998</v>
      </c>
      <c r="L6" s="1">
        <v>6</v>
      </c>
      <c r="M6" s="70">
        <f>+M2*L6</f>
        <v>7800000</v>
      </c>
      <c r="N6" s="22"/>
    </row>
    <row r="7" spans="3:14" ht="44.25" thickBot="1" x14ac:dyDescent="0.3">
      <c r="C7" s="27" t="s">
        <v>9</v>
      </c>
      <c r="D7" s="69" t="s">
        <v>10</v>
      </c>
      <c r="E7" s="8">
        <v>0.31190000000000001</v>
      </c>
      <c r="F7" s="9">
        <v>0.53700000000000003</v>
      </c>
      <c r="G7" s="9">
        <v>0.53649999999999998</v>
      </c>
      <c r="L7" s="1">
        <v>25</v>
      </c>
      <c r="M7" s="71">
        <f>+M2*L7</f>
        <v>32500000</v>
      </c>
    </row>
    <row r="8" spans="3:14" ht="45" thickBot="1" x14ac:dyDescent="0.3">
      <c r="C8" s="27" t="s">
        <v>11</v>
      </c>
      <c r="D8" s="69" t="s">
        <v>12</v>
      </c>
      <c r="E8" s="10">
        <v>0.35260000000000002</v>
      </c>
      <c r="F8" s="11">
        <v>0.75019999999999998</v>
      </c>
      <c r="G8" s="11">
        <v>0.65900000000000003</v>
      </c>
    </row>
    <row r="9" spans="3:14" ht="30.75" thickBot="1" x14ac:dyDescent="0.3">
      <c r="C9" s="27" t="s">
        <v>13</v>
      </c>
      <c r="D9" s="69" t="s">
        <v>14</v>
      </c>
      <c r="E9" s="10">
        <v>0.35260000000000002</v>
      </c>
      <c r="F9" s="11">
        <v>0.87439999999999996</v>
      </c>
      <c r="G9" s="11">
        <v>0.65900000000000003</v>
      </c>
    </row>
    <row r="10" spans="3:14" ht="24" customHeight="1" x14ac:dyDescent="0.25">
      <c r="D10" s="1" t="s">
        <v>1149</v>
      </c>
      <c r="F10"/>
    </row>
    <row r="11" spans="3:14" ht="24" customHeight="1" x14ac:dyDescent="0.25">
      <c r="F11"/>
    </row>
    <row r="12" spans="3:14" ht="24" customHeight="1" x14ac:dyDescent="0.25">
      <c r="C12" s="12" t="s">
        <v>15</v>
      </c>
      <c r="F12" s="13" t="s">
        <v>16</v>
      </c>
    </row>
    <row r="13" spans="3:14" ht="24" customHeight="1" x14ac:dyDescent="0.25">
      <c r="C13" s="13" t="s">
        <v>17</v>
      </c>
    </row>
  </sheetData>
  <mergeCells count="1">
    <mergeCell ref="D3:D4"/>
  </mergeCells>
  <hyperlinks>
    <hyperlink ref="E3" location="_ftn2" display="_ftn2" xr:uid="{143E89DC-0FC6-441C-8FF9-84FA2728EDAC}"/>
    <hyperlink ref="C12" location="_ftnref1" display="_ftnref1" xr:uid="{826DEBDA-583C-44C6-9AC9-EF9746A62E17}"/>
    <hyperlink ref="C13" location="_ftnref2" display="_ftnref2" xr:uid="{C66CA10F-D4CA-4337-8F9C-95A6498E5575}"/>
    <hyperlink ref="F12" location="_ftnref1" display="_ftnref1" xr:uid="{EA2DEFED-A456-46AF-9C27-3FAC8E01E0A7}"/>
    <hyperlink ref="G4" location="_ftn1" display="_ftn1" xr:uid="{FE06A583-6E90-4798-B839-4708555E585A}"/>
    <hyperlink ref="F4" location="_ftn1" display="_ftn1" xr:uid="{88BA9BF5-7A54-4376-9C3E-7525FDE5BC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953C-533E-46B7-92A3-863468642C81}">
  <dimension ref="A1:V252"/>
  <sheetViews>
    <sheetView showGridLines="0" tabSelected="1" topLeftCell="E6" workbookViewId="0">
      <selection activeCell="G8" sqref="G8"/>
    </sheetView>
  </sheetViews>
  <sheetFormatPr baseColWidth="10" defaultRowHeight="12.75" x14ac:dyDescent="0.2"/>
  <cols>
    <col min="1" max="4" width="11.42578125" style="33" hidden="1" customWidth="1"/>
    <col min="5" max="5" width="27.85546875" style="33" customWidth="1"/>
    <col min="6" max="7" width="13.28515625" style="33" customWidth="1"/>
    <col min="8" max="8" width="14.7109375" style="33" customWidth="1"/>
    <col min="9" max="9" width="15.28515625" style="33" bestFit="1" customWidth="1"/>
    <col min="10" max="10" width="16.28515625" style="33" customWidth="1"/>
    <col min="11" max="14" width="15.28515625" style="33" customWidth="1"/>
    <col min="15" max="15" width="21" style="33" customWidth="1"/>
    <col min="16" max="16" width="17.7109375" style="33" customWidth="1"/>
    <col min="17" max="17" width="11.5703125" style="33" bestFit="1" customWidth="1"/>
    <col min="18" max="18" width="16" style="33" customWidth="1"/>
    <col min="19" max="19" width="11.5703125" style="33" bestFit="1" customWidth="1"/>
    <col min="20" max="20" width="12.85546875" style="33" bestFit="1" customWidth="1"/>
    <col min="21" max="21" width="11.42578125" style="33"/>
    <col min="22" max="22" width="17.7109375" style="33" bestFit="1" customWidth="1"/>
    <col min="23" max="16384" width="11.42578125" style="33"/>
  </cols>
  <sheetData>
    <row r="1" spans="1:12" ht="15.75" thickBot="1" x14ac:dyDescent="0.3">
      <c r="A1" s="33">
        <v>0</v>
      </c>
      <c r="B1" s="33" t="s">
        <v>48</v>
      </c>
      <c r="C1" s="34">
        <v>0</v>
      </c>
      <c r="E1" s="35" t="s">
        <v>42</v>
      </c>
    </row>
    <row r="2" spans="1:12" x14ac:dyDescent="0.2">
      <c r="A2" s="33">
        <v>1</v>
      </c>
      <c r="B2" s="33" t="s">
        <v>49</v>
      </c>
      <c r="C2" s="36">
        <v>4.4999999999999998E-2</v>
      </c>
      <c r="E2" s="37" t="s">
        <v>47</v>
      </c>
      <c r="F2" s="38"/>
    </row>
    <row r="3" spans="1:12" x14ac:dyDescent="0.2">
      <c r="C3" s="36"/>
      <c r="E3" s="44"/>
      <c r="F3" s="65"/>
      <c r="G3" s="39"/>
      <c r="K3" s="34"/>
      <c r="L3" s="68"/>
    </row>
    <row r="4" spans="1:12" x14ac:dyDescent="0.2">
      <c r="C4" s="36"/>
      <c r="E4" s="74" t="s">
        <v>1133</v>
      </c>
      <c r="F4" s="75"/>
      <c r="G4" s="39"/>
      <c r="K4" s="34"/>
      <c r="L4" s="68"/>
    </row>
    <row r="5" spans="1:12" x14ac:dyDescent="0.2">
      <c r="C5" s="36"/>
      <c r="E5" s="44" t="s">
        <v>1134</v>
      </c>
      <c r="F5" s="65"/>
      <c r="G5" s="39"/>
      <c r="K5" s="34"/>
      <c r="L5" s="68"/>
    </row>
    <row r="6" spans="1:12" x14ac:dyDescent="0.2">
      <c r="A6" s="33">
        <v>2</v>
      </c>
      <c r="C6" s="36">
        <v>7.4999999999999997E-2</v>
      </c>
      <c r="E6" s="44" t="s">
        <v>53</v>
      </c>
      <c r="F6" s="65">
        <v>0.1956</v>
      </c>
      <c r="G6" s="39" t="s">
        <v>45</v>
      </c>
      <c r="I6" s="33">
        <v>1100000</v>
      </c>
      <c r="K6" s="34">
        <v>0.1</v>
      </c>
      <c r="L6" s="68">
        <f>+(1+K6)^(1/12)-1</f>
        <v>7.9741404289037643E-3</v>
      </c>
    </row>
    <row r="7" spans="1:12" x14ac:dyDescent="0.2">
      <c r="A7" s="33">
        <v>3</v>
      </c>
      <c r="E7" s="44" t="s">
        <v>23</v>
      </c>
      <c r="F7" s="29">
        <v>360</v>
      </c>
      <c r="G7" s="40" t="s">
        <v>59</v>
      </c>
    </row>
    <row r="8" spans="1:12" x14ac:dyDescent="0.2">
      <c r="E8" s="61" t="s">
        <v>30</v>
      </c>
      <c r="F8" s="30">
        <f>((1+F6)^(1/$F$7))-1</f>
        <v>4.9636801492991545E-4</v>
      </c>
      <c r="G8" s="41" t="s">
        <v>37</v>
      </c>
    </row>
    <row r="9" spans="1:12" x14ac:dyDescent="0.2">
      <c r="E9" s="74" t="s">
        <v>60</v>
      </c>
      <c r="F9" s="76">
        <f ca="1">TODAY()</f>
        <v>45845</v>
      </c>
      <c r="G9" s="39" t="s">
        <v>45</v>
      </c>
    </row>
    <row r="10" spans="1:12" x14ac:dyDescent="0.2">
      <c r="E10" s="74" t="s">
        <v>1155</v>
      </c>
      <c r="F10" s="77">
        <v>10000000</v>
      </c>
      <c r="G10" s="39" t="s">
        <v>45</v>
      </c>
    </row>
    <row r="11" spans="1:12" ht="25.5" x14ac:dyDescent="0.2">
      <c r="E11" s="62" t="s">
        <v>54</v>
      </c>
      <c r="F11" s="66">
        <f ca="1">+DAY(F9)</f>
        <v>7</v>
      </c>
      <c r="G11" s="42" t="s">
        <v>45</v>
      </c>
    </row>
    <row r="12" spans="1:12" x14ac:dyDescent="0.2">
      <c r="E12" s="63" t="s">
        <v>24</v>
      </c>
      <c r="F12" s="67">
        <v>0</v>
      </c>
      <c r="G12" s="43" t="s">
        <v>57</v>
      </c>
    </row>
    <row r="13" spans="1:12" x14ac:dyDescent="0.2">
      <c r="E13" s="61" t="s">
        <v>58</v>
      </c>
      <c r="F13" s="30">
        <f>2300/10^6</f>
        <v>2.3E-3</v>
      </c>
      <c r="G13" s="40" t="s">
        <v>59</v>
      </c>
    </row>
    <row r="14" spans="1:12" x14ac:dyDescent="0.2">
      <c r="E14" s="78" t="s">
        <v>55</v>
      </c>
      <c r="F14" s="79">
        <v>12</v>
      </c>
      <c r="G14" s="39" t="s">
        <v>45</v>
      </c>
    </row>
    <row r="15" spans="1:12" x14ac:dyDescent="0.2">
      <c r="E15" s="45" t="s">
        <v>52</v>
      </c>
      <c r="F15" s="31" t="s">
        <v>48</v>
      </c>
      <c r="G15" s="43" t="s">
        <v>50</v>
      </c>
    </row>
    <row r="16" spans="1:12" ht="25.5" x14ac:dyDescent="0.2">
      <c r="E16" s="64" t="s">
        <v>56</v>
      </c>
      <c r="F16" s="32">
        <v>3</v>
      </c>
      <c r="G16" s="40" t="s">
        <v>59</v>
      </c>
    </row>
    <row r="17" spans="5:22" x14ac:dyDescent="0.2">
      <c r="E17" s="47" t="s">
        <v>34</v>
      </c>
      <c r="F17" s="28">
        <f ca="1">$V$143</f>
        <v>8.3505235724258924</v>
      </c>
      <c r="G17" s="41" t="s">
        <v>37</v>
      </c>
      <c r="M17" s="48"/>
      <c r="N17" s="49"/>
      <c r="O17" s="50"/>
    </row>
    <row r="18" spans="5:22" x14ac:dyDescent="0.2">
      <c r="E18" s="44" t="s">
        <v>26</v>
      </c>
      <c r="F18" s="51">
        <v>0.19</v>
      </c>
      <c r="G18" s="40" t="s">
        <v>59</v>
      </c>
      <c r="M18" s="52"/>
      <c r="N18" s="52"/>
      <c r="O18" s="50"/>
    </row>
    <row r="19" spans="5:22" x14ac:dyDescent="0.2">
      <c r="O19" s="49"/>
    </row>
    <row r="20" spans="5:22" x14ac:dyDescent="0.2">
      <c r="E20" s="53" t="s">
        <v>51</v>
      </c>
      <c r="F20" s="54"/>
      <c r="G20" s="54"/>
      <c r="N20" s="55"/>
      <c r="T20" s="56" t="s">
        <v>32</v>
      </c>
      <c r="U20" s="57"/>
      <c r="V20" s="57"/>
    </row>
    <row r="21" spans="5:22" ht="25.5" x14ac:dyDescent="0.2">
      <c r="E21" s="14" t="s">
        <v>27</v>
      </c>
      <c r="F21" s="14" t="s">
        <v>44</v>
      </c>
      <c r="G21" s="14" t="s">
        <v>22</v>
      </c>
      <c r="H21" s="24" t="s">
        <v>21</v>
      </c>
      <c r="I21" s="14" t="s">
        <v>41</v>
      </c>
      <c r="J21" s="14" t="s">
        <v>33</v>
      </c>
      <c r="K21" s="14" t="s">
        <v>25</v>
      </c>
      <c r="L21" s="14" t="s">
        <v>39</v>
      </c>
      <c r="M21" s="14" t="s">
        <v>46</v>
      </c>
      <c r="N21" s="14" t="s">
        <v>20</v>
      </c>
      <c r="O21" s="18" t="s">
        <v>35</v>
      </c>
      <c r="P21" s="14" t="s">
        <v>40</v>
      </c>
      <c r="R21" s="19" t="s">
        <v>36</v>
      </c>
      <c r="T21" s="14" t="s">
        <v>27</v>
      </c>
      <c r="U21" s="14" t="s">
        <v>28</v>
      </c>
      <c r="V21" s="14" t="s">
        <v>29</v>
      </c>
    </row>
    <row r="22" spans="5:22" x14ac:dyDescent="0.2">
      <c r="E22" s="15">
        <v>0</v>
      </c>
      <c r="F22" s="16">
        <f ca="1">$F$9</f>
        <v>45845</v>
      </c>
      <c r="G22" s="16"/>
      <c r="P22" s="73">
        <f>$F$10</f>
        <v>10000000</v>
      </c>
      <c r="Q22" s="96">
        <f>-P22</f>
        <v>-10000000</v>
      </c>
      <c r="R22" s="46">
        <f>IF(OR($E22=0,$E22=12,$E22=24,$E22=36),P22,R21)</f>
        <v>10000000</v>
      </c>
      <c r="T22" s="58">
        <f t="shared" ref="T22:T53" si="0">E22</f>
        <v>0</v>
      </c>
    </row>
    <row r="23" spans="5:22" x14ac:dyDescent="0.2">
      <c r="E23" s="15">
        <f t="shared" ref="E23:E86" si="1">IF(E22&gt;=$F$14,"",E22+1)</f>
        <v>1</v>
      </c>
      <c r="F23" s="16">
        <f ca="1">IF($E23="","",WORKDAY.INTL(DATE((IF(MONTH(F22)=12,YEAR(F22)+1,YEAR(F22))),(IF(MONTH(F22)=12,1,MONTH(F22)+1)),(+$F$11-1)),1,11,'festivos Colombia'!$B$3:$B$1305))</f>
        <v>45877</v>
      </c>
      <c r="G23" s="17">
        <f ca="1">IF($F23="","",F23-F22)</f>
        <v>32</v>
      </c>
      <c r="H23" s="46">
        <f ca="1">IF($F23="","",IF(AND($F$15="SI",$E23&lt;=$F$16),I23,$F$10/$F$17))</f>
        <v>160065.90331963944</v>
      </c>
      <c r="I23" s="46">
        <f ca="1">IF($F23="","",($P22*((1+$F$8)^$G23-1)))</f>
        <v>160065.90331963944</v>
      </c>
      <c r="J23" s="46">
        <f ca="1">IF($F23="","",H23-I23)</f>
        <v>0</v>
      </c>
      <c r="K23" s="52">
        <f ca="1">IF($F23="","",IF(AND($F$15="SI",$E23&lt;=$F$16),0,(R22*$F$12)/12))</f>
        <v>0</v>
      </c>
      <c r="L23" s="52">
        <f ca="1">IF($F23="","",IF(AND($F$15="SI",$E23&lt;=$F$16),0,K23*$F$18))</f>
        <v>0</v>
      </c>
      <c r="M23" s="46">
        <f t="shared" ref="M23:M26" ca="1" si="2">IF($F23="","",IF(AND($F$15="SI",$E23&lt;=$F$16),0,IF($E23-($F$16+1)=0,($F$10*$F$13)*$F$16+$F$10*$F$13,$F$10*$F$13)))</f>
        <v>0</v>
      </c>
      <c r="N23" s="46">
        <f ca="1">IF($F23="","",IF(AND($F$15="SI",$E23&lt;=$F$16),0,0))</f>
        <v>0</v>
      </c>
      <c r="O23" s="46">
        <f ca="1">IF($F23="","",H23+K23+L23+M23+N23)</f>
        <v>160065.90331963944</v>
      </c>
      <c r="P23" s="73">
        <f ca="1">IF($F23="","",P22-J23)</f>
        <v>10000000</v>
      </c>
      <c r="Q23" s="96">
        <f ca="1">O23</f>
        <v>160065.90331963944</v>
      </c>
      <c r="R23" s="46">
        <f>IF($E23="","",IF(OR($E23=0,$E23=12,$E23=24,$E23=36,$E23=48,$E23=60,$E23=72,$E23=84,$E23=96,$E23=108,$E23=120),P23,R22))</f>
        <v>10000000</v>
      </c>
      <c r="T23" s="58">
        <f t="shared" si="0"/>
        <v>1</v>
      </c>
      <c r="U23" s="58">
        <f ca="1">IF($F23="",0,IF(AND($F$15="SI",$E23&lt;=$F$16),0,U22+G23))</f>
        <v>0</v>
      </c>
      <c r="V23" s="59">
        <f ca="1">IF($F23="",0,IF(AND($F$15="SI",$E23&lt;=$F$16),0,(1+$F$8)^(-U23)))</f>
        <v>0</v>
      </c>
    </row>
    <row r="24" spans="5:22" x14ac:dyDescent="0.2">
      <c r="E24" s="15">
        <f t="shared" si="1"/>
        <v>2</v>
      </c>
      <c r="F24" s="16">
        <f ca="1">IF($E24="","",WORKDAY.INTL(DATE((IF(MONTH(F23)=12,YEAR(F23)+1,YEAR(F23))),(IF(MONTH(F23)=12,1,MONTH(F23)+1)),(+$F$11-1)),1,11,'festivos Colombia'!$B$3:$B$1305))</f>
        <v>45908</v>
      </c>
      <c r="G24" s="17">
        <f t="shared" ref="G24:G87" ca="1" si="3">IF($F24="","",F24-F23)</f>
        <v>31</v>
      </c>
      <c r="H24" s="46">
        <f ca="1">IF($F24="","",IF(AND($F$15="SI",$E24&lt;=$F$16),I24,$F$10/$F$17))</f>
        <v>155025.27358302264</v>
      </c>
      <c r="I24" s="46">
        <f t="shared" ref="I24:I87" ca="1" si="4">IF($F24="","",($P23*((1+$F$8)^$G24-1)))</f>
        <v>155025.27358302264</v>
      </c>
      <c r="J24" s="46">
        <f t="shared" ref="J24:J87" ca="1" si="5">IF($F24="","",H24-I24)</f>
        <v>0</v>
      </c>
      <c r="K24" s="52">
        <f t="shared" ref="K24:K87" ca="1" si="6">IF($F24="","",IF(AND($F$15="SI",$E24&lt;=$F$16),0,(R23*$F$12)/12))</f>
        <v>0</v>
      </c>
      <c r="L24" s="52">
        <f t="shared" ref="L24:L87" ca="1" si="7">IF($F24="","",IF(AND($F$15="SI",$E24&lt;=$F$16),0,K24*$F$18))</f>
        <v>0</v>
      </c>
      <c r="M24" s="46">
        <f t="shared" ca="1" si="2"/>
        <v>0</v>
      </c>
      <c r="N24" s="46">
        <f t="shared" ref="N24:N87" ca="1" si="8">IF($F24="","",IF(AND($F$15="SI",$E24&lt;=$F$16),0,0))</f>
        <v>0</v>
      </c>
      <c r="O24" s="46">
        <f ca="1">IF($F24="","",H24+K24+L24+M24+N24)</f>
        <v>155025.27358302264</v>
      </c>
      <c r="P24" s="73">
        <f t="shared" ref="P24:P87" ca="1" si="9">IF($F24="","",P23-J24)</f>
        <v>10000000</v>
      </c>
      <c r="Q24" s="96">
        <f ca="1">O24</f>
        <v>155025.27358302264</v>
      </c>
      <c r="R24" s="46">
        <f t="shared" ref="R24:R87" si="10">IF($E24="","",IF(OR($E24=0,$E24=12,$E24=24,$E24=36,$E24=48,$E24=60,$E24=72,$E24=84,$E24=96,$E24=108,$E24=120),P24,R23))</f>
        <v>10000000</v>
      </c>
      <c r="T24" s="58">
        <f t="shared" si="0"/>
        <v>2</v>
      </c>
      <c r="U24" s="58">
        <f t="shared" ref="U24:U87" ca="1" si="11">IF($F24="",0,IF(AND($F$15="SI",$E24&lt;=$F$16),0,U23+G24))</f>
        <v>0</v>
      </c>
      <c r="V24" s="59">
        <f t="shared" ref="V24:V87" ca="1" si="12">IF($F24="",0,IF(AND($F$15="SI",$E24&lt;=$F$16),0,(1+$F$8)^(-U24)))</f>
        <v>0</v>
      </c>
    </row>
    <row r="25" spans="5:22" x14ac:dyDescent="0.2">
      <c r="E25" s="15">
        <f t="shared" si="1"/>
        <v>3</v>
      </c>
      <c r="F25" s="16">
        <f ca="1">IF($E25="","",WORKDAY.INTL(DATE((IF(MONTH(F24)=12,YEAR(F24)+1,YEAR(F24))),(IF(MONTH(F24)=12,1,MONTH(F24)+1)),(+$F$11-1)),1,11,'festivos Colombia'!$B$3:$B$1305))</f>
        <v>45937</v>
      </c>
      <c r="G25" s="17">
        <f t="shared" ca="1" si="3"/>
        <v>29</v>
      </c>
      <c r="H25" s="46">
        <f t="shared" ref="H25:H87" ca="1" si="13">IF($F25="","",IF(AND($F$15="SI",$E25&lt;=$F$16),I25,$F$10/$F$17))</f>
        <v>144951.5151673464</v>
      </c>
      <c r="I25" s="46">
        <f t="shared" ca="1" si="4"/>
        <v>144951.5151673464</v>
      </c>
      <c r="J25" s="46">
        <f t="shared" ca="1" si="5"/>
        <v>0</v>
      </c>
      <c r="K25" s="52">
        <f t="shared" ca="1" si="6"/>
        <v>0</v>
      </c>
      <c r="L25" s="52">
        <f t="shared" ca="1" si="7"/>
        <v>0</v>
      </c>
      <c r="M25" s="46">
        <f t="shared" ca="1" si="2"/>
        <v>0</v>
      </c>
      <c r="N25" s="46">
        <f t="shared" ca="1" si="8"/>
        <v>0</v>
      </c>
      <c r="O25" s="46">
        <f t="shared" ref="O25:O87" ca="1" si="14">IF($F25="","",H25+K25+L25+M25+N25)</f>
        <v>144951.5151673464</v>
      </c>
      <c r="P25" s="73">
        <f t="shared" ca="1" si="9"/>
        <v>10000000</v>
      </c>
      <c r="Q25" s="96">
        <f t="shared" ref="Q25:Q34" ca="1" si="15">O25</f>
        <v>144951.5151673464</v>
      </c>
      <c r="R25" s="46">
        <f t="shared" si="10"/>
        <v>10000000</v>
      </c>
      <c r="T25" s="58">
        <f t="shared" si="0"/>
        <v>3</v>
      </c>
      <c r="U25" s="58">
        <f t="shared" ca="1" si="11"/>
        <v>0</v>
      </c>
      <c r="V25" s="59">
        <f t="shared" ca="1" si="12"/>
        <v>0</v>
      </c>
    </row>
    <row r="26" spans="5:22" x14ac:dyDescent="0.2">
      <c r="E26" s="15">
        <f t="shared" si="1"/>
        <v>4</v>
      </c>
      <c r="F26" s="16">
        <f ca="1">IF($E26="","",WORKDAY.INTL(DATE((IF(MONTH(F25)=12,YEAR(F25)+1,YEAR(F25))),(IF(MONTH(F25)=12,1,MONTH(F25)+1)),(+$F$11-1)),1,11,'festivos Colombia'!$B$3:$B$1305))</f>
        <v>45968</v>
      </c>
      <c r="G26" s="17">
        <f t="shared" ca="1" si="3"/>
        <v>31</v>
      </c>
      <c r="H26" s="46">
        <f ca="1">IF($F26="","",IF(AND($F$15="SI",$E26&lt;=$F$16),I26,$F$10/$F$17))</f>
        <v>1197529.7013735538</v>
      </c>
      <c r="I26" s="46">
        <f t="shared" ca="1" si="4"/>
        <v>155025.27358302264</v>
      </c>
      <c r="J26" s="46">
        <f t="shared" ca="1" si="5"/>
        <v>1042504.4277905312</v>
      </c>
      <c r="K26" s="52">
        <f t="shared" ca="1" si="6"/>
        <v>0</v>
      </c>
      <c r="L26" s="52">
        <f t="shared" ca="1" si="7"/>
        <v>0</v>
      </c>
      <c r="M26" s="46">
        <f t="shared" ca="1" si="2"/>
        <v>92000</v>
      </c>
      <c r="N26" s="46">
        <f t="shared" ca="1" si="8"/>
        <v>0</v>
      </c>
      <c r="O26" s="46">
        <f ca="1">IF($F26="","",H26+K26+L26+M26+N26)</f>
        <v>1289529.7013735538</v>
      </c>
      <c r="P26" s="73">
        <f t="shared" ca="1" si="9"/>
        <v>8957495.5722094681</v>
      </c>
      <c r="Q26" s="96">
        <f t="shared" ca="1" si="15"/>
        <v>1289529.7013735538</v>
      </c>
      <c r="R26" s="46">
        <f t="shared" si="10"/>
        <v>10000000</v>
      </c>
      <c r="T26" s="58">
        <f t="shared" si="0"/>
        <v>4</v>
      </c>
      <c r="U26" s="58">
        <f t="shared" ca="1" si="11"/>
        <v>31</v>
      </c>
      <c r="V26" s="59">
        <f t="shared" ca="1" si="12"/>
        <v>0.98473413217529837</v>
      </c>
    </row>
    <row r="27" spans="5:22" x14ac:dyDescent="0.2">
      <c r="E27" s="15">
        <f t="shared" si="1"/>
        <v>5</v>
      </c>
      <c r="F27" s="16">
        <f ca="1">IF($E27="","",WORKDAY.INTL(DATE((IF(MONTH(F26)=12,YEAR(F26)+1,YEAR(F26))),(IF(MONTH(F26)=12,1,MONTH(F26)+1)),(+$F$11-1)),1,11,'festivos Colombia'!$B$3:$B$1305))</f>
        <v>46000</v>
      </c>
      <c r="G27" s="17">
        <f t="shared" ca="1" si="3"/>
        <v>32</v>
      </c>
      <c r="H27" s="46">
        <f t="shared" ca="1" si="13"/>
        <v>1197529.7013735538</v>
      </c>
      <c r="I27" s="46">
        <f t="shared" ca="1" si="4"/>
        <v>143378.96202473791</v>
      </c>
      <c r="J27" s="46">
        <f t="shared" ca="1" si="5"/>
        <v>1054150.739348816</v>
      </c>
      <c r="K27" s="52">
        <f t="shared" ca="1" si="6"/>
        <v>0</v>
      </c>
      <c r="L27" s="52">
        <f t="shared" ca="1" si="7"/>
        <v>0</v>
      </c>
      <c r="M27" s="46">
        <f t="shared" ref="M27:M90" ca="1" si="16">IF($F27="","",IF(AND($F$15="SI",$E27&lt;=$F$16),0,IF($E27-($F$16+1)=0,($F$10*$F$13)*$F$16+$F$10*$F$13,$F$10*$F$13)))</f>
        <v>23000</v>
      </c>
      <c r="N27" s="46">
        <f t="shared" ca="1" si="8"/>
        <v>0</v>
      </c>
      <c r="O27" s="46">
        <f t="shared" ca="1" si="14"/>
        <v>1220529.7013735538</v>
      </c>
      <c r="P27" s="73">
        <f t="shared" ca="1" si="9"/>
        <v>7903344.8328606524</v>
      </c>
      <c r="Q27" s="96">
        <f t="shared" ca="1" si="15"/>
        <v>1220529.7013735538</v>
      </c>
      <c r="R27" s="46">
        <f t="shared" si="10"/>
        <v>10000000</v>
      </c>
      <c r="T27" s="58">
        <f t="shared" si="0"/>
        <v>5</v>
      </c>
      <c r="U27" s="58">
        <f t="shared" ca="1" si="11"/>
        <v>63</v>
      </c>
      <c r="V27" s="59">
        <f t="shared" ca="1" si="12"/>
        <v>0.96922022115383344</v>
      </c>
    </row>
    <row r="28" spans="5:22" x14ac:dyDescent="0.2">
      <c r="E28" s="15">
        <f t="shared" si="1"/>
        <v>6</v>
      </c>
      <c r="F28" s="16">
        <f ca="1">IF($E28="","",WORKDAY.INTL(DATE((IF(MONTH(F27)=12,YEAR(F27)+1,YEAR(F27))),(IF(MONTH(F27)=12,1,MONTH(F27)+1)),(+$F$11-1)),1,11,'festivos Colombia'!$B$3:$B$1305))</f>
        <v>46029</v>
      </c>
      <c r="G28" s="17">
        <f t="shared" ca="1" si="3"/>
        <v>29</v>
      </c>
      <c r="H28" s="46">
        <f t="shared" ca="1" si="13"/>
        <v>1197529.7013735538</v>
      </c>
      <c r="I28" s="46">
        <f t="shared" ca="1" si="4"/>
        <v>114560.18084131696</v>
      </c>
      <c r="J28" s="46">
        <f t="shared" ca="1" si="5"/>
        <v>1082969.5205322369</v>
      </c>
      <c r="K28" s="52">
        <f t="shared" ca="1" si="6"/>
        <v>0</v>
      </c>
      <c r="L28" s="52">
        <f t="shared" ca="1" si="7"/>
        <v>0</v>
      </c>
      <c r="M28" s="46">
        <f t="shared" ca="1" si="16"/>
        <v>23000</v>
      </c>
      <c r="N28" s="46">
        <f t="shared" ca="1" si="8"/>
        <v>0</v>
      </c>
      <c r="O28" s="46">
        <f t="shared" ca="1" si="14"/>
        <v>1220529.7013735538</v>
      </c>
      <c r="P28" s="73">
        <f t="shared" ca="1" si="9"/>
        <v>6820375.312328415</v>
      </c>
      <c r="Q28" s="96">
        <f t="shared" ca="1" si="15"/>
        <v>1220529.7013735538</v>
      </c>
      <c r="R28" s="46">
        <f t="shared" si="10"/>
        <v>10000000</v>
      </c>
      <c r="T28" s="58">
        <f t="shared" si="0"/>
        <v>6</v>
      </c>
      <c r="U28" s="58">
        <f t="shared" ca="1" si="11"/>
        <v>92</v>
      </c>
      <c r="V28" s="59">
        <f t="shared" ca="1" si="12"/>
        <v>0.95537195984109657</v>
      </c>
    </row>
    <row r="29" spans="5:22" x14ac:dyDescent="0.2">
      <c r="E29" s="15">
        <f t="shared" si="1"/>
        <v>7</v>
      </c>
      <c r="F29" s="16">
        <f ca="1">IF($E29="","",WORKDAY.INTL(DATE((IF(MONTH(F28)=12,YEAR(F28)+1,YEAR(F28))),(IF(MONTH(F28)=12,1,MONTH(F28)+1)),(+$F$11-1)),1,11,'festivos Colombia'!$B$3:$B$1305))</f>
        <v>46060</v>
      </c>
      <c r="G29" s="17">
        <f t="shared" ca="1" si="3"/>
        <v>31</v>
      </c>
      <c r="H29" s="46">
        <f t="shared" ca="1" si="13"/>
        <v>1197529.7013735538</v>
      </c>
      <c r="I29" s="46">
        <f t="shared" ca="1" si="4"/>
        <v>105733.05487326061</v>
      </c>
      <c r="J29" s="46">
        <f t="shared" ca="1" si="5"/>
        <v>1091796.6465002932</v>
      </c>
      <c r="K29" s="52">
        <f t="shared" ca="1" si="6"/>
        <v>0</v>
      </c>
      <c r="L29" s="52">
        <f t="shared" ca="1" si="7"/>
        <v>0</v>
      </c>
      <c r="M29" s="46">
        <f t="shared" ca="1" si="16"/>
        <v>23000</v>
      </c>
      <c r="N29" s="46">
        <f t="shared" ca="1" si="8"/>
        <v>0</v>
      </c>
      <c r="O29" s="46">
        <f t="shared" ca="1" si="14"/>
        <v>1220529.7013735538</v>
      </c>
      <c r="P29" s="73">
        <f t="shared" ca="1" si="9"/>
        <v>5728578.6658281218</v>
      </c>
      <c r="Q29" s="96">
        <f t="shared" ca="1" si="15"/>
        <v>1220529.7013735538</v>
      </c>
      <c r="R29" s="46">
        <f t="shared" si="10"/>
        <v>10000000</v>
      </c>
      <c r="T29" s="58">
        <f t="shared" si="0"/>
        <v>7</v>
      </c>
      <c r="U29" s="58">
        <f t="shared" ca="1" si="11"/>
        <v>123</v>
      </c>
      <c r="V29" s="59">
        <f t="shared" ca="1" si="12"/>
        <v>0.940787377778736</v>
      </c>
    </row>
    <row r="30" spans="5:22" x14ac:dyDescent="0.2">
      <c r="E30" s="15">
        <f t="shared" si="1"/>
        <v>8</v>
      </c>
      <c r="F30" s="16">
        <f ca="1">IF($E30="","",WORKDAY.INTL(DATE((IF(MONTH(F29)=12,YEAR(F29)+1,YEAR(F29))),(IF(MONTH(F29)=12,1,MONTH(F29)+1)),(+$F$11-1)),1,11,'festivos Colombia'!$B$3:$B$1305))</f>
        <v>46088</v>
      </c>
      <c r="G30" s="17">
        <f t="shared" ca="1" si="3"/>
        <v>28</v>
      </c>
      <c r="H30" s="46">
        <f t="shared" ca="1" si="13"/>
        <v>1197529.7013735538</v>
      </c>
      <c r="I30" s="46">
        <f t="shared" ca="1" si="4"/>
        <v>80153.346958265247</v>
      </c>
      <c r="J30" s="46">
        <f t="shared" ca="1" si="5"/>
        <v>1117376.3544152887</v>
      </c>
      <c r="K30" s="52">
        <f t="shared" ca="1" si="6"/>
        <v>0</v>
      </c>
      <c r="L30" s="52">
        <f t="shared" ca="1" si="7"/>
        <v>0</v>
      </c>
      <c r="M30" s="46">
        <f t="shared" ca="1" si="16"/>
        <v>23000</v>
      </c>
      <c r="N30" s="46">
        <f t="shared" ca="1" si="8"/>
        <v>0</v>
      </c>
      <c r="O30" s="46">
        <f t="shared" ca="1" si="14"/>
        <v>1220529.7013735538</v>
      </c>
      <c r="P30" s="73">
        <f t="shared" ca="1" si="9"/>
        <v>4611202.3114128336</v>
      </c>
      <c r="Q30" s="96">
        <f t="shared" ca="1" si="15"/>
        <v>1220529.7013735538</v>
      </c>
      <c r="R30" s="46">
        <f t="shared" si="10"/>
        <v>10000000</v>
      </c>
      <c r="T30" s="58">
        <f t="shared" si="0"/>
        <v>8</v>
      </c>
      <c r="U30" s="58">
        <f t="shared" ca="1" si="11"/>
        <v>151</v>
      </c>
      <c r="V30" s="59">
        <f t="shared" ca="1" si="12"/>
        <v>0.92780567076607523</v>
      </c>
    </row>
    <row r="31" spans="5:22" x14ac:dyDescent="0.2">
      <c r="E31" s="15">
        <f t="shared" si="1"/>
        <v>9</v>
      </c>
      <c r="F31" s="16">
        <f ca="1">IF($E31="","",WORKDAY.INTL(DATE((IF(MONTH(F30)=12,YEAR(F30)+1,YEAR(F30))),(IF(MONTH(F30)=12,1,MONTH(F30)+1)),(+$F$11-1)),1,11,'festivos Colombia'!$B$3:$B$1305))</f>
        <v>46119</v>
      </c>
      <c r="G31" s="17">
        <f t="shared" ca="1" si="3"/>
        <v>31</v>
      </c>
      <c r="H31" s="46">
        <f t="shared" ca="1" si="13"/>
        <v>1197529.7013735538</v>
      </c>
      <c r="I31" s="46">
        <f t="shared" ca="1" si="4"/>
        <v>71485.289987344091</v>
      </c>
      <c r="J31" s="46">
        <f t="shared" ca="1" si="5"/>
        <v>1126044.4113862098</v>
      </c>
      <c r="K31" s="52">
        <f t="shared" ca="1" si="6"/>
        <v>0</v>
      </c>
      <c r="L31" s="52">
        <f t="shared" ca="1" si="7"/>
        <v>0</v>
      </c>
      <c r="M31" s="46">
        <f t="shared" ca="1" si="16"/>
        <v>23000</v>
      </c>
      <c r="N31" s="46">
        <f t="shared" ca="1" si="8"/>
        <v>0</v>
      </c>
      <c r="O31" s="46">
        <f t="shared" ca="1" si="14"/>
        <v>1220529.7013735538</v>
      </c>
      <c r="P31" s="73">
        <f t="shared" ca="1" si="9"/>
        <v>3485157.9000266241</v>
      </c>
      <c r="Q31" s="96">
        <f t="shared" ca="1" si="15"/>
        <v>1220529.7013735538</v>
      </c>
      <c r="R31" s="46">
        <f t="shared" si="10"/>
        <v>10000000</v>
      </c>
      <c r="T31" s="58">
        <f t="shared" si="0"/>
        <v>9</v>
      </c>
      <c r="U31" s="58">
        <f t="shared" ca="1" si="11"/>
        <v>182</v>
      </c>
      <c r="V31" s="59">
        <f t="shared" ca="1" si="12"/>
        <v>0.91364191202915079</v>
      </c>
    </row>
    <row r="32" spans="5:22" x14ac:dyDescent="0.2">
      <c r="E32" s="15">
        <f t="shared" si="1"/>
        <v>10</v>
      </c>
      <c r="F32" s="16">
        <f ca="1">IF($E32="","",WORKDAY.INTL(DATE((IF(MONTH(F31)=12,YEAR(F31)+1,YEAR(F31))),(IF(MONTH(F31)=12,1,MONTH(F31)+1)),(+$F$11-1)),1,11,'festivos Colombia'!$B$3:$B$1305))</f>
        <v>46149</v>
      </c>
      <c r="G32" s="17">
        <f t="shared" ca="1" si="3"/>
        <v>30</v>
      </c>
      <c r="H32" s="46">
        <f t="shared" ca="1" si="13"/>
        <v>1197529.7013735538</v>
      </c>
      <c r="I32" s="46">
        <f t="shared" ca="1" si="4"/>
        <v>52272.888194865161</v>
      </c>
      <c r="J32" s="46">
        <f t="shared" ca="1" si="5"/>
        <v>1145256.8131786888</v>
      </c>
      <c r="K32" s="52">
        <f t="shared" ca="1" si="6"/>
        <v>0</v>
      </c>
      <c r="L32" s="52">
        <f t="shared" ca="1" si="7"/>
        <v>0</v>
      </c>
      <c r="M32" s="46">
        <f t="shared" ca="1" si="16"/>
        <v>23000</v>
      </c>
      <c r="N32" s="46">
        <f t="shared" ca="1" si="8"/>
        <v>0</v>
      </c>
      <c r="O32" s="46">
        <f t="shared" ca="1" si="14"/>
        <v>1220529.7013735538</v>
      </c>
      <c r="P32" s="73">
        <f t="shared" ca="1" si="9"/>
        <v>2339901.0868479353</v>
      </c>
      <c r="Q32" s="96">
        <f t="shared" ca="1" si="15"/>
        <v>1220529.7013735538</v>
      </c>
      <c r="R32" s="46">
        <f t="shared" si="10"/>
        <v>10000000</v>
      </c>
      <c r="T32" s="58">
        <f t="shared" si="0"/>
        <v>10</v>
      </c>
      <c r="U32" s="58">
        <f t="shared" ca="1" si="11"/>
        <v>212</v>
      </c>
      <c r="V32" s="59">
        <f t="shared" ca="1" si="12"/>
        <v>0.90014095487214718</v>
      </c>
    </row>
    <row r="33" spans="5:22" x14ac:dyDescent="0.2">
      <c r="E33" s="15">
        <f t="shared" si="1"/>
        <v>11</v>
      </c>
      <c r="F33" s="16">
        <f ca="1">IF($E33="","",WORKDAY.INTL(DATE((IF(MONTH(F32)=12,YEAR(F32)+1,YEAR(F32))),(IF(MONTH(F32)=12,1,MONTH(F32)+1)),(+$F$11-1)),1,11,'festivos Colombia'!$B$3:$B$1305))</f>
        <v>46182</v>
      </c>
      <c r="G33" s="17">
        <f t="shared" ca="1" si="3"/>
        <v>33</v>
      </c>
      <c r="H33" s="46">
        <f t="shared" ca="1" si="13"/>
        <v>1197529.7013735538</v>
      </c>
      <c r="I33" s="46">
        <f t="shared" ca="1" si="4"/>
        <v>38633.881059379324</v>
      </c>
      <c r="J33" s="46">
        <f t="shared" ca="1" si="5"/>
        <v>1158895.8203141745</v>
      </c>
      <c r="K33" s="52">
        <f t="shared" ca="1" si="6"/>
        <v>0</v>
      </c>
      <c r="L33" s="52">
        <f t="shared" ca="1" si="7"/>
        <v>0</v>
      </c>
      <c r="M33" s="46">
        <f t="shared" ca="1" si="16"/>
        <v>23000</v>
      </c>
      <c r="N33" s="46">
        <f t="shared" ca="1" si="8"/>
        <v>0</v>
      </c>
      <c r="O33" s="46">
        <f t="shared" ca="1" si="14"/>
        <v>1220529.7013735538</v>
      </c>
      <c r="P33" s="73">
        <f t="shared" ca="1" si="9"/>
        <v>1181005.2665337608</v>
      </c>
      <c r="Q33" s="96">
        <f t="shared" ca="1" si="15"/>
        <v>1220529.7013735538</v>
      </c>
      <c r="R33" s="46">
        <f t="shared" si="10"/>
        <v>10000000</v>
      </c>
      <c r="T33" s="58">
        <f t="shared" si="0"/>
        <v>11</v>
      </c>
      <c r="U33" s="58">
        <f t="shared" ca="1" si="11"/>
        <v>245</v>
      </c>
      <c r="V33" s="59">
        <f t="shared" ca="1" si="12"/>
        <v>0.88552021603230457</v>
      </c>
    </row>
    <row r="34" spans="5:22" x14ac:dyDescent="0.2">
      <c r="E34" s="15">
        <f t="shared" si="1"/>
        <v>12</v>
      </c>
      <c r="F34" s="16">
        <f ca="1">IF($E34="","",WORKDAY.INTL(DATE((IF(MONTH(F33)=12,YEAR(F33)+1,YEAR(F33))),(IF(MONTH(F33)=12,1,MONTH(F33)+1)),(+$F$11-1)),1,11,'festivos Colombia'!$B$3:$B$1305))</f>
        <v>46210</v>
      </c>
      <c r="G34" s="17">
        <f t="shared" ca="1" si="3"/>
        <v>28</v>
      </c>
      <c r="H34" s="46">
        <f t="shared" ca="1" si="13"/>
        <v>1197529.7013735538</v>
      </c>
      <c r="I34" s="46">
        <f t="shared" ca="1" si="4"/>
        <v>16524.434839777976</v>
      </c>
      <c r="J34" s="46">
        <f t="shared" ca="1" si="5"/>
        <v>1181005.266533776</v>
      </c>
      <c r="K34" s="52">
        <f t="shared" ca="1" si="6"/>
        <v>0</v>
      </c>
      <c r="L34" s="52">
        <f t="shared" ca="1" si="7"/>
        <v>0</v>
      </c>
      <c r="M34" s="46">
        <f t="shared" ca="1" si="16"/>
        <v>23000</v>
      </c>
      <c r="N34" s="46">
        <f t="shared" ca="1" si="8"/>
        <v>0</v>
      </c>
      <c r="O34" s="46">
        <f t="shared" ca="1" si="14"/>
        <v>1220529.7013735538</v>
      </c>
      <c r="P34" s="73">
        <f t="shared" ca="1" si="9"/>
        <v>-1.5133991837501526E-8</v>
      </c>
      <c r="Q34" s="96">
        <f t="shared" ca="1" si="15"/>
        <v>1220529.7013735538</v>
      </c>
      <c r="R34" s="46">
        <f t="shared" ca="1" si="10"/>
        <v>-1.5133991837501526E-8</v>
      </c>
      <c r="T34" s="58">
        <f t="shared" si="0"/>
        <v>12</v>
      </c>
      <c r="U34" s="58">
        <f t="shared" ca="1" si="11"/>
        <v>273</v>
      </c>
      <c r="V34" s="59">
        <f t="shared" ca="1" si="12"/>
        <v>0.87330112777725011</v>
      </c>
    </row>
    <row r="35" spans="5:22" x14ac:dyDescent="0.2">
      <c r="E35" s="15" t="str">
        <f t="shared" si="1"/>
        <v/>
      </c>
      <c r="F35" s="16" t="str">
        <f>IF($E35="","",WORKDAY.INTL(DATE((IF(MONTH(F34)=12,YEAR(F34)+1,YEAR(F34))),(IF(MONTH(F34)=12,1,MONTH(F34)+1)),(+$F$11-1)),1,11,'festivos Colombia'!$B$3:$B$1305))</f>
        <v/>
      </c>
      <c r="G35" s="17" t="str">
        <f t="shared" si="3"/>
        <v/>
      </c>
      <c r="H35" s="46" t="str">
        <f t="shared" si="13"/>
        <v/>
      </c>
      <c r="I35" s="46" t="str">
        <f t="shared" si="4"/>
        <v/>
      </c>
      <c r="J35" s="46" t="str">
        <f t="shared" si="5"/>
        <v/>
      </c>
      <c r="K35" s="52" t="str">
        <f t="shared" si="6"/>
        <v/>
      </c>
      <c r="L35" s="52" t="str">
        <f t="shared" si="7"/>
        <v/>
      </c>
      <c r="M35" s="46" t="str">
        <f t="shared" si="16"/>
        <v/>
      </c>
      <c r="N35" s="46" t="str">
        <f t="shared" si="8"/>
        <v/>
      </c>
      <c r="O35" s="46" t="str">
        <f t="shared" si="14"/>
        <v/>
      </c>
      <c r="P35" s="73" t="str">
        <f t="shared" si="9"/>
        <v/>
      </c>
      <c r="R35" s="46" t="str">
        <f t="shared" si="10"/>
        <v/>
      </c>
      <c r="T35" s="58" t="str">
        <f t="shared" si="0"/>
        <v/>
      </c>
      <c r="U35" s="58">
        <f t="shared" si="11"/>
        <v>0</v>
      </c>
      <c r="V35" s="59">
        <f t="shared" si="12"/>
        <v>0</v>
      </c>
    </row>
    <row r="36" spans="5:22" x14ac:dyDescent="0.2">
      <c r="E36" s="15" t="str">
        <f t="shared" si="1"/>
        <v/>
      </c>
      <c r="F36" s="16" t="str">
        <f>IF($E36="","",WORKDAY.INTL(DATE((IF(MONTH(F35)=12,YEAR(F35)+1,YEAR(F35))),(IF(MONTH(F35)=12,1,MONTH(F35)+1)),(+$F$11-1)),1,11,'festivos Colombia'!$B$3:$B$1305))</f>
        <v/>
      </c>
      <c r="G36" s="17" t="str">
        <f t="shared" si="3"/>
        <v/>
      </c>
      <c r="H36" s="46" t="str">
        <f t="shared" si="13"/>
        <v/>
      </c>
      <c r="I36" s="46" t="str">
        <f t="shared" si="4"/>
        <v/>
      </c>
      <c r="J36" s="46" t="str">
        <f t="shared" si="5"/>
        <v/>
      </c>
      <c r="K36" s="52" t="str">
        <f t="shared" si="6"/>
        <v/>
      </c>
      <c r="L36" s="52" t="str">
        <f t="shared" si="7"/>
        <v/>
      </c>
      <c r="M36" s="46" t="str">
        <f t="shared" si="16"/>
        <v/>
      </c>
      <c r="N36" s="46" t="str">
        <f t="shared" si="8"/>
        <v/>
      </c>
      <c r="O36" s="46" t="str">
        <f t="shared" si="14"/>
        <v/>
      </c>
      <c r="P36" s="73" t="str">
        <f t="shared" si="9"/>
        <v/>
      </c>
      <c r="R36" s="46" t="str">
        <f t="shared" si="10"/>
        <v/>
      </c>
      <c r="T36" s="58" t="str">
        <f t="shared" si="0"/>
        <v/>
      </c>
      <c r="U36" s="58">
        <f t="shared" si="11"/>
        <v>0</v>
      </c>
      <c r="V36" s="59">
        <f t="shared" si="12"/>
        <v>0</v>
      </c>
    </row>
    <row r="37" spans="5:22" x14ac:dyDescent="0.2">
      <c r="E37" s="15" t="str">
        <f t="shared" si="1"/>
        <v/>
      </c>
      <c r="F37" s="16" t="str">
        <f>IF($E37="","",WORKDAY.INTL(DATE((IF(MONTH(F36)=12,YEAR(F36)+1,YEAR(F36))),(IF(MONTH(F36)=12,1,MONTH(F36)+1)),(+$F$11-1)),1,11,'festivos Colombia'!$B$3:$B$1305))</f>
        <v/>
      </c>
      <c r="G37" s="17" t="str">
        <f t="shared" si="3"/>
        <v/>
      </c>
      <c r="H37" s="46" t="str">
        <f t="shared" si="13"/>
        <v/>
      </c>
      <c r="I37" s="46" t="str">
        <f t="shared" si="4"/>
        <v/>
      </c>
      <c r="J37" s="46" t="str">
        <f t="shared" si="5"/>
        <v/>
      </c>
      <c r="K37" s="52" t="str">
        <f t="shared" si="6"/>
        <v/>
      </c>
      <c r="L37" s="52" t="str">
        <f t="shared" si="7"/>
        <v/>
      </c>
      <c r="M37" s="46" t="str">
        <f t="shared" si="16"/>
        <v/>
      </c>
      <c r="N37" s="46" t="str">
        <f t="shared" si="8"/>
        <v/>
      </c>
      <c r="O37" s="46" t="str">
        <f t="shared" si="14"/>
        <v/>
      </c>
      <c r="P37" s="73" t="str">
        <f t="shared" si="9"/>
        <v/>
      </c>
      <c r="R37" s="46" t="str">
        <f t="shared" si="10"/>
        <v/>
      </c>
      <c r="T37" s="58" t="str">
        <f t="shared" si="0"/>
        <v/>
      </c>
      <c r="U37" s="58">
        <f t="shared" si="11"/>
        <v>0</v>
      </c>
      <c r="V37" s="59">
        <f t="shared" si="12"/>
        <v>0</v>
      </c>
    </row>
    <row r="38" spans="5:22" x14ac:dyDescent="0.2">
      <c r="E38" s="15" t="str">
        <f t="shared" si="1"/>
        <v/>
      </c>
      <c r="F38" s="16" t="str">
        <f>IF($E38="","",WORKDAY.INTL(DATE((IF(MONTH(F37)=12,YEAR(F37)+1,YEAR(F37))),(IF(MONTH(F37)=12,1,MONTH(F37)+1)),(+$F$11-1)),1,11,'festivos Colombia'!$B$3:$B$1305))</f>
        <v/>
      </c>
      <c r="G38" s="17" t="str">
        <f t="shared" si="3"/>
        <v/>
      </c>
      <c r="H38" s="46" t="str">
        <f t="shared" si="13"/>
        <v/>
      </c>
      <c r="I38" s="46" t="str">
        <f t="shared" si="4"/>
        <v/>
      </c>
      <c r="J38" s="46" t="str">
        <f t="shared" si="5"/>
        <v/>
      </c>
      <c r="K38" s="52" t="str">
        <f t="shared" si="6"/>
        <v/>
      </c>
      <c r="L38" s="52" t="str">
        <f t="shared" si="7"/>
        <v/>
      </c>
      <c r="M38" s="46" t="str">
        <f t="shared" si="16"/>
        <v/>
      </c>
      <c r="N38" s="46" t="str">
        <f t="shared" si="8"/>
        <v/>
      </c>
      <c r="O38" s="46" t="str">
        <f t="shared" si="14"/>
        <v/>
      </c>
      <c r="P38" s="73" t="str">
        <f t="shared" si="9"/>
        <v/>
      </c>
      <c r="R38" s="46" t="str">
        <f t="shared" si="10"/>
        <v/>
      </c>
      <c r="T38" s="58" t="str">
        <f t="shared" si="0"/>
        <v/>
      </c>
      <c r="U38" s="58">
        <f t="shared" si="11"/>
        <v>0</v>
      </c>
      <c r="V38" s="59">
        <f t="shared" si="12"/>
        <v>0</v>
      </c>
    </row>
    <row r="39" spans="5:22" x14ac:dyDescent="0.2">
      <c r="E39" s="15" t="str">
        <f t="shared" si="1"/>
        <v/>
      </c>
      <c r="F39" s="16" t="str">
        <f>IF($E39="","",WORKDAY.INTL(DATE((IF(MONTH(F38)=12,YEAR(F38)+1,YEAR(F38))),(IF(MONTH(F38)=12,1,MONTH(F38)+1)),(+$F$11-1)),1,11,'festivos Colombia'!$B$3:$B$1305))</f>
        <v/>
      </c>
      <c r="G39" s="17" t="str">
        <f t="shared" si="3"/>
        <v/>
      </c>
      <c r="H39" s="46" t="str">
        <f t="shared" si="13"/>
        <v/>
      </c>
      <c r="I39" s="46" t="str">
        <f t="shared" si="4"/>
        <v/>
      </c>
      <c r="J39" s="46" t="str">
        <f t="shared" si="5"/>
        <v/>
      </c>
      <c r="K39" s="52" t="str">
        <f t="shared" si="6"/>
        <v/>
      </c>
      <c r="L39" s="52" t="str">
        <f t="shared" si="7"/>
        <v/>
      </c>
      <c r="M39" s="46" t="str">
        <f t="shared" si="16"/>
        <v/>
      </c>
      <c r="N39" s="46" t="str">
        <f t="shared" si="8"/>
        <v/>
      </c>
      <c r="O39" s="46" t="str">
        <f t="shared" si="14"/>
        <v/>
      </c>
      <c r="P39" s="73" t="str">
        <f t="shared" si="9"/>
        <v/>
      </c>
      <c r="R39" s="46" t="str">
        <f t="shared" si="10"/>
        <v/>
      </c>
      <c r="T39" s="58" t="str">
        <f t="shared" si="0"/>
        <v/>
      </c>
      <c r="U39" s="58">
        <f t="shared" si="11"/>
        <v>0</v>
      </c>
      <c r="V39" s="59">
        <f t="shared" si="12"/>
        <v>0</v>
      </c>
    </row>
    <row r="40" spans="5:22" x14ac:dyDescent="0.2">
      <c r="E40" s="15" t="str">
        <f t="shared" si="1"/>
        <v/>
      </c>
      <c r="F40" s="16" t="str">
        <f>IF($E40="","",WORKDAY.INTL(DATE((IF(MONTH(F39)=12,YEAR(F39)+1,YEAR(F39))),(IF(MONTH(F39)=12,1,MONTH(F39)+1)),(+$F$11-1)),1,11,'festivos Colombia'!$B$3:$B$1305))</f>
        <v/>
      </c>
      <c r="G40" s="17" t="str">
        <f t="shared" si="3"/>
        <v/>
      </c>
      <c r="H40" s="46" t="str">
        <f t="shared" si="13"/>
        <v/>
      </c>
      <c r="I40" s="46" t="str">
        <f t="shared" si="4"/>
        <v/>
      </c>
      <c r="J40" s="46" t="str">
        <f t="shared" si="5"/>
        <v/>
      </c>
      <c r="K40" s="52" t="str">
        <f t="shared" si="6"/>
        <v/>
      </c>
      <c r="L40" s="52" t="str">
        <f t="shared" si="7"/>
        <v/>
      </c>
      <c r="M40" s="46" t="str">
        <f t="shared" si="16"/>
        <v/>
      </c>
      <c r="N40" s="46" t="str">
        <f t="shared" si="8"/>
        <v/>
      </c>
      <c r="O40" s="46" t="str">
        <f t="shared" si="14"/>
        <v/>
      </c>
      <c r="P40" s="73" t="str">
        <f t="shared" si="9"/>
        <v/>
      </c>
      <c r="R40" s="46" t="str">
        <f t="shared" si="10"/>
        <v/>
      </c>
      <c r="T40" s="58" t="str">
        <f t="shared" si="0"/>
        <v/>
      </c>
      <c r="U40" s="58">
        <f t="shared" si="11"/>
        <v>0</v>
      </c>
      <c r="V40" s="59">
        <f t="shared" si="12"/>
        <v>0</v>
      </c>
    </row>
    <row r="41" spans="5:22" x14ac:dyDescent="0.2">
      <c r="E41" s="15" t="str">
        <f t="shared" si="1"/>
        <v/>
      </c>
      <c r="F41" s="16" t="str">
        <f>IF($E41="","",WORKDAY.INTL(DATE((IF(MONTH(F40)=12,YEAR(F40)+1,YEAR(F40))),(IF(MONTH(F40)=12,1,MONTH(F40)+1)),(+$F$11-1)),1,11,'festivos Colombia'!$B$3:$B$1305))</f>
        <v/>
      </c>
      <c r="G41" s="17" t="str">
        <f t="shared" si="3"/>
        <v/>
      </c>
      <c r="H41" s="46" t="str">
        <f t="shared" si="13"/>
        <v/>
      </c>
      <c r="I41" s="46" t="str">
        <f t="shared" si="4"/>
        <v/>
      </c>
      <c r="J41" s="46" t="str">
        <f t="shared" si="5"/>
        <v/>
      </c>
      <c r="K41" s="52" t="str">
        <f t="shared" si="6"/>
        <v/>
      </c>
      <c r="L41" s="52" t="str">
        <f t="shared" si="7"/>
        <v/>
      </c>
      <c r="M41" s="46" t="str">
        <f t="shared" si="16"/>
        <v/>
      </c>
      <c r="N41" s="46" t="str">
        <f t="shared" si="8"/>
        <v/>
      </c>
      <c r="O41" s="46" t="str">
        <f t="shared" si="14"/>
        <v/>
      </c>
      <c r="P41" s="73" t="str">
        <f t="shared" si="9"/>
        <v/>
      </c>
      <c r="R41" s="46" t="str">
        <f t="shared" si="10"/>
        <v/>
      </c>
      <c r="T41" s="58" t="str">
        <f t="shared" si="0"/>
        <v/>
      </c>
      <c r="U41" s="58">
        <f t="shared" si="11"/>
        <v>0</v>
      </c>
      <c r="V41" s="59">
        <f t="shared" si="12"/>
        <v>0</v>
      </c>
    </row>
    <row r="42" spans="5:22" x14ac:dyDescent="0.2">
      <c r="E42" s="15" t="str">
        <f t="shared" si="1"/>
        <v/>
      </c>
      <c r="F42" s="16" t="str">
        <f>IF($E42="","",WORKDAY.INTL(DATE((IF(MONTH(F41)=12,YEAR(F41)+1,YEAR(F41))),(IF(MONTH(F41)=12,1,MONTH(F41)+1)),(+$F$11-1)),1,11,'festivos Colombia'!$B$3:$B$1305))</f>
        <v/>
      </c>
      <c r="G42" s="17" t="str">
        <f t="shared" si="3"/>
        <v/>
      </c>
      <c r="H42" s="46" t="str">
        <f t="shared" si="13"/>
        <v/>
      </c>
      <c r="I42" s="46" t="str">
        <f t="shared" si="4"/>
        <v/>
      </c>
      <c r="J42" s="46" t="str">
        <f t="shared" si="5"/>
        <v/>
      </c>
      <c r="K42" s="52" t="str">
        <f t="shared" si="6"/>
        <v/>
      </c>
      <c r="L42" s="52" t="str">
        <f t="shared" si="7"/>
        <v/>
      </c>
      <c r="M42" s="46" t="str">
        <f t="shared" si="16"/>
        <v/>
      </c>
      <c r="N42" s="46" t="str">
        <f t="shared" si="8"/>
        <v/>
      </c>
      <c r="O42" s="46" t="str">
        <f t="shared" si="14"/>
        <v/>
      </c>
      <c r="P42" s="73" t="str">
        <f t="shared" si="9"/>
        <v/>
      </c>
      <c r="R42" s="46" t="str">
        <f t="shared" si="10"/>
        <v/>
      </c>
      <c r="T42" s="58" t="str">
        <f t="shared" si="0"/>
        <v/>
      </c>
      <c r="U42" s="58">
        <f t="shared" si="11"/>
        <v>0</v>
      </c>
      <c r="V42" s="59">
        <f t="shared" si="12"/>
        <v>0</v>
      </c>
    </row>
    <row r="43" spans="5:22" x14ac:dyDescent="0.2">
      <c r="E43" s="15" t="str">
        <f t="shared" si="1"/>
        <v/>
      </c>
      <c r="F43" s="16" t="str">
        <f>IF($E43="","",WORKDAY.INTL(DATE((IF(MONTH(F42)=12,YEAR(F42)+1,YEAR(F42))),(IF(MONTH(F42)=12,1,MONTH(F42)+1)),(+$F$11-1)),1,11,'festivos Colombia'!$B$3:$B$1305))</f>
        <v/>
      </c>
      <c r="G43" s="17" t="str">
        <f t="shared" si="3"/>
        <v/>
      </c>
      <c r="H43" s="46" t="str">
        <f t="shared" si="13"/>
        <v/>
      </c>
      <c r="I43" s="46" t="str">
        <f t="shared" si="4"/>
        <v/>
      </c>
      <c r="J43" s="46" t="str">
        <f t="shared" si="5"/>
        <v/>
      </c>
      <c r="K43" s="52" t="str">
        <f t="shared" si="6"/>
        <v/>
      </c>
      <c r="L43" s="52" t="str">
        <f t="shared" si="7"/>
        <v/>
      </c>
      <c r="M43" s="46" t="str">
        <f t="shared" si="16"/>
        <v/>
      </c>
      <c r="N43" s="46" t="str">
        <f t="shared" si="8"/>
        <v/>
      </c>
      <c r="O43" s="46" t="str">
        <f t="shared" si="14"/>
        <v/>
      </c>
      <c r="P43" s="73" t="str">
        <f t="shared" si="9"/>
        <v/>
      </c>
      <c r="R43" s="46" t="str">
        <f t="shared" si="10"/>
        <v/>
      </c>
      <c r="T43" s="58" t="str">
        <f t="shared" si="0"/>
        <v/>
      </c>
      <c r="U43" s="58">
        <f t="shared" si="11"/>
        <v>0</v>
      </c>
      <c r="V43" s="59">
        <f t="shared" si="12"/>
        <v>0</v>
      </c>
    </row>
    <row r="44" spans="5:22" x14ac:dyDescent="0.2">
      <c r="E44" s="15" t="str">
        <f t="shared" si="1"/>
        <v/>
      </c>
      <c r="F44" s="16" t="str">
        <f>IF($E44="","",WORKDAY.INTL(DATE((IF(MONTH(F43)=12,YEAR(F43)+1,YEAR(F43))),(IF(MONTH(F43)=12,1,MONTH(F43)+1)),(+$F$11-1)),1,11,'festivos Colombia'!$B$3:$B$1305))</f>
        <v/>
      </c>
      <c r="G44" s="17" t="str">
        <f t="shared" si="3"/>
        <v/>
      </c>
      <c r="H44" s="46" t="str">
        <f t="shared" si="13"/>
        <v/>
      </c>
      <c r="I44" s="46" t="str">
        <f t="shared" si="4"/>
        <v/>
      </c>
      <c r="J44" s="46" t="str">
        <f t="shared" si="5"/>
        <v/>
      </c>
      <c r="K44" s="52" t="str">
        <f t="shared" si="6"/>
        <v/>
      </c>
      <c r="L44" s="52" t="str">
        <f t="shared" si="7"/>
        <v/>
      </c>
      <c r="M44" s="46" t="str">
        <f t="shared" si="16"/>
        <v/>
      </c>
      <c r="N44" s="46" t="str">
        <f t="shared" si="8"/>
        <v/>
      </c>
      <c r="O44" s="46" t="str">
        <f t="shared" si="14"/>
        <v/>
      </c>
      <c r="P44" s="73" t="str">
        <f t="shared" si="9"/>
        <v/>
      </c>
      <c r="R44" s="46" t="str">
        <f t="shared" si="10"/>
        <v/>
      </c>
      <c r="T44" s="58" t="str">
        <f t="shared" si="0"/>
        <v/>
      </c>
      <c r="U44" s="58">
        <f t="shared" si="11"/>
        <v>0</v>
      </c>
      <c r="V44" s="59">
        <f t="shared" si="12"/>
        <v>0</v>
      </c>
    </row>
    <row r="45" spans="5:22" x14ac:dyDescent="0.2">
      <c r="E45" s="15" t="str">
        <f t="shared" si="1"/>
        <v/>
      </c>
      <c r="F45" s="16" t="str">
        <f>IF($E45="","",WORKDAY.INTL(DATE((IF(MONTH(F44)=12,YEAR(F44)+1,YEAR(F44))),(IF(MONTH(F44)=12,1,MONTH(F44)+1)),(+$F$11-1)),1,11,'festivos Colombia'!$B$3:$B$1305))</f>
        <v/>
      </c>
      <c r="G45" s="17" t="str">
        <f t="shared" si="3"/>
        <v/>
      </c>
      <c r="H45" s="46" t="str">
        <f t="shared" si="13"/>
        <v/>
      </c>
      <c r="I45" s="46" t="str">
        <f t="shared" si="4"/>
        <v/>
      </c>
      <c r="J45" s="46" t="str">
        <f t="shared" si="5"/>
        <v/>
      </c>
      <c r="K45" s="52" t="str">
        <f t="shared" si="6"/>
        <v/>
      </c>
      <c r="L45" s="52" t="str">
        <f t="shared" si="7"/>
        <v/>
      </c>
      <c r="M45" s="46" t="str">
        <f t="shared" si="16"/>
        <v/>
      </c>
      <c r="N45" s="46" t="str">
        <f t="shared" si="8"/>
        <v/>
      </c>
      <c r="O45" s="46" t="str">
        <f t="shared" si="14"/>
        <v/>
      </c>
      <c r="P45" s="73" t="str">
        <f t="shared" si="9"/>
        <v/>
      </c>
      <c r="R45" s="46" t="str">
        <f t="shared" si="10"/>
        <v/>
      </c>
      <c r="T45" s="58" t="str">
        <f t="shared" si="0"/>
        <v/>
      </c>
      <c r="U45" s="58">
        <f t="shared" si="11"/>
        <v>0</v>
      </c>
      <c r="V45" s="59">
        <f t="shared" si="12"/>
        <v>0</v>
      </c>
    </row>
    <row r="46" spans="5:22" x14ac:dyDescent="0.2">
      <c r="E46" s="15" t="str">
        <f t="shared" si="1"/>
        <v/>
      </c>
      <c r="F46" s="16" t="str">
        <f>IF($E46="","",WORKDAY.INTL(DATE((IF(MONTH(F45)=12,YEAR(F45)+1,YEAR(F45))),(IF(MONTH(F45)=12,1,MONTH(F45)+1)),(+$F$11-1)),1,11,'festivos Colombia'!$B$3:$B$1305))</f>
        <v/>
      </c>
      <c r="G46" s="17" t="str">
        <f t="shared" si="3"/>
        <v/>
      </c>
      <c r="H46" s="46" t="str">
        <f t="shared" si="13"/>
        <v/>
      </c>
      <c r="I46" s="46" t="str">
        <f t="shared" si="4"/>
        <v/>
      </c>
      <c r="J46" s="46" t="str">
        <f t="shared" si="5"/>
        <v/>
      </c>
      <c r="K46" s="52" t="str">
        <f t="shared" si="6"/>
        <v/>
      </c>
      <c r="L46" s="52" t="str">
        <f t="shared" si="7"/>
        <v/>
      </c>
      <c r="M46" s="46" t="str">
        <f t="shared" si="16"/>
        <v/>
      </c>
      <c r="N46" s="46" t="str">
        <f t="shared" si="8"/>
        <v/>
      </c>
      <c r="O46" s="46" t="str">
        <f t="shared" si="14"/>
        <v/>
      </c>
      <c r="P46" s="73" t="str">
        <f t="shared" si="9"/>
        <v/>
      </c>
      <c r="R46" s="46" t="str">
        <f t="shared" si="10"/>
        <v/>
      </c>
      <c r="T46" s="58" t="str">
        <f t="shared" si="0"/>
        <v/>
      </c>
      <c r="U46" s="58">
        <f t="shared" si="11"/>
        <v>0</v>
      </c>
      <c r="V46" s="59">
        <f t="shared" si="12"/>
        <v>0</v>
      </c>
    </row>
    <row r="47" spans="5:22" x14ac:dyDescent="0.2">
      <c r="E47" s="15" t="str">
        <f t="shared" si="1"/>
        <v/>
      </c>
      <c r="F47" s="16" t="str">
        <f>IF($E47="","",WORKDAY.INTL(DATE((IF(MONTH(F46)=12,YEAR(F46)+1,YEAR(F46))),(IF(MONTH(F46)=12,1,MONTH(F46)+1)),(+$F$11-1)),1,11,'festivos Colombia'!$B$3:$B$1305))</f>
        <v/>
      </c>
      <c r="G47" s="17" t="str">
        <f t="shared" si="3"/>
        <v/>
      </c>
      <c r="H47" s="46" t="str">
        <f t="shared" si="13"/>
        <v/>
      </c>
      <c r="I47" s="46" t="str">
        <f t="shared" si="4"/>
        <v/>
      </c>
      <c r="J47" s="46" t="str">
        <f t="shared" si="5"/>
        <v/>
      </c>
      <c r="K47" s="52" t="str">
        <f t="shared" si="6"/>
        <v/>
      </c>
      <c r="L47" s="52" t="str">
        <f t="shared" si="7"/>
        <v/>
      </c>
      <c r="M47" s="46" t="str">
        <f t="shared" si="16"/>
        <v/>
      </c>
      <c r="N47" s="46" t="str">
        <f t="shared" si="8"/>
        <v/>
      </c>
      <c r="O47" s="46" t="str">
        <f t="shared" si="14"/>
        <v/>
      </c>
      <c r="P47" s="73" t="str">
        <f t="shared" si="9"/>
        <v/>
      </c>
      <c r="R47" s="46" t="str">
        <f t="shared" si="10"/>
        <v/>
      </c>
      <c r="T47" s="58" t="str">
        <f t="shared" si="0"/>
        <v/>
      </c>
      <c r="U47" s="58">
        <f t="shared" si="11"/>
        <v>0</v>
      </c>
      <c r="V47" s="59">
        <f t="shared" si="12"/>
        <v>0</v>
      </c>
    </row>
    <row r="48" spans="5:22" x14ac:dyDescent="0.2">
      <c r="E48" s="15" t="str">
        <f t="shared" si="1"/>
        <v/>
      </c>
      <c r="F48" s="16" t="str">
        <f>IF($E48="","",WORKDAY.INTL(DATE((IF(MONTH(F47)=12,YEAR(F47)+1,YEAR(F47))),(IF(MONTH(F47)=12,1,MONTH(F47)+1)),(+$F$11-1)),1,11,'festivos Colombia'!$B$3:$B$1305))</f>
        <v/>
      </c>
      <c r="G48" s="17" t="str">
        <f t="shared" si="3"/>
        <v/>
      </c>
      <c r="H48" s="46" t="str">
        <f t="shared" si="13"/>
        <v/>
      </c>
      <c r="I48" s="46" t="str">
        <f t="shared" si="4"/>
        <v/>
      </c>
      <c r="J48" s="46" t="str">
        <f t="shared" si="5"/>
        <v/>
      </c>
      <c r="K48" s="52" t="str">
        <f t="shared" si="6"/>
        <v/>
      </c>
      <c r="L48" s="52" t="str">
        <f t="shared" si="7"/>
        <v/>
      </c>
      <c r="M48" s="46" t="str">
        <f t="shared" si="16"/>
        <v/>
      </c>
      <c r="N48" s="46" t="str">
        <f t="shared" si="8"/>
        <v/>
      </c>
      <c r="O48" s="46" t="str">
        <f t="shared" si="14"/>
        <v/>
      </c>
      <c r="P48" s="73" t="str">
        <f t="shared" si="9"/>
        <v/>
      </c>
      <c r="R48" s="46" t="str">
        <f t="shared" si="10"/>
        <v/>
      </c>
      <c r="T48" s="58" t="str">
        <f t="shared" si="0"/>
        <v/>
      </c>
      <c r="U48" s="58">
        <f t="shared" si="11"/>
        <v>0</v>
      </c>
      <c r="V48" s="59">
        <f t="shared" si="12"/>
        <v>0</v>
      </c>
    </row>
    <row r="49" spans="5:22" x14ac:dyDescent="0.2">
      <c r="E49" s="15" t="str">
        <f t="shared" si="1"/>
        <v/>
      </c>
      <c r="F49" s="16" t="str">
        <f>IF($E49="","",WORKDAY.INTL(DATE((IF(MONTH(F48)=12,YEAR(F48)+1,YEAR(F48))),(IF(MONTH(F48)=12,1,MONTH(F48)+1)),(+$F$11-1)),1,11,'festivos Colombia'!$B$3:$B$1305))</f>
        <v/>
      </c>
      <c r="G49" s="17" t="str">
        <f t="shared" si="3"/>
        <v/>
      </c>
      <c r="H49" s="46" t="str">
        <f t="shared" si="13"/>
        <v/>
      </c>
      <c r="I49" s="46" t="str">
        <f t="shared" si="4"/>
        <v/>
      </c>
      <c r="J49" s="46" t="str">
        <f t="shared" si="5"/>
        <v/>
      </c>
      <c r="K49" s="52" t="str">
        <f t="shared" si="6"/>
        <v/>
      </c>
      <c r="L49" s="52" t="str">
        <f t="shared" si="7"/>
        <v/>
      </c>
      <c r="M49" s="46" t="str">
        <f t="shared" si="16"/>
        <v/>
      </c>
      <c r="N49" s="46" t="str">
        <f t="shared" si="8"/>
        <v/>
      </c>
      <c r="O49" s="46" t="str">
        <f t="shared" si="14"/>
        <v/>
      </c>
      <c r="P49" s="73" t="str">
        <f t="shared" si="9"/>
        <v/>
      </c>
      <c r="R49" s="46" t="str">
        <f t="shared" si="10"/>
        <v/>
      </c>
      <c r="T49" s="58" t="str">
        <f t="shared" si="0"/>
        <v/>
      </c>
      <c r="U49" s="58">
        <f t="shared" si="11"/>
        <v>0</v>
      </c>
      <c r="V49" s="59">
        <f t="shared" si="12"/>
        <v>0</v>
      </c>
    </row>
    <row r="50" spans="5:22" x14ac:dyDescent="0.2">
      <c r="E50" s="15" t="str">
        <f t="shared" si="1"/>
        <v/>
      </c>
      <c r="F50" s="16" t="str">
        <f>IF($E50="","",WORKDAY.INTL(DATE((IF(MONTH(F49)=12,YEAR(F49)+1,YEAR(F49))),(IF(MONTH(F49)=12,1,MONTH(F49)+1)),(+$F$11-1)),1,11,'festivos Colombia'!$B$3:$B$1305))</f>
        <v/>
      </c>
      <c r="G50" s="17" t="str">
        <f t="shared" si="3"/>
        <v/>
      </c>
      <c r="H50" s="46" t="str">
        <f t="shared" si="13"/>
        <v/>
      </c>
      <c r="I50" s="46" t="str">
        <f t="shared" si="4"/>
        <v/>
      </c>
      <c r="J50" s="46" t="str">
        <f t="shared" si="5"/>
        <v/>
      </c>
      <c r="K50" s="52" t="str">
        <f t="shared" si="6"/>
        <v/>
      </c>
      <c r="L50" s="52" t="str">
        <f t="shared" si="7"/>
        <v/>
      </c>
      <c r="M50" s="46" t="str">
        <f t="shared" si="16"/>
        <v/>
      </c>
      <c r="N50" s="46" t="str">
        <f t="shared" si="8"/>
        <v/>
      </c>
      <c r="O50" s="46" t="str">
        <f t="shared" si="14"/>
        <v/>
      </c>
      <c r="P50" s="73" t="str">
        <f t="shared" si="9"/>
        <v/>
      </c>
      <c r="R50" s="46" t="str">
        <f t="shared" si="10"/>
        <v/>
      </c>
      <c r="T50" s="58" t="str">
        <f t="shared" si="0"/>
        <v/>
      </c>
      <c r="U50" s="58">
        <f t="shared" si="11"/>
        <v>0</v>
      </c>
      <c r="V50" s="59">
        <f t="shared" si="12"/>
        <v>0</v>
      </c>
    </row>
    <row r="51" spans="5:22" x14ac:dyDescent="0.2">
      <c r="E51" s="15" t="str">
        <f t="shared" si="1"/>
        <v/>
      </c>
      <c r="F51" s="16" t="str">
        <f>IF($E51="","",WORKDAY.INTL(DATE((IF(MONTH(F50)=12,YEAR(F50)+1,YEAR(F50))),(IF(MONTH(F50)=12,1,MONTH(F50)+1)),(+$F$11-1)),1,11,'festivos Colombia'!$B$3:$B$1305))</f>
        <v/>
      </c>
      <c r="G51" s="17" t="str">
        <f t="shared" si="3"/>
        <v/>
      </c>
      <c r="H51" s="46" t="str">
        <f t="shared" si="13"/>
        <v/>
      </c>
      <c r="I51" s="46" t="str">
        <f t="shared" si="4"/>
        <v/>
      </c>
      <c r="J51" s="46" t="str">
        <f t="shared" si="5"/>
        <v/>
      </c>
      <c r="K51" s="52" t="str">
        <f t="shared" si="6"/>
        <v/>
      </c>
      <c r="L51" s="52" t="str">
        <f t="shared" si="7"/>
        <v/>
      </c>
      <c r="M51" s="46" t="str">
        <f t="shared" si="16"/>
        <v/>
      </c>
      <c r="N51" s="46" t="str">
        <f t="shared" si="8"/>
        <v/>
      </c>
      <c r="O51" s="46" t="str">
        <f t="shared" si="14"/>
        <v/>
      </c>
      <c r="P51" s="73" t="str">
        <f t="shared" si="9"/>
        <v/>
      </c>
      <c r="R51" s="46" t="str">
        <f t="shared" si="10"/>
        <v/>
      </c>
      <c r="T51" s="58" t="str">
        <f t="shared" si="0"/>
        <v/>
      </c>
      <c r="U51" s="58">
        <f t="shared" si="11"/>
        <v>0</v>
      </c>
      <c r="V51" s="59">
        <f t="shared" si="12"/>
        <v>0</v>
      </c>
    </row>
    <row r="52" spans="5:22" x14ac:dyDescent="0.2">
      <c r="E52" s="15" t="str">
        <f t="shared" si="1"/>
        <v/>
      </c>
      <c r="F52" s="16" t="str">
        <f>IF($E52="","",WORKDAY.INTL(DATE((IF(MONTH(F51)=12,YEAR(F51)+1,YEAR(F51))),(IF(MONTH(F51)=12,1,MONTH(F51)+1)),(+$F$11-1)),1,11,'festivos Colombia'!$B$3:$B$1305))</f>
        <v/>
      </c>
      <c r="G52" s="17" t="str">
        <f t="shared" si="3"/>
        <v/>
      </c>
      <c r="H52" s="46" t="str">
        <f t="shared" si="13"/>
        <v/>
      </c>
      <c r="I52" s="46" t="str">
        <f t="shared" si="4"/>
        <v/>
      </c>
      <c r="J52" s="46" t="str">
        <f t="shared" si="5"/>
        <v/>
      </c>
      <c r="K52" s="52" t="str">
        <f t="shared" si="6"/>
        <v/>
      </c>
      <c r="L52" s="52" t="str">
        <f t="shared" si="7"/>
        <v/>
      </c>
      <c r="M52" s="46" t="str">
        <f t="shared" si="16"/>
        <v/>
      </c>
      <c r="N52" s="46" t="str">
        <f t="shared" si="8"/>
        <v/>
      </c>
      <c r="O52" s="46" t="str">
        <f t="shared" si="14"/>
        <v/>
      </c>
      <c r="P52" s="73" t="str">
        <f t="shared" si="9"/>
        <v/>
      </c>
      <c r="R52" s="46" t="str">
        <f t="shared" si="10"/>
        <v/>
      </c>
      <c r="T52" s="58" t="str">
        <f t="shared" si="0"/>
        <v/>
      </c>
      <c r="U52" s="58">
        <f t="shared" si="11"/>
        <v>0</v>
      </c>
      <c r="V52" s="59">
        <f t="shared" si="12"/>
        <v>0</v>
      </c>
    </row>
    <row r="53" spans="5:22" x14ac:dyDescent="0.2">
      <c r="E53" s="15" t="str">
        <f t="shared" si="1"/>
        <v/>
      </c>
      <c r="F53" s="16" t="str">
        <f>IF($E53="","",WORKDAY.INTL(DATE((IF(MONTH(F52)=12,YEAR(F52)+1,YEAR(F52))),(IF(MONTH(F52)=12,1,MONTH(F52)+1)),(+$F$11-1)),1,11,'festivos Colombia'!$B$3:$B$1305))</f>
        <v/>
      </c>
      <c r="G53" s="17" t="str">
        <f t="shared" si="3"/>
        <v/>
      </c>
      <c r="H53" s="46" t="str">
        <f t="shared" si="13"/>
        <v/>
      </c>
      <c r="I53" s="46" t="str">
        <f t="shared" si="4"/>
        <v/>
      </c>
      <c r="J53" s="46" t="str">
        <f t="shared" si="5"/>
        <v/>
      </c>
      <c r="K53" s="52" t="str">
        <f t="shared" si="6"/>
        <v/>
      </c>
      <c r="L53" s="52" t="str">
        <f t="shared" si="7"/>
        <v/>
      </c>
      <c r="M53" s="46" t="str">
        <f t="shared" si="16"/>
        <v/>
      </c>
      <c r="N53" s="46" t="str">
        <f t="shared" si="8"/>
        <v/>
      </c>
      <c r="O53" s="46" t="str">
        <f t="shared" si="14"/>
        <v/>
      </c>
      <c r="P53" s="73" t="str">
        <f t="shared" si="9"/>
        <v/>
      </c>
      <c r="R53" s="46" t="str">
        <f t="shared" si="10"/>
        <v/>
      </c>
      <c r="T53" s="58" t="str">
        <f t="shared" si="0"/>
        <v/>
      </c>
      <c r="U53" s="58">
        <f t="shared" si="11"/>
        <v>0</v>
      </c>
      <c r="V53" s="59">
        <f t="shared" si="12"/>
        <v>0</v>
      </c>
    </row>
    <row r="54" spans="5:22" x14ac:dyDescent="0.2">
      <c r="E54" s="15" t="str">
        <f t="shared" si="1"/>
        <v/>
      </c>
      <c r="F54" s="16" t="str">
        <f>IF($E54="","",WORKDAY.INTL(DATE((IF(MONTH(F53)=12,YEAR(F53)+1,YEAR(F53))),(IF(MONTH(F53)=12,1,MONTH(F53)+1)),(+$F$11-1)),1,11,'festivos Colombia'!$B$3:$B$1305))</f>
        <v/>
      </c>
      <c r="G54" s="17" t="str">
        <f t="shared" si="3"/>
        <v/>
      </c>
      <c r="H54" s="46" t="str">
        <f t="shared" si="13"/>
        <v/>
      </c>
      <c r="I54" s="46" t="str">
        <f t="shared" si="4"/>
        <v/>
      </c>
      <c r="J54" s="46" t="str">
        <f t="shared" si="5"/>
        <v/>
      </c>
      <c r="K54" s="52" t="str">
        <f t="shared" si="6"/>
        <v/>
      </c>
      <c r="L54" s="52" t="str">
        <f t="shared" si="7"/>
        <v/>
      </c>
      <c r="M54" s="46" t="str">
        <f t="shared" si="16"/>
        <v/>
      </c>
      <c r="N54" s="46" t="str">
        <f t="shared" si="8"/>
        <v/>
      </c>
      <c r="O54" s="46" t="str">
        <f t="shared" si="14"/>
        <v/>
      </c>
      <c r="P54" s="73" t="str">
        <f t="shared" si="9"/>
        <v/>
      </c>
      <c r="R54" s="46" t="str">
        <f t="shared" si="10"/>
        <v/>
      </c>
      <c r="T54" s="58" t="str">
        <f t="shared" ref="T54:T81" si="17">E54</f>
        <v/>
      </c>
      <c r="U54" s="58">
        <f t="shared" si="11"/>
        <v>0</v>
      </c>
      <c r="V54" s="59">
        <f t="shared" si="12"/>
        <v>0</v>
      </c>
    </row>
    <row r="55" spans="5:22" x14ac:dyDescent="0.2">
      <c r="E55" s="15" t="str">
        <f t="shared" si="1"/>
        <v/>
      </c>
      <c r="F55" s="16" t="str">
        <f>IF($E55="","",WORKDAY.INTL(DATE((IF(MONTH(F54)=12,YEAR(F54)+1,YEAR(F54))),(IF(MONTH(F54)=12,1,MONTH(F54)+1)),(+$F$11-1)),1,11,'festivos Colombia'!$B$3:$B$1305))</f>
        <v/>
      </c>
      <c r="G55" s="17" t="str">
        <f t="shared" si="3"/>
        <v/>
      </c>
      <c r="H55" s="46" t="str">
        <f t="shared" si="13"/>
        <v/>
      </c>
      <c r="I55" s="46" t="str">
        <f t="shared" si="4"/>
        <v/>
      </c>
      <c r="J55" s="46" t="str">
        <f t="shared" si="5"/>
        <v/>
      </c>
      <c r="K55" s="52" t="str">
        <f t="shared" si="6"/>
        <v/>
      </c>
      <c r="L55" s="52" t="str">
        <f t="shared" si="7"/>
        <v/>
      </c>
      <c r="M55" s="46" t="str">
        <f t="shared" si="16"/>
        <v/>
      </c>
      <c r="N55" s="46" t="str">
        <f t="shared" si="8"/>
        <v/>
      </c>
      <c r="O55" s="46" t="str">
        <f t="shared" si="14"/>
        <v/>
      </c>
      <c r="P55" s="73" t="str">
        <f t="shared" si="9"/>
        <v/>
      </c>
      <c r="R55" s="46" t="str">
        <f t="shared" si="10"/>
        <v/>
      </c>
      <c r="T55" s="58" t="str">
        <f t="shared" si="17"/>
        <v/>
      </c>
      <c r="U55" s="58">
        <f t="shared" si="11"/>
        <v>0</v>
      </c>
      <c r="V55" s="59">
        <f t="shared" si="12"/>
        <v>0</v>
      </c>
    </row>
    <row r="56" spans="5:22" x14ac:dyDescent="0.2">
      <c r="E56" s="15" t="str">
        <f t="shared" si="1"/>
        <v/>
      </c>
      <c r="F56" s="16" t="str">
        <f>IF($E56="","",WORKDAY.INTL(DATE((IF(MONTH(F55)=12,YEAR(F55)+1,YEAR(F55))),(IF(MONTH(F55)=12,1,MONTH(F55)+1)),(+$F$11-1)),1,11,'festivos Colombia'!$B$3:$B$1305))</f>
        <v/>
      </c>
      <c r="G56" s="17" t="str">
        <f t="shared" si="3"/>
        <v/>
      </c>
      <c r="H56" s="46" t="str">
        <f t="shared" si="13"/>
        <v/>
      </c>
      <c r="I56" s="46" t="str">
        <f t="shared" si="4"/>
        <v/>
      </c>
      <c r="J56" s="46" t="str">
        <f t="shared" si="5"/>
        <v/>
      </c>
      <c r="K56" s="52" t="str">
        <f t="shared" si="6"/>
        <v/>
      </c>
      <c r="L56" s="52" t="str">
        <f t="shared" si="7"/>
        <v/>
      </c>
      <c r="M56" s="46" t="str">
        <f t="shared" si="16"/>
        <v/>
      </c>
      <c r="N56" s="46" t="str">
        <f t="shared" si="8"/>
        <v/>
      </c>
      <c r="O56" s="46" t="str">
        <f t="shared" si="14"/>
        <v/>
      </c>
      <c r="P56" s="73" t="str">
        <f t="shared" si="9"/>
        <v/>
      </c>
      <c r="R56" s="46" t="str">
        <f t="shared" si="10"/>
        <v/>
      </c>
      <c r="T56" s="58" t="str">
        <f t="shared" si="17"/>
        <v/>
      </c>
      <c r="U56" s="58">
        <f t="shared" si="11"/>
        <v>0</v>
      </c>
      <c r="V56" s="59">
        <f t="shared" si="12"/>
        <v>0</v>
      </c>
    </row>
    <row r="57" spans="5:22" x14ac:dyDescent="0.2">
      <c r="E57" s="15" t="str">
        <f t="shared" si="1"/>
        <v/>
      </c>
      <c r="F57" s="16" t="str">
        <f>IF($E57="","",WORKDAY.INTL(DATE((IF(MONTH(F56)=12,YEAR(F56)+1,YEAR(F56))),(IF(MONTH(F56)=12,1,MONTH(F56)+1)),(+$F$11-1)),1,11,'festivos Colombia'!$B$3:$B$1305))</f>
        <v/>
      </c>
      <c r="G57" s="17" t="str">
        <f t="shared" si="3"/>
        <v/>
      </c>
      <c r="H57" s="46" t="str">
        <f t="shared" si="13"/>
        <v/>
      </c>
      <c r="I57" s="46" t="str">
        <f t="shared" si="4"/>
        <v/>
      </c>
      <c r="J57" s="46" t="str">
        <f t="shared" si="5"/>
        <v/>
      </c>
      <c r="K57" s="52" t="str">
        <f t="shared" si="6"/>
        <v/>
      </c>
      <c r="L57" s="52" t="str">
        <f t="shared" si="7"/>
        <v/>
      </c>
      <c r="M57" s="46" t="str">
        <f t="shared" si="16"/>
        <v/>
      </c>
      <c r="N57" s="46" t="str">
        <f t="shared" si="8"/>
        <v/>
      </c>
      <c r="O57" s="46" t="str">
        <f t="shared" si="14"/>
        <v/>
      </c>
      <c r="P57" s="73" t="str">
        <f t="shared" si="9"/>
        <v/>
      </c>
      <c r="R57" s="46" t="str">
        <f t="shared" si="10"/>
        <v/>
      </c>
      <c r="T57" s="58" t="str">
        <f t="shared" si="17"/>
        <v/>
      </c>
      <c r="U57" s="58">
        <f t="shared" si="11"/>
        <v>0</v>
      </c>
      <c r="V57" s="59">
        <f t="shared" si="12"/>
        <v>0</v>
      </c>
    </row>
    <row r="58" spans="5:22" x14ac:dyDescent="0.2">
      <c r="E58" s="15" t="str">
        <f t="shared" si="1"/>
        <v/>
      </c>
      <c r="F58" s="16" t="str">
        <f>IF($E58="","",WORKDAY.INTL(DATE((IF(MONTH(F57)=12,YEAR(F57)+1,YEAR(F57))),(IF(MONTH(F57)=12,1,MONTH(F57)+1)),(+$F$11-1)),1,11,'festivos Colombia'!$B$3:$B$1305))</f>
        <v/>
      </c>
      <c r="G58" s="17" t="str">
        <f t="shared" si="3"/>
        <v/>
      </c>
      <c r="H58" s="46" t="str">
        <f t="shared" si="13"/>
        <v/>
      </c>
      <c r="I58" s="46" t="str">
        <f t="shared" si="4"/>
        <v/>
      </c>
      <c r="J58" s="46" t="str">
        <f t="shared" si="5"/>
        <v/>
      </c>
      <c r="K58" s="52" t="str">
        <f t="shared" si="6"/>
        <v/>
      </c>
      <c r="L58" s="52" t="str">
        <f t="shared" si="7"/>
        <v/>
      </c>
      <c r="M58" s="46" t="str">
        <f t="shared" si="16"/>
        <v/>
      </c>
      <c r="N58" s="46" t="str">
        <f t="shared" si="8"/>
        <v/>
      </c>
      <c r="O58" s="46" t="str">
        <f t="shared" si="14"/>
        <v/>
      </c>
      <c r="P58" s="73" t="str">
        <f t="shared" si="9"/>
        <v/>
      </c>
      <c r="R58" s="46" t="str">
        <f t="shared" si="10"/>
        <v/>
      </c>
      <c r="T58" s="58" t="str">
        <f t="shared" si="17"/>
        <v/>
      </c>
      <c r="U58" s="58">
        <f t="shared" si="11"/>
        <v>0</v>
      </c>
      <c r="V58" s="59">
        <f t="shared" si="12"/>
        <v>0</v>
      </c>
    </row>
    <row r="59" spans="5:22" x14ac:dyDescent="0.2">
      <c r="E59" s="15" t="str">
        <f t="shared" si="1"/>
        <v/>
      </c>
      <c r="F59" s="16" t="str">
        <f>IF($E59="","",WORKDAY.INTL(DATE((IF(MONTH(F58)=12,YEAR(F58)+1,YEAR(F58))),(IF(MONTH(F58)=12,1,MONTH(F58)+1)),(+$F$11-1)),1,11,'festivos Colombia'!$B$3:$B$1305))</f>
        <v/>
      </c>
      <c r="G59" s="17" t="str">
        <f t="shared" si="3"/>
        <v/>
      </c>
      <c r="H59" s="46" t="str">
        <f t="shared" si="13"/>
        <v/>
      </c>
      <c r="I59" s="46" t="str">
        <f t="shared" si="4"/>
        <v/>
      </c>
      <c r="J59" s="46" t="str">
        <f t="shared" si="5"/>
        <v/>
      </c>
      <c r="K59" s="52" t="str">
        <f t="shared" si="6"/>
        <v/>
      </c>
      <c r="L59" s="52" t="str">
        <f t="shared" si="7"/>
        <v/>
      </c>
      <c r="M59" s="46" t="str">
        <f t="shared" si="16"/>
        <v/>
      </c>
      <c r="N59" s="46" t="str">
        <f t="shared" si="8"/>
        <v/>
      </c>
      <c r="O59" s="46" t="str">
        <f t="shared" si="14"/>
        <v/>
      </c>
      <c r="P59" s="73" t="str">
        <f t="shared" si="9"/>
        <v/>
      </c>
      <c r="R59" s="46" t="str">
        <f t="shared" si="10"/>
        <v/>
      </c>
      <c r="T59" s="58" t="str">
        <f t="shared" si="17"/>
        <v/>
      </c>
      <c r="U59" s="58">
        <f t="shared" si="11"/>
        <v>0</v>
      </c>
      <c r="V59" s="59">
        <f t="shared" si="12"/>
        <v>0</v>
      </c>
    </row>
    <row r="60" spans="5:22" x14ac:dyDescent="0.2">
      <c r="E60" s="15" t="str">
        <f t="shared" si="1"/>
        <v/>
      </c>
      <c r="F60" s="16" t="str">
        <f>IF($E60="","",WORKDAY.INTL(DATE((IF(MONTH(F59)=12,YEAR(F59)+1,YEAR(F59))),(IF(MONTH(F59)=12,1,MONTH(F59)+1)),(+$F$11-1)),1,11,'festivos Colombia'!$B$3:$B$1305))</f>
        <v/>
      </c>
      <c r="G60" s="17" t="str">
        <f t="shared" si="3"/>
        <v/>
      </c>
      <c r="H60" s="46" t="str">
        <f t="shared" si="13"/>
        <v/>
      </c>
      <c r="I60" s="46" t="str">
        <f t="shared" si="4"/>
        <v/>
      </c>
      <c r="J60" s="46" t="str">
        <f t="shared" si="5"/>
        <v/>
      </c>
      <c r="K60" s="52" t="str">
        <f t="shared" si="6"/>
        <v/>
      </c>
      <c r="L60" s="52" t="str">
        <f t="shared" si="7"/>
        <v/>
      </c>
      <c r="M60" s="46" t="str">
        <f t="shared" si="16"/>
        <v/>
      </c>
      <c r="N60" s="46" t="str">
        <f t="shared" si="8"/>
        <v/>
      </c>
      <c r="O60" s="46" t="str">
        <f t="shared" si="14"/>
        <v/>
      </c>
      <c r="P60" s="73" t="str">
        <f t="shared" si="9"/>
        <v/>
      </c>
      <c r="R60" s="46" t="str">
        <f t="shared" si="10"/>
        <v/>
      </c>
      <c r="T60" s="58" t="str">
        <f t="shared" si="17"/>
        <v/>
      </c>
      <c r="U60" s="58">
        <f t="shared" si="11"/>
        <v>0</v>
      </c>
      <c r="V60" s="59">
        <f t="shared" si="12"/>
        <v>0</v>
      </c>
    </row>
    <row r="61" spans="5:22" x14ac:dyDescent="0.2">
      <c r="E61" s="15" t="str">
        <f t="shared" si="1"/>
        <v/>
      </c>
      <c r="F61" s="16" t="str">
        <f>IF($E61="","",WORKDAY.INTL(DATE((IF(MONTH(F60)=12,YEAR(F60)+1,YEAR(F60))),(IF(MONTH(F60)=12,1,MONTH(F60)+1)),(+$F$11-1)),1,11,'festivos Colombia'!$B$3:$B$1305))</f>
        <v/>
      </c>
      <c r="G61" s="17" t="str">
        <f t="shared" si="3"/>
        <v/>
      </c>
      <c r="H61" s="46" t="str">
        <f t="shared" si="13"/>
        <v/>
      </c>
      <c r="I61" s="46" t="str">
        <f t="shared" si="4"/>
        <v/>
      </c>
      <c r="J61" s="46" t="str">
        <f t="shared" si="5"/>
        <v/>
      </c>
      <c r="K61" s="52" t="str">
        <f t="shared" si="6"/>
        <v/>
      </c>
      <c r="L61" s="52" t="str">
        <f t="shared" si="7"/>
        <v/>
      </c>
      <c r="M61" s="46" t="str">
        <f t="shared" si="16"/>
        <v/>
      </c>
      <c r="N61" s="46" t="str">
        <f t="shared" si="8"/>
        <v/>
      </c>
      <c r="O61" s="46" t="str">
        <f t="shared" si="14"/>
        <v/>
      </c>
      <c r="P61" s="73" t="str">
        <f t="shared" si="9"/>
        <v/>
      </c>
      <c r="R61" s="46" t="str">
        <f t="shared" si="10"/>
        <v/>
      </c>
      <c r="T61" s="58" t="str">
        <f t="shared" si="17"/>
        <v/>
      </c>
      <c r="U61" s="58">
        <f t="shared" si="11"/>
        <v>0</v>
      </c>
      <c r="V61" s="59">
        <f t="shared" si="12"/>
        <v>0</v>
      </c>
    </row>
    <row r="62" spans="5:22" x14ac:dyDescent="0.2">
      <c r="E62" s="15" t="str">
        <f t="shared" si="1"/>
        <v/>
      </c>
      <c r="F62" s="16" t="str">
        <f>IF($E62="","",WORKDAY.INTL(DATE((IF(MONTH(F61)=12,YEAR(F61)+1,YEAR(F61))),(IF(MONTH(F61)=12,1,MONTH(F61)+1)),(+$F$11-1)),1,11,'festivos Colombia'!$B$3:$B$1305))</f>
        <v/>
      </c>
      <c r="G62" s="17" t="str">
        <f t="shared" si="3"/>
        <v/>
      </c>
      <c r="H62" s="46" t="str">
        <f t="shared" si="13"/>
        <v/>
      </c>
      <c r="I62" s="46" t="str">
        <f t="shared" si="4"/>
        <v/>
      </c>
      <c r="J62" s="46" t="str">
        <f t="shared" si="5"/>
        <v/>
      </c>
      <c r="K62" s="52" t="str">
        <f t="shared" si="6"/>
        <v/>
      </c>
      <c r="L62" s="52" t="str">
        <f t="shared" si="7"/>
        <v/>
      </c>
      <c r="M62" s="46" t="str">
        <f t="shared" si="16"/>
        <v/>
      </c>
      <c r="N62" s="46" t="str">
        <f t="shared" si="8"/>
        <v/>
      </c>
      <c r="O62" s="46" t="str">
        <f t="shared" si="14"/>
        <v/>
      </c>
      <c r="P62" s="73" t="str">
        <f t="shared" si="9"/>
        <v/>
      </c>
      <c r="R62" s="46" t="str">
        <f t="shared" si="10"/>
        <v/>
      </c>
      <c r="T62" s="58" t="str">
        <f t="shared" si="17"/>
        <v/>
      </c>
      <c r="U62" s="58">
        <f t="shared" si="11"/>
        <v>0</v>
      </c>
      <c r="V62" s="59">
        <f t="shared" si="12"/>
        <v>0</v>
      </c>
    </row>
    <row r="63" spans="5:22" x14ac:dyDescent="0.2">
      <c r="E63" s="15" t="str">
        <f t="shared" si="1"/>
        <v/>
      </c>
      <c r="F63" s="16" t="str">
        <f>IF($E63="","",WORKDAY.INTL(DATE((IF(MONTH(F62)=12,YEAR(F62)+1,YEAR(F62))),(IF(MONTH(F62)=12,1,MONTH(F62)+1)),(+$F$11-1)),1,11,'festivos Colombia'!$B$3:$B$1305))</f>
        <v/>
      </c>
      <c r="G63" s="17" t="str">
        <f t="shared" si="3"/>
        <v/>
      </c>
      <c r="H63" s="46" t="str">
        <f t="shared" si="13"/>
        <v/>
      </c>
      <c r="I63" s="46" t="str">
        <f t="shared" si="4"/>
        <v/>
      </c>
      <c r="J63" s="46" t="str">
        <f t="shared" si="5"/>
        <v/>
      </c>
      <c r="K63" s="52" t="str">
        <f t="shared" si="6"/>
        <v/>
      </c>
      <c r="L63" s="52" t="str">
        <f t="shared" si="7"/>
        <v/>
      </c>
      <c r="M63" s="46" t="str">
        <f t="shared" si="16"/>
        <v/>
      </c>
      <c r="N63" s="46" t="str">
        <f t="shared" si="8"/>
        <v/>
      </c>
      <c r="O63" s="46" t="str">
        <f t="shared" si="14"/>
        <v/>
      </c>
      <c r="P63" s="73" t="str">
        <f t="shared" si="9"/>
        <v/>
      </c>
      <c r="R63" s="46" t="str">
        <f t="shared" si="10"/>
        <v/>
      </c>
      <c r="T63" s="58" t="str">
        <f t="shared" si="17"/>
        <v/>
      </c>
      <c r="U63" s="58">
        <f t="shared" si="11"/>
        <v>0</v>
      </c>
      <c r="V63" s="59">
        <f t="shared" si="12"/>
        <v>0</v>
      </c>
    </row>
    <row r="64" spans="5:22" x14ac:dyDescent="0.2">
      <c r="E64" s="15" t="str">
        <f t="shared" si="1"/>
        <v/>
      </c>
      <c r="F64" s="16" t="str">
        <f>IF($E64="","",WORKDAY.INTL(DATE((IF(MONTH(F63)=12,YEAR(F63)+1,YEAR(F63))),(IF(MONTH(F63)=12,1,MONTH(F63)+1)),(+$F$11-1)),1,11,'festivos Colombia'!$B$3:$B$1305))</f>
        <v/>
      </c>
      <c r="G64" s="17" t="str">
        <f t="shared" si="3"/>
        <v/>
      </c>
      <c r="H64" s="46" t="str">
        <f t="shared" si="13"/>
        <v/>
      </c>
      <c r="I64" s="46" t="str">
        <f t="shared" si="4"/>
        <v/>
      </c>
      <c r="J64" s="46" t="str">
        <f t="shared" si="5"/>
        <v/>
      </c>
      <c r="K64" s="52" t="str">
        <f t="shared" si="6"/>
        <v/>
      </c>
      <c r="L64" s="52" t="str">
        <f t="shared" si="7"/>
        <v/>
      </c>
      <c r="M64" s="46" t="str">
        <f t="shared" si="16"/>
        <v/>
      </c>
      <c r="N64" s="46" t="str">
        <f t="shared" si="8"/>
        <v/>
      </c>
      <c r="O64" s="46" t="str">
        <f t="shared" si="14"/>
        <v/>
      </c>
      <c r="P64" s="73" t="str">
        <f t="shared" si="9"/>
        <v/>
      </c>
      <c r="R64" s="46" t="str">
        <f t="shared" si="10"/>
        <v/>
      </c>
      <c r="T64" s="58" t="str">
        <f t="shared" si="17"/>
        <v/>
      </c>
      <c r="U64" s="58">
        <f t="shared" si="11"/>
        <v>0</v>
      </c>
      <c r="V64" s="59">
        <f t="shared" si="12"/>
        <v>0</v>
      </c>
    </row>
    <row r="65" spans="5:22" x14ac:dyDescent="0.2">
      <c r="E65" s="15" t="str">
        <f t="shared" si="1"/>
        <v/>
      </c>
      <c r="F65" s="16" t="str">
        <f>IF($E65="","",WORKDAY.INTL(DATE((IF(MONTH(F64)=12,YEAR(F64)+1,YEAR(F64))),(IF(MONTH(F64)=12,1,MONTH(F64)+1)),(+$F$11-1)),1,11,'festivos Colombia'!$B$3:$B$1305))</f>
        <v/>
      </c>
      <c r="G65" s="17" t="str">
        <f t="shared" si="3"/>
        <v/>
      </c>
      <c r="H65" s="46" t="str">
        <f t="shared" si="13"/>
        <v/>
      </c>
      <c r="I65" s="46" t="str">
        <f t="shared" si="4"/>
        <v/>
      </c>
      <c r="J65" s="46" t="str">
        <f t="shared" si="5"/>
        <v/>
      </c>
      <c r="K65" s="52" t="str">
        <f t="shared" si="6"/>
        <v/>
      </c>
      <c r="L65" s="52" t="str">
        <f t="shared" si="7"/>
        <v/>
      </c>
      <c r="M65" s="46" t="str">
        <f t="shared" si="16"/>
        <v/>
      </c>
      <c r="N65" s="46" t="str">
        <f t="shared" si="8"/>
        <v/>
      </c>
      <c r="O65" s="46" t="str">
        <f t="shared" si="14"/>
        <v/>
      </c>
      <c r="P65" s="73" t="str">
        <f t="shared" si="9"/>
        <v/>
      </c>
      <c r="R65" s="46" t="str">
        <f t="shared" si="10"/>
        <v/>
      </c>
      <c r="T65" s="58" t="str">
        <f t="shared" si="17"/>
        <v/>
      </c>
      <c r="U65" s="58">
        <f t="shared" si="11"/>
        <v>0</v>
      </c>
      <c r="V65" s="59">
        <f t="shared" si="12"/>
        <v>0</v>
      </c>
    </row>
    <row r="66" spans="5:22" x14ac:dyDescent="0.2">
      <c r="E66" s="15" t="str">
        <f t="shared" si="1"/>
        <v/>
      </c>
      <c r="F66" s="16" t="str">
        <f>IF($E66="","",WORKDAY.INTL(DATE((IF(MONTH(F65)=12,YEAR(F65)+1,YEAR(F65))),(IF(MONTH(F65)=12,1,MONTH(F65)+1)),(+$F$11-1)),1,11,'festivos Colombia'!$B$3:$B$1305))</f>
        <v/>
      </c>
      <c r="G66" s="17" t="str">
        <f t="shared" si="3"/>
        <v/>
      </c>
      <c r="H66" s="46" t="str">
        <f t="shared" si="13"/>
        <v/>
      </c>
      <c r="I66" s="46" t="str">
        <f t="shared" si="4"/>
        <v/>
      </c>
      <c r="J66" s="46" t="str">
        <f t="shared" si="5"/>
        <v/>
      </c>
      <c r="K66" s="52" t="str">
        <f t="shared" si="6"/>
        <v/>
      </c>
      <c r="L66" s="52" t="str">
        <f t="shared" si="7"/>
        <v/>
      </c>
      <c r="M66" s="46" t="str">
        <f t="shared" si="16"/>
        <v/>
      </c>
      <c r="N66" s="46" t="str">
        <f t="shared" si="8"/>
        <v/>
      </c>
      <c r="O66" s="46" t="str">
        <f t="shared" si="14"/>
        <v/>
      </c>
      <c r="P66" s="73" t="str">
        <f t="shared" si="9"/>
        <v/>
      </c>
      <c r="R66" s="46" t="str">
        <f t="shared" si="10"/>
        <v/>
      </c>
      <c r="T66" s="58" t="str">
        <f t="shared" si="17"/>
        <v/>
      </c>
      <c r="U66" s="58">
        <f t="shared" si="11"/>
        <v>0</v>
      </c>
      <c r="V66" s="59">
        <f t="shared" si="12"/>
        <v>0</v>
      </c>
    </row>
    <row r="67" spans="5:22" x14ac:dyDescent="0.2">
      <c r="E67" s="15" t="str">
        <f t="shared" si="1"/>
        <v/>
      </c>
      <c r="F67" s="16" t="str">
        <f>IF($E67="","",WORKDAY.INTL(DATE((IF(MONTH(F66)=12,YEAR(F66)+1,YEAR(F66))),(IF(MONTH(F66)=12,1,MONTH(F66)+1)),(+$F$11-1)),1,11,'festivos Colombia'!$B$3:$B$1305))</f>
        <v/>
      </c>
      <c r="G67" s="17" t="str">
        <f t="shared" si="3"/>
        <v/>
      </c>
      <c r="H67" s="46" t="str">
        <f t="shared" si="13"/>
        <v/>
      </c>
      <c r="I67" s="46" t="str">
        <f t="shared" si="4"/>
        <v/>
      </c>
      <c r="J67" s="46" t="str">
        <f t="shared" si="5"/>
        <v/>
      </c>
      <c r="K67" s="52" t="str">
        <f t="shared" si="6"/>
        <v/>
      </c>
      <c r="L67" s="52" t="str">
        <f t="shared" si="7"/>
        <v/>
      </c>
      <c r="M67" s="46" t="str">
        <f t="shared" si="16"/>
        <v/>
      </c>
      <c r="N67" s="46" t="str">
        <f t="shared" si="8"/>
        <v/>
      </c>
      <c r="O67" s="46" t="str">
        <f t="shared" si="14"/>
        <v/>
      </c>
      <c r="P67" s="73" t="str">
        <f t="shared" si="9"/>
        <v/>
      </c>
      <c r="R67" s="46" t="str">
        <f t="shared" si="10"/>
        <v/>
      </c>
      <c r="T67" s="58" t="str">
        <f t="shared" si="17"/>
        <v/>
      </c>
      <c r="U67" s="58">
        <f t="shared" si="11"/>
        <v>0</v>
      </c>
      <c r="V67" s="59">
        <f t="shared" si="12"/>
        <v>0</v>
      </c>
    </row>
    <row r="68" spans="5:22" x14ac:dyDescent="0.2">
      <c r="E68" s="15" t="str">
        <f t="shared" si="1"/>
        <v/>
      </c>
      <c r="F68" s="16" t="str">
        <f>IF($E68="","",WORKDAY.INTL(DATE((IF(MONTH(F67)=12,YEAR(F67)+1,YEAR(F67))),(IF(MONTH(F67)=12,1,MONTH(F67)+1)),(+$F$11-1)),1,11,'festivos Colombia'!$B$3:$B$1305))</f>
        <v/>
      </c>
      <c r="G68" s="17" t="str">
        <f t="shared" si="3"/>
        <v/>
      </c>
      <c r="H68" s="46" t="str">
        <f t="shared" si="13"/>
        <v/>
      </c>
      <c r="I68" s="46" t="str">
        <f t="shared" si="4"/>
        <v/>
      </c>
      <c r="J68" s="46" t="str">
        <f t="shared" si="5"/>
        <v/>
      </c>
      <c r="K68" s="52" t="str">
        <f t="shared" si="6"/>
        <v/>
      </c>
      <c r="L68" s="52" t="str">
        <f t="shared" si="7"/>
        <v/>
      </c>
      <c r="M68" s="46" t="str">
        <f t="shared" si="16"/>
        <v/>
      </c>
      <c r="N68" s="46" t="str">
        <f t="shared" si="8"/>
        <v/>
      </c>
      <c r="O68" s="46" t="str">
        <f t="shared" si="14"/>
        <v/>
      </c>
      <c r="P68" s="73" t="str">
        <f t="shared" si="9"/>
        <v/>
      </c>
      <c r="R68" s="46" t="str">
        <f t="shared" si="10"/>
        <v/>
      </c>
      <c r="T68" s="58" t="str">
        <f t="shared" si="17"/>
        <v/>
      </c>
      <c r="U68" s="58">
        <f t="shared" si="11"/>
        <v>0</v>
      </c>
      <c r="V68" s="59">
        <f t="shared" si="12"/>
        <v>0</v>
      </c>
    </row>
    <row r="69" spans="5:22" x14ac:dyDescent="0.2">
      <c r="E69" s="15" t="str">
        <f t="shared" si="1"/>
        <v/>
      </c>
      <c r="F69" s="16" t="str">
        <f>IF($E69="","",WORKDAY.INTL(DATE((IF(MONTH(F68)=12,YEAR(F68)+1,YEAR(F68))),(IF(MONTH(F68)=12,1,MONTH(F68)+1)),(+$F$11-1)),1,11,'festivos Colombia'!$B$3:$B$1305))</f>
        <v/>
      </c>
      <c r="G69" s="17" t="str">
        <f t="shared" si="3"/>
        <v/>
      </c>
      <c r="H69" s="46" t="str">
        <f t="shared" si="13"/>
        <v/>
      </c>
      <c r="I69" s="46" t="str">
        <f t="shared" si="4"/>
        <v/>
      </c>
      <c r="J69" s="46" t="str">
        <f t="shared" si="5"/>
        <v/>
      </c>
      <c r="K69" s="52" t="str">
        <f t="shared" si="6"/>
        <v/>
      </c>
      <c r="L69" s="52" t="str">
        <f t="shared" si="7"/>
        <v/>
      </c>
      <c r="M69" s="46" t="str">
        <f t="shared" si="16"/>
        <v/>
      </c>
      <c r="N69" s="46" t="str">
        <f t="shared" si="8"/>
        <v/>
      </c>
      <c r="O69" s="46" t="str">
        <f t="shared" si="14"/>
        <v/>
      </c>
      <c r="P69" s="73" t="str">
        <f t="shared" si="9"/>
        <v/>
      </c>
      <c r="R69" s="46" t="str">
        <f t="shared" si="10"/>
        <v/>
      </c>
      <c r="T69" s="58" t="str">
        <f t="shared" si="17"/>
        <v/>
      </c>
      <c r="U69" s="58">
        <f t="shared" si="11"/>
        <v>0</v>
      </c>
      <c r="V69" s="59">
        <f t="shared" si="12"/>
        <v>0</v>
      </c>
    </row>
    <row r="70" spans="5:22" x14ac:dyDescent="0.2">
      <c r="E70" s="15" t="str">
        <f t="shared" si="1"/>
        <v/>
      </c>
      <c r="F70" s="16" t="str">
        <f>IF($E70="","",WORKDAY.INTL(DATE((IF(MONTH(F69)=12,YEAR(F69)+1,YEAR(F69))),(IF(MONTH(F69)=12,1,MONTH(F69)+1)),(+$F$11-1)),1,11,'festivos Colombia'!$B$3:$B$1305))</f>
        <v/>
      </c>
      <c r="G70" s="17" t="str">
        <f t="shared" si="3"/>
        <v/>
      </c>
      <c r="H70" s="46" t="str">
        <f t="shared" si="13"/>
        <v/>
      </c>
      <c r="I70" s="46" t="str">
        <f t="shared" si="4"/>
        <v/>
      </c>
      <c r="J70" s="46" t="str">
        <f t="shared" si="5"/>
        <v/>
      </c>
      <c r="K70" s="52" t="str">
        <f t="shared" si="6"/>
        <v/>
      </c>
      <c r="L70" s="52" t="str">
        <f t="shared" si="7"/>
        <v/>
      </c>
      <c r="M70" s="46" t="str">
        <f t="shared" si="16"/>
        <v/>
      </c>
      <c r="N70" s="46" t="str">
        <f t="shared" si="8"/>
        <v/>
      </c>
      <c r="O70" s="46" t="str">
        <f t="shared" si="14"/>
        <v/>
      </c>
      <c r="P70" s="73" t="str">
        <f t="shared" si="9"/>
        <v/>
      </c>
      <c r="R70" s="46" t="str">
        <f t="shared" si="10"/>
        <v/>
      </c>
      <c r="T70" s="58" t="str">
        <f t="shared" si="17"/>
        <v/>
      </c>
      <c r="U70" s="58">
        <f t="shared" si="11"/>
        <v>0</v>
      </c>
      <c r="V70" s="59">
        <f t="shared" si="12"/>
        <v>0</v>
      </c>
    </row>
    <row r="71" spans="5:22" x14ac:dyDescent="0.2">
      <c r="E71" s="15" t="str">
        <f t="shared" si="1"/>
        <v/>
      </c>
      <c r="F71" s="16" t="str">
        <f>IF($E71="","",WORKDAY.INTL(DATE((IF(MONTH(F70)=12,YEAR(F70)+1,YEAR(F70))),(IF(MONTH(F70)=12,1,MONTH(F70)+1)),(+$F$11-1)),1,11,'festivos Colombia'!$B$3:$B$1305))</f>
        <v/>
      </c>
      <c r="G71" s="17" t="str">
        <f t="shared" si="3"/>
        <v/>
      </c>
      <c r="H71" s="46" t="str">
        <f t="shared" si="13"/>
        <v/>
      </c>
      <c r="I71" s="46" t="str">
        <f t="shared" si="4"/>
        <v/>
      </c>
      <c r="J71" s="46" t="str">
        <f t="shared" si="5"/>
        <v/>
      </c>
      <c r="K71" s="52" t="str">
        <f t="shared" si="6"/>
        <v/>
      </c>
      <c r="L71" s="52" t="str">
        <f t="shared" si="7"/>
        <v/>
      </c>
      <c r="M71" s="46" t="str">
        <f t="shared" si="16"/>
        <v/>
      </c>
      <c r="N71" s="46" t="str">
        <f t="shared" si="8"/>
        <v/>
      </c>
      <c r="O71" s="46" t="str">
        <f t="shared" si="14"/>
        <v/>
      </c>
      <c r="P71" s="73" t="str">
        <f t="shared" si="9"/>
        <v/>
      </c>
      <c r="R71" s="46" t="str">
        <f t="shared" si="10"/>
        <v/>
      </c>
      <c r="T71" s="58" t="str">
        <f t="shared" si="17"/>
        <v/>
      </c>
      <c r="U71" s="58">
        <f t="shared" si="11"/>
        <v>0</v>
      </c>
      <c r="V71" s="59">
        <f t="shared" si="12"/>
        <v>0</v>
      </c>
    </row>
    <row r="72" spans="5:22" x14ac:dyDescent="0.2">
      <c r="E72" s="15" t="str">
        <f t="shared" si="1"/>
        <v/>
      </c>
      <c r="F72" s="16" t="str">
        <f>IF($E72="","",WORKDAY.INTL(DATE((IF(MONTH(F71)=12,YEAR(F71)+1,YEAR(F71))),(IF(MONTH(F71)=12,1,MONTH(F71)+1)),(+$F$11-1)),1,11,'festivos Colombia'!$B$3:$B$1305))</f>
        <v/>
      </c>
      <c r="G72" s="17" t="str">
        <f t="shared" si="3"/>
        <v/>
      </c>
      <c r="H72" s="46" t="str">
        <f t="shared" si="13"/>
        <v/>
      </c>
      <c r="I72" s="46" t="str">
        <f t="shared" si="4"/>
        <v/>
      </c>
      <c r="J72" s="46" t="str">
        <f t="shared" si="5"/>
        <v/>
      </c>
      <c r="K72" s="52" t="str">
        <f t="shared" si="6"/>
        <v/>
      </c>
      <c r="L72" s="52" t="str">
        <f t="shared" si="7"/>
        <v/>
      </c>
      <c r="M72" s="46" t="str">
        <f t="shared" si="16"/>
        <v/>
      </c>
      <c r="N72" s="46" t="str">
        <f t="shared" si="8"/>
        <v/>
      </c>
      <c r="O72" s="46" t="str">
        <f t="shared" si="14"/>
        <v/>
      </c>
      <c r="P72" s="73" t="str">
        <f t="shared" si="9"/>
        <v/>
      </c>
      <c r="R72" s="46" t="str">
        <f t="shared" si="10"/>
        <v/>
      </c>
      <c r="T72" s="58" t="str">
        <f t="shared" si="17"/>
        <v/>
      </c>
      <c r="U72" s="58">
        <f t="shared" si="11"/>
        <v>0</v>
      </c>
      <c r="V72" s="59">
        <f t="shared" si="12"/>
        <v>0</v>
      </c>
    </row>
    <row r="73" spans="5:22" x14ac:dyDescent="0.2">
      <c r="E73" s="15" t="str">
        <f t="shared" si="1"/>
        <v/>
      </c>
      <c r="F73" s="16" t="str">
        <f>IF($E73="","",WORKDAY.INTL(DATE((IF(MONTH(F72)=12,YEAR(F72)+1,YEAR(F72))),(IF(MONTH(F72)=12,1,MONTH(F72)+1)),(+$F$11-1)),1,11,'festivos Colombia'!$B$3:$B$1305))</f>
        <v/>
      </c>
      <c r="G73" s="17" t="str">
        <f t="shared" si="3"/>
        <v/>
      </c>
      <c r="H73" s="46" t="str">
        <f t="shared" si="13"/>
        <v/>
      </c>
      <c r="I73" s="46" t="str">
        <f t="shared" si="4"/>
        <v/>
      </c>
      <c r="J73" s="46" t="str">
        <f t="shared" si="5"/>
        <v/>
      </c>
      <c r="K73" s="52" t="str">
        <f t="shared" si="6"/>
        <v/>
      </c>
      <c r="L73" s="52" t="str">
        <f t="shared" si="7"/>
        <v/>
      </c>
      <c r="M73" s="46" t="str">
        <f t="shared" si="16"/>
        <v/>
      </c>
      <c r="N73" s="46" t="str">
        <f t="shared" si="8"/>
        <v/>
      </c>
      <c r="O73" s="46" t="str">
        <f t="shared" si="14"/>
        <v/>
      </c>
      <c r="P73" s="73" t="str">
        <f t="shared" si="9"/>
        <v/>
      </c>
      <c r="R73" s="46" t="str">
        <f t="shared" si="10"/>
        <v/>
      </c>
      <c r="T73" s="58" t="str">
        <f t="shared" si="17"/>
        <v/>
      </c>
      <c r="U73" s="58">
        <f t="shared" si="11"/>
        <v>0</v>
      </c>
      <c r="V73" s="59">
        <f t="shared" si="12"/>
        <v>0</v>
      </c>
    </row>
    <row r="74" spans="5:22" x14ac:dyDescent="0.2">
      <c r="E74" s="15" t="str">
        <f t="shared" si="1"/>
        <v/>
      </c>
      <c r="F74" s="16" t="str">
        <f>IF($E74="","",WORKDAY.INTL(DATE((IF(MONTH(F73)=12,YEAR(F73)+1,YEAR(F73))),(IF(MONTH(F73)=12,1,MONTH(F73)+1)),(+$F$11-1)),1,11,'festivos Colombia'!$B$3:$B$1305))</f>
        <v/>
      </c>
      <c r="G74" s="17" t="str">
        <f t="shared" si="3"/>
        <v/>
      </c>
      <c r="H74" s="46" t="str">
        <f t="shared" si="13"/>
        <v/>
      </c>
      <c r="I74" s="46" t="str">
        <f t="shared" si="4"/>
        <v/>
      </c>
      <c r="J74" s="46" t="str">
        <f t="shared" si="5"/>
        <v/>
      </c>
      <c r="K74" s="52" t="str">
        <f t="shared" si="6"/>
        <v/>
      </c>
      <c r="L74" s="52" t="str">
        <f t="shared" si="7"/>
        <v/>
      </c>
      <c r="M74" s="46" t="str">
        <f t="shared" si="16"/>
        <v/>
      </c>
      <c r="N74" s="46" t="str">
        <f t="shared" si="8"/>
        <v/>
      </c>
      <c r="O74" s="46" t="str">
        <f t="shared" si="14"/>
        <v/>
      </c>
      <c r="P74" s="73" t="str">
        <f t="shared" si="9"/>
        <v/>
      </c>
      <c r="R74" s="46" t="str">
        <f t="shared" si="10"/>
        <v/>
      </c>
      <c r="T74" s="58" t="str">
        <f t="shared" si="17"/>
        <v/>
      </c>
      <c r="U74" s="58">
        <f t="shared" si="11"/>
        <v>0</v>
      </c>
      <c r="V74" s="59">
        <f t="shared" si="12"/>
        <v>0</v>
      </c>
    </row>
    <row r="75" spans="5:22" x14ac:dyDescent="0.2">
      <c r="E75" s="15" t="str">
        <f t="shared" si="1"/>
        <v/>
      </c>
      <c r="F75" s="16" t="str">
        <f>IF($E75="","",WORKDAY.INTL(DATE((IF(MONTH(F74)=12,YEAR(F74)+1,YEAR(F74))),(IF(MONTH(F74)=12,1,MONTH(F74)+1)),(+$F$11-1)),1,11,'festivos Colombia'!$B$3:$B$1305))</f>
        <v/>
      </c>
      <c r="G75" s="17" t="str">
        <f t="shared" si="3"/>
        <v/>
      </c>
      <c r="H75" s="46" t="str">
        <f t="shared" si="13"/>
        <v/>
      </c>
      <c r="I75" s="46" t="str">
        <f t="shared" si="4"/>
        <v/>
      </c>
      <c r="J75" s="46" t="str">
        <f t="shared" si="5"/>
        <v/>
      </c>
      <c r="K75" s="52" t="str">
        <f t="shared" si="6"/>
        <v/>
      </c>
      <c r="L75" s="52" t="str">
        <f t="shared" si="7"/>
        <v/>
      </c>
      <c r="M75" s="46" t="str">
        <f t="shared" si="16"/>
        <v/>
      </c>
      <c r="N75" s="46" t="str">
        <f t="shared" si="8"/>
        <v/>
      </c>
      <c r="O75" s="46" t="str">
        <f t="shared" si="14"/>
        <v/>
      </c>
      <c r="P75" s="73" t="str">
        <f t="shared" si="9"/>
        <v/>
      </c>
      <c r="R75" s="46" t="str">
        <f t="shared" si="10"/>
        <v/>
      </c>
      <c r="T75" s="58" t="str">
        <f t="shared" si="17"/>
        <v/>
      </c>
      <c r="U75" s="58">
        <f t="shared" si="11"/>
        <v>0</v>
      </c>
      <c r="V75" s="59">
        <f t="shared" si="12"/>
        <v>0</v>
      </c>
    </row>
    <row r="76" spans="5:22" x14ac:dyDescent="0.2">
      <c r="E76" s="15" t="str">
        <f t="shared" si="1"/>
        <v/>
      </c>
      <c r="F76" s="16" t="str">
        <f>IF($E76="","",WORKDAY.INTL(DATE((IF(MONTH(F75)=12,YEAR(F75)+1,YEAR(F75))),(IF(MONTH(F75)=12,1,MONTH(F75)+1)),(+$F$11-1)),1,11,'festivos Colombia'!$B$3:$B$1305))</f>
        <v/>
      </c>
      <c r="G76" s="17" t="str">
        <f t="shared" si="3"/>
        <v/>
      </c>
      <c r="H76" s="46" t="str">
        <f t="shared" si="13"/>
        <v/>
      </c>
      <c r="I76" s="46" t="str">
        <f t="shared" si="4"/>
        <v/>
      </c>
      <c r="J76" s="46" t="str">
        <f t="shared" si="5"/>
        <v/>
      </c>
      <c r="K76" s="52" t="str">
        <f t="shared" si="6"/>
        <v/>
      </c>
      <c r="L76" s="52" t="str">
        <f t="shared" si="7"/>
        <v/>
      </c>
      <c r="M76" s="46" t="str">
        <f t="shared" si="16"/>
        <v/>
      </c>
      <c r="N76" s="46" t="str">
        <f t="shared" si="8"/>
        <v/>
      </c>
      <c r="O76" s="46" t="str">
        <f t="shared" si="14"/>
        <v/>
      </c>
      <c r="P76" s="73" t="str">
        <f t="shared" si="9"/>
        <v/>
      </c>
      <c r="R76" s="46" t="str">
        <f t="shared" si="10"/>
        <v/>
      </c>
      <c r="T76" s="58" t="str">
        <f t="shared" si="17"/>
        <v/>
      </c>
      <c r="U76" s="58">
        <f t="shared" si="11"/>
        <v>0</v>
      </c>
      <c r="V76" s="59">
        <f t="shared" si="12"/>
        <v>0</v>
      </c>
    </row>
    <row r="77" spans="5:22" x14ac:dyDescent="0.2">
      <c r="E77" s="15" t="str">
        <f t="shared" si="1"/>
        <v/>
      </c>
      <c r="F77" s="16" t="str">
        <f>IF($E77="","",WORKDAY.INTL(DATE((IF(MONTH(F76)=12,YEAR(F76)+1,YEAR(F76))),(IF(MONTH(F76)=12,1,MONTH(F76)+1)),(+$F$11-1)),1,11,'festivos Colombia'!$B$3:$B$1305))</f>
        <v/>
      </c>
      <c r="G77" s="17" t="str">
        <f t="shared" si="3"/>
        <v/>
      </c>
      <c r="H77" s="46" t="str">
        <f t="shared" si="13"/>
        <v/>
      </c>
      <c r="I77" s="46" t="str">
        <f t="shared" si="4"/>
        <v/>
      </c>
      <c r="J77" s="46" t="str">
        <f t="shared" si="5"/>
        <v/>
      </c>
      <c r="K77" s="52" t="str">
        <f t="shared" si="6"/>
        <v/>
      </c>
      <c r="L77" s="52" t="str">
        <f t="shared" si="7"/>
        <v/>
      </c>
      <c r="M77" s="46" t="str">
        <f t="shared" si="16"/>
        <v/>
      </c>
      <c r="N77" s="46" t="str">
        <f t="shared" si="8"/>
        <v/>
      </c>
      <c r="O77" s="46" t="str">
        <f t="shared" si="14"/>
        <v/>
      </c>
      <c r="P77" s="73" t="str">
        <f t="shared" si="9"/>
        <v/>
      </c>
      <c r="R77" s="46" t="str">
        <f t="shared" si="10"/>
        <v/>
      </c>
      <c r="T77" s="58" t="str">
        <f t="shared" si="17"/>
        <v/>
      </c>
      <c r="U77" s="58">
        <f t="shared" si="11"/>
        <v>0</v>
      </c>
      <c r="V77" s="59">
        <f t="shared" si="12"/>
        <v>0</v>
      </c>
    </row>
    <row r="78" spans="5:22" x14ac:dyDescent="0.2">
      <c r="E78" s="15" t="str">
        <f t="shared" si="1"/>
        <v/>
      </c>
      <c r="F78" s="16" t="str">
        <f>IF($E78="","",WORKDAY.INTL(DATE((IF(MONTH(F77)=12,YEAR(F77)+1,YEAR(F77))),(IF(MONTH(F77)=12,1,MONTH(F77)+1)),(+$F$11-1)),1,11,'festivos Colombia'!$B$3:$B$1305))</f>
        <v/>
      </c>
      <c r="G78" s="17" t="str">
        <f t="shared" si="3"/>
        <v/>
      </c>
      <c r="H78" s="46" t="str">
        <f t="shared" si="13"/>
        <v/>
      </c>
      <c r="I78" s="46" t="str">
        <f t="shared" si="4"/>
        <v/>
      </c>
      <c r="J78" s="46" t="str">
        <f t="shared" si="5"/>
        <v/>
      </c>
      <c r="K78" s="52" t="str">
        <f t="shared" si="6"/>
        <v/>
      </c>
      <c r="L78" s="52" t="str">
        <f t="shared" si="7"/>
        <v/>
      </c>
      <c r="M78" s="46" t="str">
        <f t="shared" si="16"/>
        <v/>
      </c>
      <c r="N78" s="46" t="str">
        <f t="shared" si="8"/>
        <v/>
      </c>
      <c r="O78" s="46" t="str">
        <f t="shared" si="14"/>
        <v/>
      </c>
      <c r="P78" s="73" t="str">
        <f t="shared" si="9"/>
        <v/>
      </c>
      <c r="R78" s="46" t="str">
        <f t="shared" si="10"/>
        <v/>
      </c>
      <c r="T78" s="58" t="str">
        <f t="shared" si="17"/>
        <v/>
      </c>
      <c r="U78" s="58">
        <f t="shared" si="11"/>
        <v>0</v>
      </c>
      <c r="V78" s="59">
        <f t="shared" si="12"/>
        <v>0</v>
      </c>
    </row>
    <row r="79" spans="5:22" x14ac:dyDescent="0.2">
      <c r="E79" s="15" t="str">
        <f t="shared" si="1"/>
        <v/>
      </c>
      <c r="F79" s="16" t="str">
        <f>IF($E79="","",WORKDAY.INTL(DATE((IF(MONTH(F78)=12,YEAR(F78)+1,YEAR(F78))),(IF(MONTH(F78)=12,1,MONTH(F78)+1)),(+$F$11-1)),1,11,'festivos Colombia'!$B$3:$B$1305))</f>
        <v/>
      </c>
      <c r="G79" s="17" t="str">
        <f t="shared" si="3"/>
        <v/>
      </c>
      <c r="H79" s="46" t="str">
        <f t="shared" si="13"/>
        <v/>
      </c>
      <c r="I79" s="46" t="str">
        <f t="shared" si="4"/>
        <v/>
      </c>
      <c r="J79" s="46" t="str">
        <f t="shared" si="5"/>
        <v/>
      </c>
      <c r="K79" s="52" t="str">
        <f t="shared" si="6"/>
        <v/>
      </c>
      <c r="L79" s="52" t="str">
        <f t="shared" si="7"/>
        <v/>
      </c>
      <c r="M79" s="46" t="str">
        <f t="shared" si="16"/>
        <v/>
      </c>
      <c r="N79" s="46" t="str">
        <f t="shared" si="8"/>
        <v/>
      </c>
      <c r="O79" s="46" t="str">
        <f t="shared" si="14"/>
        <v/>
      </c>
      <c r="P79" s="73" t="str">
        <f t="shared" si="9"/>
        <v/>
      </c>
      <c r="R79" s="46" t="str">
        <f t="shared" si="10"/>
        <v/>
      </c>
      <c r="T79" s="58" t="str">
        <f t="shared" si="17"/>
        <v/>
      </c>
      <c r="U79" s="58">
        <f t="shared" si="11"/>
        <v>0</v>
      </c>
      <c r="V79" s="59">
        <f t="shared" si="12"/>
        <v>0</v>
      </c>
    </row>
    <row r="80" spans="5:22" x14ac:dyDescent="0.2">
      <c r="E80" s="15" t="str">
        <f t="shared" si="1"/>
        <v/>
      </c>
      <c r="F80" s="16" t="str">
        <f>IF($E80="","",WORKDAY.INTL(DATE((IF(MONTH(F79)=12,YEAR(F79)+1,YEAR(F79))),(IF(MONTH(F79)=12,1,MONTH(F79)+1)),(+$F$11-1)),1,11,'festivos Colombia'!$B$3:$B$1305))</f>
        <v/>
      </c>
      <c r="G80" s="17" t="str">
        <f t="shared" si="3"/>
        <v/>
      </c>
      <c r="H80" s="46" t="str">
        <f t="shared" si="13"/>
        <v/>
      </c>
      <c r="I80" s="46" t="str">
        <f t="shared" si="4"/>
        <v/>
      </c>
      <c r="J80" s="46" t="str">
        <f t="shared" si="5"/>
        <v/>
      </c>
      <c r="K80" s="52" t="str">
        <f t="shared" si="6"/>
        <v/>
      </c>
      <c r="L80" s="52" t="str">
        <f t="shared" si="7"/>
        <v/>
      </c>
      <c r="M80" s="46" t="str">
        <f t="shared" si="16"/>
        <v/>
      </c>
      <c r="N80" s="46" t="str">
        <f t="shared" si="8"/>
        <v/>
      </c>
      <c r="O80" s="46" t="str">
        <f t="shared" si="14"/>
        <v/>
      </c>
      <c r="P80" s="73" t="str">
        <f t="shared" si="9"/>
        <v/>
      </c>
      <c r="R80" s="46" t="str">
        <f t="shared" si="10"/>
        <v/>
      </c>
      <c r="T80" s="58" t="str">
        <f t="shared" si="17"/>
        <v/>
      </c>
      <c r="U80" s="58">
        <f t="shared" si="11"/>
        <v>0</v>
      </c>
      <c r="V80" s="59">
        <f t="shared" si="12"/>
        <v>0</v>
      </c>
    </row>
    <row r="81" spans="5:22" x14ac:dyDescent="0.2">
      <c r="E81" s="15" t="str">
        <f t="shared" si="1"/>
        <v/>
      </c>
      <c r="F81" s="16" t="str">
        <f>IF($E81="","",WORKDAY.INTL(DATE((IF(MONTH(F80)=12,YEAR(F80)+1,YEAR(F80))),(IF(MONTH(F80)=12,1,MONTH(F80)+1)),(+$F$11-1)),1,11,'festivos Colombia'!$B$3:$B$1305))</f>
        <v/>
      </c>
      <c r="G81" s="17" t="str">
        <f t="shared" si="3"/>
        <v/>
      </c>
      <c r="H81" s="46" t="str">
        <f t="shared" si="13"/>
        <v/>
      </c>
      <c r="I81" s="46" t="str">
        <f t="shared" si="4"/>
        <v/>
      </c>
      <c r="J81" s="46" t="str">
        <f t="shared" si="5"/>
        <v/>
      </c>
      <c r="K81" s="52" t="str">
        <f t="shared" si="6"/>
        <v/>
      </c>
      <c r="L81" s="52" t="str">
        <f t="shared" si="7"/>
        <v/>
      </c>
      <c r="M81" s="46" t="str">
        <f t="shared" si="16"/>
        <v/>
      </c>
      <c r="N81" s="46" t="str">
        <f t="shared" si="8"/>
        <v/>
      </c>
      <c r="O81" s="46" t="str">
        <f t="shared" si="14"/>
        <v/>
      </c>
      <c r="P81" s="73" t="str">
        <f t="shared" si="9"/>
        <v/>
      </c>
      <c r="R81" s="46" t="str">
        <f t="shared" si="10"/>
        <v/>
      </c>
      <c r="T81" s="58" t="str">
        <f t="shared" si="17"/>
        <v/>
      </c>
      <c r="U81" s="58">
        <f t="shared" si="11"/>
        <v>0</v>
      </c>
      <c r="V81" s="59">
        <f t="shared" si="12"/>
        <v>0</v>
      </c>
    </row>
    <row r="82" spans="5:22" x14ac:dyDescent="0.2">
      <c r="E82" s="15" t="str">
        <f t="shared" si="1"/>
        <v/>
      </c>
      <c r="F82" s="16" t="str">
        <f>IF($E82="","",WORKDAY.INTL(DATE((IF(MONTH(F81)=12,YEAR(F81)+1,YEAR(F81))),(IF(MONTH(F81)=12,1,MONTH(F81)+1)),(+$F$11-1)),1,11,'festivos Colombia'!$B$3:$B$1305))</f>
        <v/>
      </c>
      <c r="G82" s="17" t="str">
        <f t="shared" si="3"/>
        <v/>
      </c>
      <c r="H82" s="46" t="str">
        <f t="shared" si="13"/>
        <v/>
      </c>
      <c r="I82" s="46" t="str">
        <f t="shared" si="4"/>
        <v/>
      </c>
      <c r="J82" s="46" t="str">
        <f t="shared" si="5"/>
        <v/>
      </c>
      <c r="K82" s="52" t="str">
        <f t="shared" si="6"/>
        <v/>
      </c>
      <c r="L82" s="52" t="str">
        <f t="shared" si="7"/>
        <v/>
      </c>
      <c r="M82" s="46" t="str">
        <f t="shared" si="16"/>
        <v/>
      </c>
      <c r="N82" s="46" t="str">
        <f t="shared" si="8"/>
        <v/>
      </c>
      <c r="O82" s="46" t="str">
        <f t="shared" si="14"/>
        <v/>
      </c>
      <c r="P82" s="73" t="str">
        <f t="shared" si="9"/>
        <v/>
      </c>
      <c r="R82" s="46" t="str">
        <f t="shared" si="10"/>
        <v/>
      </c>
      <c r="T82" s="58" t="str">
        <f t="shared" ref="T82:T142" si="18">E82</f>
        <v/>
      </c>
      <c r="U82" s="58">
        <f t="shared" si="11"/>
        <v>0</v>
      </c>
      <c r="V82" s="59">
        <f t="shared" si="12"/>
        <v>0</v>
      </c>
    </row>
    <row r="83" spans="5:22" x14ac:dyDescent="0.2">
      <c r="E83" s="15" t="str">
        <f t="shared" si="1"/>
        <v/>
      </c>
      <c r="F83" s="16" t="str">
        <f>IF($E83="","",WORKDAY.INTL(DATE((IF(MONTH(F82)=12,YEAR(F82)+1,YEAR(F82))),(IF(MONTH(F82)=12,1,MONTH(F82)+1)),(+$F$11-1)),1,11,'festivos Colombia'!$B$3:$B$1305))</f>
        <v/>
      </c>
      <c r="G83" s="17" t="str">
        <f t="shared" si="3"/>
        <v/>
      </c>
      <c r="H83" s="46" t="str">
        <f t="shared" si="13"/>
        <v/>
      </c>
      <c r="I83" s="46" t="str">
        <f t="shared" si="4"/>
        <v/>
      </c>
      <c r="J83" s="46" t="str">
        <f t="shared" si="5"/>
        <v/>
      </c>
      <c r="K83" s="52" t="str">
        <f t="shared" si="6"/>
        <v/>
      </c>
      <c r="L83" s="52" t="str">
        <f t="shared" si="7"/>
        <v/>
      </c>
      <c r="M83" s="46" t="str">
        <f t="shared" si="16"/>
        <v/>
      </c>
      <c r="N83" s="46" t="str">
        <f t="shared" si="8"/>
        <v/>
      </c>
      <c r="O83" s="46" t="str">
        <f t="shared" si="14"/>
        <v/>
      </c>
      <c r="P83" s="73" t="str">
        <f t="shared" si="9"/>
        <v/>
      </c>
      <c r="R83" s="46" t="str">
        <f t="shared" si="10"/>
        <v/>
      </c>
      <c r="T83" s="58" t="str">
        <f t="shared" si="18"/>
        <v/>
      </c>
      <c r="U83" s="58">
        <f t="shared" si="11"/>
        <v>0</v>
      </c>
      <c r="V83" s="59">
        <f t="shared" si="12"/>
        <v>0</v>
      </c>
    </row>
    <row r="84" spans="5:22" x14ac:dyDescent="0.2">
      <c r="E84" s="15" t="str">
        <f t="shared" si="1"/>
        <v/>
      </c>
      <c r="F84" s="16" t="str">
        <f>IF($E84="","",WORKDAY.INTL(DATE((IF(MONTH(F83)=12,YEAR(F83)+1,YEAR(F83))),(IF(MONTH(F83)=12,1,MONTH(F83)+1)),(+$F$11-1)),1,11,'festivos Colombia'!$B$3:$B$1305))</f>
        <v/>
      </c>
      <c r="G84" s="17" t="str">
        <f t="shared" si="3"/>
        <v/>
      </c>
      <c r="H84" s="46" t="str">
        <f t="shared" si="13"/>
        <v/>
      </c>
      <c r="I84" s="46" t="str">
        <f t="shared" si="4"/>
        <v/>
      </c>
      <c r="J84" s="46" t="str">
        <f t="shared" si="5"/>
        <v/>
      </c>
      <c r="K84" s="52" t="str">
        <f t="shared" si="6"/>
        <v/>
      </c>
      <c r="L84" s="52" t="str">
        <f t="shared" si="7"/>
        <v/>
      </c>
      <c r="M84" s="46" t="str">
        <f t="shared" si="16"/>
        <v/>
      </c>
      <c r="N84" s="46" t="str">
        <f t="shared" si="8"/>
        <v/>
      </c>
      <c r="O84" s="46" t="str">
        <f t="shared" si="14"/>
        <v/>
      </c>
      <c r="P84" s="73" t="str">
        <f t="shared" si="9"/>
        <v/>
      </c>
      <c r="R84" s="46" t="str">
        <f t="shared" si="10"/>
        <v/>
      </c>
      <c r="T84" s="58" t="str">
        <f t="shared" si="18"/>
        <v/>
      </c>
      <c r="U84" s="58">
        <f t="shared" si="11"/>
        <v>0</v>
      </c>
      <c r="V84" s="59">
        <f t="shared" si="12"/>
        <v>0</v>
      </c>
    </row>
    <row r="85" spans="5:22" x14ac:dyDescent="0.2">
      <c r="E85" s="15" t="str">
        <f t="shared" si="1"/>
        <v/>
      </c>
      <c r="F85" s="16" t="str">
        <f>IF($E85="","",WORKDAY.INTL(DATE((IF(MONTH(F84)=12,YEAR(F84)+1,YEAR(F84))),(IF(MONTH(F84)=12,1,MONTH(F84)+1)),(+$F$11-1)),1,11,'festivos Colombia'!$B$3:$B$1305))</f>
        <v/>
      </c>
      <c r="G85" s="17" t="str">
        <f t="shared" si="3"/>
        <v/>
      </c>
      <c r="H85" s="46" t="str">
        <f t="shared" si="13"/>
        <v/>
      </c>
      <c r="I85" s="46" t="str">
        <f t="shared" si="4"/>
        <v/>
      </c>
      <c r="J85" s="46" t="str">
        <f t="shared" si="5"/>
        <v/>
      </c>
      <c r="K85" s="52" t="str">
        <f t="shared" si="6"/>
        <v/>
      </c>
      <c r="L85" s="52" t="str">
        <f t="shared" si="7"/>
        <v/>
      </c>
      <c r="M85" s="46" t="str">
        <f t="shared" si="16"/>
        <v/>
      </c>
      <c r="N85" s="46" t="str">
        <f t="shared" si="8"/>
        <v/>
      </c>
      <c r="O85" s="46" t="str">
        <f t="shared" si="14"/>
        <v/>
      </c>
      <c r="P85" s="73" t="str">
        <f t="shared" si="9"/>
        <v/>
      </c>
      <c r="R85" s="46" t="str">
        <f t="shared" si="10"/>
        <v/>
      </c>
      <c r="T85" s="58" t="str">
        <f t="shared" si="18"/>
        <v/>
      </c>
      <c r="U85" s="58">
        <f t="shared" si="11"/>
        <v>0</v>
      </c>
      <c r="V85" s="59">
        <f t="shared" si="12"/>
        <v>0</v>
      </c>
    </row>
    <row r="86" spans="5:22" x14ac:dyDescent="0.2">
      <c r="E86" s="15" t="str">
        <f t="shared" si="1"/>
        <v/>
      </c>
      <c r="F86" s="16" t="str">
        <f>IF($E86="","",WORKDAY.INTL(DATE((IF(MONTH(F85)=12,YEAR(F85)+1,YEAR(F85))),(IF(MONTH(F85)=12,1,MONTH(F85)+1)),(+$F$11-1)),1,11,'festivos Colombia'!$B$3:$B$1305))</f>
        <v/>
      </c>
      <c r="G86" s="17" t="str">
        <f t="shared" si="3"/>
        <v/>
      </c>
      <c r="H86" s="46" t="str">
        <f t="shared" si="13"/>
        <v/>
      </c>
      <c r="I86" s="46" t="str">
        <f t="shared" si="4"/>
        <v/>
      </c>
      <c r="J86" s="46" t="str">
        <f t="shared" si="5"/>
        <v/>
      </c>
      <c r="K86" s="52" t="str">
        <f t="shared" si="6"/>
        <v/>
      </c>
      <c r="L86" s="52" t="str">
        <f t="shared" si="7"/>
        <v/>
      </c>
      <c r="M86" s="46" t="str">
        <f t="shared" si="16"/>
        <v/>
      </c>
      <c r="N86" s="46" t="str">
        <f t="shared" si="8"/>
        <v/>
      </c>
      <c r="O86" s="46" t="str">
        <f t="shared" si="14"/>
        <v/>
      </c>
      <c r="P86" s="73" t="str">
        <f t="shared" si="9"/>
        <v/>
      </c>
      <c r="R86" s="46" t="str">
        <f t="shared" si="10"/>
        <v/>
      </c>
      <c r="T86" s="58" t="str">
        <f t="shared" si="18"/>
        <v/>
      </c>
      <c r="U86" s="58">
        <f t="shared" si="11"/>
        <v>0</v>
      </c>
      <c r="V86" s="59">
        <f t="shared" si="12"/>
        <v>0</v>
      </c>
    </row>
    <row r="87" spans="5:22" x14ac:dyDescent="0.2">
      <c r="E87" s="15" t="str">
        <f t="shared" ref="E87:E150" si="19">IF(E86&gt;=$F$14,"",E86+1)</f>
        <v/>
      </c>
      <c r="F87" s="16" t="str">
        <f>IF($E87="","",WORKDAY.INTL(DATE((IF(MONTH(F86)=12,YEAR(F86)+1,YEAR(F86))),(IF(MONTH(F86)=12,1,MONTH(F86)+1)),(+$F$11-1)),1,11,'festivos Colombia'!$B$3:$B$1305))</f>
        <v/>
      </c>
      <c r="G87" s="17" t="str">
        <f t="shared" si="3"/>
        <v/>
      </c>
      <c r="H87" s="46" t="str">
        <f t="shared" si="13"/>
        <v/>
      </c>
      <c r="I87" s="46" t="str">
        <f t="shared" si="4"/>
        <v/>
      </c>
      <c r="J87" s="46" t="str">
        <f t="shared" si="5"/>
        <v/>
      </c>
      <c r="K87" s="52" t="str">
        <f t="shared" si="6"/>
        <v/>
      </c>
      <c r="L87" s="52" t="str">
        <f t="shared" si="7"/>
        <v/>
      </c>
      <c r="M87" s="46" t="str">
        <f t="shared" si="16"/>
        <v/>
      </c>
      <c r="N87" s="46" t="str">
        <f t="shared" si="8"/>
        <v/>
      </c>
      <c r="O87" s="46" t="str">
        <f t="shared" si="14"/>
        <v/>
      </c>
      <c r="P87" s="73" t="str">
        <f t="shared" si="9"/>
        <v/>
      </c>
      <c r="R87" s="46" t="str">
        <f t="shared" si="10"/>
        <v/>
      </c>
      <c r="T87" s="58" t="str">
        <f t="shared" si="18"/>
        <v/>
      </c>
      <c r="U87" s="58">
        <f t="shared" si="11"/>
        <v>0</v>
      </c>
      <c r="V87" s="59">
        <f t="shared" si="12"/>
        <v>0</v>
      </c>
    </row>
    <row r="88" spans="5:22" x14ac:dyDescent="0.2">
      <c r="E88" s="15" t="str">
        <f t="shared" si="19"/>
        <v/>
      </c>
      <c r="F88" s="16" t="str">
        <f>IF($E88="","",WORKDAY.INTL(DATE((IF(MONTH(F87)=12,YEAR(F87)+1,YEAR(F87))),(IF(MONTH(F87)=12,1,MONTH(F87)+1)),(+$F$11-1)),1,11,'festivos Colombia'!$B$3:$B$1305))</f>
        <v/>
      </c>
      <c r="G88" s="17" t="str">
        <f t="shared" ref="G88:G142" si="20">IF($F88="","",F88-F87)</f>
        <v/>
      </c>
      <c r="H88" s="46" t="str">
        <f t="shared" ref="H88:H142" si="21">IF($F88="","",IF(AND($F$15="SI",$E88&lt;=$F$16),I88,$F$10/$F$17))</f>
        <v/>
      </c>
      <c r="I88" s="46" t="str">
        <f t="shared" ref="I88:I142" si="22">IF($F88="","",($P87*((1+$F$8)^$G88-1)))</f>
        <v/>
      </c>
      <c r="J88" s="46" t="str">
        <f t="shared" ref="J88:J142" si="23">IF($F88="","",H88-I88)</f>
        <v/>
      </c>
      <c r="K88" s="52" t="str">
        <f t="shared" ref="K88:K142" si="24">IF($F88="","",IF(AND($F$15="SI",$E88&lt;=$F$16),0,(R87*$F$12)/12))</f>
        <v/>
      </c>
      <c r="L88" s="52" t="str">
        <f t="shared" ref="L88:L142" si="25">IF($F88="","",IF(AND($F$15="SI",$E88&lt;=$F$16),0,K88*$F$18))</f>
        <v/>
      </c>
      <c r="M88" s="46" t="str">
        <f t="shared" si="16"/>
        <v/>
      </c>
      <c r="N88" s="46" t="str">
        <f t="shared" ref="N88:N142" si="26">IF($F88="","",IF(AND($F$15="SI",$E88&lt;=$F$16),0,0))</f>
        <v/>
      </c>
      <c r="O88" s="46" t="str">
        <f t="shared" ref="O88:O142" si="27">IF($F88="","",H88+K88+L88+M88+N88)</f>
        <v/>
      </c>
      <c r="P88" s="73" t="str">
        <f t="shared" ref="P88:P142" si="28">IF($F88="","",P87-J88)</f>
        <v/>
      </c>
      <c r="R88" s="46" t="str">
        <f t="shared" ref="R88:R142" si="29">IF($E88="","",IF(OR($E88=0,$E88=12,$E88=24,$E88=36,$E88=48,$E88=60,$E88=72,$E88=84,$E88=96,$E88=108,$E88=120),P88,R87))</f>
        <v/>
      </c>
      <c r="T88" s="58" t="str">
        <f t="shared" si="18"/>
        <v/>
      </c>
      <c r="U88" s="58">
        <f t="shared" ref="U88:U142" si="30">IF($F88="",0,IF(AND($F$15="SI",$E88&lt;=$F$16),0,U87+G88))</f>
        <v>0</v>
      </c>
      <c r="V88" s="59">
        <f t="shared" ref="V88:V142" si="31">IF($F88="",0,IF(AND($F$15="SI",$E88&lt;=$F$16),0,(1+$F$8)^(-U88)))</f>
        <v>0</v>
      </c>
    </row>
    <row r="89" spans="5:22" x14ac:dyDescent="0.2">
      <c r="E89" s="15" t="str">
        <f t="shared" si="19"/>
        <v/>
      </c>
      <c r="F89" s="16" t="str">
        <f>IF($E89="","",WORKDAY.INTL(DATE((IF(MONTH(F88)=12,YEAR(F88)+1,YEAR(F88))),(IF(MONTH(F88)=12,1,MONTH(F88)+1)),(+$F$11-1)),1,11,'festivos Colombia'!$B$3:$B$1305))</f>
        <v/>
      </c>
      <c r="G89" s="17" t="str">
        <f t="shared" si="20"/>
        <v/>
      </c>
      <c r="H89" s="46" t="str">
        <f t="shared" si="21"/>
        <v/>
      </c>
      <c r="I89" s="46" t="str">
        <f t="shared" si="22"/>
        <v/>
      </c>
      <c r="J89" s="46" t="str">
        <f t="shared" si="23"/>
        <v/>
      </c>
      <c r="K89" s="52" t="str">
        <f t="shared" si="24"/>
        <v/>
      </c>
      <c r="L89" s="52" t="str">
        <f t="shared" si="25"/>
        <v/>
      </c>
      <c r="M89" s="46" t="str">
        <f t="shared" si="16"/>
        <v/>
      </c>
      <c r="N89" s="46" t="str">
        <f t="shared" si="26"/>
        <v/>
      </c>
      <c r="O89" s="46" t="str">
        <f t="shared" si="27"/>
        <v/>
      </c>
      <c r="P89" s="73" t="str">
        <f t="shared" si="28"/>
        <v/>
      </c>
      <c r="R89" s="46" t="str">
        <f t="shared" si="29"/>
        <v/>
      </c>
      <c r="T89" s="58" t="str">
        <f t="shared" si="18"/>
        <v/>
      </c>
      <c r="U89" s="58">
        <f t="shared" si="30"/>
        <v>0</v>
      </c>
      <c r="V89" s="59">
        <f t="shared" si="31"/>
        <v>0</v>
      </c>
    </row>
    <row r="90" spans="5:22" x14ac:dyDescent="0.2">
      <c r="E90" s="15" t="str">
        <f t="shared" si="19"/>
        <v/>
      </c>
      <c r="F90" s="16" t="str">
        <f>IF($E90="","",WORKDAY.INTL(DATE((IF(MONTH(F89)=12,YEAR(F89)+1,YEAR(F89))),(IF(MONTH(F89)=12,1,MONTH(F89)+1)),(+$F$11-1)),1,11,'festivos Colombia'!$B$3:$B$1305))</f>
        <v/>
      </c>
      <c r="G90" s="17" t="str">
        <f t="shared" si="20"/>
        <v/>
      </c>
      <c r="H90" s="46" t="str">
        <f t="shared" si="21"/>
        <v/>
      </c>
      <c r="I90" s="46" t="str">
        <f t="shared" si="22"/>
        <v/>
      </c>
      <c r="J90" s="46" t="str">
        <f t="shared" si="23"/>
        <v/>
      </c>
      <c r="K90" s="52" t="str">
        <f t="shared" si="24"/>
        <v/>
      </c>
      <c r="L90" s="52" t="str">
        <f t="shared" si="25"/>
        <v/>
      </c>
      <c r="M90" s="46" t="str">
        <f t="shared" si="16"/>
        <v/>
      </c>
      <c r="N90" s="46" t="str">
        <f t="shared" si="26"/>
        <v/>
      </c>
      <c r="O90" s="46" t="str">
        <f t="shared" si="27"/>
        <v/>
      </c>
      <c r="P90" s="73" t="str">
        <f t="shared" si="28"/>
        <v/>
      </c>
      <c r="R90" s="46" t="str">
        <f t="shared" si="29"/>
        <v/>
      </c>
      <c r="T90" s="58" t="str">
        <f t="shared" si="18"/>
        <v/>
      </c>
      <c r="U90" s="58">
        <f t="shared" si="30"/>
        <v>0</v>
      </c>
      <c r="V90" s="59">
        <f t="shared" si="31"/>
        <v>0</v>
      </c>
    </row>
    <row r="91" spans="5:22" x14ac:dyDescent="0.2">
      <c r="E91" s="15" t="str">
        <f t="shared" si="19"/>
        <v/>
      </c>
      <c r="F91" s="16" t="str">
        <f>IF($E91="","",WORKDAY.INTL(DATE((IF(MONTH(F90)=12,YEAR(F90)+1,YEAR(F90))),(IF(MONTH(F90)=12,1,MONTH(F90)+1)),(+$F$11-1)),1,11,'festivos Colombia'!$B$3:$B$1305))</f>
        <v/>
      </c>
      <c r="G91" s="17" t="str">
        <f t="shared" si="20"/>
        <v/>
      </c>
      <c r="H91" s="46" t="str">
        <f t="shared" si="21"/>
        <v/>
      </c>
      <c r="I91" s="46" t="str">
        <f t="shared" si="22"/>
        <v/>
      </c>
      <c r="J91" s="46" t="str">
        <f t="shared" si="23"/>
        <v/>
      </c>
      <c r="K91" s="52" t="str">
        <f t="shared" si="24"/>
        <v/>
      </c>
      <c r="L91" s="52" t="str">
        <f t="shared" si="25"/>
        <v/>
      </c>
      <c r="M91" s="46" t="str">
        <f t="shared" ref="M91:M142" si="32">IF($F91="","",IF(AND($F$15="SI",$E91&lt;=$F$16),0,IF($E91-($F$16+1)=0,($F$10*$F$13)*$F$16+$F$10*$F$13,$F$10*$F$13)))</f>
        <v/>
      </c>
      <c r="N91" s="46" t="str">
        <f t="shared" si="26"/>
        <v/>
      </c>
      <c r="O91" s="46" t="str">
        <f t="shared" si="27"/>
        <v/>
      </c>
      <c r="P91" s="73" t="str">
        <f t="shared" si="28"/>
        <v/>
      </c>
      <c r="R91" s="46" t="str">
        <f t="shared" si="29"/>
        <v/>
      </c>
      <c r="T91" s="58" t="str">
        <f t="shared" si="18"/>
        <v/>
      </c>
      <c r="U91" s="58">
        <f t="shared" si="30"/>
        <v>0</v>
      </c>
      <c r="V91" s="59">
        <f t="shared" si="31"/>
        <v>0</v>
      </c>
    </row>
    <row r="92" spans="5:22" x14ac:dyDescent="0.2">
      <c r="E92" s="15" t="str">
        <f t="shared" si="19"/>
        <v/>
      </c>
      <c r="F92" s="16" t="str">
        <f>IF($E92="","",WORKDAY.INTL(DATE((IF(MONTH(F91)=12,YEAR(F91)+1,YEAR(F91))),(IF(MONTH(F91)=12,1,MONTH(F91)+1)),(+$F$11-1)),1,11,'festivos Colombia'!$B$3:$B$1305))</f>
        <v/>
      </c>
      <c r="G92" s="17" t="str">
        <f t="shared" si="20"/>
        <v/>
      </c>
      <c r="H92" s="46" t="str">
        <f t="shared" si="21"/>
        <v/>
      </c>
      <c r="I92" s="46" t="str">
        <f t="shared" si="22"/>
        <v/>
      </c>
      <c r="J92" s="46" t="str">
        <f t="shared" si="23"/>
        <v/>
      </c>
      <c r="K92" s="52" t="str">
        <f t="shared" si="24"/>
        <v/>
      </c>
      <c r="L92" s="52" t="str">
        <f t="shared" si="25"/>
        <v/>
      </c>
      <c r="M92" s="46" t="str">
        <f t="shared" si="32"/>
        <v/>
      </c>
      <c r="N92" s="46" t="str">
        <f t="shared" si="26"/>
        <v/>
      </c>
      <c r="O92" s="46" t="str">
        <f t="shared" si="27"/>
        <v/>
      </c>
      <c r="P92" s="73" t="str">
        <f t="shared" si="28"/>
        <v/>
      </c>
      <c r="R92" s="46" t="str">
        <f t="shared" si="29"/>
        <v/>
      </c>
      <c r="T92" s="58" t="str">
        <f t="shared" si="18"/>
        <v/>
      </c>
      <c r="U92" s="58">
        <f t="shared" si="30"/>
        <v>0</v>
      </c>
      <c r="V92" s="59">
        <f t="shared" si="31"/>
        <v>0</v>
      </c>
    </row>
    <row r="93" spans="5:22" x14ac:dyDescent="0.2">
      <c r="E93" s="15" t="str">
        <f t="shared" si="19"/>
        <v/>
      </c>
      <c r="F93" s="16" t="str">
        <f>IF($E93="","",WORKDAY.INTL(DATE((IF(MONTH(F92)=12,YEAR(F92)+1,YEAR(F92))),(IF(MONTH(F92)=12,1,MONTH(F92)+1)),(+$F$11-1)),1,11,'festivos Colombia'!$B$3:$B$1305))</f>
        <v/>
      </c>
      <c r="G93" s="17" t="str">
        <f t="shared" si="20"/>
        <v/>
      </c>
      <c r="H93" s="46" t="str">
        <f t="shared" si="21"/>
        <v/>
      </c>
      <c r="I93" s="46" t="str">
        <f t="shared" si="22"/>
        <v/>
      </c>
      <c r="J93" s="46" t="str">
        <f t="shared" si="23"/>
        <v/>
      </c>
      <c r="K93" s="52" t="str">
        <f t="shared" si="24"/>
        <v/>
      </c>
      <c r="L93" s="52" t="str">
        <f t="shared" si="25"/>
        <v/>
      </c>
      <c r="M93" s="46" t="str">
        <f t="shared" si="32"/>
        <v/>
      </c>
      <c r="N93" s="46" t="str">
        <f t="shared" si="26"/>
        <v/>
      </c>
      <c r="O93" s="46" t="str">
        <f t="shared" si="27"/>
        <v/>
      </c>
      <c r="P93" s="73" t="str">
        <f t="shared" si="28"/>
        <v/>
      </c>
      <c r="R93" s="46" t="str">
        <f t="shared" si="29"/>
        <v/>
      </c>
      <c r="T93" s="58" t="str">
        <f t="shared" si="18"/>
        <v/>
      </c>
      <c r="U93" s="58">
        <f t="shared" si="30"/>
        <v>0</v>
      </c>
      <c r="V93" s="59">
        <f t="shared" si="31"/>
        <v>0</v>
      </c>
    </row>
    <row r="94" spans="5:22" x14ac:dyDescent="0.2">
      <c r="E94" s="15" t="str">
        <f t="shared" si="19"/>
        <v/>
      </c>
      <c r="F94" s="16" t="str">
        <f>IF($E94="","",WORKDAY.INTL(DATE((IF(MONTH(F93)=12,YEAR(F93)+1,YEAR(F93))),(IF(MONTH(F93)=12,1,MONTH(F93)+1)),(+$F$11-1)),1,11,'festivos Colombia'!$B$3:$B$1305))</f>
        <v/>
      </c>
      <c r="G94" s="17" t="str">
        <f t="shared" si="20"/>
        <v/>
      </c>
      <c r="H94" s="46" t="str">
        <f t="shared" si="21"/>
        <v/>
      </c>
      <c r="I94" s="46" t="str">
        <f t="shared" si="22"/>
        <v/>
      </c>
      <c r="J94" s="46" t="str">
        <f t="shared" si="23"/>
        <v/>
      </c>
      <c r="K94" s="52" t="str">
        <f t="shared" si="24"/>
        <v/>
      </c>
      <c r="L94" s="52" t="str">
        <f t="shared" si="25"/>
        <v/>
      </c>
      <c r="M94" s="46" t="str">
        <f t="shared" si="32"/>
        <v/>
      </c>
      <c r="N94" s="46" t="str">
        <f t="shared" si="26"/>
        <v/>
      </c>
      <c r="O94" s="46" t="str">
        <f t="shared" si="27"/>
        <v/>
      </c>
      <c r="P94" s="73" t="str">
        <f t="shared" si="28"/>
        <v/>
      </c>
      <c r="R94" s="46" t="str">
        <f t="shared" si="29"/>
        <v/>
      </c>
      <c r="T94" s="58" t="str">
        <f t="shared" si="18"/>
        <v/>
      </c>
      <c r="U94" s="58">
        <f t="shared" si="30"/>
        <v>0</v>
      </c>
      <c r="V94" s="59">
        <f t="shared" si="31"/>
        <v>0</v>
      </c>
    </row>
    <row r="95" spans="5:22" x14ac:dyDescent="0.2">
      <c r="E95" s="15" t="str">
        <f t="shared" si="19"/>
        <v/>
      </c>
      <c r="F95" s="16" t="str">
        <f>IF($E95="","",WORKDAY.INTL(DATE((IF(MONTH(F94)=12,YEAR(F94)+1,YEAR(F94))),(IF(MONTH(F94)=12,1,MONTH(F94)+1)),(+$F$11-1)),1,11,'festivos Colombia'!$B$3:$B$1305))</f>
        <v/>
      </c>
      <c r="G95" s="17" t="str">
        <f t="shared" si="20"/>
        <v/>
      </c>
      <c r="H95" s="46" t="str">
        <f t="shared" si="21"/>
        <v/>
      </c>
      <c r="I95" s="46" t="str">
        <f t="shared" si="22"/>
        <v/>
      </c>
      <c r="J95" s="46" t="str">
        <f t="shared" si="23"/>
        <v/>
      </c>
      <c r="K95" s="52" t="str">
        <f t="shared" si="24"/>
        <v/>
      </c>
      <c r="L95" s="52" t="str">
        <f t="shared" si="25"/>
        <v/>
      </c>
      <c r="M95" s="46" t="str">
        <f t="shared" si="32"/>
        <v/>
      </c>
      <c r="N95" s="46" t="str">
        <f t="shared" si="26"/>
        <v/>
      </c>
      <c r="O95" s="46" t="str">
        <f t="shared" si="27"/>
        <v/>
      </c>
      <c r="P95" s="73" t="str">
        <f t="shared" si="28"/>
        <v/>
      </c>
      <c r="R95" s="46" t="str">
        <f t="shared" si="29"/>
        <v/>
      </c>
      <c r="T95" s="58" t="str">
        <f t="shared" si="18"/>
        <v/>
      </c>
      <c r="U95" s="58">
        <f t="shared" si="30"/>
        <v>0</v>
      </c>
      <c r="V95" s="59">
        <f t="shared" si="31"/>
        <v>0</v>
      </c>
    </row>
    <row r="96" spans="5:22" x14ac:dyDescent="0.2">
      <c r="E96" s="15" t="str">
        <f t="shared" si="19"/>
        <v/>
      </c>
      <c r="F96" s="16" t="str">
        <f>IF($E96="","",WORKDAY.INTL(DATE((IF(MONTH(F95)=12,YEAR(F95)+1,YEAR(F95))),(IF(MONTH(F95)=12,1,MONTH(F95)+1)),(+$F$11-1)),1,11,'festivos Colombia'!$B$3:$B$1305))</f>
        <v/>
      </c>
      <c r="G96" s="17" t="str">
        <f t="shared" si="20"/>
        <v/>
      </c>
      <c r="H96" s="46" t="str">
        <f t="shared" si="21"/>
        <v/>
      </c>
      <c r="I96" s="46" t="str">
        <f t="shared" si="22"/>
        <v/>
      </c>
      <c r="J96" s="46" t="str">
        <f t="shared" si="23"/>
        <v/>
      </c>
      <c r="K96" s="52" t="str">
        <f t="shared" si="24"/>
        <v/>
      </c>
      <c r="L96" s="52" t="str">
        <f t="shared" si="25"/>
        <v/>
      </c>
      <c r="M96" s="46" t="str">
        <f t="shared" si="32"/>
        <v/>
      </c>
      <c r="N96" s="46" t="str">
        <f t="shared" si="26"/>
        <v/>
      </c>
      <c r="O96" s="46" t="str">
        <f t="shared" si="27"/>
        <v/>
      </c>
      <c r="P96" s="73" t="str">
        <f t="shared" si="28"/>
        <v/>
      </c>
      <c r="R96" s="46" t="str">
        <f t="shared" si="29"/>
        <v/>
      </c>
      <c r="T96" s="58" t="str">
        <f t="shared" si="18"/>
        <v/>
      </c>
      <c r="U96" s="58">
        <f t="shared" si="30"/>
        <v>0</v>
      </c>
      <c r="V96" s="59">
        <f t="shared" si="31"/>
        <v>0</v>
      </c>
    </row>
    <row r="97" spans="5:22" x14ac:dyDescent="0.2">
      <c r="E97" s="15" t="str">
        <f t="shared" si="19"/>
        <v/>
      </c>
      <c r="F97" s="16" t="str">
        <f>IF($E97="","",WORKDAY.INTL(DATE((IF(MONTH(F96)=12,YEAR(F96)+1,YEAR(F96))),(IF(MONTH(F96)=12,1,MONTH(F96)+1)),(+$F$11-1)),1,11,'festivos Colombia'!$B$3:$B$1305))</f>
        <v/>
      </c>
      <c r="G97" s="17" t="str">
        <f t="shared" si="20"/>
        <v/>
      </c>
      <c r="H97" s="46" t="str">
        <f t="shared" si="21"/>
        <v/>
      </c>
      <c r="I97" s="46" t="str">
        <f t="shared" si="22"/>
        <v/>
      </c>
      <c r="J97" s="46" t="str">
        <f t="shared" si="23"/>
        <v/>
      </c>
      <c r="K97" s="52" t="str">
        <f t="shared" si="24"/>
        <v/>
      </c>
      <c r="L97" s="52" t="str">
        <f t="shared" si="25"/>
        <v/>
      </c>
      <c r="M97" s="46" t="str">
        <f t="shared" si="32"/>
        <v/>
      </c>
      <c r="N97" s="46" t="str">
        <f t="shared" si="26"/>
        <v/>
      </c>
      <c r="O97" s="46" t="str">
        <f t="shared" si="27"/>
        <v/>
      </c>
      <c r="P97" s="73" t="str">
        <f t="shared" si="28"/>
        <v/>
      </c>
      <c r="R97" s="46" t="str">
        <f t="shared" si="29"/>
        <v/>
      </c>
      <c r="T97" s="58" t="str">
        <f t="shared" si="18"/>
        <v/>
      </c>
      <c r="U97" s="58">
        <f t="shared" si="30"/>
        <v>0</v>
      </c>
      <c r="V97" s="59">
        <f t="shared" si="31"/>
        <v>0</v>
      </c>
    </row>
    <row r="98" spans="5:22" x14ac:dyDescent="0.2">
      <c r="E98" s="15" t="str">
        <f t="shared" si="19"/>
        <v/>
      </c>
      <c r="F98" s="16" t="str">
        <f>IF($E98="","",WORKDAY.INTL(DATE((IF(MONTH(F97)=12,YEAR(F97)+1,YEAR(F97))),(IF(MONTH(F97)=12,1,MONTH(F97)+1)),(+$F$11-1)),1,11,'festivos Colombia'!$B$3:$B$1305))</f>
        <v/>
      </c>
      <c r="G98" s="17" t="str">
        <f t="shared" si="20"/>
        <v/>
      </c>
      <c r="H98" s="46" t="str">
        <f t="shared" si="21"/>
        <v/>
      </c>
      <c r="I98" s="46" t="str">
        <f t="shared" si="22"/>
        <v/>
      </c>
      <c r="J98" s="46" t="str">
        <f t="shared" si="23"/>
        <v/>
      </c>
      <c r="K98" s="52" t="str">
        <f t="shared" si="24"/>
        <v/>
      </c>
      <c r="L98" s="52" t="str">
        <f t="shared" si="25"/>
        <v/>
      </c>
      <c r="M98" s="46" t="str">
        <f t="shared" si="32"/>
        <v/>
      </c>
      <c r="N98" s="46" t="str">
        <f t="shared" si="26"/>
        <v/>
      </c>
      <c r="O98" s="46" t="str">
        <f t="shared" si="27"/>
        <v/>
      </c>
      <c r="P98" s="73" t="str">
        <f t="shared" si="28"/>
        <v/>
      </c>
      <c r="R98" s="46" t="str">
        <f t="shared" si="29"/>
        <v/>
      </c>
      <c r="T98" s="58" t="str">
        <f t="shared" si="18"/>
        <v/>
      </c>
      <c r="U98" s="58">
        <f t="shared" si="30"/>
        <v>0</v>
      </c>
      <c r="V98" s="59">
        <f t="shared" si="31"/>
        <v>0</v>
      </c>
    </row>
    <row r="99" spans="5:22" x14ac:dyDescent="0.2">
      <c r="E99" s="15" t="str">
        <f t="shared" si="19"/>
        <v/>
      </c>
      <c r="F99" s="16" t="str">
        <f>IF($E99="","",WORKDAY.INTL(DATE((IF(MONTH(F98)=12,YEAR(F98)+1,YEAR(F98))),(IF(MONTH(F98)=12,1,MONTH(F98)+1)),(+$F$11-1)),1,11,'festivos Colombia'!$B$3:$B$1305))</f>
        <v/>
      </c>
      <c r="G99" s="17" t="str">
        <f t="shared" si="20"/>
        <v/>
      </c>
      <c r="H99" s="46" t="str">
        <f t="shared" si="21"/>
        <v/>
      </c>
      <c r="I99" s="46" t="str">
        <f t="shared" si="22"/>
        <v/>
      </c>
      <c r="J99" s="46" t="str">
        <f t="shared" si="23"/>
        <v/>
      </c>
      <c r="K99" s="52" t="str">
        <f t="shared" si="24"/>
        <v/>
      </c>
      <c r="L99" s="52" t="str">
        <f t="shared" si="25"/>
        <v/>
      </c>
      <c r="M99" s="46" t="str">
        <f t="shared" si="32"/>
        <v/>
      </c>
      <c r="N99" s="46" t="str">
        <f t="shared" si="26"/>
        <v/>
      </c>
      <c r="O99" s="46" t="str">
        <f t="shared" si="27"/>
        <v/>
      </c>
      <c r="P99" s="73" t="str">
        <f t="shared" si="28"/>
        <v/>
      </c>
      <c r="R99" s="46" t="str">
        <f t="shared" si="29"/>
        <v/>
      </c>
      <c r="T99" s="58" t="str">
        <f t="shared" si="18"/>
        <v/>
      </c>
      <c r="U99" s="58">
        <f t="shared" si="30"/>
        <v>0</v>
      </c>
      <c r="V99" s="59">
        <f t="shared" si="31"/>
        <v>0</v>
      </c>
    </row>
    <row r="100" spans="5:22" x14ac:dyDescent="0.2">
      <c r="E100" s="15" t="str">
        <f t="shared" si="19"/>
        <v/>
      </c>
      <c r="F100" s="16" t="str">
        <f>IF($E100="","",WORKDAY.INTL(DATE((IF(MONTH(F99)=12,YEAR(F99)+1,YEAR(F99))),(IF(MONTH(F99)=12,1,MONTH(F99)+1)),(+$F$11-1)),1,11,'festivos Colombia'!$B$3:$B$1305))</f>
        <v/>
      </c>
      <c r="G100" s="17" t="str">
        <f t="shared" si="20"/>
        <v/>
      </c>
      <c r="H100" s="46" t="str">
        <f t="shared" si="21"/>
        <v/>
      </c>
      <c r="I100" s="46" t="str">
        <f t="shared" si="22"/>
        <v/>
      </c>
      <c r="J100" s="46" t="str">
        <f t="shared" si="23"/>
        <v/>
      </c>
      <c r="K100" s="52" t="str">
        <f t="shared" si="24"/>
        <v/>
      </c>
      <c r="L100" s="52" t="str">
        <f t="shared" si="25"/>
        <v/>
      </c>
      <c r="M100" s="46" t="str">
        <f t="shared" si="32"/>
        <v/>
      </c>
      <c r="N100" s="46" t="str">
        <f t="shared" si="26"/>
        <v/>
      </c>
      <c r="O100" s="46" t="str">
        <f t="shared" si="27"/>
        <v/>
      </c>
      <c r="P100" s="73" t="str">
        <f t="shared" si="28"/>
        <v/>
      </c>
      <c r="R100" s="46" t="str">
        <f t="shared" si="29"/>
        <v/>
      </c>
      <c r="T100" s="58" t="str">
        <f t="shared" si="18"/>
        <v/>
      </c>
      <c r="U100" s="58">
        <f t="shared" si="30"/>
        <v>0</v>
      </c>
      <c r="V100" s="59">
        <f t="shared" si="31"/>
        <v>0</v>
      </c>
    </row>
    <row r="101" spans="5:22" x14ac:dyDescent="0.2">
      <c r="E101" s="15" t="str">
        <f t="shared" si="19"/>
        <v/>
      </c>
      <c r="F101" s="16" t="str">
        <f>IF($E101="","",WORKDAY.INTL(DATE((IF(MONTH(F100)=12,YEAR(F100)+1,YEAR(F100))),(IF(MONTH(F100)=12,1,MONTH(F100)+1)),(+$F$11-1)),1,11,'festivos Colombia'!$B$3:$B$1305))</f>
        <v/>
      </c>
      <c r="G101" s="17" t="str">
        <f t="shared" si="20"/>
        <v/>
      </c>
      <c r="H101" s="46" t="str">
        <f t="shared" si="21"/>
        <v/>
      </c>
      <c r="I101" s="46" t="str">
        <f t="shared" si="22"/>
        <v/>
      </c>
      <c r="J101" s="46" t="str">
        <f t="shared" si="23"/>
        <v/>
      </c>
      <c r="K101" s="52" t="str">
        <f t="shared" si="24"/>
        <v/>
      </c>
      <c r="L101" s="52" t="str">
        <f t="shared" si="25"/>
        <v/>
      </c>
      <c r="M101" s="46" t="str">
        <f t="shared" si="32"/>
        <v/>
      </c>
      <c r="N101" s="46" t="str">
        <f t="shared" si="26"/>
        <v/>
      </c>
      <c r="O101" s="46" t="str">
        <f t="shared" si="27"/>
        <v/>
      </c>
      <c r="P101" s="73" t="str">
        <f t="shared" si="28"/>
        <v/>
      </c>
      <c r="R101" s="46" t="str">
        <f t="shared" si="29"/>
        <v/>
      </c>
      <c r="T101" s="58" t="str">
        <f t="shared" si="18"/>
        <v/>
      </c>
      <c r="U101" s="58">
        <f t="shared" si="30"/>
        <v>0</v>
      </c>
      <c r="V101" s="59">
        <f t="shared" si="31"/>
        <v>0</v>
      </c>
    </row>
    <row r="102" spans="5:22" x14ac:dyDescent="0.2">
      <c r="E102" s="15" t="str">
        <f t="shared" si="19"/>
        <v/>
      </c>
      <c r="F102" s="16" t="str">
        <f>IF($E102="","",WORKDAY.INTL(DATE((IF(MONTH(F101)=12,YEAR(F101)+1,YEAR(F101))),(IF(MONTH(F101)=12,1,MONTH(F101)+1)),(+$F$11-1)),1,11,'festivos Colombia'!$B$3:$B$1305))</f>
        <v/>
      </c>
      <c r="G102" s="17" t="str">
        <f t="shared" si="20"/>
        <v/>
      </c>
      <c r="H102" s="46" t="str">
        <f t="shared" si="21"/>
        <v/>
      </c>
      <c r="I102" s="46" t="str">
        <f t="shared" si="22"/>
        <v/>
      </c>
      <c r="J102" s="46" t="str">
        <f t="shared" si="23"/>
        <v/>
      </c>
      <c r="K102" s="52" t="str">
        <f t="shared" si="24"/>
        <v/>
      </c>
      <c r="L102" s="52" t="str">
        <f t="shared" si="25"/>
        <v/>
      </c>
      <c r="M102" s="46" t="str">
        <f t="shared" si="32"/>
        <v/>
      </c>
      <c r="N102" s="46" t="str">
        <f t="shared" si="26"/>
        <v/>
      </c>
      <c r="O102" s="46" t="str">
        <f t="shared" si="27"/>
        <v/>
      </c>
      <c r="P102" s="73" t="str">
        <f t="shared" si="28"/>
        <v/>
      </c>
      <c r="R102" s="46" t="str">
        <f t="shared" si="29"/>
        <v/>
      </c>
      <c r="T102" s="58" t="str">
        <f t="shared" si="18"/>
        <v/>
      </c>
      <c r="U102" s="58">
        <f t="shared" si="30"/>
        <v>0</v>
      </c>
      <c r="V102" s="59">
        <f t="shared" si="31"/>
        <v>0</v>
      </c>
    </row>
    <row r="103" spans="5:22" x14ac:dyDescent="0.2">
      <c r="E103" s="15" t="str">
        <f t="shared" si="19"/>
        <v/>
      </c>
      <c r="F103" s="16" t="str">
        <f>IF($E103="","",WORKDAY.INTL(DATE((IF(MONTH(F102)=12,YEAR(F102)+1,YEAR(F102))),(IF(MONTH(F102)=12,1,MONTH(F102)+1)),(+$F$11-1)),1,11,'festivos Colombia'!$B$3:$B$1305))</f>
        <v/>
      </c>
      <c r="G103" s="17" t="str">
        <f t="shared" si="20"/>
        <v/>
      </c>
      <c r="H103" s="46" t="str">
        <f t="shared" si="21"/>
        <v/>
      </c>
      <c r="I103" s="46" t="str">
        <f t="shared" si="22"/>
        <v/>
      </c>
      <c r="J103" s="46" t="str">
        <f t="shared" si="23"/>
        <v/>
      </c>
      <c r="K103" s="52" t="str">
        <f t="shared" si="24"/>
        <v/>
      </c>
      <c r="L103" s="52" t="str">
        <f t="shared" si="25"/>
        <v/>
      </c>
      <c r="M103" s="46" t="str">
        <f t="shared" si="32"/>
        <v/>
      </c>
      <c r="N103" s="46" t="str">
        <f t="shared" si="26"/>
        <v/>
      </c>
      <c r="O103" s="46" t="str">
        <f t="shared" si="27"/>
        <v/>
      </c>
      <c r="P103" s="73" t="str">
        <f t="shared" si="28"/>
        <v/>
      </c>
      <c r="R103" s="46" t="str">
        <f t="shared" si="29"/>
        <v/>
      </c>
      <c r="T103" s="58" t="str">
        <f t="shared" si="18"/>
        <v/>
      </c>
      <c r="U103" s="58">
        <f t="shared" si="30"/>
        <v>0</v>
      </c>
      <c r="V103" s="59">
        <f t="shared" si="31"/>
        <v>0</v>
      </c>
    </row>
    <row r="104" spans="5:22" x14ac:dyDescent="0.2">
      <c r="E104" s="15" t="str">
        <f t="shared" si="19"/>
        <v/>
      </c>
      <c r="F104" s="16" t="str">
        <f>IF($E104="","",WORKDAY.INTL(DATE((IF(MONTH(F103)=12,YEAR(F103)+1,YEAR(F103))),(IF(MONTH(F103)=12,1,MONTH(F103)+1)),(+$F$11-1)),1,11,'festivos Colombia'!$B$3:$B$1305))</f>
        <v/>
      </c>
      <c r="G104" s="17" t="str">
        <f t="shared" si="20"/>
        <v/>
      </c>
      <c r="H104" s="46" t="str">
        <f t="shared" si="21"/>
        <v/>
      </c>
      <c r="I104" s="46" t="str">
        <f t="shared" si="22"/>
        <v/>
      </c>
      <c r="J104" s="46" t="str">
        <f t="shared" si="23"/>
        <v/>
      </c>
      <c r="K104" s="52" t="str">
        <f t="shared" si="24"/>
        <v/>
      </c>
      <c r="L104" s="52" t="str">
        <f t="shared" si="25"/>
        <v/>
      </c>
      <c r="M104" s="46" t="str">
        <f t="shared" si="32"/>
        <v/>
      </c>
      <c r="N104" s="46" t="str">
        <f t="shared" si="26"/>
        <v/>
      </c>
      <c r="O104" s="46" t="str">
        <f t="shared" si="27"/>
        <v/>
      </c>
      <c r="P104" s="73" t="str">
        <f t="shared" si="28"/>
        <v/>
      </c>
      <c r="R104" s="46" t="str">
        <f t="shared" si="29"/>
        <v/>
      </c>
      <c r="T104" s="58" t="str">
        <f t="shared" si="18"/>
        <v/>
      </c>
      <c r="U104" s="58">
        <f t="shared" si="30"/>
        <v>0</v>
      </c>
      <c r="V104" s="59">
        <f t="shared" si="31"/>
        <v>0</v>
      </c>
    </row>
    <row r="105" spans="5:22" x14ac:dyDescent="0.2">
      <c r="E105" s="15" t="str">
        <f t="shared" si="19"/>
        <v/>
      </c>
      <c r="F105" s="16" t="str">
        <f>IF($E105="","",WORKDAY.INTL(DATE((IF(MONTH(F104)=12,YEAR(F104)+1,YEAR(F104))),(IF(MONTH(F104)=12,1,MONTH(F104)+1)),(+$F$11-1)),1,11,'festivos Colombia'!$B$3:$B$1305))</f>
        <v/>
      </c>
      <c r="G105" s="17" t="str">
        <f t="shared" si="20"/>
        <v/>
      </c>
      <c r="H105" s="46" t="str">
        <f t="shared" si="21"/>
        <v/>
      </c>
      <c r="I105" s="46" t="str">
        <f t="shared" si="22"/>
        <v/>
      </c>
      <c r="J105" s="46" t="str">
        <f t="shared" si="23"/>
        <v/>
      </c>
      <c r="K105" s="52" t="str">
        <f t="shared" si="24"/>
        <v/>
      </c>
      <c r="L105" s="52" t="str">
        <f t="shared" si="25"/>
        <v/>
      </c>
      <c r="M105" s="46" t="str">
        <f t="shared" si="32"/>
        <v/>
      </c>
      <c r="N105" s="46" t="str">
        <f t="shared" si="26"/>
        <v/>
      </c>
      <c r="O105" s="46" t="str">
        <f t="shared" si="27"/>
        <v/>
      </c>
      <c r="P105" s="73" t="str">
        <f t="shared" si="28"/>
        <v/>
      </c>
      <c r="R105" s="46" t="str">
        <f t="shared" si="29"/>
        <v/>
      </c>
      <c r="T105" s="58" t="str">
        <f t="shared" si="18"/>
        <v/>
      </c>
      <c r="U105" s="58">
        <f t="shared" si="30"/>
        <v>0</v>
      </c>
      <c r="V105" s="59">
        <f t="shared" si="31"/>
        <v>0</v>
      </c>
    </row>
    <row r="106" spans="5:22" x14ac:dyDescent="0.2">
      <c r="E106" s="15" t="str">
        <f t="shared" si="19"/>
        <v/>
      </c>
      <c r="F106" s="16" t="str">
        <f>IF($E106="","",WORKDAY.INTL(DATE((IF(MONTH(F105)=12,YEAR(F105)+1,YEAR(F105))),(IF(MONTH(F105)=12,1,MONTH(F105)+1)),(+$F$11-1)),1,11,'festivos Colombia'!$B$3:$B$1305))</f>
        <v/>
      </c>
      <c r="G106" s="17" t="str">
        <f t="shared" si="20"/>
        <v/>
      </c>
      <c r="H106" s="46" t="str">
        <f t="shared" si="21"/>
        <v/>
      </c>
      <c r="I106" s="46" t="str">
        <f t="shared" si="22"/>
        <v/>
      </c>
      <c r="J106" s="46" t="str">
        <f t="shared" si="23"/>
        <v/>
      </c>
      <c r="K106" s="52" t="str">
        <f t="shared" si="24"/>
        <v/>
      </c>
      <c r="L106" s="52" t="str">
        <f t="shared" si="25"/>
        <v/>
      </c>
      <c r="M106" s="46" t="str">
        <f t="shared" si="32"/>
        <v/>
      </c>
      <c r="N106" s="46" t="str">
        <f t="shared" si="26"/>
        <v/>
      </c>
      <c r="O106" s="46" t="str">
        <f t="shared" si="27"/>
        <v/>
      </c>
      <c r="P106" s="73" t="str">
        <f t="shared" si="28"/>
        <v/>
      </c>
      <c r="R106" s="46" t="str">
        <f t="shared" si="29"/>
        <v/>
      </c>
      <c r="T106" s="58" t="str">
        <f t="shared" si="18"/>
        <v/>
      </c>
      <c r="U106" s="58">
        <f t="shared" si="30"/>
        <v>0</v>
      </c>
      <c r="V106" s="59">
        <f t="shared" si="31"/>
        <v>0</v>
      </c>
    </row>
    <row r="107" spans="5:22" x14ac:dyDescent="0.2">
      <c r="E107" s="15" t="str">
        <f t="shared" si="19"/>
        <v/>
      </c>
      <c r="F107" s="16" t="str">
        <f>IF($E107="","",WORKDAY.INTL(DATE((IF(MONTH(F106)=12,YEAR(F106)+1,YEAR(F106))),(IF(MONTH(F106)=12,1,MONTH(F106)+1)),(+$F$11-1)),1,11,'festivos Colombia'!$B$3:$B$1305))</f>
        <v/>
      </c>
      <c r="G107" s="17" t="str">
        <f t="shared" si="20"/>
        <v/>
      </c>
      <c r="H107" s="46" t="str">
        <f t="shared" si="21"/>
        <v/>
      </c>
      <c r="I107" s="46" t="str">
        <f t="shared" si="22"/>
        <v/>
      </c>
      <c r="J107" s="46" t="str">
        <f t="shared" si="23"/>
        <v/>
      </c>
      <c r="K107" s="52" t="str">
        <f t="shared" si="24"/>
        <v/>
      </c>
      <c r="L107" s="52" t="str">
        <f t="shared" si="25"/>
        <v/>
      </c>
      <c r="M107" s="46" t="str">
        <f t="shared" si="32"/>
        <v/>
      </c>
      <c r="N107" s="46" t="str">
        <f t="shared" si="26"/>
        <v/>
      </c>
      <c r="O107" s="46" t="str">
        <f t="shared" si="27"/>
        <v/>
      </c>
      <c r="P107" s="73" t="str">
        <f t="shared" si="28"/>
        <v/>
      </c>
      <c r="R107" s="46" t="str">
        <f t="shared" si="29"/>
        <v/>
      </c>
      <c r="T107" s="58" t="str">
        <f t="shared" si="18"/>
        <v/>
      </c>
      <c r="U107" s="58">
        <f t="shared" si="30"/>
        <v>0</v>
      </c>
      <c r="V107" s="59">
        <f t="shared" si="31"/>
        <v>0</v>
      </c>
    </row>
    <row r="108" spans="5:22" x14ac:dyDescent="0.2">
      <c r="E108" s="15" t="str">
        <f t="shared" si="19"/>
        <v/>
      </c>
      <c r="F108" s="16" t="str">
        <f>IF($E108="","",WORKDAY.INTL(DATE((IF(MONTH(F107)=12,YEAR(F107)+1,YEAR(F107))),(IF(MONTH(F107)=12,1,MONTH(F107)+1)),(+$F$11-1)),1,11,'festivos Colombia'!$B$3:$B$1305))</f>
        <v/>
      </c>
      <c r="G108" s="17" t="str">
        <f t="shared" si="20"/>
        <v/>
      </c>
      <c r="H108" s="46" t="str">
        <f t="shared" si="21"/>
        <v/>
      </c>
      <c r="I108" s="46" t="str">
        <f t="shared" si="22"/>
        <v/>
      </c>
      <c r="J108" s="46" t="str">
        <f t="shared" si="23"/>
        <v/>
      </c>
      <c r="K108" s="52" t="str">
        <f t="shared" si="24"/>
        <v/>
      </c>
      <c r="L108" s="52" t="str">
        <f t="shared" si="25"/>
        <v/>
      </c>
      <c r="M108" s="46" t="str">
        <f t="shared" si="32"/>
        <v/>
      </c>
      <c r="N108" s="46" t="str">
        <f t="shared" si="26"/>
        <v/>
      </c>
      <c r="O108" s="46" t="str">
        <f t="shared" si="27"/>
        <v/>
      </c>
      <c r="P108" s="73" t="str">
        <f t="shared" si="28"/>
        <v/>
      </c>
      <c r="R108" s="46" t="str">
        <f t="shared" si="29"/>
        <v/>
      </c>
      <c r="T108" s="58" t="str">
        <f t="shared" si="18"/>
        <v/>
      </c>
      <c r="U108" s="58">
        <f t="shared" si="30"/>
        <v>0</v>
      </c>
      <c r="V108" s="59">
        <f t="shared" si="31"/>
        <v>0</v>
      </c>
    </row>
    <row r="109" spans="5:22" x14ac:dyDescent="0.2">
      <c r="E109" s="15" t="str">
        <f t="shared" si="19"/>
        <v/>
      </c>
      <c r="F109" s="16" t="str">
        <f>IF($E109="","",WORKDAY.INTL(DATE((IF(MONTH(F108)=12,YEAR(F108)+1,YEAR(F108))),(IF(MONTH(F108)=12,1,MONTH(F108)+1)),(+$F$11-1)),1,11,'festivos Colombia'!$B$3:$B$1305))</f>
        <v/>
      </c>
      <c r="G109" s="17" t="str">
        <f t="shared" si="20"/>
        <v/>
      </c>
      <c r="H109" s="46" t="str">
        <f t="shared" si="21"/>
        <v/>
      </c>
      <c r="I109" s="46" t="str">
        <f t="shared" si="22"/>
        <v/>
      </c>
      <c r="J109" s="46" t="str">
        <f t="shared" si="23"/>
        <v/>
      </c>
      <c r="K109" s="52" t="str">
        <f t="shared" si="24"/>
        <v/>
      </c>
      <c r="L109" s="52" t="str">
        <f t="shared" si="25"/>
        <v/>
      </c>
      <c r="M109" s="46" t="str">
        <f t="shared" si="32"/>
        <v/>
      </c>
      <c r="N109" s="46" t="str">
        <f t="shared" si="26"/>
        <v/>
      </c>
      <c r="O109" s="46" t="str">
        <f t="shared" si="27"/>
        <v/>
      </c>
      <c r="P109" s="73" t="str">
        <f t="shared" si="28"/>
        <v/>
      </c>
      <c r="R109" s="46" t="str">
        <f t="shared" si="29"/>
        <v/>
      </c>
      <c r="T109" s="58" t="str">
        <f t="shared" si="18"/>
        <v/>
      </c>
      <c r="U109" s="58">
        <f t="shared" si="30"/>
        <v>0</v>
      </c>
      <c r="V109" s="59">
        <f t="shared" si="31"/>
        <v>0</v>
      </c>
    </row>
    <row r="110" spans="5:22" x14ac:dyDescent="0.2">
      <c r="E110" s="15" t="str">
        <f t="shared" si="19"/>
        <v/>
      </c>
      <c r="F110" s="16" t="str">
        <f>IF($E110="","",WORKDAY.INTL(DATE((IF(MONTH(F109)=12,YEAR(F109)+1,YEAR(F109))),(IF(MONTH(F109)=12,1,MONTH(F109)+1)),(+$F$11-1)),1,11,'festivos Colombia'!$B$3:$B$1305))</f>
        <v/>
      </c>
      <c r="G110" s="17" t="str">
        <f t="shared" si="20"/>
        <v/>
      </c>
      <c r="H110" s="46" t="str">
        <f t="shared" si="21"/>
        <v/>
      </c>
      <c r="I110" s="46" t="str">
        <f t="shared" si="22"/>
        <v/>
      </c>
      <c r="J110" s="46" t="str">
        <f t="shared" si="23"/>
        <v/>
      </c>
      <c r="K110" s="52" t="str">
        <f t="shared" si="24"/>
        <v/>
      </c>
      <c r="L110" s="52" t="str">
        <f t="shared" si="25"/>
        <v/>
      </c>
      <c r="M110" s="46" t="str">
        <f t="shared" si="32"/>
        <v/>
      </c>
      <c r="N110" s="46" t="str">
        <f t="shared" si="26"/>
        <v/>
      </c>
      <c r="O110" s="46" t="str">
        <f t="shared" si="27"/>
        <v/>
      </c>
      <c r="P110" s="73" t="str">
        <f t="shared" si="28"/>
        <v/>
      </c>
      <c r="R110" s="46" t="str">
        <f t="shared" si="29"/>
        <v/>
      </c>
      <c r="T110" s="58" t="str">
        <f t="shared" si="18"/>
        <v/>
      </c>
      <c r="U110" s="58">
        <f t="shared" si="30"/>
        <v>0</v>
      </c>
      <c r="V110" s="59">
        <f t="shared" si="31"/>
        <v>0</v>
      </c>
    </row>
    <row r="111" spans="5:22" x14ac:dyDescent="0.2">
      <c r="E111" s="15" t="str">
        <f t="shared" si="19"/>
        <v/>
      </c>
      <c r="F111" s="16" t="str">
        <f>IF($E111="","",WORKDAY.INTL(DATE((IF(MONTH(F110)=12,YEAR(F110)+1,YEAR(F110))),(IF(MONTH(F110)=12,1,MONTH(F110)+1)),(+$F$11-1)),1,11,'festivos Colombia'!$B$3:$B$1305))</f>
        <v/>
      </c>
      <c r="G111" s="17" t="str">
        <f t="shared" si="20"/>
        <v/>
      </c>
      <c r="H111" s="46" t="str">
        <f t="shared" si="21"/>
        <v/>
      </c>
      <c r="I111" s="46" t="str">
        <f t="shared" si="22"/>
        <v/>
      </c>
      <c r="J111" s="46" t="str">
        <f t="shared" si="23"/>
        <v/>
      </c>
      <c r="K111" s="52" t="str">
        <f t="shared" si="24"/>
        <v/>
      </c>
      <c r="L111" s="52" t="str">
        <f t="shared" si="25"/>
        <v/>
      </c>
      <c r="M111" s="46" t="str">
        <f t="shared" si="32"/>
        <v/>
      </c>
      <c r="N111" s="46" t="str">
        <f t="shared" si="26"/>
        <v/>
      </c>
      <c r="O111" s="46" t="str">
        <f t="shared" si="27"/>
        <v/>
      </c>
      <c r="P111" s="73" t="str">
        <f t="shared" si="28"/>
        <v/>
      </c>
      <c r="R111" s="46" t="str">
        <f t="shared" si="29"/>
        <v/>
      </c>
      <c r="T111" s="58" t="str">
        <f t="shared" si="18"/>
        <v/>
      </c>
      <c r="U111" s="58">
        <f t="shared" si="30"/>
        <v>0</v>
      </c>
      <c r="V111" s="59">
        <f t="shared" si="31"/>
        <v>0</v>
      </c>
    </row>
    <row r="112" spans="5:22" x14ac:dyDescent="0.2">
      <c r="E112" s="15" t="str">
        <f t="shared" si="19"/>
        <v/>
      </c>
      <c r="F112" s="16" t="str">
        <f>IF($E112="","",WORKDAY.INTL(DATE((IF(MONTH(F111)=12,YEAR(F111)+1,YEAR(F111))),(IF(MONTH(F111)=12,1,MONTH(F111)+1)),(+$F$11-1)),1,11,'festivos Colombia'!$B$3:$B$1305))</f>
        <v/>
      </c>
      <c r="G112" s="17" t="str">
        <f t="shared" si="20"/>
        <v/>
      </c>
      <c r="H112" s="46" t="str">
        <f t="shared" si="21"/>
        <v/>
      </c>
      <c r="I112" s="46" t="str">
        <f t="shared" si="22"/>
        <v/>
      </c>
      <c r="J112" s="46" t="str">
        <f t="shared" si="23"/>
        <v/>
      </c>
      <c r="K112" s="52" t="str">
        <f t="shared" si="24"/>
        <v/>
      </c>
      <c r="L112" s="52" t="str">
        <f t="shared" si="25"/>
        <v/>
      </c>
      <c r="M112" s="46" t="str">
        <f t="shared" si="32"/>
        <v/>
      </c>
      <c r="N112" s="46" t="str">
        <f t="shared" si="26"/>
        <v/>
      </c>
      <c r="O112" s="46" t="str">
        <f t="shared" si="27"/>
        <v/>
      </c>
      <c r="P112" s="73" t="str">
        <f t="shared" si="28"/>
        <v/>
      </c>
      <c r="R112" s="46" t="str">
        <f t="shared" si="29"/>
        <v/>
      </c>
      <c r="T112" s="58" t="str">
        <f t="shared" si="18"/>
        <v/>
      </c>
      <c r="U112" s="58">
        <f t="shared" si="30"/>
        <v>0</v>
      </c>
      <c r="V112" s="59">
        <f t="shared" si="31"/>
        <v>0</v>
      </c>
    </row>
    <row r="113" spans="5:22" x14ac:dyDescent="0.2">
      <c r="E113" s="15" t="str">
        <f t="shared" si="19"/>
        <v/>
      </c>
      <c r="F113" s="16" t="str">
        <f>IF($E113="","",WORKDAY.INTL(DATE((IF(MONTH(F112)=12,YEAR(F112)+1,YEAR(F112))),(IF(MONTH(F112)=12,1,MONTH(F112)+1)),(+$F$11-1)),1,11,'festivos Colombia'!$B$3:$B$1305))</f>
        <v/>
      </c>
      <c r="G113" s="17" t="str">
        <f t="shared" si="20"/>
        <v/>
      </c>
      <c r="H113" s="46" t="str">
        <f t="shared" si="21"/>
        <v/>
      </c>
      <c r="I113" s="46" t="str">
        <f t="shared" si="22"/>
        <v/>
      </c>
      <c r="J113" s="46" t="str">
        <f t="shared" si="23"/>
        <v/>
      </c>
      <c r="K113" s="52" t="str">
        <f t="shared" si="24"/>
        <v/>
      </c>
      <c r="L113" s="52" t="str">
        <f t="shared" si="25"/>
        <v/>
      </c>
      <c r="M113" s="46" t="str">
        <f t="shared" si="32"/>
        <v/>
      </c>
      <c r="N113" s="46" t="str">
        <f t="shared" si="26"/>
        <v/>
      </c>
      <c r="O113" s="46" t="str">
        <f t="shared" si="27"/>
        <v/>
      </c>
      <c r="P113" s="73" t="str">
        <f t="shared" si="28"/>
        <v/>
      </c>
      <c r="R113" s="46" t="str">
        <f t="shared" si="29"/>
        <v/>
      </c>
      <c r="T113" s="58" t="str">
        <f t="shared" si="18"/>
        <v/>
      </c>
      <c r="U113" s="58">
        <f t="shared" si="30"/>
        <v>0</v>
      </c>
      <c r="V113" s="59">
        <f t="shared" si="31"/>
        <v>0</v>
      </c>
    </row>
    <row r="114" spans="5:22" x14ac:dyDescent="0.2">
      <c r="E114" s="15" t="str">
        <f t="shared" si="19"/>
        <v/>
      </c>
      <c r="F114" s="16" t="str">
        <f>IF($E114="","",WORKDAY.INTL(DATE((IF(MONTH(F113)=12,YEAR(F113)+1,YEAR(F113))),(IF(MONTH(F113)=12,1,MONTH(F113)+1)),(+$F$11-1)),1,11,'festivos Colombia'!$B$3:$B$1305))</f>
        <v/>
      </c>
      <c r="G114" s="17" t="str">
        <f t="shared" si="20"/>
        <v/>
      </c>
      <c r="H114" s="46" t="str">
        <f t="shared" si="21"/>
        <v/>
      </c>
      <c r="I114" s="46" t="str">
        <f t="shared" si="22"/>
        <v/>
      </c>
      <c r="J114" s="46" t="str">
        <f t="shared" si="23"/>
        <v/>
      </c>
      <c r="K114" s="52" t="str">
        <f t="shared" si="24"/>
        <v/>
      </c>
      <c r="L114" s="52" t="str">
        <f t="shared" si="25"/>
        <v/>
      </c>
      <c r="M114" s="46" t="str">
        <f t="shared" si="32"/>
        <v/>
      </c>
      <c r="N114" s="46" t="str">
        <f t="shared" si="26"/>
        <v/>
      </c>
      <c r="O114" s="46" t="str">
        <f t="shared" si="27"/>
        <v/>
      </c>
      <c r="P114" s="73" t="str">
        <f t="shared" si="28"/>
        <v/>
      </c>
      <c r="R114" s="46" t="str">
        <f t="shared" si="29"/>
        <v/>
      </c>
      <c r="T114" s="58" t="str">
        <f t="shared" si="18"/>
        <v/>
      </c>
      <c r="U114" s="58">
        <f t="shared" si="30"/>
        <v>0</v>
      </c>
      <c r="V114" s="59">
        <f t="shared" si="31"/>
        <v>0</v>
      </c>
    </row>
    <row r="115" spans="5:22" x14ac:dyDescent="0.2">
      <c r="E115" s="15" t="str">
        <f t="shared" si="19"/>
        <v/>
      </c>
      <c r="F115" s="16" t="str">
        <f>IF($E115="","",WORKDAY.INTL(DATE((IF(MONTH(F114)=12,YEAR(F114)+1,YEAR(F114))),(IF(MONTH(F114)=12,1,MONTH(F114)+1)),(+$F$11-1)),1,11,'festivos Colombia'!$B$3:$B$1305))</f>
        <v/>
      </c>
      <c r="G115" s="17" t="str">
        <f t="shared" si="20"/>
        <v/>
      </c>
      <c r="H115" s="46" t="str">
        <f t="shared" si="21"/>
        <v/>
      </c>
      <c r="I115" s="46" t="str">
        <f t="shared" si="22"/>
        <v/>
      </c>
      <c r="J115" s="46" t="str">
        <f t="shared" si="23"/>
        <v/>
      </c>
      <c r="K115" s="52" t="str">
        <f t="shared" si="24"/>
        <v/>
      </c>
      <c r="L115" s="52" t="str">
        <f t="shared" si="25"/>
        <v/>
      </c>
      <c r="M115" s="46" t="str">
        <f t="shared" si="32"/>
        <v/>
      </c>
      <c r="N115" s="46" t="str">
        <f t="shared" si="26"/>
        <v/>
      </c>
      <c r="O115" s="46" t="str">
        <f t="shared" si="27"/>
        <v/>
      </c>
      <c r="P115" s="73" t="str">
        <f t="shared" si="28"/>
        <v/>
      </c>
      <c r="R115" s="46" t="str">
        <f t="shared" si="29"/>
        <v/>
      </c>
      <c r="T115" s="58" t="str">
        <f t="shared" si="18"/>
        <v/>
      </c>
      <c r="U115" s="58">
        <f t="shared" si="30"/>
        <v>0</v>
      </c>
      <c r="V115" s="59">
        <f t="shared" si="31"/>
        <v>0</v>
      </c>
    </row>
    <row r="116" spans="5:22" x14ac:dyDescent="0.2">
      <c r="E116" s="15" t="str">
        <f t="shared" si="19"/>
        <v/>
      </c>
      <c r="F116" s="16" t="str">
        <f>IF($E116="","",WORKDAY.INTL(DATE((IF(MONTH(F115)=12,YEAR(F115)+1,YEAR(F115))),(IF(MONTH(F115)=12,1,MONTH(F115)+1)),(+$F$11-1)),1,11,'festivos Colombia'!$B$3:$B$1305))</f>
        <v/>
      </c>
      <c r="G116" s="17" t="str">
        <f t="shared" si="20"/>
        <v/>
      </c>
      <c r="H116" s="46" t="str">
        <f t="shared" si="21"/>
        <v/>
      </c>
      <c r="I116" s="46" t="str">
        <f t="shared" si="22"/>
        <v/>
      </c>
      <c r="J116" s="46" t="str">
        <f t="shared" si="23"/>
        <v/>
      </c>
      <c r="K116" s="52" t="str">
        <f t="shared" si="24"/>
        <v/>
      </c>
      <c r="L116" s="52" t="str">
        <f t="shared" si="25"/>
        <v/>
      </c>
      <c r="M116" s="46" t="str">
        <f t="shared" si="32"/>
        <v/>
      </c>
      <c r="N116" s="46" t="str">
        <f t="shared" si="26"/>
        <v/>
      </c>
      <c r="O116" s="46" t="str">
        <f t="shared" si="27"/>
        <v/>
      </c>
      <c r="P116" s="73" t="str">
        <f t="shared" si="28"/>
        <v/>
      </c>
      <c r="R116" s="46" t="str">
        <f t="shared" si="29"/>
        <v/>
      </c>
      <c r="T116" s="58" t="str">
        <f t="shared" si="18"/>
        <v/>
      </c>
      <c r="U116" s="58">
        <f t="shared" si="30"/>
        <v>0</v>
      </c>
      <c r="V116" s="59">
        <f t="shared" si="31"/>
        <v>0</v>
      </c>
    </row>
    <row r="117" spans="5:22" x14ac:dyDescent="0.2">
      <c r="E117" s="15" t="str">
        <f t="shared" si="19"/>
        <v/>
      </c>
      <c r="F117" s="16" t="str">
        <f>IF($E117="","",WORKDAY.INTL(DATE((IF(MONTH(F116)=12,YEAR(F116)+1,YEAR(F116))),(IF(MONTH(F116)=12,1,MONTH(F116)+1)),(+$F$11-1)),1,11,'festivos Colombia'!$B$3:$B$1305))</f>
        <v/>
      </c>
      <c r="G117" s="17" t="str">
        <f t="shared" si="20"/>
        <v/>
      </c>
      <c r="H117" s="46" t="str">
        <f t="shared" si="21"/>
        <v/>
      </c>
      <c r="I117" s="46" t="str">
        <f t="shared" si="22"/>
        <v/>
      </c>
      <c r="J117" s="46" t="str">
        <f t="shared" si="23"/>
        <v/>
      </c>
      <c r="K117" s="52" t="str">
        <f t="shared" si="24"/>
        <v/>
      </c>
      <c r="L117" s="52" t="str">
        <f t="shared" si="25"/>
        <v/>
      </c>
      <c r="M117" s="46" t="str">
        <f t="shared" si="32"/>
        <v/>
      </c>
      <c r="N117" s="46" t="str">
        <f t="shared" si="26"/>
        <v/>
      </c>
      <c r="O117" s="46" t="str">
        <f t="shared" si="27"/>
        <v/>
      </c>
      <c r="P117" s="73" t="str">
        <f t="shared" si="28"/>
        <v/>
      </c>
      <c r="R117" s="46" t="str">
        <f t="shared" si="29"/>
        <v/>
      </c>
      <c r="T117" s="58" t="str">
        <f t="shared" si="18"/>
        <v/>
      </c>
      <c r="U117" s="58">
        <f t="shared" si="30"/>
        <v>0</v>
      </c>
      <c r="V117" s="59">
        <f t="shared" si="31"/>
        <v>0</v>
      </c>
    </row>
    <row r="118" spans="5:22" x14ac:dyDescent="0.2">
      <c r="E118" s="15" t="str">
        <f t="shared" si="19"/>
        <v/>
      </c>
      <c r="F118" s="16" t="str">
        <f>IF($E118="","",WORKDAY.INTL(DATE((IF(MONTH(F117)=12,YEAR(F117)+1,YEAR(F117))),(IF(MONTH(F117)=12,1,MONTH(F117)+1)),(+$F$11-1)),1,11,'festivos Colombia'!$B$3:$B$1305))</f>
        <v/>
      </c>
      <c r="G118" s="17" t="str">
        <f t="shared" si="20"/>
        <v/>
      </c>
      <c r="H118" s="46" t="str">
        <f t="shared" si="21"/>
        <v/>
      </c>
      <c r="I118" s="46" t="str">
        <f t="shared" si="22"/>
        <v/>
      </c>
      <c r="J118" s="46" t="str">
        <f t="shared" si="23"/>
        <v/>
      </c>
      <c r="K118" s="52" t="str">
        <f t="shared" si="24"/>
        <v/>
      </c>
      <c r="L118" s="52" t="str">
        <f t="shared" si="25"/>
        <v/>
      </c>
      <c r="M118" s="46" t="str">
        <f t="shared" si="32"/>
        <v/>
      </c>
      <c r="N118" s="46" t="str">
        <f t="shared" si="26"/>
        <v/>
      </c>
      <c r="O118" s="46" t="str">
        <f t="shared" si="27"/>
        <v/>
      </c>
      <c r="P118" s="73" t="str">
        <f t="shared" si="28"/>
        <v/>
      </c>
      <c r="R118" s="46" t="str">
        <f t="shared" si="29"/>
        <v/>
      </c>
      <c r="T118" s="58" t="str">
        <f t="shared" si="18"/>
        <v/>
      </c>
      <c r="U118" s="58">
        <f t="shared" si="30"/>
        <v>0</v>
      </c>
      <c r="V118" s="59">
        <f t="shared" si="31"/>
        <v>0</v>
      </c>
    </row>
    <row r="119" spans="5:22" x14ac:dyDescent="0.2">
      <c r="E119" s="15" t="str">
        <f t="shared" si="19"/>
        <v/>
      </c>
      <c r="F119" s="16" t="str">
        <f>IF($E119="","",WORKDAY.INTL(DATE((IF(MONTH(F118)=12,YEAR(F118)+1,YEAR(F118))),(IF(MONTH(F118)=12,1,MONTH(F118)+1)),(+$F$11-1)),1,11,'festivos Colombia'!$B$3:$B$1305))</f>
        <v/>
      </c>
      <c r="G119" s="17" t="str">
        <f t="shared" si="20"/>
        <v/>
      </c>
      <c r="H119" s="46" t="str">
        <f t="shared" si="21"/>
        <v/>
      </c>
      <c r="I119" s="46" t="str">
        <f t="shared" si="22"/>
        <v/>
      </c>
      <c r="J119" s="46" t="str">
        <f t="shared" si="23"/>
        <v/>
      </c>
      <c r="K119" s="52" t="str">
        <f t="shared" si="24"/>
        <v/>
      </c>
      <c r="L119" s="52" t="str">
        <f t="shared" si="25"/>
        <v/>
      </c>
      <c r="M119" s="46" t="str">
        <f t="shared" si="32"/>
        <v/>
      </c>
      <c r="N119" s="46" t="str">
        <f t="shared" si="26"/>
        <v/>
      </c>
      <c r="O119" s="46" t="str">
        <f t="shared" si="27"/>
        <v/>
      </c>
      <c r="P119" s="73" t="str">
        <f t="shared" si="28"/>
        <v/>
      </c>
      <c r="R119" s="46" t="str">
        <f t="shared" si="29"/>
        <v/>
      </c>
      <c r="T119" s="58" t="str">
        <f t="shared" si="18"/>
        <v/>
      </c>
      <c r="U119" s="58">
        <f t="shared" si="30"/>
        <v>0</v>
      </c>
      <c r="V119" s="59">
        <f t="shared" si="31"/>
        <v>0</v>
      </c>
    </row>
    <row r="120" spans="5:22" x14ac:dyDescent="0.2">
      <c r="E120" s="15" t="str">
        <f t="shared" si="19"/>
        <v/>
      </c>
      <c r="F120" s="16" t="str">
        <f>IF($E120="","",WORKDAY.INTL(DATE((IF(MONTH(F119)=12,YEAR(F119)+1,YEAR(F119))),(IF(MONTH(F119)=12,1,MONTH(F119)+1)),(+$F$11-1)),1,11,'festivos Colombia'!$B$3:$B$1305))</f>
        <v/>
      </c>
      <c r="G120" s="17" t="str">
        <f t="shared" si="20"/>
        <v/>
      </c>
      <c r="H120" s="46" t="str">
        <f t="shared" si="21"/>
        <v/>
      </c>
      <c r="I120" s="46" t="str">
        <f t="shared" si="22"/>
        <v/>
      </c>
      <c r="J120" s="46" t="str">
        <f t="shared" si="23"/>
        <v/>
      </c>
      <c r="K120" s="52" t="str">
        <f t="shared" si="24"/>
        <v/>
      </c>
      <c r="L120" s="52" t="str">
        <f t="shared" si="25"/>
        <v/>
      </c>
      <c r="M120" s="46" t="str">
        <f t="shared" si="32"/>
        <v/>
      </c>
      <c r="N120" s="46" t="str">
        <f t="shared" si="26"/>
        <v/>
      </c>
      <c r="O120" s="46" t="str">
        <f t="shared" si="27"/>
        <v/>
      </c>
      <c r="P120" s="73" t="str">
        <f t="shared" si="28"/>
        <v/>
      </c>
      <c r="R120" s="46" t="str">
        <f t="shared" si="29"/>
        <v/>
      </c>
      <c r="T120" s="58" t="str">
        <f t="shared" si="18"/>
        <v/>
      </c>
      <c r="U120" s="58">
        <f t="shared" si="30"/>
        <v>0</v>
      </c>
      <c r="V120" s="59">
        <f t="shared" si="31"/>
        <v>0</v>
      </c>
    </row>
    <row r="121" spans="5:22" x14ac:dyDescent="0.2">
      <c r="E121" s="15" t="str">
        <f t="shared" si="19"/>
        <v/>
      </c>
      <c r="F121" s="16" t="str">
        <f>IF($E121="","",WORKDAY.INTL(DATE((IF(MONTH(F120)=12,YEAR(F120)+1,YEAR(F120))),(IF(MONTH(F120)=12,1,MONTH(F120)+1)),(+$F$11-1)),1,11,'festivos Colombia'!$B$3:$B$1305))</f>
        <v/>
      </c>
      <c r="G121" s="17" t="str">
        <f t="shared" si="20"/>
        <v/>
      </c>
      <c r="H121" s="46" t="str">
        <f t="shared" si="21"/>
        <v/>
      </c>
      <c r="I121" s="46" t="str">
        <f t="shared" si="22"/>
        <v/>
      </c>
      <c r="J121" s="46" t="str">
        <f t="shared" si="23"/>
        <v/>
      </c>
      <c r="K121" s="52" t="str">
        <f t="shared" si="24"/>
        <v/>
      </c>
      <c r="L121" s="52" t="str">
        <f t="shared" si="25"/>
        <v/>
      </c>
      <c r="M121" s="46" t="str">
        <f t="shared" si="32"/>
        <v/>
      </c>
      <c r="N121" s="46" t="str">
        <f t="shared" si="26"/>
        <v/>
      </c>
      <c r="O121" s="46" t="str">
        <f t="shared" si="27"/>
        <v/>
      </c>
      <c r="P121" s="73" t="str">
        <f t="shared" si="28"/>
        <v/>
      </c>
      <c r="R121" s="46" t="str">
        <f t="shared" si="29"/>
        <v/>
      </c>
      <c r="T121" s="58" t="str">
        <f t="shared" si="18"/>
        <v/>
      </c>
      <c r="U121" s="58">
        <f t="shared" si="30"/>
        <v>0</v>
      </c>
      <c r="V121" s="59">
        <f t="shared" si="31"/>
        <v>0</v>
      </c>
    </row>
    <row r="122" spans="5:22" x14ac:dyDescent="0.2">
      <c r="E122" s="15" t="str">
        <f t="shared" si="19"/>
        <v/>
      </c>
      <c r="F122" s="16" t="str">
        <f>IF($E122="","",WORKDAY.INTL(DATE((IF(MONTH(F121)=12,YEAR(F121)+1,YEAR(F121))),(IF(MONTH(F121)=12,1,MONTH(F121)+1)),(+$F$11-1)),1,11,'festivos Colombia'!$B$3:$B$1305))</f>
        <v/>
      </c>
      <c r="G122" s="17" t="str">
        <f t="shared" si="20"/>
        <v/>
      </c>
      <c r="H122" s="46" t="str">
        <f t="shared" si="21"/>
        <v/>
      </c>
      <c r="I122" s="46" t="str">
        <f t="shared" si="22"/>
        <v/>
      </c>
      <c r="J122" s="46" t="str">
        <f t="shared" si="23"/>
        <v/>
      </c>
      <c r="K122" s="52" t="str">
        <f t="shared" si="24"/>
        <v/>
      </c>
      <c r="L122" s="52" t="str">
        <f t="shared" si="25"/>
        <v/>
      </c>
      <c r="M122" s="46" t="str">
        <f t="shared" si="32"/>
        <v/>
      </c>
      <c r="N122" s="46" t="str">
        <f t="shared" si="26"/>
        <v/>
      </c>
      <c r="O122" s="46" t="str">
        <f t="shared" si="27"/>
        <v/>
      </c>
      <c r="P122" s="73" t="str">
        <f t="shared" si="28"/>
        <v/>
      </c>
      <c r="R122" s="46" t="str">
        <f t="shared" si="29"/>
        <v/>
      </c>
      <c r="T122" s="58" t="str">
        <f t="shared" si="18"/>
        <v/>
      </c>
      <c r="U122" s="58">
        <f t="shared" si="30"/>
        <v>0</v>
      </c>
      <c r="V122" s="59">
        <f t="shared" si="31"/>
        <v>0</v>
      </c>
    </row>
    <row r="123" spans="5:22" x14ac:dyDescent="0.2">
      <c r="E123" s="15" t="str">
        <f t="shared" si="19"/>
        <v/>
      </c>
      <c r="F123" s="16" t="str">
        <f>IF($E123="","",WORKDAY.INTL(DATE((IF(MONTH(F122)=12,YEAR(F122)+1,YEAR(F122))),(IF(MONTH(F122)=12,1,MONTH(F122)+1)),(+$F$11-1)),1,11,'festivos Colombia'!$B$3:$B$1305))</f>
        <v/>
      </c>
      <c r="G123" s="17" t="str">
        <f t="shared" si="20"/>
        <v/>
      </c>
      <c r="H123" s="46" t="str">
        <f t="shared" si="21"/>
        <v/>
      </c>
      <c r="I123" s="46" t="str">
        <f t="shared" si="22"/>
        <v/>
      </c>
      <c r="J123" s="46" t="str">
        <f t="shared" si="23"/>
        <v/>
      </c>
      <c r="K123" s="52" t="str">
        <f t="shared" si="24"/>
        <v/>
      </c>
      <c r="L123" s="52" t="str">
        <f t="shared" si="25"/>
        <v/>
      </c>
      <c r="M123" s="46" t="str">
        <f t="shared" si="32"/>
        <v/>
      </c>
      <c r="N123" s="46" t="str">
        <f t="shared" si="26"/>
        <v/>
      </c>
      <c r="O123" s="46" t="str">
        <f t="shared" si="27"/>
        <v/>
      </c>
      <c r="P123" s="73" t="str">
        <f t="shared" si="28"/>
        <v/>
      </c>
      <c r="R123" s="46" t="str">
        <f t="shared" si="29"/>
        <v/>
      </c>
      <c r="T123" s="58" t="str">
        <f t="shared" si="18"/>
        <v/>
      </c>
      <c r="U123" s="58">
        <f t="shared" si="30"/>
        <v>0</v>
      </c>
      <c r="V123" s="59">
        <f t="shared" si="31"/>
        <v>0</v>
      </c>
    </row>
    <row r="124" spans="5:22" x14ac:dyDescent="0.2">
      <c r="E124" s="15" t="str">
        <f t="shared" si="19"/>
        <v/>
      </c>
      <c r="F124" s="16" t="str">
        <f>IF($E124="","",WORKDAY.INTL(DATE((IF(MONTH(F123)=12,YEAR(F123)+1,YEAR(F123))),(IF(MONTH(F123)=12,1,MONTH(F123)+1)),(+$F$11-1)),1,11,'festivos Colombia'!$B$3:$B$1305))</f>
        <v/>
      </c>
      <c r="G124" s="17" t="str">
        <f t="shared" si="20"/>
        <v/>
      </c>
      <c r="H124" s="46" t="str">
        <f t="shared" si="21"/>
        <v/>
      </c>
      <c r="I124" s="46" t="str">
        <f t="shared" si="22"/>
        <v/>
      </c>
      <c r="J124" s="46" t="str">
        <f t="shared" si="23"/>
        <v/>
      </c>
      <c r="K124" s="52" t="str">
        <f t="shared" si="24"/>
        <v/>
      </c>
      <c r="L124" s="52" t="str">
        <f t="shared" si="25"/>
        <v/>
      </c>
      <c r="M124" s="46" t="str">
        <f t="shared" si="32"/>
        <v/>
      </c>
      <c r="N124" s="46" t="str">
        <f t="shared" si="26"/>
        <v/>
      </c>
      <c r="O124" s="46" t="str">
        <f t="shared" si="27"/>
        <v/>
      </c>
      <c r="P124" s="73" t="str">
        <f t="shared" si="28"/>
        <v/>
      </c>
      <c r="R124" s="46" t="str">
        <f t="shared" si="29"/>
        <v/>
      </c>
      <c r="T124" s="58" t="str">
        <f t="shared" si="18"/>
        <v/>
      </c>
      <c r="U124" s="58">
        <f t="shared" si="30"/>
        <v>0</v>
      </c>
      <c r="V124" s="59">
        <f t="shared" si="31"/>
        <v>0</v>
      </c>
    </row>
    <row r="125" spans="5:22" x14ac:dyDescent="0.2">
      <c r="E125" s="15" t="str">
        <f t="shared" si="19"/>
        <v/>
      </c>
      <c r="F125" s="16" t="str">
        <f>IF($E125="","",WORKDAY.INTL(DATE((IF(MONTH(F124)=12,YEAR(F124)+1,YEAR(F124))),(IF(MONTH(F124)=12,1,MONTH(F124)+1)),(+$F$11-1)),1,11,'festivos Colombia'!$B$3:$B$1305))</f>
        <v/>
      </c>
      <c r="G125" s="17" t="str">
        <f t="shared" si="20"/>
        <v/>
      </c>
      <c r="H125" s="46" t="str">
        <f t="shared" si="21"/>
        <v/>
      </c>
      <c r="I125" s="46" t="str">
        <f t="shared" si="22"/>
        <v/>
      </c>
      <c r="J125" s="46" t="str">
        <f t="shared" si="23"/>
        <v/>
      </c>
      <c r="K125" s="52" t="str">
        <f t="shared" si="24"/>
        <v/>
      </c>
      <c r="L125" s="52" t="str">
        <f t="shared" si="25"/>
        <v/>
      </c>
      <c r="M125" s="46" t="str">
        <f t="shared" si="32"/>
        <v/>
      </c>
      <c r="N125" s="46" t="str">
        <f t="shared" si="26"/>
        <v/>
      </c>
      <c r="O125" s="46" t="str">
        <f t="shared" si="27"/>
        <v/>
      </c>
      <c r="P125" s="73" t="str">
        <f t="shared" si="28"/>
        <v/>
      </c>
      <c r="R125" s="46" t="str">
        <f t="shared" si="29"/>
        <v/>
      </c>
      <c r="T125" s="58" t="str">
        <f t="shared" si="18"/>
        <v/>
      </c>
      <c r="U125" s="58">
        <f t="shared" si="30"/>
        <v>0</v>
      </c>
      <c r="V125" s="59">
        <f t="shared" si="31"/>
        <v>0</v>
      </c>
    </row>
    <row r="126" spans="5:22" x14ac:dyDescent="0.2">
      <c r="E126" s="15" t="str">
        <f t="shared" si="19"/>
        <v/>
      </c>
      <c r="F126" s="16" t="str">
        <f>IF($E126="","",WORKDAY.INTL(DATE((IF(MONTH(F125)=12,YEAR(F125)+1,YEAR(F125))),(IF(MONTH(F125)=12,1,MONTH(F125)+1)),(+$F$11-1)),1,11,'festivos Colombia'!$B$3:$B$1305))</f>
        <v/>
      </c>
      <c r="G126" s="17" t="str">
        <f t="shared" si="20"/>
        <v/>
      </c>
      <c r="H126" s="46" t="str">
        <f t="shared" si="21"/>
        <v/>
      </c>
      <c r="I126" s="46" t="str">
        <f t="shared" si="22"/>
        <v/>
      </c>
      <c r="J126" s="46" t="str">
        <f t="shared" si="23"/>
        <v/>
      </c>
      <c r="K126" s="52" t="str">
        <f t="shared" si="24"/>
        <v/>
      </c>
      <c r="L126" s="52" t="str">
        <f t="shared" si="25"/>
        <v/>
      </c>
      <c r="M126" s="46" t="str">
        <f t="shared" si="32"/>
        <v/>
      </c>
      <c r="N126" s="46" t="str">
        <f t="shared" si="26"/>
        <v/>
      </c>
      <c r="O126" s="46" t="str">
        <f t="shared" si="27"/>
        <v/>
      </c>
      <c r="P126" s="73" t="str">
        <f t="shared" si="28"/>
        <v/>
      </c>
      <c r="R126" s="46" t="str">
        <f t="shared" si="29"/>
        <v/>
      </c>
      <c r="T126" s="58" t="str">
        <f t="shared" si="18"/>
        <v/>
      </c>
      <c r="U126" s="58">
        <f t="shared" si="30"/>
        <v>0</v>
      </c>
      <c r="V126" s="59">
        <f t="shared" si="31"/>
        <v>0</v>
      </c>
    </row>
    <row r="127" spans="5:22" x14ac:dyDescent="0.2">
      <c r="E127" s="15" t="str">
        <f t="shared" si="19"/>
        <v/>
      </c>
      <c r="F127" s="16" t="str">
        <f>IF($E127="","",WORKDAY.INTL(DATE((IF(MONTH(F126)=12,YEAR(F126)+1,YEAR(F126))),(IF(MONTH(F126)=12,1,MONTH(F126)+1)),(+$F$11-1)),1,11,'festivos Colombia'!$B$3:$B$1305))</f>
        <v/>
      </c>
      <c r="G127" s="17" t="str">
        <f t="shared" si="20"/>
        <v/>
      </c>
      <c r="H127" s="46" t="str">
        <f t="shared" si="21"/>
        <v/>
      </c>
      <c r="I127" s="46" t="str">
        <f t="shared" si="22"/>
        <v/>
      </c>
      <c r="J127" s="46" t="str">
        <f t="shared" si="23"/>
        <v/>
      </c>
      <c r="K127" s="52" t="str">
        <f t="shared" si="24"/>
        <v/>
      </c>
      <c r="L127" s="52" t="str">
        <f t="shared" si="25"/>
        <v/>
      </c>
      <c r="M127" s="46" t="str">
        <f t="shared" si="32"/>
        <v/>
      </c>
      <c r="N127" s="46" t="str">
        <f t="shared" si="26"/>
        <v/>
      </c>
      <c r="O127" s="46" t="str">
        <f t="shared" si="27"/>
        <v/>
      </c>
      <c r="P127" s="73" t="str">
        <f t="shared" si="28"/>
        <v/>
      </c>
      <c r="R127" s="46" t="str">
        <f t="shared" si="29"/>
        <v/>
      </c>
      <c r="T127" s="58" t="str">
        <f t="shared" si="18"/>
        <v/>
      </c>
      <c r="U127" s="58">
        <f t="shared" si="30"/>
        <v>0</v>
      </c>
      <c r="V127" s="59">
        <f t="shared" si="31"/>
        <v>0</v>
      </c>
    </row>
    <row r="128" spans="5:22" x14ac:dyDescent="0.2">
      <c r="E128" s="15" t="str">
        <f t="shared" si="19"/>
        <v/>
      </c>
      <c r="F128" s="16" t="str">
        <f>IF($E128="","",WORKDAY.INTL(DATE((IF(MONTH(F127)=12,YEAR(F127)+1,YEAR(F127))),(IF(MONTH(F127)=12,1,MONTH(F127)+1)),(+$F$11-1)),1,11,'festivos Colombia'!$B$3:$B$1305))</f>
        <v/>
      </c>
      <c r="G128" s="17" t="str">
        <f t="shared" si="20"/>
        <v/>
      </c>
      <c r="H128" s="46" t="str">
        <f t="shared" si="21"/>
        <v/>
      </c>
      <c r="I128" s="46" t="str">
        <f t="shared" si="22"/>
        <v/>
      </c>
      <c r="J128" s="46" t="str">
        <f t="shared" si="23"/>
        <v/>
      </c>
      <c r="K128" s="52" t="str">
        <f t="shared" si="24"/>
        <v/>
      </c>
      <c r="L128" s="52" t="str">
        <f t="shared" si="25"/>
        <v/>
      </c>
      <c r="M128" s="46" t="str">
        <f t="shared" si="32"/>
        <v/>
      </c>
      <c r="N128" s="46" t="str">
        <f t="shared" si="26"/>
        <v/>
      </c>
      <c r="O128" s="46" t="str">
        <f t="shared" si="27"/>
        <v/>
      </c>
      <c r="P128" s="73" t="str">
        <f t="shared" si="28"/>
        <v/>
      </c>
      <c r="R128" s="46" t="str">
        <f t="shared" si="29"/>
        <v/>
      </c>
      <c r="T128" s="58" t="str">
        <f t="shared" si="18"/>
        <v/>
      </c>
      <c r="U128" s="58">
        <f t="shared" si="30"/>
        <v>0</v>
      </c>
      <c r="V128" s="59">
        <f t="shared" si="31"/>
        <v>0</v>
      </c>
    </row>
    <row r="129" spans="5:22" x14ac:dyDescent="0.2">
      <c r="E129" s="15" t="str">
        <f t="shared" si="19"/>
        <v/>
      </c>
      <c r="F129" s="16" t="str">
        <f>IF($E129="","",WORKDAY.INTL(DATE((IF(MONTH(F128)=12,YEAR(F128)+1,YEAR(F128))),(IF(MONTH(F128)=12,1,MONTH(F128)+1)),(+$F$11-1)),1,11,'festivos Colombia'!$B$3:$B$1305))</f>
        <v/>
      </c>
      <c r="G129" s="17" t="str">
        <f t="shared" si="20"/>
        <v/>
      </c>
      <c r="H129" s="46" t="str">
        <f t="shared" si="21"/>
        <v/>
      </c>
      <c r="I129" s="46" t="str">
        <f t="shared" si="22"/>
        <v/>
      </c>
      <c r="J129" s="46" t="str">
        <f t="shared" si="23"/>
        <v/>
      </c>
      <c r="K129" s="52" t="str">
        <f t="shared" si="24"/>
        <v/>
      </c>
      <c r="L129" s="52" t="str">
        <f t="shared" si="25"/>
        <v/>
      </c>
      <c r="M129" s="46" t="str">
        <f t="shared" si="32"/>
        <v/>
      </c>
      <c r="N129" s="46" t="str">
        <f t="shared" si="26"/>
        <v/>
      </c>
      <c r="O129" s="46" t="str">
        <f t="shared" si="27"/>
        <v/>
      </c>
      <c r="P129" s="73" t="str">
        <f t="shared" si="28"/>
        <v/>
      </c>
      <c r="R129" s="46" t="str">
        <f t="shared" si="29"/>
        <v/>
      </c>
      <c r="T129" s="58" t="str">
        <f t="shared" si="18"/>
        <v/>
      </c>
      <c r="U129" s="58">
        <f t="shared" si="30"/>
        <v>0</v>
      </c>
      <c r="V129" s="59">
        <f t="shared" si="31"/>
        <v>0</v>
      </c>
    </row>
    <row r="130" spans="5:22" x14ac:dyDescent="0.2">
      <c r="E130" s="15" t="str">
        <f t="shared" si="19"/>
        <v/>
      </c>
      <c r="F130" s="16" t="str">
        <f>IF($E130="","",WORKDAY.INTL(DATE((IF(MONTH(F129)=12,YEAR(F129)+1,YEAR(F129))),(IF(MONTH(F129)=12,1,MONTH(F129)+1)),(+$F$11-1)),1,11,'festivos Colombia'!$B$3:$B$1305))</f>
        <v/>
      </c>
      <c r="G130" s="17" t="str">
        <f t="shared" si="20"/>
        <v/>
      </c>
      <c r="H130" s="46" t="str">
        <f t="shared" si="21"/>
        <v/>
      </c>
      <c r="I130" s="46" t="str">
        <f t="shared" si="22"/>
        <v/>
      </c>
      <c r="J130" s="46" t="str">
        <f t="shared" si="23"/>
        <v/>
      </c>
      <c r="K130" s="52" t="str">
        <f t="shared" si="24"/>
        <v/>
      </c>
      <c r="L130" s="52" t="str">
        <f t="shared" si="25"/>
        <v/>
      </c>
      <c r="M130" s="46" t="str">
        <f t="shared" si="32"/>
        <v/>
      </c>
      <c r="N130" s="46" t="str">
        <f t="shared" si="26"/>
        <v/>
      </c>
      <c r="O130" s="46" t="str">
        <f t="shared" si="27"/>
        <v/>
      </c>
      <c r="P130" s="73" t="str">
        <f t="shared" si="28"/>
        <v/>
      </c>
      <c r="R130" s="46" t="str">
        <f t="shared" si="29"/>
        <v/>
      </c>
      <c r="T130" s="58" t="str">
        <f t="shared" si="18"/>
        <v/>
      </c>
      <c r="U130" s="58">
        <f t="shared" si="30"/>
        <v>0</v>
      </c>
      <c r="V130" s="59">
        <f t="shared" si="31"/>
        <v>0</v>
      </c>
    </row>
    <row r="131" spans="5:22" x14ac:dyDescent="0.2">
      <c r="E131" s="15" t="str">
        <f t="shared" si="19"/>
        <v/>
      </c>
      <c r="F131" s="16" t="str">
        <f>IF($E131="","",WORKDAY.INTL(DATE((IF(MONTH(F130)=12,YEAR(F130)+1,YEAR(F130))),(IF(MONTH(F130)=12,1,MONTH(F130)+1)),(+$F$11-1)),1,11,'festivos Colombia'!$B$3:$B$1305))</f>
        <v/>
      </c>
      <c r="G131" s="17" t="str">
        <f t="shared" si="20"/>
        <v/>
      </c>
      <c r="H131" s="46" t="str">
        <f t="shared" si="21"/>
        <v/>
      </c>
      <c r="I131" s="46" t="str">
        <f t="shared" si="22"/>
        <v/>
      </c>
      <c r="J131" s="46" t="str">
        <f t="shared" si="23"/>
        <v/>
      </c>
      <c r="K131" s="52" t="str">
        <f t="shared" si="24"/>
        <v/>
      </c>
      <c r="L131" s="52" t="str">
        <f t="shared" si="25"/>
        <v/>
      </c>
      <c r="M131" s="46" t="str">
        <f t="shared" si="32"/>
        <v/>
      </c>
      <c r="N131" s="46" t="str">
        <f t="shared" si="26"/>
        <v/>
      </c>
      <c r="O131" s="46" t="str">
        <f t="shared" si="27"/>
        <v/>
      </c>
      <c r="P131" s="73" t="str">
        <f t="shared" si="28"/>
        <v/>
      </c>
      <c r="R131" s="46" t="str">
        <f t="shared" si="29"/>
        <v/>
      </c>
      <c r="T131" s="58" t="str">
        <f t="shared" si="18"/>
        <v/>
      </c>
      <c r="U131" s="58">
        <f t="shared" si="30"/>
        <v>0</v>
      </c>
      <c r="V131" s="59">
        <f t="shared" si="31"/>
        <v>0</v>
      </c>
    </row>
    <row r="132" spans="5:22" x14ac:dyDescent="0.2">
      <c r="E132" s="15" t="str">
        <f t="shared" si="19"/>
        <v/>
      </c>
      <c r="F132" s="16" t="str">
        <f>IF($E132="","",WORKDAY.INTL(DATE((IF(MONTH(F131)=12,YEAR(F131)+1,YEAR(F131))),(IF(MONTH(F131)=12,1,MONTH(F131)+1)),(+$F$11-1)),1,11,'festivos Colombia'!$B$3:$B$1305))</f>
        <v/>
      </c>
      <c r="G132" s="17" t="str">
        <f t="shared" si="20"/>
        <v/>
      </c>
      <c r="H132" s="46" t="str">
        <f t="shared" si="21"/>
        <v/>
      </c>
      <c r="I132" s="46" t="str">
        <f t="shared" si="22"/>
        <v/>
      </c>
      <c r="J132" s="46" t="str">
        <f t="shared" si="23"/>
        <v/>
      </c>
      <c r="K132" s="52" t="str">
        <f t="shared" si="24"/>
        <v/>
      </c>
      <c r="L132" s="52" t="str">
        <f t="shared" si="25"/>
        <v/>
      </c>
      <c r="M132" s="46" t="str">
        <f t="shared" si="32"/>
        <v/>
      </c>
      <c r="N132" s="46" t="str">
        <f t="shared" si="26"/>
        <v/>
      </c>
      <c r="O132" s="46" t="str">
        <f t="shared" si="27"/>
        <v/>
      </c>
      <c r="P132" s="73" t="str">
        <f t="shared" si="28"/>
        <v/>
      </c>
      <c r="R132" s="46" t="str">
        <f t="shared" si="29"/>
        <v/>
      </c>
      <c r="T132" s="58" t="str">
        <f t="shared" si="18"/>
        <v/>
      </c>
      <c r="U132" s="58">
        <f t="shared" si="30"/>
        <v>0</v>
      </c>
      <c r="V132" s="59">
        <f t="shared" si="31"/>
        <v>0</v>
      </c>
    </row>
    <row r="133" spans="5:22" x14ac:dyDescent="0.2">
      <c r="E133" s="15" t="str">
        <f t="shared" si="19"/>
        <v/>
      </c>
      <c r="F133" s="16" t="str">
        <f>IF($E133="","",WORKDAY.INTL(DATE((IF(MONTH(F132)=12,YEAR(F132)+1,YEAR(F132))),(IF(MONTH(F132)=12,1,MONTH(F132)+1)),(+$F$11-1)),1,11,'festivos Colombia'!$B$3:$B$1305))</f>
        <v/>
      </c>
      <c r="G133" s="17" t="str">
        <f t="shared" si="20"/>
        <v/>
      </c>
      <c r="H133" s="46" t="str">
        <f t="shared" si="21"/>
        <v/>
      </c>
      <c r="I133" s="46" t="str">
        <f t="shared" si="22"/>
        <v/>
      </c>
      <c r="J133" s="46" t="str">
        <f t="shared" si="23"/>
        <v/>
      </c>
      <c r="K133" s="52" t="str">
        <f t="shared" si="24"/>
        <v/>
      </c>
      <c r="L133" s="52" t="str">
        <f t="shared" si="25"/>
        <v/>
      </c>
      <c r="M133" s="46" t="str">
        <f t="shared" si="32"/>
        <v/>
      </c>
      <c r="N133" s="46" t="str">
        <f t="shared" si="26"/>
        <v/>
      </c>
      <c r="O133" s="46" t="str">
        <f t="shared" si="27"/>
        <v/>
      </c>
      <c r="P133" s="73" t="str">
        <f t="shared" si="28"/>
        <v/>
      </c>
      <c r="R133" s="46" t="str">
        <f t="shared" si="29"/>
        <v/>
      </c>
      <c r="T133" s="58" t="str">
        <f t="shared" si="18"/>
        <v/>
      </c>
      <c r="U133" s="58">
        <f t="shared" si="30"/>
        <v>0</v>
      </c>
      <c r="V133" s="59">
        <f t="shared" si="31"/>
        <v>0</v>
      </c>
    </row>
    <row r="134" spans="5:22" x14ac:dyDescent="0.2">
      <c r="E134" s="15" t="str">
        <f t="shared" si="19"/>
        <v/>
      </c>
      <c r="F134" s="16" t="str">
        <f>IF($E134="","",WORKDAY.INTL(DATE((IF(MONTH(F133)=12,YEAR(F133)+1,YEAR(F133))),(IF(MONTH(F133)=12,1,MONTH(F133)+1)),(+$F$11-1)),1,11,'festivos Colombia'!$B$3:$B$1305))</f>
        <v/>
      </c>
      <c r="G134" s="17" t="str">
        <f t="shared" si="20"/>
        <v/>
      </c>
      <c r="H134" s="46" t="str">
        <f t="shared" si="21"/>
        <v/>
      </c>
      <c r="I134" s="46" t="str">
        <f t="shared" si="22"/>
        <v/>
      </c>
      <c r="J134" s="46" t="str">
        <f t="shared" si="23"/>
        <v/>
      </c>
      <c r="K134" s="52" t="str">
        <f t="shared" si="24"/>
        <v/>
      </c>
      <c r="L134" s="52" t="str">
        <f t="shared" si="25"/>
        <v/>
      </c>
      <c r="M134" s="46" t="str">
        <f t="shared" si="32"/>
        <v/>
      </c>
      <c r="N134" s="46" t="str">
        <f t="shared" si="26"/>
        <v/>
      </c>
      <c r="O134" s="46" t="str">
        <f t="shared" si="27"/>
        <v/>
      </c>
      <c r="P134" s="73" t="str">
        <f t="shared" si="28"/>
        <v/>
      </c>
      <c r="R134" s="46" t="str">
        <f t="shared" si="29"/>
        <v/>
      </c>
      <c r="T134" s="58" t="str">
        <f t="shared" si="18"/>
        <v/>
      </c>
      <c r="U134" s="58">
        <f t="shared" si="30"/>
        <v>0</v>
      </c>
      <c r="V134" s="59">
        <f t="shared" si="31"/>
        <v>0</v>
      </c>
    </row>
    <row r="135" spans="5:22" x14ac:dyDescent="0.2">
      <c r="E135" s="15" t="str">
        <f t="shared" si="19"/>
        <v/>
      </c>
      <c r="F135" s="16" t="str">
        <f>IF($E135="","",WORKDAY.INTL(DATE((IF(MONTH(F134)=12,YEAR(F134)+1,YEAR(F134))),(IF(MONTH(F134)=12,1,MONTH(F134)+1)),(+$F$11-1)),1,11,'festivos Colombia'!$B$3:$B$1305))</f>
        <v/>
      </c>
      <c r="G135" s="17" t="str">
        <f t="shared" si="20"/>
        <v/>
      </c>
      <c r="H135" s="46" t="str">
        <f t="shared" si="21"/>
        <v/>
      </c>
      <c r="I135" s="46" t="str">
        <f t="shared" si="22"/>
        <v/>
      </c>
      <c r="J135" s="46" t="str">
        <f t="shared" si="23"/>
        <v/>
      </c>
      <c r="K135" s="52" t="str">
        <f t="shared" si="24"/>
        <v/>
      </c>
      <c r="L135" s="52" t="str">
        <f t="shared" si="25"/>
        <v/>
      </c>
      <c r="M135" s="46" t="str">
        <f t="shared" si="32"/>
        <v/>
      </c>
      <c r="N135" s="46" t="str">
        <f t="shared" si="26"/>
        <v/>
      </c>
      <c r="O135" s="46" t="str">
        <f t="shared" si="27"/>
        <v/>
      </c>
      <c r="P135" s="73" t="str">
        <f t="shared" si="28"/>
        <v/>
      </c>
      <c r="R135" s="46" t="str">
        <f t="shared" si="29"/>
        <v/>
      </c>
      <c r="T135" s="58" t="str">
        <f t="shared" si="18"/>
        <v/>
      </c>
      <c r="U135" s="58">
        <f t="shared" si="30"/>
        <v>0</v>
      </c>
      <c r="V135" s="59">
        <f t="shared" si="31"/>
        <v>0</v>
      </c>
    </row>
    <row r="136" spans="5:22" x14ac:dyDescent="0.2">
      <c r="E136" s="15" t="str">
        <f t="shared" si="19"/>
        <v/>
      </c>
      <c r="F136" s="16" t="str">
        <f>IF($E136="","",WORKDAY.INTL(DATE((IF(MONTH(F135)=12,YEAR(F135)+1,YEAR(F135))),(IF(MONTH(F135)=12,1,MONTH(F135)+1)),(+$F$11-1)),1,11,'festivos Colombia'!$B$3:$B$1305))</f>
        <v/>
      </c>
      <c r="G136" s="17" t="str">
        <f t="shared" si="20"/>
        <v/>
      </c>
      <c r="H136" s="46" t="str">
        <f t="shared" si="21"/>
        <v/>
      </c>
      <c r="I136" s="46" t="str">
        <f t="shared" si="22"/>
        <v/>
      </c>
      <c r="J136" s="46" t="str">
        <f t="shared" si="23"/>
        <v/>
      </c>
      <c r="K136" s="52" t="str">
        <f t="shared" si="24"/>
        <v/>
      </c>
      <c r="L136" s="52" t="str">
        <f t="shared" si="25"/>
        <v/>
      </c>
      <c r="M136" s="46" t="str">
        <f t="shared" si="32"/>
        <v/>
      </c>
      <c r="N136" s="46" t="str">
        <f t="shared" si="26"/>
        <v/>
      </c>
      <c r="O136" s="46" t="str">
        <f t="shared" si="27"/>
        <v/>
      </c>
      <c r="P136" s="73" t="str">
        <f t="shared" si="28"/>
        <v/>
      </c>
      <c r="R136" s="46" t="str">
        <f t="shared" si="29"/>
        <v/>
      </c>
      <c r="T136" s="58" t="str">
        <f t="shared" si="18"/>
        <v/>
      </c>
      <c r="U136" s="58">
        <f t="shared" si="30"/>
        <v>0</v>
      </c>
      <c r="V136" s="59">
        <f t="shared" si="31"/>
        <v>0</v>
      </c>
    </row>
    <row r="137" spans="5:22" x14ac:dyDescent="0.2">
      <c r="E137" s="15" t="str">
        <f t="shared" si="19"/>
        <v/>
      </c>
      <c r="F137" s="16" t="str">
        <f>IF($E137="","",WORKDAY.INTL(DATE((IF(MONTH(F136)=12,YEAR(F136)+1,YEAR(F136))),(IF(MONTH(F136)=12,1,MONTH(F136)+1)),(+$F$11-1)),1,11,'festivos Colombia'!$B$3:$B$1305))</f>
        <v/>
      </c>
      <c r="G137" s="17" t="str">
        <f t="shared" si="20"/>
        <v/>
      </c>
      <c r="H137" s="46" t="str">
        <f t="shared" si="21"/>
        <v/>
      </c>
      <c r="I137" s="46" t="str">
        <f t="shared" si="22"/>
        <v/>
      </c>
      <c r="J137" s="46" t="str">
        <f t="shared" si="23"/>
        <v/>
      </c>
      <c r="K137" s="52" t="str">
        <f t="shared" si="24"/>
        <v/>
      </c>
      <c r="L137" s="52" t="str">
        <f t="shared" si="25"/>
        <v/>
      </c>
      <c r="M137" s="46" t="str">
        <f t="shared" si="32"/>
        <v/>
      </c>
      <c r="N137" s="46" t="str">
        <f t="shared" si="26"/>
        <v/>
      </c>
      <c r="O137" s="46" t="str">
        <f t="shared" si="27"/>
        <v/>
      </c>
      <c r="P137" s="73" t="str">
        <f t="shared" si="28"/>
        <v/>
      </c>
      <c r="R137" s="46" t="str">
        <f t="shared" si="29"/>
        <v/>
      </c>
      <c r="T137" s="58" t="str">
        <f t="shared" si="18"/>
        <v/>
      </c>
      <c r="U137" s="58">
        <f t="shared" si="30"/>
        <v>0</v>
      </c>
      <c r="V137" s="59">
        <f t="shared" si="31"/>
        <v>0</v>
      </c>
    </row>
    <row r="138" spans="5:22" x14ac:dyDescent="0.2">
      <c r="E138" s="15" t="str">
        <f t="shared" si="19"/>
        <v/>
      </c>
      <c r="F138" s="16" t="str">
        <f>IF($E138="","",WORKDAY.INTL(DATE((IF(MONTH(F137)=12,YEAR(F137)+1,YEAR(F137))),(IF(MONTH(F137)=12,1,MONTH(F137)+1)),(+$F$11-1)),1,11,'festivos Colombia'!$B$3:$B$1305))</f>
        <v/>
      </c>
      <c r="G138" s="17" t="str">
        <f t="shared" si="20"/>
        <v/>
      </c>
      <c r="H138" s="46" t="str">
        <f t="shared" si="21"/>
        <v/>
      </c>
      <c r="I138" s="46" t="str">
        <f t="shared" si="22"/>
        <v/>
      </c>
      <c r="J138" s="46" t="str">
        <f t="shared" si="23"/>
        <v/>
      </c>
      <c r="K138" s="52" t="str">
        <f t="shared" si="24"/>
        <v/>
      </c>
      <c r="L138" s="52" t="str">
        <f t="shared" si="25"/>
        <v/>
      </c>
      <c r="M138" s="46" t="str">
        <f t="shared" si="32"/>
        <v/>
      </c>
      <c r="N138" s="46" t="str">
        <f t="shared" si="26"/>
        <v/>
      </c>
      <c r="O138" s="46" t="str">
        <f t="shared" si="27"/>
        <v/>
      </c>
      <c r="P138" s="73" t="str">
        <f t="shared" si="28"/>
        <v/>
      </c>
      <c r="R138" s="46" t="str">
        <f t="shared" si="29"/>
        <v/>
      </c>
      <c r="T138" s="58" t="str">
        <f t="shared" si="18"/>
        <v/>
      </c>
      <c r="U138" s="58">
        <f t="shared" si="30"/>
        <v>0</v>
      </c>
      <c r="V138" s="59">
        <f t="shared" si="31"/>
        <v>0</v>
      </c>
    </row>
    <row r="139" spans="5:22" x14ac:dyDescent="0.2">
      <c r="E139" s="15" t="str">
        <f t="shared" si="19"/>
        <v/>
      </c>
      <c r="F139" s="16" t="str">
        <f>IF($E139="","",WORKDAY.INTL(DATE((IF(MONTH(F138)=12,YEAR(F138)+1,YEAR(F138))),(IF(MONTH(F138)=12,1,MONTH(F138)+1)),(+$F$11-1)),1,11,'festivos Colombia'!$B$3:$B$1305))</f>
        <v/>
      </c>
      <c r="G139" s="17" t="str">
        <f t="shared" si="20"/>
        <v/>
      </c>
      <c r="H139" s="46" t="str">
        <f t="shared" si="21"/>
        <v/>
      </c>
      <c r="I139" s="46" t="str">
        <f t="shared" si="22"/>
        <v/>
      </c>
      <c r="J139" s="46" t="str">
        <f t="shared" si="23"/>
        <v/>
      </c>
      <c r="K139" s="52" t="str">
        <f t="shared" si="24"/>
        <v/>
      </c>
      <c r="L139" s="52" t="str">
        <f t="shared" si="25"/>
        <v/>
      </c>
      <c r="M139" s="46" t="str">
        <f t="shared" si="32"/>
        <v/>
      </c>
      <c r="N139" s="46" t="str">
        <f t="shared" si="26"/>
        <v/>
      </c>
      <c r="O139" s="46" t="str">
        <f t="shared" si="27"/>
        <v/>
      </c>
      <c r="P139" s="73" t="str">
        <f t="shared" si="28"/>
        <v/>
      </c>
      <c r="R139" s="46" t="str">
        <f t="shared" si="29"/>
        <v/>
      </c>
      <c r="T139" s="58" t="str">
        <f t="shared" si="18"/>
        <v/>
      </c>
      <c r="U139" s="58">
        <f t="shared" si="30"/>
        <v>0</v>
      </c>
      <c r="V139" s="59">
        <f t="shared" si="31"/>
        <v>0</v>
      </c>
    </row>
    <row r="140" spans="5:22" x14ac:dyDescent="0.2">
      <c r="E140" s="15" t="str">
        <f t="shared" si="19"/>
        <v/>
      </c>
      <c r="F140" s="16" t="str">
        <f>IF($E140="","",WORKDAY.INTL(DATE((IF(MONTH(F139)=12,YEAR(F139)+1,YEAR(F139))),(IF(MONTH(F139)=12,1,MONTH(F139)+1)),(+$F$11-1)),1,11,'festivos Colombia'!$B$3:$B$1305))</f>
        <v/>
      </c>
      <c r="G140" s="17" t="str">
        <f t="shared" si="20"/>
        <v/>
      </c>
      <c r="H140" s="46" t="str">
        <f t="shared" si="21"/>
        <v/>
      </c>
      <c r="I140" s="46" t="str">
        <f t="shared" si="22"/>
        <v/>
      </c>
      <c r="J140" s="46" t="str">
        <f t="shared" si="23"/>
        <v/>
      </c>
      <c r="K140" s="52" t="str">
        <f t="shared" si="24"/>
        <v/>
      </c>
      <c r="L140" s="52" t="str">
        <f t="shared" si="25"/>
        <v/>
      </c>
      <c r="M140" s="46" t="str">
        <f t="shared" si="32"/>
        <v/>
      </c>
      <c r="N140" s="46" t="str">
        <f t="shared" si="26"/>
        <v/>
      </c>
      <c r="O140" s="46" t="str">
        <f t="shared" si="27"/>
        <v/>
      </c>
      <c r="P140" s="73" t="str">
        <f t="shared" si="28"/>
        <v/>
      </c>
      <c r="R140" s="46" t="str">
        <f t="shared" si="29"/>
        <v/>
      </c>
      <c r="T140" s="58" t="str">
        <f t="shared" si="18"/>
        <v/>
      </c>
      <c r="U140" s="58">
        <f t="shared" si="30"/>
        <v>0</v>
      </c>
      <c r="V140" s="59">
        <f t="shared" si="31"/>
        <v>0</v>
      </c>
    </row>
    <row r="141" spans="5:22" x14ac:dyDescent="0.2">
      <c r="E141" s="15" t="str">
        <f t="shared" si="19"/>
        <v/>
      </c>
      <c r="F141" s="16" t="str">
        <f>IF($E141="","",WORKDAY.INTL(DATE((IF(MONTH(F140)=12,YEAR(F140)+1,YEAR(F140))),(IF(MONTH(F140)=12,1,MONTH(F140)+1)),(+$F$11-1)),1,11,'festivos Colombia'!$B$3:$B$1305))</f>
        <v/>
      </c>
      <c r="G141" s="17" t="str">
        <f t="shared" si="20"/>
        <v/>
      </c>
      <c r="H141" s="46" t="str">
        <f t="shared" si="21"/>
        <v/>
      </c>
      <c r="I141" s="46" t="str">
        <f t="shared" si="22"/>
        <v/>
      </c>
      <c r="J141" s="46" t="str">
        <f t="shared" si="23"/>
        <v/>
      </c>
      <c r="K141" s="52" t="str">
        <f t="shared" si="24"/>
        <v/>
      </c>
      <c r="L141" s="52" t="str">
        <f t="shared" si="25"/>
        <v/>
      </c>
      <c r="M141" s="46" t="str">
        <f t="shared" si="32"/>
        <v/>
      </c>
      <c r="N141" s="46" t="str">
        <f t="shared" si="26"/>
        <v/>
      </c>
      <c r="O141" s="46" t="str">
        <f t="shared" si="27"/>
        <v/>
      </c>
      <c r="P141" s="73" t="str">
        <f t="shared" si="28"/>
        <v/>
      </c>
      <c r="R141" s="46" t="str">
        <f t="shared" si="29"/>
        <v/>
      </c>
      <c r="T141" s="58" t="str">
        <f t="shared" si="18"/>
        <v/>
      </c>
      <c r="U141" s="58">
        <f t="shared" si="30"/>
        <v>0</v>
      </c>
      <c r="V141" s="59">
        <f t="shared" si="31"/>
        <v>0</v>
      </c>
    </row>
    <row r="142" spans="5:22" x14ac:dyDescent="0.2">
      <c r="E142" s="15" t="str">
        <f t="shared" si="19"/>
        <v/>
      </c>
      <c r="F142" s="16" t="str">
        <f>IF($E142="","",WORKDAY.INTL(DATE((IF(MONTH(F141)=12,YEAR(F141)+1,YEAR(F141))),(IF(MONTH(F141)=12,1,MONTH(F141)+1)),(+$F$11-1)),1,11,'festivos Colombia'!$B$3:$B$1305))</f>
        <v/>
      </c>
      <c r="G142" s="17" t="str">
        <f t="shared" si="20"/>
        <v/>
      </c>
      <c r="H142" s="46" t="str">
        <f t="shared" si="21"/>
        <v/>
      </c>
      <c r="I142" s="46" t="str">
        <f t="shared" si="22"/>
        <v/>
      </c>
      <c r="J142" s="46" t="str">
        <f t="shared" si="23"/>
        <v/>
      </c>
      <c r="K142" s="52" t="str">
        <f t="shared" si="24"/>
        <v/>
      </c>
      <c r="L142" s="52" t="str">
        <f t="shared" si="25"/>
        <v/>
      </c>
      <c r="M142" s="46" t="str">
        <f t="shared" si="32"/>
        <v/>
      </c>
      <c r="N142" s="46" t="str">
        <f t="shared" si="26"/>
        <v/>
      </c>
      <c r="O142" s="46" t="str">
        <f t="shared" si="27"/>
        <v/>
      </c>
      <c r="P142" s="73" t="str">
        <f t="shared" si="28"/>
        <v/>
      </c>
      <c r="R142" s="46" t="str">
        <f t="shared" si="29"/>
        <v/>
      </c>
      <c r="T142" s="58" t="str">
        <f t="shared" si="18"/>
        <v/>
      </c>
      <c r="U142" s="58">
        <f t="shared" si="30"/>
        <v>0</v>
      </c>
      <c r="V142" s="59">
        <f t="shared" si="31"/>
        <v>0</v>
      </c>
    </row>
    <row r="143" spans="5:22" x14ac:dyDescent="0.2">
      <c r="E143" s="15" t="str">
        <f t="shared" si="19"/>
        <v/>
      </c>
      <c r="U143" s="56" t="s">
        <v>31</v>
      </c>
      <c r="V143" s="60">
        <f ca="1">SUM(V23:V142)</f>
        <v>8.3505235724258924</v>
      </c>
    </row>
    <row r="144" spans="5:22" x14ac:dyDescent="0.2">
      <c r="E144" s="15" t="str">
        <f t="shared" si="19"/>
        <v/>
      </c>
    </row>
    <row r="145" spans="5:5" x14ac:dyDescent="0.2">
      <c r="E145" s="15" t="str">
        <f t="shared" si="19"/>
        <v/>
      </c>
    </row>
    <row r="146" spans="5:5" x14ac:dyDescent="0.2">
      <c r="E146" s="15" t="str">
        <f t="shared" si="19"/>
        <v/>
      </c>
    </row>
    <row r="147" spans="5:5" x14ac:dyDescent="0.2">
      <c r="E147" s="15" t="str">
        <f t="shared" si="19"/>
        <v/>
      </c>
    </row>
    <row r="148" spans="5:5" x14ac:dyDescent="0.2">
      <c r="E148" s="15" t="str">
        <f t="shared" si="19"/>
        <v/>
      </c>
    </row>
    <row r="149" spans="5:5" x14ac:dyDescent="0.2">
      <c r="E149" s="15" t="str">
        <f t="shared" si="19"/>
        <v/>
      </c>
    </row>
    <row r="150" spans="5:5" x14ac:dyDescent="0.2">
      <c r="E150" s="15" t="str">
        <f t="shared" si="19"/>
        <v/>
      </c>
    </row>
    <row r="151" spans="5:5" x14ac:dyDescent="0.2">
      <c r="E151" s="15" t="str">
        <f t="shared" ref="E151:E214" si="33">IF(E150&gt;=$F$14,"",E150+1)</f>
        <v/>
      </c>
    </row>
    <row r="152" spans="5:5" x14ac:dyDescent="0.2">
      <c r="E152" s="15" t="str">
        <f t="shared" si="33"/>
        <v/>
      </c>
    </row>
    <row r="153" spans="5:5" x14ac:dyDescent="0.2">
      <c r="E153" s="15" t="str">
        <f t="shared" si="33"/>
        <v/>
      </c>
    </row>
    <row r="154" spans="5:5" x14ac:dyDescent="0.2">
      <c r="E154" s="15" t="str">
        <f t="shared" si="33"/>
        <v/>
      </c>
    </row>
    <row r="155" spans="5:5" x14ac:dyDescent="0.2">
      <c r="E155" s="15" t="str">
        <f t="shared" si="33"/>
        <v/>
      </c>
    </row>
    <row r="156" spans="5:5" x14ac:dyDescent="0.2">
      <c r="E156" s="15" t="str">
        <f t="shared" si="33"/>
        <v/>
      </c>
    </row>
    <row r="157" spans="5:5" x14ac:dyDescent="0.2">
      <c r="E157" s="15" t="str">
        <f t="shared" si="33"/>
        <v/>
      </c>
    </row>
    <row r="158" spans="5:5" x14ac:dyDescent="0.2">
      <c r="E158" s="15" t="str">
        <f t="shared" si="33"/>
        <v/>
      </c>
    </row>
    <row r="159" spans="5:5" x14ac:dyDescent="0.2">
      <c r="E159" s="15" t="str">
        <f t="shared" si="33"/>
        <v/>
      </c>
    </row>
    <row r="160" spans="5:5" x14ac:dyDescent="0.2">
      <c r="E160" s="15" t="str">
        <f t="shared" si="33"/>
        <v/>
      </c>
    </row>
    <row r="161" spans="5:5" x14ac:dyDescent="0.2">
      <c r="E161" s="15" t="str">
        <f t="shared" si="33"/>
        <v/>
      </c>
    </row>
    <row r="162" spans="5:5" x14ac:dyDescent="0.2">
      <c r="E162" s="15" t="str">
        <f t="shared" si="33"/>
        <v/>
      </c>
    </row>
    <row r="163" spans="5:5" x14ac:dyDescent="0.2">
      <c r="E163" s="15" t="str">
        <f t="shared" si="33"/>
        <v/>
      </c>
    </row>
    <row r="164" spans="5:5" x14ac:dyDescent="0.2">
      <c r="E164" s="15" t="str">
        <f t="shared" si="33"/>
        <v/>
      </c>
    </row>
    <row r="165" spans="5:5" x14ac:dyDescent="0.2">
      <c r="E165" s="15" t="str">
        <f t="shared" si="33"/>
        <v/>
      </c>
    </row>
    <row r="166" spans="5:5" x14ac:dyDescent="0.2">
      <c r="E166" s="15" t="str">
        <f t="shared" si="33"/>
        <v/>
      </c>
    </row>
    <row r="167" spans="5:5" x14ac:dyDescent="0.2">
      <c r="E167" s="15" t="str">
        <f t="shared" si="33"/>
        <v/>
      </c>
    </row>
    <row r="168" spans="5:5" x14ac:dyDescent="0.2">
      <c r="E168" s="15" t="str">
        <f t="shared" si="33"/>
        <v/>
      </c>
    </row>
    <row r="169" spans="5:5" x14ac:dyDescent="0.2">
      <c r="E169" s="15" t="str">
        <f t="shared" si="33"/>
        <v/>
      </c>
    </row>
    <row r="170" spans="5:5" x14ac:dyDescent="0.2">
      <c r="E170" s="15" t="str">
        <f t="shared" si="33"/>
        <v/>
      </c>
    </row>
    <row r="171" spans="5:5" x14ac:dyDescent="0.2">
      <c r="E171" s="15" t="str">
        <f t="shared" si="33"/>
        <v/>
      </c>
    </row>
    <row r="172" spans="5:5" x14ac:dyDescent="0.2">
      <c r="E172" s="15" t="str">
        <f t="shared" si="33"/>
        <v/>
      </c>
    </row>
    <row r="173" spans="5:5" x14ac:dyDescent="0.2">
      <c r="E173" s="15" t="str">
        <f t="shared" si="33"/>
        <v/>
      </c>
    </row>
    <row r="174" spans="5:5" x14ac:dyDescent="0.2">
      <c r="E174" s="15" t="str">
        <f t="shared" si="33"/>
        <v/>
      </c>
    </row>
    <row r="175" spans="5:5" x14ac:dyDescent="0.2">
      <c r="E175" s="15" t="str">
        <f t="shared" si="33"/>
        <v/>
      </c>
    </row>
    <row r="176" spans="5:5" x14ac:dyDescent="0.2">
      <c r="E176" s="15" t="str">
        <f t="shared" si="33"/>
        <v/>
      </c>
    </row>
    <row r="177" spans="5:5" x14ac:dyDescent="0.2">
      <c r="E177" s="15" t="str">
        <f t="shared" si="33"/>
        <v/>
      </c>
    </row>
    <row r="178" spans="5:5" x14ac:dyDescent="0.2">
      <c r="E178" s="15" t="str">
        <f t="shared" si="33"/>
        <v/>
      </c>
    </row>
    <row r="179" spans="5:5" x14ac:dyDescent="0.2">
      <c r="E179" s="15" t="str">
        <f t="shared" si="33"/>
        <v/>
      </c>
    </row>
    <row r="180" spans="5:5" x14ac:dyDescent="0.2">
      <c r="E180" s="15" t="str">
        <f t="shared" si="33"/>
        <v/>
      </c>
    </row>
    <row r="181" spans="5:5" x14ac:dyDescent="0.2">
      <c r="E181" s="15" t="str">
        <f t="shared" si="33"/>
        <v/>
      </c>
    </row>
    <row r="182" spans="5:5" x14ac:dyDescent="0.2">
      <c r="E182" s="15" t="str">
        <f t="shared" si="33"/>
        <v/>
      </c>
    </row>
    <row r="183" spans="5:5" x14ac:dyDescent="0.2">
      <c r="E183" s="15" t="str">
        <f t="shared" si="33"/>
        <v/>
      </c>
    </row>
    <row r="184" spans="5:5" x14ac:dyDescent="0.2">
      <c r="E184" s="15" t="str">
        <f t="shared" si="33"/>
        <v/>
      </c>
    </row>
    <row r="185" spans="5:5" x14ac:dyDescent="0.2">
      <c r="E185" s="15" t="str">
        <f t="shared" si="33"/>
        <v/>
      </c>
    </row>
    <row r="186" spans="5:5" x14ac:dyDescent="0.2">
      <c r="E186" s="15" t="str">
        <f t="shared" si="33"/>
        <v/>
      </c>
    </row>
    <row r="187" spans="5:5" x14ac:dyDescent="0.2">
      <c r="E187" s="15" t="str">
        <f t="shared" si="33"/>
        <v/>
      </c>
    </row>
    <row r="188" spans="5:5" x14ac:dyDescent="0.2">
      <c r="E188" s="15" t="str">
        <f t="shared" si="33"/>
        <v/>
      </c>
    </row>
    <row r="189" spans="5:5" x14ac:dyDescent="0.2">
      <c r="E189" s="15" t="str">
        <f t="shared" si="33"/>
        <v/>
      </c>
    </row>
    <row r="190" spans="5:5" x14ac:dyDescent="0.2">
      <c r="E190" s="15" t="str">
        <f t="shared" si="33"/>
        <v/>
      </c>
    </row>
    <row r="191" spans="5:5" x14ac:dyDescent="0.2">
      <c r="E191" s="15" t="str">
        <f t="shared" si="33"/>
        <v/>
      </c>
    </row>
    <row r="192" spans="5:5" x14ac:dyDescent="0.2">
      <c r="E192" s="15" t="str">
        <f t="shared" si="33"/>
        <v/>
      </c>
    </row>
    <row r="193" spans="5:5" x14ac:dyDescent="0.2">
      <c r="E193" s="15" t="str">
        <f t="shared" si="33"/>
        <v/>
      </c>
    </row>
    <row r="194" spans="5:5" x14ac:dyDescent="0.2">
      <c r="E194" s="15" t="str">
        <f t="shared" si="33"/>
        <v/>
      </c>
    </row>
    <row r="195" spans="5:5" x14ac:dyDescent="0.2">
      <c r="E195" s="15" t="str">
        <f t="shared" si="33"/>
        <v/>
      </c>
    </row>
    <row r="196" spans="5:5" x14ac:dyDescent="0.2">
      <c r="E196" s="15" t="str">
        <f t="shared" si="33"/>
        <v/>
      </c>
    </row>
    <row r="197" spans="5:5" x14ac:dyDescent="0.2">
      <c r="E197" s="15" t="str">
        <f t="shared" si="33"/>
        <v/>
      </c>
    </row>
    <row r="198" spans="5:5" x14ac:dyDescent="0.2">
      <c r="E198" s="15" t="str">
        <f t="shared" si="33"/>
        <v/>
      </c>
    </row>
    <row r="199" spans="5:5" x14ac:dyDescent="0.2">
      <c r="E199" s="15" t="str">
        <f t="shared" si="33"/>
        <v/>
      </c>
    </row>
    <row r="200" spans="5:5" x14ac:dyDescent="0.2">
      <c r="E200" s="15" t="str">
        <f t="shared" si="33"/>
        <v/>
      </c>
    </row>
    <row r="201" spans="5:5" x14ac:dyDescent="0.2">
      <c r="E201" s="15" t="str">
        <f t="shared" si="33"/>
        <v/>
      </c>
    </row>
    <row r="202" spans="5:5" x14ac:dyDescent="0.2">
      <c r="E202" s="15" t="str">
        <f t="shared" si="33"/>
        <v/>
      </c>
    </row>
    <row r="203" spans="5:5" x14ac:dyDescent="0.2">
      <c r="E203" s="15" t="str">
        <f t="shared" si="33"/>
        <v/>
      </c>
    </row>
    <row r="204" spans="5:5" x14ac:dyDescent="0.2">
      <c r="E204" s="15" t="str">
        <f t="shared" si="33"/>
        <v/>
      </c>
    </row>
    <row r="205" spans="5:5" x14ac:dyDescent="0.2">
      <c r="E205" s="15" t="str">
        <f t="shared" si="33"/>
        <v/>
      </c>
    </row>
    <row r="206" spans="5:5" x14ac:dyDescent="0.2">
      <c r="E206" s="15" t="str">
        <f t="shared" si="33"/>
        <v/>
      </c>
    </row>
    <row r="207" spans="5:5" x14ac:dyDescent="0.2">
      <c r="E207" s="15" t="str">
        <f t="shared" si="33"/>
        <v/>
      </c>
    </row>
    <row r="208" spans="5:5" x14ac:dyDescent="0.2">
      <c r="E208" s="15" t="str">
        <f t="shared" si="33"/>
        <v/>
      </c>
    </row>
    <row r="209" spans="5:5" x14ac:dyDescent="0.2">
      <c r="E209" s="15" t="str">
        <f t="shared" si="33"/>
        <v/>
      </c>
    </row>
    <row r="210" spans="5:5" x14ac:dyDescent="0.2">
      <c r="E210" s="15" t="str">
        <f t="shared" si="33"/>
        <v/>
      </c>
    </row>
    <row r="211" spans="5:5" x14ac:dyDescent="0.2">
      <c r="E211" s="15" t="str">
        <f t="shared" si="33"/>
        <v/>
      </c>
    </row>
    <row r="212" spans="5:5" x14ac:dyDescent="0.2">
      <c r="E212" s="15" t="str">
        <f t="shared" si="33"/>
        <v/>
      </c>
    </row>
    <row r="213" spans="5:5" x14ac:dyDescent="0.2">
      <c r="E213" s="15" t="str">
        <f t="shared" si="33"/>
        <v/>
      </c>
    </row>
    <row r="214" spans="5:5" x14ac:dyDescent="0.2">
      <c r="E214" s="15" t="str">
        <f t="shared" si="33"/>
        <v/>
      </c>
    </row>
    <row r="215" spans="5:5" x14ac:dyDescent="0.2">
      <c r="E215" s="15" t="str">
        <f t="shared" ref="E215:E252" si="34">IF(E214&gt;=$F$14,"",E214+1)</f>
        <v/>
      </c>
    </row>
    <row r="216" spans="5:5" x14ac:dyDescent="0.2">
      <c r="E216" s="15" t="str">
        <f t="shared" si="34"/>
        <v/>
      </c>
    </row>
    <row r="217" spans="5:5" x14ac:dyDescent="0.2">
      <c r="E217" s="15" t="str">
        <f t="shared" si="34"/>
        <v/>
      </c>
    </row>
    <row r="218" spans="5:5" x14ac:dyDescent="0.2">
      <c r="E218" s="15" t="str">
        <f t="shared" si="34"/>
        <v/>
      </c>
    </row>
    <row r="219" spans="5:5" x14ac:dyDescent="0.2">
      <c r="E219" s="15" t="str">
        <f t="shared" si="34"/>
        <v/>
      </c>
    </row>
    <row r="220" spans="5:5" x14ac:dyDescent="0.2">
      <c r="E220" s="15" t="str">
        <f t="shared" si="34"/>
        <v/>
      </c>
    </row>
    <row r="221" spans="5:5" x14ac:dyDescent="0.2">
      <c r="E221" s="15" t="str">
        <f t="shared" si="34"/>
        <v/>
      </c>
    </row>
    <row r="222" spans="5:5" x14ac:dyDescent="0.2">
      <c r="E222" s="15" t="str">
        <f t="shared" si="34"/>
        <v/>
      </c>
    </row>
    <row r="223" spans="5:5" x14ac:dyDescent="0.2">
      <c r="E223" s="15" t="str">
        <f t="shared" si="34"/>
        <v/>
      </c>
    </row>
    <row r="224" spans="5:5" x14ac:dyDescent="0.2">
      <c r="E224" s="15" t="str">
        <f t="shared" si="34"/>
        <v/>
      </c>
    </row>
    <row r="225" spans="5:5" x14ac:dyDescent="0.2">
      <c r="E225" s="15" t="str">
        <f t="shared" si="34"/>
        <v/>
      </c>
    </row>
    <row r="226" spans="5:5" x14ac:dyDescent="0.2">
      <c r="E226" s="15" t="str">
        <f t="shared" si="34"/>
        <v/>
      </c>
    </row>
    <row r="227" spans="5:5" x14ac:dyDescent="0.2">
      <c r="E227" s="15" t="str">
        <f t="shared" si="34"/>
        <v/>
      </c>
    </row>
    <row r="228" spans="5:5" x14ac:dyDescent="0.2">
      <c r="E228" s="15" t="str">
        <f t="shared" si="34"/>
        <v/>
      </c>
    </row>
    <row r="229" spans="5:5" x14ac:dyDescent="0.2">
      <c r="E229" s="15" t="str">
        <f t="shared" si="34"/>
        <v/>
      </c>
    </row>
    <row r="230" spans="5:5" x14ac:dyDescent="0.2">
      <c r="E230" s="15" t="str">
        <f t="shared" si="34"/>
        <v/>
      </c>
    </row>
    <row r="231" spans="5:5" x14ac:dyDescent="0.2">
      <c r="E231" s="15" t="str">
        <f t="shared" si="34"/>
        <v/>
      </c>
    </row>
    <row r="232" spans="5:5" x14ac:dyDescent="0.2">
      <c r="E232" s="15" t="str">
        <f t="shared" si="34"/>
        <v/>
      </c>
    </row>
    <row r="233" spans="5:5" x14ac:dyDescent="0.2">
      <c r="E233" s="15" t="str">
        <f t="shared" si="34"/>
        <v/>
      </c>
    </row>
    <row r="234" spans="5:5" x14ac:dyDescent="0.2">
      <c r="E234" s="15" t="str">
        <f t="shared" si="34"/>
        <v/>
      </c>
    </row>
    <row r="235" spans="5:5" x14ac:dyDescent="0.2">
      <c r="E235" s="15" t="str">
        <f t="shared" si="34"/>
        <v/>
      </c>
    </row>
    <row r="236" spans="5:5" x14ac:dyDescent="0.2">
      <c r="E236" s="15" t="str">
        <f t="shared" si="34"/>
        <v/>
      </c>
    </row>
    <row r="237" spans="5:5" x14ac:dyDescent="0.2">
      <c r="E237" s="15" t="str">
        <f t="shared" si="34"/>
        <v/>
      </c>
    </row>
    <row r="238" spans="5:5" x14ac:dyDescent="0.2">
      <c r="E238" s="15" t="str">
        <f t="shared" si="34"/>
        <v/>
      </c>
    </row>
    <row r="239" spans="5:5" x14ac:dyDescent="0.2">
      <c r="E239" s="15" t="str">
        <f t="shared" si="34"/>
        <v/>
      </c>
    </row>
    <row r="240" spans="5:5" x14ac:dyDescent="0.2">
      <c r="E240" s="15" t="str">
        <f t="shared" si="34"/>
        <v/>
      </c>
    </row>
    <row r="241" spans="5:5" x14ac:dyDescent="0.2">
      <c r="E241" s="15" t="str">
        <f t="shared" si="34"/>
        <v/>
      </c>
    </row>
    <row r="242" spans="5:5" x14ac:dyDescent="0.2">
      <c r="E242" s="15" t="str">
        <f t="shared" si="34"/>
        <v/>
      </c>
    </row>
    <row r="243" spans="5:5" x14ac:dyDescent="0.2">
      <c r="E243" s="15" t="str">
        <f t="shared" si="34"/>
        <v/>
      </c>
    </row>
    <row r="244" spans="5:5" x14ac:dyDescent="0.2">
      <c r="E244" s="15" t="str">
        <f t="shared" si="34"/>
        <v/>
      </c>
    </row>
    <row r="245" spans="5:5" x14ac:dyDescent="0.2">
      <c r="E245" s="15" t="str">
        <f t="shared" si="34"/>
        <v/>
      </c>
    </row>
    <row r="246" spans="5:5" x14ac:dyDescent="0.2">
      <c r="E246" s="15" t="str">
        <f t="shared" si="34"/>
        <v/>
      </c>
    </row>
    <row r="247" spans="5:5" x14ac:dyDescent="0.2">
      <c r="E247" s="15" t="str">
        <f t="shared" si="34"/>
        <v/>
      </c>
    </row>
    <row r="248" spans="5:5" x14ac:dyDescent="0.2">
      <c r="E248" s="15" t="str">
        <f t="shared" si="34"/>
        <v/>
      </c>
    </row>
    <row r="249" spans="5:5" x14ac:dyDescent="0.2">
      <c r="E249" s="15" t="str">
        <f t="shared" si="34"/>
        <v/>
      </c>
    </row>
    <row r="250" spans="5:5" x14ac:dyDescent="0.2">
      <c r="E250" s="15" t="str">
        <f t="shared" si="34"/>
        <v/>
      </c>
    </row>
    <row r="251" spans="5:5" x14ac:dyDescent="0.2">
      <c r="E251" s="15" t="str">
        <f t="shared" si="34"/>
        <v/>
      </c>
    </row>
    <row r="252" spans="5:5" x14ac:dyDescent="0.2">
      <c r="E252" s="15" t="str">
        <f t="shared" si="34"/>
        <v/>
      </c>
    </row>
  </sheetData>
  <protectedRanges>
    <protectedRange sqref="F4:F5" name="Rango1"/>
  </protectedRanges>
  <conditionalFormatting sqref="P22:P142">
    <cfRule type="cellIs" dxfId="0" priority="1" operator="between">
      <formula>0</formula>
      <formula>0.09999999</formula>
    </cfRule>
  </conditionalFormatting>
  <dataValidations count="6">
    <dataValidation type="whole" allowBlank="1" showInputMessage="1" showErrorMessage="1" error="El Plazo mínimo es de 12 meses  y el Plazo máximo es de 120" prompt="El Plazo mínimo es de 12 meses  y el Plazo máximo es de 120" sqref="F14" xr:uid="{93B7555D-5994-4FEF-B92A-138C4AFF4D48}">
      <formula1>12</formula1>
      <formula2>120</formula2>
    </dataValidation>
    <dataValidation type="list" allowBlank="1" showInputMessage="1" showErrorMessage="1" sqref="F15" xr:uid="{10014C58-B204-46D2-8BA2-17E65DB2C677}">
      <formula1>DESICION</formula1>
    </dataValidation>
    <dataValidation type="whole" allowBlank="1" showInputMessage="1" showErrorMessage="1" error="La fecha de pago debe ser entre el 01 y el 30 de cada mes con base en la facilidad del cliente" sqref="F11" xr:uid="{4B755FA6-5DFB-4787-99C1-54C2C9C796D5}">
      <formula1>1</formula1>
      <formula2>30</formula2>
    </dataValidation>
    <dataValidation type="list" allowBlank="1" showInputMessage="1" showErrorMessage="1" sqref="F12" xr:uid="{83688613-6935-41DF-BDF4-9E5F5126A213}">
      <formula1>COMISIONES</formula1>
    </dataValidation>
    <dataValidation operator="equal" allowBlank="1" showInputMessage="1" showErrorMessage="1" error="Se debe ingresar periodo de gracia sin cobro a capital igual a 3" sqref="F16" xr:uid="{9E585589-A7E5-4EFD-B2D0-23065CF50596}"/>
    <dataValidation type="whole" allowBlank="1" showInputMessage="1" showErrorMessage="1" error="El monto mínimo es de $1.316.703 y el monto máximo es de $292.308.066" sqref="F10" xr:uid="{29D52F3F-772D-4DB6-9825-2B401C582E05}">
      <formula1>1316703</formula1>
      <formula2>292308066</formula2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A6193B-A116-40BF-BF05-2B8CBBC7B487}">
          <x14:formula1>
            <xm:f>'Ciudad DANE'!$A$2:$A$1124</xm:f>
          </x14:formula1>
          <xm:sqref>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D80F-B7BF-43A7-8457-78307CEEDEC4}">
  <dimension ref="B2:H36"/>
  <sheetViews>
    <sheetView showGridLines="0" view="pageBreakPreview" topLeftCell="A9" zoomScale="70" zoomScaleNormal="115" zoomScaleSheetLayoutView="70" workbookViewId="0">
      <selection activeCell="H2" sqref="H2:H4"/>
    </sheetView>
  </sheetViews>
  <sheetFormatPr baseColWidth="10" defaultRowHeight="15" x14ac:dyDescent="0.25"/>
  <cols>
    <col min="1" max="1" width="1.7109375" customWidth="1"/>
    <col min="3" max="3" width="20.7109375" customWidth="1"/>
    <col min="5" max="5" width="29.28515625" bestFit="1" customWidth="1"/>
    <col min="6" max="6" width="8.7109375" customWidth="1"/>
    <col min="7" max="7" width="7.28515625" customWidth="1"/>
    <col min="8" max="8" width="27.85546875" customWidth="1"/>
    <col min="9" max="9" width="3.5703125" customWidth="1"/>
  </cols>
  <sheetData>
    <row r="2" spans="2:8" x14ac:dyDescent="0.25">
      <c r="H2" s="99" t="s">
        <v>1156</v>
      </c>
    </row>
    <row r="3" spans="2:8" x14ac:dyDescent="0.25">
      <c r="H3" s="100"/>
    </row>
    <row r="4" spans="2:8" ht="15.75" thickBot="1" x14ac:dyDescent="0.3">
      <c r="H4" s="100"/>
    </row>
    <row r="5" spans="2:8" x14ac:dyDescent="0.25">
      <c r="B5" s="101">
        <f ca="1">NOW()</f>
        <v>45845.396289351855</v>
      </c>
      <c r="C5" s="101"/>
      <c r="D5" s="93"/>
      <c r="E5" s="93"/>
      <c r="F5" s="93"/>
      <c r="G5" s="93"/>
      <c r="H5" s="93"/>
    </row>
    <row r="6" spans="2:8" x14ac:dyDescent="0.25">
      <c r="E6" s="85" t="s">
        <v>1136</v>
      </c>
      <c r="F6" s="85"/>
      <c r="G6" s="85"/>
      <c r="H6" s="86">
        <f>+'Simulador Libranzas'!F14</f>
        <v>12</v>
      </c>
    </row>
    <row r="7" spans="2:8" ht="15" customHeight="1" x14ac:dyDescent="0.25">
      <c r="B7" s="104">
        <f>'Simulador Libranzas'!F10</f>
        <v>10000000</v>
      </c>
      <c r="C7" s="104"/>
      <c r="E7" s="85" t="s">
        <v>1137</v>
      </c>
      <c r="F7" s="85"/>
      <c r="G7" s="85"/>
      <c r="H7" s="87">
        <f>+'Simulador Libranzas'!F6</f>
        <v>0.1956</v>
      </c>
    </row>
    <row r="8" spans="2:8" ht="15" customHeight="1" x14ac:dyDescent="0.25">
      <c r="B8" s="104"/>
      <c r="C8" s="104"/>
      <c r="E8" s="85" t="s">
        <v>1138</v>
      </c>
      <c r="F8" s="85"/>
      <c r="G8" s="85"/>
      <c r="H8" s="87">
        <f>+(1+H7)^(1/12)-1</f>
        <v>1.4998714461245566E-2</v>
      </c>
    </row>
    <row r="9" spans="2:8" ht="15" customHeight="1" x14ac:dyDescent="0.25">
      <c r="B9" s="104"/>
      <c r="C9" s="104"/>
      <c r="E9" s="85" t="s">
        <v>1150</v>
      </c>
      <c r="F9" s="85"/>
      <c r="G9" s="85"/>
      <c r="H9" s="94">
        <f ca="1">+'Simulador Libranzas'!F11</f>
        <v>7</v>
      </c>
    </row>
    <row r="10" spans="2:8" ht="15" customHeight="1" x14ac:dyDescent="0.25">
      <c r="B10" s="105" t="s">
        <v>1135</v>
      </c>
      <c r="C10" s="105"/>
      <c r="E10" s="85" t="s">
        <v>1151</v>
      </c>
      <c r="F10" s="85"/>
      <c r="G10" s="85"/>
      <c r="H10" s="95">
        <f>+'Simulador Libranzas'!F16*30</f>
        <v>90</v>
      </c>
    </row>
    <row r="11" spans="2:8" ht="15" customHeight="1" x14ac:dyDescent="0.25">
      <c r="B11" s="105"/>
      <c r="C11" s="105"/>
    </row>
    <row r="12" spans="2:8" ht="20.25" customHeight="1" x14ac:dyDescent="0.25">
      <c r="B12" s="105"/>
      <c r="C12" s="105"/>
      <c r="E12" s="89" t="s">
        <v>1139</v>
      </c>
      <c r="F12" s="89"/>
      <c r="G12" s="89"/>
      <c r="H12" s="90">
        <f ca="1">+'Simulador Libranzas'!O26</f>
        <v>1289529.7013735538</v>
      </c>
    </row>
    <row r="14" spans="2:8" x14ac:dyDescent="0.25">
      <c r="B14" s="82" t="s">
        <v>1140</v>
      </c>
    </row>
    <row r="16" spans="2:8" ht="21" x14ac:dyDescent="0.35">
      <c r="B16" s="80" t="s">
        <v>1141</v>
      </c>
      <c r="C16" s="80"/>
      <c r="D16" s="80"/>
      <c r="E16" s="80"/>
      <c r="F16" s="80"/>
      <c r="G16" s="80"/>
      <c r="H16" s="88">
        <f ca="1">(1+IRR('Simulador Libranzas'!Q22:Q34))^12-1</f>
        <v>0.24702136555085286</v>
      </c>
    </row>
    <row r="17" spans="2:8" ht="21" x14ac:dyDescent="0.35">
      <c r="B17" s="80" t="s">
        <v>1142</v>
      </c>
      <c r="C17" s="80"/>
      <c r="D17" s="80"/>
      <c r="E17" s="80"/>
      <c r="F17" s="80"/>
      <c r="G17" s="80"/>
      <c r="H17" s="81">
        <f ca="1">+H19+H20+H23+H24+H21</f>
        <v>11522810.004431978</v>
      </c>
    </row>
    <row r="19" spans="2:8" x14ac:dyDescent="0.25">
      <c r="B19" s="83" t="s">
        <v>1143</v>
      </c>
      <c r="C19" s="83"/>
      <c r="D19" s="83"/>
      <c r="E19" s="83"/>
      <c r="F19" s="83"/>
      <c r="G19" s="83"/>
      <c r="H19" s="84">
        <f>+'Simulador Libranzas'!F10</f>
        <v>10000000</v>
      </c>
    </row>
    <row r="20" spans="2:8" x14ac:dyDescent="0.25">
      <c r="B20" s="91" t="s">
        <v>1144</v>
      </c>
      <c r="C20" s="91"/>
      <c r="D20" s="91"/>
      <c r="E20" s="91"/>
      <c r="F20" s="91"/>
      <c r="G20" s="91"/>
      <c r="H20" s="92">
        <f ca="1">+SUM('Simulador Libranzas'!I23:I142)</f>
        <v>1237810.0044319781</v>
      </c>
    </row>
    <row r="21" spans="2:8" x14ac:dyDescent="0.25">
      <c r="B21" s="83" t="s">
        <v>1145</v>
      </c>
      <c r="C21" s="83"/>
      <c r="D21" s="83"/>
      <c r="E21" s="83"/>
      <c r="F21" s="83"/>
      <c r="G21" s="83"/>
      <c r="H21" s="83">
        <v>0</v>
      </c>
    </row>
    <row r="22" spans="2:8" x14ac:dyDescent="0.25">
      <c r="B22" s="83" t="s">
        <v>1153</v>
      </c>
      <c r="C22" s="83"/>
      <c r="D22" s="83"/>
      <c r="E22" s="83"/>
      <c r="F22" s="83"/>
      <c r="G22" s="83"/>
      <c r="H22" s="83"/>
    </row>
    <row r="23" spans="2:8" x14ac:dyDescent="0.25">
      <c r="B23" s="91" t="s">
        <v>1146</v>
      </c>
      <c r="C23" s="91"/>
      <c r="D23" s="91"/>
      <c r="E23" s="91"/>
      <c r="F23" s="91"/>
      <c r="G23" s="91"/>
      <c r="H23" s="92">
        <v>9000</v>
      </c>
    </row>
    <row r="24" spans="2:8" x14ac:dyDescent="0.25">
      <c r="B24" s="91" t="s">
        <v>1147</v>
      </c>
      <c r="C24" s="91"/>
      <c r="D24" s="91"/>
      <c r="E24" s="91"/>
      <c r="F24" s="91"/>
      <c r="G24" s="91"/>
      <c r="H24" s="92">
        <f ca="1">+SUM('Simulador Libranzas'!M23:M142)</f>
        <v>276000</v>
      </c>
    </row>
    <row r="25" spans="2:8" x14ac:dyDescent="0.25">
      <c r="B25" s="91" t="s">
        <v>1154</v>
      </c>
      <c r="C25" s="91"/>
      <c r="D25" s="91"/>
      <c r="E25" s="91"/>
      <c r="F25" s="91"/>
      <c r="G25" s="91"/>
      <c r="H25" s="92">
        <f ca="1">IF('Simulador Libranzas'!$F$16=1,'Simulador Libranzas'!$H$23,
 IF('Simulador Libranzas'!$F$16=2,SUM('Simulador Libranzas'!$H$23:$H$24),
                                        SUM('Simulador Libranzas'!$H$23:$H$25)))</f>
        <v>460042.69207000849</v>
      </c>
    </row>
    <row r="29" spans="2:8" ht="60.75" customHeight="1" x14ac:dyDescent="0.25">
      <c r="B29" s="102" t="s">
        <v>1152</v>
      </c>
      <c r="C29" s="102"/>
      <c r="D29" s="102"/>
      <c r="E29" s="102"/>
      <c r="F29" s="102"/>
      <c r="G29" s="102"/>
      <c r="H29" s="102"/>
    </row>
    <row r="30" spans="2:8" ht="51.75" customHeight="1" x14ac:dyDescent="0.25">
      <c r="B30" s="102"/>
      <c r="C30" s="102"/>
      <c r="D30" s="102"/>
      <c r="E30" s="102"/>
      <c r="F30" s="102"/>
      <c r="G30" s="102"/>
      <c r="H30" s="102"/>
    </row>
    <row r="31" spans="2:8" ht="45.75" customHeight="1" x14ac:dyDescent="0.25">
      <c r="B31" s="102"/>
      <c r="C31" s="102"/>
      <c r="D31" s="102"/>
      <c r="E31" s="102"/>
      <c r="F31" s="102"/>
      <c r="G31" s="102"/>
      <c r="H31" s="102"/>
    </row>
    <row r="34" spans="2:8" ht="87.75" customHeight="1" x14ac:dyDescent="0.25">
      <c r="B34" s="103" t="s">
        <v>1148</v>
      </c>
      <c r="C34" s="103"/>
      <c r="D34" s="103"/>
      <c r="E34" s="103"/>
      <c r="F34" s="103"/>
      <c r="G34" s="103"/>
      <c r="H34" s="103"/>
    </row>
    <row r="35" spans="2:8" ht="19.5" customHeight="1" x14ac:dyDescent="0.25">
      <c r="B35" s="103"/>
      <c r="C35" s="103"/>
      <c r="D35" s="103"/>
      <c r="E35" s="103"/>
      <c r="F35" s="103"/>
      <c r="G35" s="103"/>
      <c r="H35" s="103"/>
    </row>
    <row r="36" spans="2:8" ht="21" customHeight="1" x14ac:dyDescent="0.25">
      <c r="B36" s="103"/>
      <c r="C36" s="103"/>
      <c r="D36" s="103"/>
      <c r="E36" s="103"/>
      <c r="F36" s="103"/>
      <c r="G36" s="103"/>
      <c r="H36" s="103"/>
    </row>
  </sheetData>
  <mergeCells count="6">
    <mergeCell ref="H2:H4"/>
    <mergeCell ref="B5:C5"/>
    <mergeCell ref="B29:H31"/>
    <mergeCell ref="B34:H36"/>
    <mergeCell ref="B7:C9"/>
    <mergeCell ref="B10:C12"/>
  </mergeCells>
  <pageMargins left="0.7" right="0.7" top="0.75" bottom="0.75" header="0.3" footer="0.3"/>
  <pageSetup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BC24-5D41-4E94-A4B4-0ED003A37703}">
  <dimension ref="B2:B30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baseColWidth="10" defaultRowHeight="15" x14ac:dyDescent="0.25"/>
  <cols>
    <col min="2" max="2" width="20.140625" bestFit="1" customWidth="1"/>
  </cols>
  <sheetData>
    <row r="2" spans="2:2" x14ac:dyDescent="0.25">
      <c r="B2" s="26" t="s">
        <v>43</v>
      </c>
    </row>
    <row r="3" spans="2:2" x14ac:dyDescent="0.25">
      <c r="B3" s="25">
        <v>45292</v>
      </c>
    </row>
    <row r="4" spans="2:2" x14ac:dyDescent="0.25">
      <c r="B4" s="25">
        <v>45299</v>
      </c>
    </row>
    <row r="5" spans="2:2" x14ac:dyDescent="0.25">
      <c r="B5" s="25">
        <v>45376</v>
      </c>
    </row>
    <row r="6" spans="2:2" x14ac:dyDescent="0.25">
      <c r="B6" s="25">
        <v>45379</v>
      </c>
    </row>
    <row r="7" spans="2:2" x14ac:dyDescent="0.25">
      <c r="B7" s="25">
        <v>45380</v>
      </c>
    </row>
    <row r="8" spans="2:2" x14ac:dyDescent="0.25">
      <c r="B8" s="25">
        <v>45413</v>
      </c>
    </row>
    <row r="9" spans="2:2" x14ac:dyDescent="0.25">
      <c r="B9" s="25">
        <v>45425</v>
      </c>
    </row>
    <row r="10" spans="2:2" x14ac:dyDescent="0.25">
      <c r="B10" s="25">
        <v>45446</v>
      </c>
    </row>
    <row r="11" spans="2:2" x14ac:dyDescent="0.25">
      <c r="B11" s="25">
        <v>45453</v>
      </c>
    </row>
    <row r="12" spans="2:2" x14ac:dyDescent="0.25">
      <c r="B12" s="25">
        <v>45474</v>
      </c>
    </row>
    <row r="13" spans="2:2" x14ac:dyDescent="0.25">
      <c r="B13" s="25">
        <v>45493</v>
      </c>
    </row>
    <row r="14" spans="2:2" x14ac:dyDescent="0.25">
      <c r="B14" s="25">
        <v>45511</v>
      </c>
    </row>
    <row r="15" spans="2:2" x14ac:dyDescent="0.25">
      <c r="B15" s="25">
        <v>45523</v>
      </c>
    </row>
    <row r="16" spans="2:2" x14ac:dyDescent="0.25">
      <c r="B16" s="25">
        <v>45579</v>
      </c>
    </row>
    <row r="17" spans="2:2" x14ac:dyDescent="0.25">
      <c r="B17" s="25">
        <v>45600</v>
      </c>
    </row>
    <row r="18" spans="2:2" x14ac:dyDescent="0.25">
      <c r="B18" s="25">
        <v>45607</v>
      </c>
    </row>
    <row r="19" spans="2:2" x14ac:dyDescent="0.25">
      <c r="B19" s="25">
        <v>45634</v>
      </c>
    </row>
    <row r="20" spans="2:2" x14ac:dyDescent="0.25">
      <c r="B20" s="25">
        <v>45651</v>
      </c>
    </row>
    <row r="21" spans="2:2" x14ac:dyDescent="0.25">
      <c r="B21" s="25">
        <v>45658</v>
      </c>
    </row>
    <row r="22" spans="2:2" x14ac:dyDescent="0.25">
      <c r="B22" s="25">
        <v>45665</v>
      </c>
    </row>
    <row r="23" spans="2:2" x14ac:dyDescent="0.25">
      <c r="B23" s="25">
        <v>45740</v>
      </c>
    </row>
    <row r="24" spans="2:2" x14ac:dyDescent="0.25">
      <c r="B24" s="25">
        <v>45764</v>
      </c>
    </row>
    <row r="25" spans="2:2" x14ac:dyDescent="0.25">
      <c r="B25" s="25">
        <v>45765</v>
      </c>
    </row>
    <row r="26" spans="2:2" x14ac:dyDescent="0.25">
      <c r="B26" s="25">
        <v>45778</v>
      </c>
    </row>
    <row r="27" spans="2:2" x14ac:dyDescent="0.25">
      <c r="B27" s="25">
        <v>45810</v>
      </c>
    </row>
    <row r="28" spans="2:2" x14ac:dyDescent="0.25">
      <c r="B28" s="25">
        <v>45831</v>
      </c>
    </row>
    <row r="29" spans="2:2" x14ac:dyDescent="0.25">
      <c r="B29" s="25">
        <v>45838</v>
      </c>
    </row>
    <row r="30" spans="2:2" x14ac:dyDescent="0.25">
      <c r="B30" s="25">
        <v>45858</v>
      </c>
    </row>
    <row r="31" spans="2:2" x14ac:dyDescent="0.25">
      <c r="B31" s="25">
        <v>45876</v>
      </c>
    </row>
    <row r="32" spans="2:2" x14ac:dyDescent="0.25">
      <c r="B32" s="25">
        <v>45887</v>
      </c>
    </row>
    <row r="33" spans="2:2" x14ac:dyDescent="0.25">
      <c r="B33" s="25">
        <v>45943</v>
      </c>
    </row>
    <row r="34" spans="2:2" x14ac:dyDescent="0.25">
      <c r="B34" s="25">
        <v>45964</v>
      </c>
    </row>
    <row r="35" spans="2:2" x14ac:dyDescent="0.25">
      <c r="B35" s="25">
        <v>45978</v>
      </c>
    </row>
    <row r="36" spans="2:2" x14ac:dyDescent="0.25">
      <c r="B36" s="25">
        <v>45999</v>
      </c>
    </row>
    <row r="37" spans="2:2" x14ac:dyDescent="0.25">
      <c r="B37" s="25">
        <v>46016</v>
      </c>
    </row>
    <row r="38" spans="2:2" x14ac:dyDescent="0.25">
      <c r="B38" s="25">
        <v>46023</v>
      </c>
    </row>
    <row r="39" spans="2:2" x14ac:dyDescent="0.25">
      <c r="B39" s="25">
        <v>46034</v>
      </c>
    </row>
    <row r="40" spans="2:2" x14ac:dyDescent="0.25">
      <c r="B40" s="25">
        <v>46104</v>
      </c>
    </row>
    <row r="41" spans="2:2" x14ac:dyDescent="0.25">
      <c r="B41" s="25">
        <v>46114</v>
      </c>
    </row>
    <row r="42" spans="2:2" x14ac:dyDescent="0.25">
      <c r="B42" s="25">
        <v>46115</v>
      </c>
    </row>
    <row r="43" spans="2:2" x14ac:dyDescent="0.25">
      <c r="B43" s="25">
        <v>46143</v>
      </c>
    </row>
    <row r="44" spans="2:2" x14ac:dyDescent="0.25">
      <c r="B44" s="25">
        <v>46160</v>
      </c>
    </row>
    <row r="45" spans="2:2" x14ac:dyDescent="0.25">
      <c r="B45" s="25">
        <v>46181</v>
      </c>
    </row>
    <row r="46" spans="2:2" x14ac:dyDescent="0.25">
      <c r="B46" s="25">
        <v>46188</v>
      </c>
    </row>
    <row r="47" spans="2:2" x14ac:dyDescent="0.25">
      <c r="B47" s="25">
        <v>46202</v>
      </c>
    </row>
    <row r="48" spans="2:2" x14ac:dyDescent="0.25">
      <c r="B48" s="25">
        <v>46223</v>
      </c>
    </row>
    <row r="49" spans="2:2" x14ac:dyDescent="0.25">
      <c r="B49" s="25">
        <v>46241</v>
      </c>
    </row>
    <row r="50" spans="2:2" x14ac:dyDescent="0.25">
      <c r="B50" s="25">
        <v>46251</v>
      </c>
    </row>
    <row r="51" spans="2:2" x14ac:dyDescent="0.25">
      <c r="B51" s="25">
        <v>46307</v>
      </c>
    </row>
    <row r="52" spans="2:2" x14ac:dyDescent="0.25">
      <c r="B52" s="25">
        <v>46328</v>
      </c>
    </row>
    <row r="53" spans="2:2" x14ac:dyDescent="0.25">
      <c r="B53" s="25">
        <v>46342</v>
      </c>
    </row>
    <row r="54" spans="2:2" x14ac:dyDescent="0.25">
      <c r="B54" s="25">
        <v>46364</v>
      </c>
    </row>
    <row r="55" spans="2:2" x14ac:dyDescent="0.25">
      <c r="B55" s="25">
        <v>46381</v>
      </c>
    </row>
    <row r="56" spans="2:2" x14ac:dyDescent="0.25">
      <c r="B56" s="25">
        <v>46388</v>
      </c>
    </row>
    <row r="57" spans="2:2" x14ac:dyDescent="0.25">
      <c r="B57" s="25">
        <v>46398</v>
      </c>
    </row>
    <row r="58" spans="2:2" x14ac:dyDescent="0.25">
      <c r="B58" s="25">
        <v>46468</v>
      </c>
    </row>
    <row r="59" spans="2:2" x14ac:dyDescent="0.25">
      <c r="B59" s="25">
        <v>46471</v>
      </c>
    </row>
    <row r="60" spans="2:2" x14ac:dyDescent="0.25">
      <c r="B60" s="25">
        <v>46472</v>
      </c>
    </row>
    <row r="61" spans="2:2" x14ac:dyDescent="0.25">
      <c r="B61" s="25">
        <v>46508</v>
      </c>
    </row>
    <row r="62" spans="2:2" x14ac:dyDescent="0.25">
      <c r="B62" s="25">
        <v>46517</v>
      </c>
    </row>
    <row r="63" spans="2:2" x14ac:dyDescent="0.25">
      <c r="B63" s="25">
        <v>46538</v>
      </c>
    </row>
    <row r="64" spans="2:2" x14ac:dyDescent="0.25">
      <c r="B64" s="25">
        <v>46545</v>
      </c>
    </row>
    <row r="65" spans="2:2" x14ac:dyDescent="0.25">
      <c r="B65" s="25">
        <v>46573</v>
      </c>
    </row>
    <row r="66" spans="2:2" x14ac:dyDescent="0.25">
      <c r="B66" s="25">
        <v>46588</v>
      </c>
    </row>
    <row r="67" spans="2:2" x14ac:dyDescent="0.25">
      <c r="B67" s="25">
        <v>46606</v>
      </c>
    </row>
    <row r="68" spans="2:2" x14ac:dyDescent="0.25">
      <c r="B68" s="25">
        <v>46615</v>
      </c>
    </row>
    <row r="69" spans="2:2" x14ac:dyDescent="0.25">
      <c r="B69" s="25">
        <v>46678</v>
      </c>
    </row>
    <row r="70" spans="2:2" x14ac:dyDescent="0.25">
      <c r="B70" s="25">
        <v>46692</v>
      </c>
    </row>
    <row r="71" spans="2:2" x14ac:dyDescent="0.25">
      <c r="B71" s="25">
        <v>46706</v>
      </c>
    </row>
    <row r="72" spans="2:2" x14ac:dyDescent="0.25">
      <c r="B72" s="25">
        <v>46729</v>
      </c>
    </row>
    <row r="73" spans="2:2" x14ac:dyDescent="0.25">
      <c r="B73" s="25">
        <v>46746</v>
      </c>
    </row>
    <row r="74" spans="2:2" x14ac:dyDescent="0.25">
      <c r="B74" s="25">
        <v>46753</v>
      </c>
    </row>
    <row r="75" spans="2:2" x14ac:dyDescent="0.25">
      <c r="B75" s="25">
        <v>46762</v>
      </c>
    </row>
    <row r="76" spans="2:2" x14ac:dyDescent="0.25">
      <c r="B76" s="25">
        <v>46832</v>
      </c>
    </row>
    <row r="77" spans="2:2" x14ac:dyDescent="0.25">
      <c r="B77" s="25">
        <v>46856</v>
      </c>
    </row>
    <row r="78" spans="2:2" x14ac:dyDescent="0.25">
      <c r="B78" s="25">
        <v>46857</v>
      </c>
    </row>
    <row r="79" spans="2:2" x14ac:dyDescent="0.25">
      <c r="B79" s="25">
        <v>46874</v>
      </c>
    </row>
    <row r="80" spans="2:2" x14ac:dyDescent="0.25">
      <c r="B80" s="25">
        <v>46902</v>
      </c>
    </row>
    <row r="81" spans="2:2" x14ac:dyDescent="0.25">
      <c r="B81" s="25">
        <v>46923</v>
      </c>
    </row>
    <row r="82" spans="2:2" x14ac:dyDescent="0.25">
      <c r="B82" s="25">
        <v>46930</v>
      </c>
    </row>
    <row r="83" spans="2:2" x14ac:dyDescent="0.25">
      <c r="B83" s="25">
        <v>46937</v>
      </c>
    </row>
    <row r="84" spans="2:2" x14ac:dyDescent="0.25">
      <c r="B84" s="25">
        <v>46954</v>
      </c>
    </row>
    <row r="85" spans="2:2" x14ac:dyDescent="0.25">
      <c r="B85" s="25">
        <v>46972</v>
      </c>
    </row>
    <row r="86" spans="2:2" x14ac:dyDescent="0.25">
      <c r="B86" s="25">
        <v>46986</v>
      </c>
    </row>
    <row r="87" spans="2:2" x14ac:dyDescent="0.25">
      <c r="B87" s="25">
        <v>47042</v>
      </c>
    </row>
    <row r="88" spans="2:2" x14ac:dyDescent="0.25">
      <c r="B88" s="25">
        <v>47063</v>
      </c>
    </row>
    <row r="89" spans="2:2" x14ac:dyDescent="0.25">
      <c r="B89" s="25">
        <v>47070</v>
      </c>
    </row>
    <row r="90" spans="2:2" x14ac:dyDescent="0.25">
      <c r="B90" s="25">
        <v>47095</v>
      </c>
    </row>
    <row r="91" spans="2:2" x14ac:dyDescent="0.25">
      <c r="B91" s="25">
        <v>47112</v>
      </c>
    </row>
    <row r="92" spans="2:2" x14ac:dyDescent="0.25">
      <c r="B92" s="25">
        <v>47119</v>
      </c>
    </row>
    <row r="93" spans="2:2" x14ac:dyDescent="0.25">
      <c r="B93" s="25">
        <v>47126</v>
      </c>
    </row>
    <row r="94" spans="2:2" x14ac:dyDescent="0.25">
      <c r="B94" s="25">
        <v>47196</v>
      </c>
    </row>
    <row r="95" spans="2:2" x14ac:dyDescent="0.25">
      <c r="B95" s="25">
        <v>47206</v>
      </c>
    </row>
    <row r="96" spans="2:2" x14ac:dyDescent="0.25">
      <c r="B96" s="25">
        <v>47207</v>
      </c>
    </row>
    <row r="97" spans="2:2" x14ac:dyDescent="0.25">
      <c r="B97" s="25">
        <v>47239</v>
      </c>
    </row>
    <row r="98" spans="2:2" x14ac:dyDescent="0.25">
      <c r="B98" s="25">
        <v>47252</v>
      </c>
    </row>
    <row r="99" spans="2:2" x14ac:dyDescent="0.25">
      <c r="B99" s="25">
        <v>47273</v>
      </c>
    </row>
    <row r="100" spans="2:2" x14ac:dyDescent="0.25">
      <c r="B100" s="25">
        <v>47280</v>
      </c>
    </row>
    <row r="101" spans="2:2" x14ac:dyDescent="0.25">
      <c r="B101" s="25">
        <v>47301</v>
      </c>
    </row>
    <row r="102" spans="2:2" x14ac:dyDescent="0.25">
      <c r="B102" s="25">
        <v>47319</v>
      </c>
    </row>
    <row r="103" spans="2:2" x14ac:dyDescent="0.25">
      <c r="B103" s="25">
        <v>47337</v>
      </c>
    </row>
    <row r="104" spans="2:2" x14ac:dyDescent="0.25">
      <c r="B104" s="25">
        <v>47350</v>
      </c>
    </row>
    <row r="105" spans="2:2" x14ac:dyDescent="0.25">
      <c r="B105" s="25">
        <v>47406</v>
      </c>
    </row>
    <row r="106" spans="2:2" x14ac:dyDescent="0.25">
      <c r="B106" s="25">
        <v>47427</v>
      </c>
    </row>
    <row r="107" spans="2:2" x14ac:dyDescent="0.25">
      <c r="B107" s="25">
        <v>47434</v>
      </c>
    </row>
    <row r="108" spans="2:2" x14ac:dyDescent="0.25">
      <c r="B108" s="25">
        <v>47460</v>
      </c>
    </row>
    <row r="109" spans="2:2" x14ac:dyDescent="0.25">
      <c r="B109" s="25">
        <v>47477</v>
      </c>
    </row>
    <row r="110" spans="2:2" x14ac:dyDescent="0.25">
      <c r="B110" s="25">
        <v>47484</v>
      </c>
    </row>
    <row r="111" spans="2:2" x14ac:dyDescent="0.25">
      <c r="B111" s="25">
        <v>47490</v>
      </c>
    </row>
    <row r="112" spans="2:2" x14ac:dyDescent="0.25">
      <c r="B112" s="25">
        <v>47567</v>
      </c>
    </row>
    <row r="113" spans="2:2" x14ac:dyDescent="0.25">
      <c r="B113" s="25">
        <v>47591</v>
      </c>
    </row>
    <row r="114" spans="2:2" x14ac:dyDescent="0.25">
      <c r="B114" s="25">
        <v>47592</v>
      </c>
    </row>
    <row r="115" spans="2:2" x14ac:dyDescent="0.25">
      <c r="B115" s="25">
        <v>47604</v>
      </c>
    </row>
    <row r="116" spans="2:2" x14ac:dyDescent="0.25">
      <c r="B116" s="25">
        <v>47637</v>
      </c>
    </row>
    <row r="117" spans="2:2" x14ac:dyDescent="0.25">
      <c r="B117" s="25">
        <v>47658</v>
      </c>
    </row>
    <row r="118" spans="2:2" x14ac:dyDescent="0.25">
      <c r="B118" s="25">
        <v>47665</v>
      </c>
    </row>
    <row r="119" spans="2:2" x14ac:dyDescent="0.25">
      <c r="B119" s="25">
        <v>47684</v>
      </c>
    </row>
    <row r="120" spans="2:2" x14ac:dyDescent="0.25">
      <c r="B120" s="25">
        <v>47702</v>
      </c>
    </row>
    <row r="121" spans="2:2" x14ac:dyDescent="0.25">
      <c r="B121" s="25">
        <v>47714</v>
      </c>
    </row>
    <row r="122" spans="2:2" x14ac:dyDescent="0.25">
      <c r="B122" s="25">
        <v>47770</v>
      </c>
    </row>
    <row r="123" spans="2:2" x14ac:dyDescent="0.25">
      <c r="B123" s="25">
        <v>47791</v>
      </c>
    </row>
    <row r="124" spans="2:2" x14ac:dyDescent="0.25">
      <c r="B124" s="25">
        <v>47798</v>
      </c>
    </row>
    <row r="125" spans="2:2" x14ac:dyDescent="0.25">
      <c r="B125" s="25">
        <v>47825</v>
      </c>
    </row>
    <row r="126" spans="2:2" x14ac:dyDescent="0.25">
      <c r="B126" s="25">
        <v>47842</v>
      </c>
    </row>
    <row r="127" spans="2:2" x14ac:dyDescent="0.25">
      <c r="B127" s="25">
        <v>47849</v>
      </c>
    </row>
    <row r="128" spans="2:2" x14ac:dyDescent="0.25">
      <c r="B128" s="25">
        <v>47854</v>
      </c>
    </row>
    <row r="129" spans="2:2" x14ac:dyDescent="0.25">
      <c r="B129" s="25">
        <v>47931</v>
      </c>
    </row>
    <row r="130" spans="2:2" x14ac:dyDescent="0.25">
      <c r="B130" s="25">
        <v>47948</v>
      </c>
    </row>
    <row r="131" spans="2:2" x14ac:dyDescent="0.25">
      <c r="B131" s="25">
        <v>47949</v>
      </c>
    </row>
    <row r="132" spans="2:2" x14ac:dyDescent="0.25">
      <c r="B132" s="25">
        <v>47969</v>
      </c>
    </row>
    <row r="133" spans="2:2" x14ac:dyDescent="0.25">
      <c r="B133" s="25">
        <v>47994</v>
      </c>
    </row>
    <row r="134" spans="2:2" x14ac:dyDescent="0.25">
      <c r="B134" s="25">
        <v>48015</v>
      </c>
    </row>
    <row r="135" spans="2:2" x14ac:dyDescent="0.25">
      <c r="B135" s="25">
        <v>48022</v>
      </c>
    </row>
    <row r="136" spans="2:2" x14ac:dyDescent="0.25">
      <c r="B136" s="25">
        <v>48029</v>
      </c>
    </row>
    <row r="137" spans="2:2" x14ac:dyDescent="0.25">
      <c r="B137" s="25">
        <v>48049</v>
      </c>
    </row>
    <row r="138" spans="2:2" x14ac:dyDescent="0.25">
      <c r="B138" s="25">
        <v>48067</v>
      </c>
    </row>
    <row r="139" spans="2:2" x14ac:dyDescent="0.25">
      <c r="B139" s="25">
        <v>48078</v>
      </c>
    </row>
    <row r="140" spans="2:2" x14ac:dyDescent="0.25">
      <c r="B140" s="25">
        <v>48134</v>
      </c>
    </row>
    <row r="141" spans="2:2" x14ac:dyDescent="0.25">
      <c r="B141" s="25">
        <v>48155</v>
      </c>
    </row>
    <row r="142" spans="2:2" x14ac:dyDescent="0.25">
      <c r="B142" s="25">
        <v>48169</v>
      </c>
    </row>
    <row r="143" spans="2:2" x14ac:dyDescent="0.25">
      <c r="B143" s="25">
        <v>48190</v>
      </c>
    </row>
    <row r="144" spans="2:2" x14ac:dyDescent="0.25">
      <c r="B144" s="25">
        <v>48207</v>
      </c>
    </row>
    <row r="145" spans="2:2" x14ac:dyDescent="0.25">
      <c r="B145" s="25">
        <v>48214</v>
      </c>
    </row>
    <row r="146" spans="2:2" x14ac:dyDescent="0.25">
      <c r="B146" s="25">
        <v>48225</v>
      </c>
    </row>
    <row r="147" spans="2:2" x14ac:dyDescent="0.25">
      <c r="B147" s="25">
        <v>48295</v>
      </c>
    </row>
    <row r="148" spans="2:2" x14ac:dyDescent="0.25">
      <c r="B148" s="25">
        <v>48298</v>
      </c>
    </row>
    <row r="149" spans="2:2" x14ac:dyDescent="0.25">
      <c r="B149" s="25">
        <v>48299</v>
      </c>
    </row>
    <row r="150" spans="2:2" x14ac:dyDescent="0.25">
      <c r="B150" s="25">
        <v>48335</v>
      </c>
    </row>
    <row r="151" spans="2:2" x14ac:dyDescent="0.25">
      <c r="B151" s="25">
        <v>48344</v>
      </c>
    </row>
    <row r="152" spans="2:2" x14ac:dyDescent="0.25">
      <c r="B152" s="25">
        <v>48365</v>
      </c>
    </row>
    <row r="153" spans="2:2" x14ac:dyDescent="0.25">
      <c r="B153" s="25">
        <v>48372</v>
      </c>
    </row>
    <row r="154" spans="2:2" x14ac:dyDescent="0.25">
      <c r="B154" s="25">
        <v>48400</v>
      </c>
    </row>
    <row r="155" spans="2:2" x14ac:dyDescent="0.25">
      <c r="B155" s="25">
        <v>48415</v>
      </c>
    </row>
    <row r="156" spans="2:2" x14ac:dyDescent="0.25">
      <c r="B156" s="25">
        <v>48433</v>
      </c>
    </row>
    <row r="157" spans="2:2" x14ac:dyDescent="0.25">
      <c r="B157" s="25">
        <v>48442</v>
      </c>
    </row>
    <row r="158" spans="2:2" x14ac:dyDescent="0.25">
      <c r="B158" s="25">
        <v>48505</v>
      </c>
    </row>
    <row r="159" spans="2:2" x14ac:dyDescent="0.25">
      <c r="B159" s="25">
        <v>48519</v>
      </c>
    </row>
    <row r="160" spans="2:2" x14ac:dyDescent="0.25">
      <c r="B160" s="25">
        <v>48533</v>
      </c>
    </row>
    <row r="161" spans="2:2" x14ac:dyDescent="0.25">
      <c r="B161" s="25">
        <v>48556</v>
      </c>
    </row>
    <row r="162" spans="2:2" x14ac:dyDescent="0.25">
      <c r="B162" s="25">
        <v>48573</v>
      </c>
    </row>
    <row r="163" spans="2:2" x14ac:dyDescent="0.25">
      <c r="B163" s="25">
        <v>48580</v>
      </c>
    </row>
    <row r="164" spans="2:2" x14ac:dyDescent="0.25">
      <c r="B164" s="25">
        <v>48589</v>
      </c>
    </row>
    <row r="165" spans="2:2" x14ac:dyDescent="0.25">
      <c r="B165" s="25">
        <v>48659</v>
      </c>
    </row>
    <row r="166" spans="2:2" x14ac:dyDescent="0.25">
      <c r="B166" s="25">
        <v>48683</v>
      </c>
    </row>
    <row r="167" spans="2:2" x14ac:dyDescent="0.25">
      <c r="B167" s="25">
        <v>48684</v>
      </c>
    </row>
    <row r="168" spans="2:2" x14ac:dyDescent="0.25">
      <c r="B168" s="25">
        <v>48700</v>
      </c>
    </row>
    <row r="169" spans="2:2" x14ac:dyDescent="0.25">
      <c r="B169" s="25">
        <v>48729</v>
      </c>
    </row>
    <row r="170" spans="2:2" x14ac:dyDescent="0.25">
      <c r="B170" s="25">
        <v>48750</v>
      </c>
    </row>
    <row r="171" spans="2:2" x14ac:dyDescent="0.25">
      <c r="B171" s="25">
        <v>48757</v>
      </c>
    </row>
    <row r="172" spans="2:2" x14ac:dyDescent="0.25">
      <c r="B172" s="25">
        <v>48764</v>
      </c>
    </row>
    <row r="173" spans="2:2" x14ac:dyDescent="0.25">
      <c r="B173" s="25">
        <v>48780</v>
      </c>
    </row>
    <row r="174" spans="2:2" x14ac:dyDescent="0.25">
      <c r="B174" s="25">
        <v>48798</v>
      </c>
    </row>
    <row r="175" spans="2:2" x14ac:dyDescent="0.25">
      <c r="B175" s="25">
        <v>48806</v>
      </c>
    </row>
    <row r="176" spans="2:2" x14ac:dyDescent="0.25">
      <c r="B176" s="25">
        <v>48869</v>
      </c>
    </row>
    <row r="177" spans="2:2" x14ac:dyDescent="0.25">
      <c r="B177" s="25">
        <v>48890</v>
      </c>
    </row>
    <row r="178" spans="2:2" x14ac:dyDescent="0.25">
      <c r="B178" s="25">
        <v>48897</v>
      </c>
    </row>
    <row r="179" spans="2:2" x14ac:dyDescent="0.25">
      <c r="B179" s="25">
        <v>48921</v>
      </c>
    </row>
    <row r="180" spans="2:2" x14ac:dyDescent="0.25">
      <c r="B180" s="25">
        <v>48938</v>
      </c>
    </row>
    <row r="181" spans="2:2" x14ac:dyDescent="0.25">
      <c r="B181" s="25">
        <v>48945</v>
      </c>
    </row>
    <row r="182" spans="2:2" x14ac:dyDescent="0.25">
      <c r="B182" s="25">
        <v>48953</v>
      </c>
    </row>
    <row r="183" spans="2:2" x14ac:dyDescent="0.25">
      <c r="B183" s="25">
        <v>49023</v>
      </c>
    </row>
    <row r="184" spans="2:2" x14ac:dyDescent="0.25">
      <c r="B184" s="25">
        <v>49040</v>
      </c>
    </row>
    <row r="185" spans="2:2" x14ac:dyDescent="0.25">
      <c r="B185" s="25">
        <v>49041</v>
      </c>
    </row>
    <row r="186" spans="2:2" x14ac:dyDescent="0.25">
      <c r="B186" s="25">
        <v>49065</v>
      </c>
    </row>
    <row r="187" spans="2:2" x14ac:dyDescent="0.25">
      <c r="B187" s="25">
        <v>49086</v>
      </c>
    </row>
    <row r="188" spans="2:2" x14ac:dyDescent="0.25">
      <c r="B188" s="25">
        <v>49107</v>
      </c>
    </row>
    <row r="189" spans="2:2" x14ac:dyDescent="0.25">
      <c r="B189" s="25">
        <v>49114</v>
      </c>
    </row>
    <row r="190" spans="2:2" x14ac:dyDescent="0.25">
      <c r="B190" s="25">
        <v>49128</v>
      </c>
    </row>
    <row r="191" spans="2:2" x14ac:dyDescent="0.25">
      <c r="B191" s="25">
        <v>49145</v>
      </c>
    </row>
    <row r="192" spans="2:2" x14ac:dyDescent="0.25">
      <c r="B192" s="25">
        <v>49163</v>
      </c>
    </row>
    <row r="193" spans="2:2" x14ac:dyDescent="0.25">
      <c r="B193" s="25">
        <v>49177</v>
      </c>
    </row>
    <row r="194" spans="2:2" x14ac:dyDescent="0.25">
      <c r="B194" s="25">
        <v>49233</v>
      </c>
    </row>
    <row r="195" spans="2:2" x14ac:dyDescent="0.25">
      <c r="B195" s="25">
        <v>49254</v>
      </c>
    </row>
    <row r="196" spans="2:2" x14ac:dyDescent="0.25">
      <c r="B196" s="25">
        <v>49261</v>
      </c>
    </row>
    <row r="197" spans="2:2" x14ac:dyDescent="0.25">
      <c r="B197" s="25">
        <v>49286</v>
      </c>
    </row>
    <row r="198" spans="2:2" x14ac:dyDescent="0.25">
      <c r="B198" s="25">
        <v>49303</v>
      </c>
    </row>
    <row r="199" spans="2:2" x14ac:dyDescent="0.25">
      <c r="B199" s="25">
        <v>49310</v>
      </c>
    </row>
    <row r="200" spans="2:2" x14ac:dyDescent="0.25">
      <c r="B200" s="25">
        <v>49317</v>
      </c>
    </row>
    <row r="201" spans="2:2" x14ac:dyDescent="0.25">
      <c r="B201" s="25">
        <v>49387</v>
      </c>
    </row>
    <row r="202" spans="2:2" x14ac:dyDescent="0.25">
      <c r="B202" s="25">
        <v>49390</v>
      </c>
    </row>
    <row r="203" spans="2:2" x14ac:dyDescent="0.25">
      <c r="B203" s="25">
        <v>49391</v>
      </c>
    </row>
    <row r="204" spans="2:2" x14ac:dyDescent="0.25">
      <c r="B204" s="25">
        <v>49430</v>
      </c>
    </row>
    <row r="205" spans="2:2" x14ac:dyDescent="0.25">
      <c r="B205" s="25">
        <v>49436</v>
      </c>
    </row>
    <row r="206" spans="2:2" x14ac:dyDescent="0.25">
      <c r="B206" s="25">
        <v>49457</v>
      </c>
    </row>
    <row r="207" spans="2:2" x14ac:dyDescent="0.25">
      <c r="B207" s="25">
        <v>49464</v>
      </c>
    </row>
    <row r="208" spans="2:2" x14ac:dyDescent="0.25">
      <c r="B208" s="25">
        <v>49492</v>
      </c>
    </row>
    <row r="209" spans="2:2" x14ac:dyDescent="0.25">
      <c r="B209" s="25">
        <v>49510</v>
      </c>
    </row>
    <row r="210" spans="2:2" x14ac:dyDescent="0.25">
      <c r="B210" s="25">
        <v>49528</v>
      </c>
    </row>
    <row r="211" spans="2:2" x14ac:dyDescent="0.25">
      <c r="B211" s="25">
        <v>49541</v>
      </c>
    </row>
    <row r="212" spans="2:2" x14ac:dyDescent="0.25">
      <c r="B212" s="25">
        <v>49597</v>
      </c>
    </row>
    <row r="213" spans="2:2" x14ac:dyDescent="0.25">
      <c r="B213" s="25">
        <v>49618</v>
      </c>
    </row>
    <row r="214" spans="2:2" x14ac:dyDescent="0.25">
      <c r="B214" s="25">
        <v>49625</v>
      </c>
    </row>
    <row r="215" spans="2:2" x14ac:dyDescent="0.25">
      <c r="B215" s="25">
        <v>49651</v>
      </c>
    </row>
    <row r="216" spans="2:2" x14ac:dyDescent="0.25">
      <c r="B216" s="25">
        <v>49668</v>
      </c>
    </row>
    <row r="217" spans="2:2" x14ac:dyDescent="0.25">
      <c r="B217" s="25">
        <v>49675</v>
      </c>
    </row>
    <row r="218" spans="2:2" x14ac:dyDescent="0.25">
      <c r="B218" s="25">
        <v>49681</v>
      </c>
    </row>
    <row r="219" spans="2:2" x14ac:dyDescent="0.25">
      <c r="B219" s="25">
        <v>49758</v>
      </c>
    </row>
    <row r="220" spans="2:2" x14ac:dyDescent="0.25">
      <c r="B220" s="25">
        <v>49775</v>
      </c>
    </row>
    <row r="221" spans="2:2" x14ac:dyDescent="0.25">
      <c r="B221" s="25">
        <v>49776</v>
      </c>
    </row>
    <row r="222" spans="2:2" x14ac:dyDescent="0.25">
      <c r="B222" s="25">
        <v>49796</v>
      </c>
    </row>
    <row r="223" spans="2:2" x14ac:dyDescent="0.25">
      <c r="B223" s="25">
        <v>49821</v>
      </c>
    </row>
    <row r="224" spans="2:2" x14ac:dyDescent="0.25">
      <c r="B224" s="25">
        <v>49842</v>
      </c>
    </row>
    <row r="225" spans="2:2" x14ac:dyDescent="0.25">
      <c r="B225" s="25">
        <v>49849</v>
      </c>
    </row>
    <row r="226" spans="2:2" x14ac:dyDescent="0.25">
      <c r="B226" s="25">
        <v>49856</v>
      </c>
    </row>
    <row r="227" spans="2:2" x14ac:dyDescent="0.25">
      <c r="B227" s="25">
        <v>49876</v>
      </c>
    </row>
    <row r="228" spans="2:2" x14ac:dyDescent="0.25">
      <c r="B228" s="25">
        <v>49894</v>
      </c>
    </row>
    <row r="229" spans="2:2" x14ac:dyDescent="0.25">
      <c r="B229" s="25">
        <v>49905</v>
      </c>
    </row>
    <row r="230" spans="2:2" x14ac:dyDescent="0.25">
      <c r="B230" s="25">
        <v>49961</v>
      </c>
    </row>
    <row r="231" spans="2:2" x14ac:dyDescent="0.25">
      <c r="B231" s="25">
        <v>49982</v>
      </c>
    </row>
    <row r="232" spans="2:2" x14ac:dyDescent="0.25">
      <c r="B232" s="25">
        <v>49996</v>
      </c>
    </row>
    <row r="233" spans="2:2" x14ac:dyDescent="0.25">
      <c r="B233" s="25">
        <v>50017</v>
      </c>
    </row>
    <row r="234" spans="2:2" x14ac:dyDescent="0.25">
      <c r="B234" s="25">
        <v>50034</v>
      </c>
    </row>
    <row r="235" spans="2:2" x14ac:dyDescent="0.25">
      <c r="B235" s="25">
        <v>50041</v>
      </c>
    </row>
    <row r="236" spans="2:2" x14ac:dyDescent="0.25">
      <c r="B236" s="25">
        <v>50052</v>
      </c>
    </row>
    <row r="237" spans="2:2" x14ac:dyDescent="0.25">
      <c r="B237" s="25">
        <v>50122</v>
      </c>
    </row>
    <row r="238" spans="2:2" x14ac:dyDescent="0.25">
      <c r="B238" s="25">
        <v>50132</v>
      </c>
    </row>
    <row r="239" spans="2:2" x14ac:dyDescent="0.25">
      <c r="B239" s="25">
        <v>50133</v>
      </c>
    </row>
    <row r="240" spans="2:2" x14ac:dyDescent="0.25">
      <c r="B240" s="25">
        <v>50161</v>
      </c>
    </row>
    <row r="241" spans="2:2" x14ac:dyDescent="0.25">
      <c r="B241" s="25">
        <v>50178</v>
      </c>
    </row>
    <row r="242" spans="2:2" x14ac:dyDescent="0.25">
      <c r="B242" s="25">
        <v>50199</v>
      </c>
    </row>
    <row r="243" spans="2:2" x14ac:dyDescent="0.25">
      <c r="B243" s="25">
        <v>50206</v>
      </c>
    </row>
    <row r="244" spans="2:2" x14ac:dyDescent="0.25">
      <c r="B244" s="25">
        <v>50220</v>
      </c>
    </row>
    <row r="245" spans="2:2" x14ac:dyDescent="0.25">
      <c r="B245" s="25">
        <v>50241</v>
      </c>
    </row>
    <row r="246" spans="2:2" x14ac:dyDescent="0.25">
      <c r="B246" s="25">
        <v>50259</v>
      </c>
    </row>
    <row r="247" spans="2:2" x14ac:dyDescent="0.25">
      <c r="B247" s="25">
        <v>50269</v>
      </c>
    </row>
    <row r="248" spans="2:2" x14ac:dyDescent="0.25">
      <c r="B248" s="25">
        <v>50325</v>
      </c>
    </row>
    <row r="249" spans="2:2" x14ac:dyDescent="0.25">
      <c r="B249" s="25">
        <v>50346</v>
      </c>
    </row>
    <row r="250" spans="2:2" x14ac:dyDescent="0.25">
      <c r="B250" s="25">
        <v>50360</v>
      </c>
    </row>
    <row r="251" spans="2:2" x14ac:dyDescent="0.25">
      <c r="B251" s="25">
        <v>50382</v>
      </c>
    </row>
    <row r="252" spans="2:2" x14ac:dyDescent="0.25">
      <c r="B252" s="25">
        <v>50399</v>
      </c>
    </row>
    <row r="253" spans="2:2" x14ac:dyDescent="0.25">
      <c r="B253" s="25">
        <v>50406</v>
      </c>
    </row>
    <row r="254" spans="2:2" x14ac:dyDescent="0.25">
      <c r="B254" s="25">
        <v>50416</v>
      </c>
    </row>
    <row r="255" spans="2:2" x14ac:dyDescent="0.25">
      <c r="B255" s="25">
        <v>50486</v>
      </c>
    </row>
    <row r="256" spans="2:2" x14ac:dyDescent="0.25">
      <c r="B256" s="25">
        <v>50517</v>
      </c>
    </row>
    <row r="257" spans="2:2" x14ac:dyDescent="0.25">
      <c r="B257" s="25">
        <v>50518</v>
      </c>
    </row>
    <row r="258" spans="2:2" x14ac:dyDescent="0.25">
      <c r="B258" s="25">
        <v>50526</v>
      </c>
    </row>
    <row r="259" spans="2:2" x14ac:dyDescent="0.25">
      <c r="B259" s="25">
        <v>50563</v>
      </c>
    </row>
    <row r="260" spans="2:2" x14ac:dyDescent="0.25">
      <c r="B260" s="25">
        <v>50584</v>
      </c>
    </row>
    <row r="261" spans="2:2" x14ac:dyDescent="0.25">
      <c r="B261" s="25">
        <v>50591</v>
      </c>
    </row>
    <row r="262" spans="2:2" x14ac:dyDescent="0.25">
      <c r="B262" s="25">
        <v>50606</v>
      </c>
    </row>
    <row r="263" spans="2:2" x14ac:dyDescent="0.25">
      <c r="B263" s="25">
        <v>50624</v>
      </c>
    </row>
    <row r="264" spans="2:2" x14ac:dyDescent="0.25">
      <c r="B264" s="25">
        <v>50633</v>
      </c>
    </row>
    <row r="265" spans="2:2" x14ac:dyDescent="0.25">
      <c r="B265" s="25">
        <v>50696</v>
      </c>
    </row>
    <row r="266" spans="2:2" x14ac:dyDescent="0.25">
      <c r="B266" s="25">
        <v>50710</v>
      </c>
    </row>
    <row r="267" spans="2:2" x14ac:dyDescent="0.25">
      <c r="B267" s="25">
        <v>50724</v>
      </c>
    </row>
    <row r="268" spans="2:2" x14ac:dyDescent="0.25">
      <c r="B268" s="25">
        <v>50747</v>
      </c>
    </row>
    <row r="269" spans="2:2" x14ac:dyDescent="0.25">
      <c r="B269" s="25">
        <v>50764</v>
      </c>
    </row>
    <row r="270" spans="2:2" x14ac:dyDescent="0.25">
      <c r="B270" s="25">
        <v>50771</v>
      </c>
    </row>
    <row r="271" spans="2:2" x14ac:dyDescent="0.25">
      <c r="B271" s="25">
        <v>50780</v>
      </c>
    </row>
    <row r="272" spans="2:2" x14ac:dyDescent="0.25">
      <c r="B272" s="25">
        <v>50850</v>
      </c>
    </row>
    <row r="273" spans="2:2" x14ac:dyDescent="0.25">
      <c r="B273" s="25">
        <v>50867</v>
      </c>
    </row>
    <row r="274" spans="2:2" x14ac:dyDescent="0.25">
      <c r="B274" s="25">
        <v>50868</v>
      </c>
    </row>
    <row r="275" spans="2:2" x14ac:dyDescent="0.25">
      <c r="B275" s="25">
        <v>50891</v>
      </c>
    </row>
    <row r="276" spans="2:2" x14ac:dyDescent="0.25">
      <c r="B276" s="25">
        <v>50913</v>
      </c>
    </row>
    <row r="277" spans="2:2" x14ac:dyDescent="0.25">
      <c r="B277" s="25">
        <v>50934</v>
      </c>
    </row>
    <row r="278" spans="2:2" x14ac:dyDescent="0.25">
      <c r="B278" s="25">
        <v>50941</v>
      </c>
    </row>
    <row r="279" spans="2:2" x14ac:dyDescent="0.25">
      <c r="B279" s="25">
        <v>50955</v>
      </c>
    </row>
    <row r="280" spans="2:2" x14ac:dyDescent="0.25">
      <c r="B280" s="25">
        <v>50971</v>
      </c>
    </row>
    <row r="281" spans="2:2" x14ac:dyDescent="0.25">
      <c r="B281" s="25">
        <v>50989</v>
      </c>
    </row>
    <row r="282" spans="2:2" x14ac:dyDescent="0.25">
      <c r="B282" s="25">
        <v>50997</v>
      </c>
    </row>
    <row r="283" spans="2:2" x14ac:dyDescent="0.25">
      <c r="B283" s="25">
        <v>51060</v>
      </c>
    </row>
    <row r="284" spans="2:2" x14ac:dyDescent="0.25">
      <c r="B284" s="25">
        <v>51081</v>
      </c>
    </row>
    <row r="285" spans="2:2" x14ac:dyDescent="0.25">
      <c r="B285" s="25">
        <v>51088</v>
      </c>
    </row>
    <row r="286" spans="2:2" x14ac:dyDescent="0.25">
      <c r="B286" s="25">
        <v>51112</v>
      </c>
    </row>
    <row r="287" spans="2:2" x14ac:dyDescent="0.25">
      <c r="B287" s="25">
        <v>51129</v>
      </c>
    </row>
    <row r="288" spans="2:2" x14ac:dyDescent="0.25">
      <c r="B288" s="25">
        <v>51136</v>
      </c>
    </row>
    <row r="289" spans="2:2" x14ac:dyDescent="0.25">
      <c r="B289" s="25">
        <v>51144</v>
      </c>
    </row>
    <row r="290" spans="2:2" x14ac:dyDescent="0.25">
      <c r="B290" s="25">
        <v>51214</v>
      </c>
    </row>
    <row r="291" spans="2:2" x14ac:dyDescent="0.25">
      <c r="B291" s="25">
        <v>51224</v>
      </c>
    </row>
    <row r="292" spans="2:2" x14ac:dyDescent="0.25">
      <c r="B292" s="25">
        <v>51225</v>
      </c>
    </row>
    <row r="293" spans="2:2" x14ac:dyDescent="0.25">
      <c r="B293" s="25">
        <v>51257</v>
      </c>
    </row>
    <row r="294" spans="2:2" x14ac:dyDescent="0.25">
      <c r="B294" s="25">
        <v>51270</v>
      </c>
    </row>
    <row r="295" spans="2:2" x14ac:dyDescent="0.25">
      <c r="B295" s="25">
        <v>51291</v>
      </c>
    </row>
    <row r="296" spans="2:2" x14ac:dyDescent="0.25">
      <c r="B296" s="25">
        <v>51298</v>
      </c>
    </row>
    <row r="297" spans="2:2" x14ac:dyDescent="0.25">
      <c r="B297" s="25">
        <v>51319</v>
      </c>
    </row>
    <row r="298" spans="2:2" x14ac:dyDescent="0.25">
      <c r="B298" s="25">
        <v>51337</v>
      </c>
    </row>
    <row r="299" spans="2:2" x14ac:dyDescent="0.25">
      <c r="B299" s="25">
        <v>51355</v>
      </c>
    </row>
    <row r="300" spans="2:2" x14ac:dyDescent="0.25">
      <c r="B300" s="25">
        <v>51368</v>
      </c>
    </row>
    <row r="301" spans="2:2" x14ac:dyDescent="0.25">
      <c r="B301" s="25">
        <v>51424</v>
      </c>
    </row>
    <row r="302" spans="2:2" x14ac:dyDescent="0.25">
      <c r="B302" s="25">
        <v>51445</v>
      </c>
    </row>
    <row r="303" spans="2:2" x14ac:dyDescent="0.25">
      <c r="B303" s="25">
        <v>51452</v>
      </c>
    </row>
    <row r="304" spans="2:2" x14ac:dyDescent="0.25">
      <c r="B304" s="25">
        <v>51478</v>
      </c>
    </row>
    <row r="305" spans="2:2" x14ac:dyDescent="0.25">
      <c r="B305" s="25">
        <v>51495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44E2-17B7-4EB8-9665-3B4742B7FD93}">
  <dimension ref="A1:C1124"/>
  <sheetViews>
    <sheetView topLeftCell="A2" workbookViewId="0">
      <selection activeCell="I9" sqref="I9"/>
    </sheetView>
  </sheetViews>
  <sheetFormatPr baseColWidth="10" defaultRowHeight="15" x14ac:dyDescent="0.25"/>
  <sheetData>
    <row r="1" spans="1:3" x14ac:dyDescent="0.25">
      <c r="A1" s="72" t="s">
        <v>63</v>
      </c>
      <c r="B1" s="72" t="s">
        <v>64</v>
      </c>
      <c r="C1" s="72" t="s">
        <v>65</v>
      </c>
    </row>
    <row r="2" spans="1:3" x14ac:dyDescent="0.25">
      <c r="A2" t="s">
        <v>66</v>
      </c>
      <c r="B2" t="s">
        <v>67</v>
      </c>
      <c r="C2" t="s">
        <v>68</v>
      </c>
    </row>
    <row r="3" spans="1:3" x14ac:dyDescent="0.25">
      <c r="A3" t="s">
        <v>69</v>
      </c>
      <c r="B3" t="s">
        <v>67</v>
      </c>
      <c r="C3" t="s">
        <v>68</v>
      </c>
    </row>
    <row r="4" spans="1:3" x14ac:dyDescent="0.25">
      <c r="A4" t="s">
        <v>70</v>
      </c>
      <c r="B4" t="s">
        <v>67</v>
      </c>
      <c r="C4" t="s">
        <v>68</v>
      </c>
    </row>
    <row r="5" spans="1:3" x14ac:dyDescent="0.25">
      <c r="A5" t="s">
        <v>71</v>
      </c>
      <c r="B5" t="s">
        <v>67</v>
      </c>
      <c r="C5" t="s">
        <v>68</v>
      </c>
    </row>
    <row r="6" spans="1:3" x14ac:dyDescent="0.25">
      <c r="A6" t="s">
        <v>72</v>
      </c>
      <c r="B6" t="s">
        <v>67</v>
      </c>
      <c r="C6" t="s">
        <v>68</v>
      </c>
    </row>
    <row r="7" spans="1:3" x14ac:dyDescent="0.25">
      <c r="A7" t="s">
        <v>73</v>
      </c>
      <c r="B7" t="s">
        <v>67</v>
      </c>
      <c r="C7" t="s">
        <v>68</v>
      </c>
    </row>
    <row r="8" spans="1:3" x14ac:dyDescent="0.25">
      <c r="A8" t="s">
        <v>74</v>
      </c>
      <c r="B8" t="s">
        <v>67</v>
      </c>
      <c r="C8" t="s">
        <v>68</v>
      </c>
    </row>
    <row r="9" spans="1:3" x14ac:dyDescent="0.25">
      <c r="A9" t="s">
        <v>75</v>
      </c>
      <c r="B9" t="s">
        <v>67</v>
      </c>
      <c r="C9" t="s">
        <v>68</v>
      </c>
    </row>
    <row r="10" spans="1:3" x14ac:dyDescent="0.25">
      <c r="A10" t="s">
        <v>76</v>
      </c>
      <c r="B10" t="s">
        <v>67</v>
      </c>
      <c r="C10" t="s">
        <v>68</v>
      </c>
    </row>
    <row r="11" spans="1:3" x14ac:dyDescent="0.25">
      <c r="A11" t="s">
        <v>77</v>
      </c>
      <c r="B11" t="s">
        <v>67</v>
      </c>
      <c r="C11" t="s">
        <v>68</v>
      </c>
    </row>
    <row r="12" spans="1:3" x14ac:dyDescent="0.25">
      <c r="A12" t="s">
        <v>78</v>
      </c>
      <c r="B12" t="s">
        <v>67</v>
      </c>
      <c r="C12" t="s">
        <v>68</v>
      </c>
    </row>
    <row r="13" spans="1:3" x14ac:dyDescent="0.25">
      <c r="A13" t="s">
        <v>79</v>
      </c>
      <c r="B13" t="s">
        <v>80</v>
      </c>
      <c r="C13" t="s">
        <v>81</v>
      </c>
    </row>
    <row r="14" spans="1:3" x14ac:dyDescent="0.25">
      <c r="A14" t="s">
        <v>82</v>
      </c>
      <c r="B14" t="s">
        <v>67</v>
      </c>
      <c r="C14" t="s">
        <v>81</v>
      </c>
    </row>
    <row r="15" spans="1:3" x14ac:dyDescent="0.25">
      <c r="A15" t="s">
        <v>83</v>
      </c>
      <c r="B15" t="s">
        <v>80</v>
      </c>
      <c r="C15" t="s">
        <v>81</v>
      </c>
    </row>
    <row r="16" spans="1:3" x14ac:dyDescent="0.25">
      <c r="A16" t="s">
        <v>84</v>
      </c>
      <c r="B16" t="s">
        <v>80</v>
      </c>
      <c r="C16" t="s">
        <v>81</v>
      </c>
    </row>
    <row r="17" spans="1:3" x14ac:dyDescent="0.25">
      <c r="A17" t="s">
        <v>85</v>
      </c>
      <c r="B17" t="s">
        <v>80</v>
      </c>
      <c r="C17" t="s">
        <v>81</v>
      </c>
    </row>
    <row r="18" spans="1:3" x14ac:dyDescent="0.25">
      <c r="A18" t="s">
        <v>86</v>
      </c>
      <c r="B18" t="s">
        <v>80</v>
      </c>
      <c r="C18" t="s">
        <v>81</v>
      </c>
    </row>
    <row r="19" spans="1:3" x14ac:dyDescent="0.25">
      <c r="A19" t="s">
        <v>87</v>
      </c>
      <c r="B19" t="s">
        <v>80</v>
      </c>
      <c r="C19" t="s">
        <v>81</v>
      </c>
    </row>
    <row r="20" spans="1:3" x14ac:dyDescent="0.25">
      <c r="A20" t="s">
        <v>88</v>
      </c>
      <c r="B20" t="s">
        <v>80</v>
      </c>
      <c r="C20" t="s">
        <v>81</v>
      </c>
    </row>
    <row r="21" spans="1:3" x14ac:dyDescent="0.25">
      <c r="A21" t="s">
        <v>89</v>
      </c>
      <c r="B21" t="s">
        <v>80</v>
      </c>
      <c r="C21" t="s">
        <v>81</v>
      </c>
    </row>
    <row r="22" spans="1:3" x14ac:dyDescent="0.25">
      <c r="A22" t="s">
        <v>90</v>
      </c>
      <c r="B22" t="s">
        <v>80</v>
      </c>
      <c r="C22" t="s">
        <v>81</v>
      </c>
    </row>
    <row r="23" spans="1:3" x14ac:dyDescent="0.25">
      <c r="A23" t="s">
        <v>91</v>
      </c>
      <c r="B23" t="s">
        <v>80</v>
      </c>
      <c r="C23" t="s">
        <v>81</v>
      </c>
    </row>
    <row r="24" spans="1:3" x14ac:dyDescent="0.25">
      <c r="A24" t="s">
        <v>92</v>
      </c>
      <c r="B24" t="s">
        <v>80</v>
      </c>
      <c r="C24" t="s">
        <v>81</v>
      </c>
    </row>
    <row r="25" spans="1:3" x14ac:dyDescent="0.25">
      <c r="A25" t="s">
        <v>93</v>
      </c>
      <c r="B25" t="s">
        <v>80</v>
      </c>
      <c r="C25" t="s">
        <v>81</v>
      </c>
    </row>
    <row r="26" spans="1:3" x14ac:dyDescent="0.25">
      <c r="A26" t="s">
        <v>94</v>
      </c>
      <c r="B26" t="s">
        <v>80</v>
      </c>
      <c r="C26" t="s">
        <v>81</v>
      </c>
    </row>
    <row r="27" spans="1:3" x14ac:dyDescent="0.25">
      <c r="A27" t="s">
        <v>95</v>
      </c>
      <c r="B27" t="s">
        <v>67</v>
      </c>
      <c r="C27" t="s">
        <v>81</v>
      </c>
    </row>
    <row r="28" spans="1:3" x14ac:dyDescent="0.25">
      <c r="A28" t="s">
        <v>96</v>
      </c>
      <c r="B28" t="s">
        <v>80</v>
      </c>
      <c r="C28" t="s">
        <v>81</v>
      </c>
    </row>
    <row r="29" spans="1:3" x14ac:dyDescent="0.25">
      <c r="A29" t="s">
        <v>97</v>
      </c>
      <c r="B29" t="s">
        <v>80</v>
      </c>
      <c r="C29" t="s">
        <v>81</v>
      </c>
    </row>
    <row r="30" spans="1:3" x14ac:dyDescent="0.25">
      <c r="A30" t="s">
        <v>98</v>
      </c>
      <c r="B30" t="s">
        <v>80</v>
      </c>
      <c r="C30" t="s">
        <v>81</v>
      </c>
    </row>
    <row r="31" spans="1:3" x14ac:dyDescent="0.25">
      <c r="A31" t="s">
        <v>99</v>
      </c>
      <c r="B31" t="s">
        <v>80</v>
      </c>
      <c r="C31" t="s">
        <v>81</v>
      </c>
    </row>
    <row r="32" spans="1:3" x14ac:dyDescent="0.25">
      <c r="A32" t="s">
        <v>100</v>
      </c>
      <c r="B32" t="s">
        <v>80</v>
      </c>
      <c r="C32" t="s">
        <v>81</v>
      </c>
    </row>
    <row r="33" spans="1:3" x14ac:dyDescent="0.25">
      <c r="A33" t="s">
        <v>101</v>
      </c>
      <c r="B33" t="s">
        <v>80</v>
      </c>
      <c r="C33" t="s">
        <v>81</v>
      </c>
    </row>
    <row r="34" spans="1:3" x14ac:dyDescent="0.25">
      <c r="A34" t="s">
        <v>102</v>
      </c>
      <c r="B34" t="s">
        <v>80</v>
      </c>
      <c r="C34" t="s">
        <v>81</v>
      </c>
    </row>
    <row r="35" spans="1:3" x14ac:dyDescent="0.25">
      <c r="A35" t="s">
        <v>103</v>
      </c>
      <c r="B35" t="s">
        <v>80</v>
      </c>
      <c r="C35" t="s">
        <v>81</v>
      </c>
    </row>
    <row r="36" spans="1:3" x14ac:dyDescent="0.25">
      <c r="A36" t="s">
        <v>104</v>
      </c>
      <c r="B36" t="s">
        <v>80</v>
      </c>
      <c r="C36" t="s">
        <v>81</v>
      </c>
    </row>
    <row r="37" spans="1:3" x14ac:dyDescent="0.25">
      <c r="A37" t="s">
        <v>105</v>
      </c>
      <c r="B37" t="s">
        <v>80</v>
      </c>
      <c r="C37" t="s">
        <v>81</v>
      </c>
    </row>
    <row r="38" spans="1:3" x14ac:dyDescent="0.25">
      <c r="A38" t="s">
        <v>106</v>
      </c>
      <c r="B38" t="s">
        <v>67</v>
      </c>
      <c r="C38" t="s">
        <v>81</v>
      </c>
    </row>
    <row r="39" spans="1:3" x14ac:dyDescent="0.25">
      <c r="A39" t="s">
        <v>107</v>
      </c>
      <c r="B39" t="s">
        <v>67</v>
      </c>
      <c r="C39" t="s">
        <v>81</v>
      </c>
    </row>
    <row r="40" spans="1:3" x14ac:dyDescent="0.25">
      <c r="A40" t="s">
        <v>108</v>
      </c>
      <c r="B40" t="s">
        <v>80</v>
      </c>
      <c r="C40" t="s">
        <v>81</v>
      </c>
    </row>
    <row r="41" spans="1:3" x14ac:dyDescent="0.25">
      <c r="A41" t="s">
        <v>109</v>
      </c>
      <c r="B41" t="s">
        <v>80</v>
      </c>
      <c r="C41" t="s">
        <v>81</v>
      </c>
    </row>
    <row r="42" spans="1:3" x14ac:dyDescent="0.25">
      <c r="A42" t="s">
        <v>110</v>
      </c>
      <c r="B42" t="s">
        <v>67</v>
      </c>
      <c r="C42" t="s">
        <v>81</v>
      </c>
    </row>
    <row r="43" spans="1:3" x14ac:dyDescent="0.25">
      <c r="A43" t="s">
        <v>111</v>
      </c>
      <c r="B43" t="s">
        <v>67</v>
      </c>
      <c r="C43" t="s">
        <v>81</v>
      </c>
    </row>
    <row r="44" spans="1:3" x14ac:dyDescent="0.25">
      <c r="A44" t="s">
        <v>112</v>
      </c>
      <c r="B44" t="s">
        <v>80</v>
      </c>
      <c r="C44" t="s">
        <v>81</v>
      </c>
    </row>
    <row r="45" spans="1:3" x14ac:dyDescent="0.25">
      <c r="A45" t="s">
        <v>113</v>
      </c>
      <c r="B45" t="s">
        <v>80</v>
      </c>
      <c r="C45" t="s">
        <v>81</v>
      </c>
    </row>
    <row r="46" spans="1:3" x14ac:dyDescent="0.25">
      <c r="A46" t="s">
        <v>114</v>
      </c>
      <c r="B46" t="s">
        <v>80</v>
      </c>
      <c r="C46" t="s">
        <v>81</v>
      </c>
    </row>
    <row r="47" spans="1:3" x14ac:dyDescent="0.25">
      <c r="A47" t="s">
        <v>115</v>
      </c>
      <c r="B47" t="s">
        <v>80</v>
      </c>
      <c r="C47" t="s">
        <v>81</v>
      </c>
    </row>
    <row r="48" spans="1:3" x14ac:dyDescent="0.25">
      <c r="A48" t="s">
        <v>116</v>
      </c>
      <c r="B48" t="s">
        <v>80</v>
      </c>
      <c r="C48" t="s">
        <v>81</v>
      </c>
    </row>
    <row r="49" spans="1:3" x14ac:dyDescent="0.25">
      <c r="A49" t="s">
        <v>117</v>
      </c>
      <c r="B49" t="s">
        <v>80</v>
      </c>
      <c r="C49" t="s">
        <v>81</v>
      </c>
    </row>
    <row r="50" spans="1:3" x14ac:dyDescent="0.25">
      <c r="A50" t="s">
        <v>118</v>
      </c>
      <c r="B50" t="s">
        <v>80</v>
      </c>
      <c r="C50" t="s">
        <v>81</v>
      </c>
    </row>
    <row r="51" spans="1:3" x14ac:dyDescent="0.25">
      <c r="A51" t="s">
        <v>119</v>
      </c>
      <c r="B51" t="s">
        <v>80</v>
      </c>
      <c r="C51" t="s">
        <v>81</v>
      </c>
    </row>
    <row r="52" spans="1:3" x14ac:dyDescent="0.25">
      <c r="A52" t="s">
        <v>120</v>
      </c>
      <c r="B52" t="s">
        <v>80</v>
      </c>
      <c r="C52" t="s">
        <v>81</v>
      </c>
    </row>
    <row r="53" spans="1:3" x14ac:dyDescent="0.25">
      <c r="A53" t="s">
        <v>121</v>
      </c>
      <c r="B53" t="s">
        <v>80</v>
      </c>
      <c r="C53" t="s">
        <v>81</v>
      </c>
    </row>
    <row r="54" spans="1:3" x14ac:dyDescent="0.25">
      <c r="A54" t="s">
        <v>122</v>
      </c>
      <c r="B54" t="s">
        <v>80</v>
      </c>
      <c r="C54" t="s">
        <v>81</v>
      </c>
    </row>
    <row r="55" spans="1:3" x14ac:dyDescent="0.25">
      <c r="A55" t="s">
        <v>123</v>
      </c>
      <c r="B55" t="s">
        <v>80</v>
      </c>
      <c r="C55" t="s">
        <v>81</v>
      </c>
    </row>
    <row r="56" spans="1:3" x14ac:dyDescent="0.25">
      <c r="A56" t="s">
        <v>124</v>
      </c>
      <c r="B56" t="s">
        <v>80</v>
      </c>
      <c r="C56" t="s">
        <v>81</v>
      </c>
    </row>
    <row r="57" spans="1:3" x14ac:dyDescent="0.25">
      <c r="A57" t="s">
        <v>125</v>
      </c>
      <c r="B57" t="s">
        <v>67</v>
      </c>
      <c r="C57" t="s">
        <v>81</v>
      </c>
    </row>
    <row r="58" spans="1:3" x14ac:dyDescent="0.25">
      <c r="A58" t="s">
        <v>126</v>
      </c>
      <c r="B58" t="s">
        <v>80</v>
      </c>
      <c r="C58" t="s">
        <v>81</v>
      </c>
    </row>
    <row r="59" spans="1:3" x14ac:dyDescent="0.25">
      <c r="A59" t="s">
        <v>127</v>
      </c>
      <c r="B59" t="s">
        <v>80</v>
      </c>
      <c r="C59" t="s">
        <v>81</v>
      </c>
    </row>
    <row r="60" spans="1:3" x14ac:dyDescent="0.25">
      <c r="A60" t="s">
        <v>128</v>
      </c>
      <c r="B60" t="s">
        <v>80</v>
      </c>
      <c r="C60" t="s">
        <v>81</v>
      </c>
    </row>
    <row r="61" spans="1:3" x14ac:dyDescent="0.25">
      <c r="A61" t="s">
        <v>129</v>
      </c>
      <c r="B61" t="s">
        <v>80</v>
      </c>
      <c r="C61" t="s">
        <v>81</v>
      </c>
    </row>
    <row r="62" spans="1:3" x14ac:dyDescent="0.25">
      <c r="A62" t="s">
        <v>130</v>
      </c>
      <c r="B62" t="s">
        <v>80</v>
      </c>
      <c r="C62" t="s">
        <v>81</v>
      </c>
    </row>
    <row r="63" spans="1:3" x14ac:dyDescent="0.25">
      <c r="A63" t="s">
        <v>131</v>
      </c>
      <c r="B63" t="s">
        <v>80</v>
      </c>
      <c r="C63" t="s">
        <v>81</v>
      </c>
    </row>
    <row r="64" spans="1:3" x14ac:dyDescent="0.25">
      <c r="A64" t="s">
        <v>132</v>
      </c>
      <c r="B64" t="s">
        <v>80</v>
      </c>
      <c r="C64" t="s">
        <v>81</v>
      </c>
    </row>
    <row r="65" spans="1:3" x14ac:dyDescent="0.25">
      <c r="A65" t="s">
        <v>133</v>
      </c>
      <c r="B65" t="s">
        <v>80</v>
      </c>
      <c r="C65" t="s">
        <v>81</v>
      </c>
    </row>
    <row r="66" spans="1:3" x14ac:dyDescent="0.25">
      <c r="A66" t="s">
        <v>134</v>
      </c>
      <c r="B66" t="s">
        <v>67</v>
      </c>
      <c r="C66" t="s">
        <v>81</v>
      </c>
    </row>
    <row r="67" spans="1:3" x14ac:dyDescent="0.25">
      <c r="A67" t="s">
        <v>135</v>
      </c>
      <c r="B67" t="s">
        <v>80</v>
      </c>
      <c r="C67" t="s">
        <v>81</v>
      </c>
    </row>
    <row r="68" spans="1:3" x14ac:dyDescent="0.25">
      <c r="A68" t="s">
        <v>136</v>
      </c>
      <c r="B68" t="s">
        <v>80</v>
      </c>
      <c r="C68" t="s">
        <v>81</v>
      </c>
    </row>
    <row r="69" spans="1:3" x14ac:dyDescent="0.25">
      <c r="A69" t="s">
        <v>137</v>
      </c>
      <c r="B69" t="s">
        <v>80</v>
      </c>
      <c r="C69" t="s">
        <v>81</v>
      </c>
    </row>
    <row r="70" spans="1:3" x14ac:dyDescent="0.25">
      <c r="A70" t="s">
        <v>138</v>
      </c>
      <c r="B70" t="s">
        <v>67</v>
      </c>
      <c r="C70" t="s">
        <v>81</v>
      </c>
    </row>
    <row r="71" spans="1:3" x14ac:dyDescent="0.25">
      <c r="A71" t="s">
        <v>139</v>
      </c>
      <c r="B71" t="s">
        <v>80</v>
      </c>
      <c r="C71" t="s">
        <v>81</v>
      </c>
    </row>
    <row r="72" spans="1:3" x14ac:dyDescent="0.25">
      <c r="A72" t="s">
        <v>140</v>
      </c>
      <c r="B72" t="s">
        <v>80</v>
      </c>
      <c r="C72" t="s">
        <v>81</v>
      </c>
    </row>
    <row r="73" spans="1:3" x14ac:dyDescent="0.25">
      <c r="A73" t="s">
        <v>141</v>
      </c>
      <c r="B73" t="s">
        <v>80</v>
      </c>
      <c r="C73" t="s">
        <v>81</v>
      </c>
    </row>
    <row r="74" spans="1:3" x14ac:dyDescent="0.25">
      <c r="A74" t="s">
        <v>142</v>
      </c>
      <c r="B74" t="s">
        <v>80</v>
      </c>
      <c r="C74" t="s">
        <v>81</v>
      </c>
    </row>
    <row r="75" spans="1:3" x14ac:dyDescent="0.25">
      <c r="A75" t="s">
        <v>143</v>
      </c>
      <c r="B75" t="s">
        <v>80</v>
      </c>
      <c r="C75" t="s">
        <v>81</v>
      </c>
    </row>
    <row r="76" spans="1:3" x14ac:dyDescent="0.25">
      <c r="A76" t="s">
        <v>144</v>
      </c>
      <c r="B76" t="s">
        <v>80</v>
      </c>
      <c r="C76" t="s">
        <v>81</v>
      </c>
    </row>
    <row r="77" spans="1:3" x14ac:dyDescent="0.25">
      <c r="A77" t="s">
        <v>145</v>
      </c>
      <c r="B77" t="s">
        <v>80</v>
      </c>
      <c r="C77" t="s">
        <v>81</v>
      </c>
    </row>
    <row r="78" spans="1:3" x14ac:dyDescent="0.25">
      <c r="A78" t="s">
        <v>146</v>
      </c>
      <c r="B78" t="s">
        <v>80</v>
      </c>
      <c r="C78" t="s">
        <v>81</v>
      </c>
    </row>
    <row r="79" spans="1:3" x14ac:dyDescent="0.25">
      <c r="A79" t="s">
        <v>147</v>
      </c>
      <c r="B79" t="s">
        <v>80</v>
      </c>
      <c r="C79" t="s">
        <v>81</v>
      </c>
    </row>
    <row r="80" spans="1:3" x14ac:dyDescent="0.25">
      <c r="A80" t="s">
        <v>148</v>
      </c>
      <c r="B80" t="s">
        <v>80</v>
      </c>
      <c r="C80" t="s">
        <v>81</v>
      </c>
    </row>
    <row r="81" spans="1:3" x14ac:dyDescent="0.25">
      <c r="A81" t="s">
        <v>149</v>
      </c>
      <c r="B81" t="s">
        <v>80</v>
      </c>
      <c r="C81" t="s">
        <v>81</v>
      </c>
    </row>
    <row r="82" spans="1:3" x14ac:dyDescent="0.25">
      <c r="A82" t="s">
        <v>150</v>
      </c>
      <c r="B82" t="s">
        <v>80</v>
      </c>
      <c r="C82" t="s">
        <v>81</v>
      </c>
    </row>
    <row r="83" spans="1:3" x14ac:dyDescent="0.25">
      <c r="A83" t="s">
        <v>151</v>
      </c>
      <c r="B83" t="s">
        <v>67</v>
      </c>
      <c r="C83" t="s">
        <v>81</v>
      </c>
    </row>
    <row r="84" spans="1:3" x14ac:dyDescent="0.25">
      <c r="A84" t="s">
        <v>152</v>
      </c>
      <c r="B84" t="s">
        <v>67</v>
      </c>
      <c r="C84" t="s">
        <v>81</v>
      </c>
    </row>
    <row r="85" spans="1:3" x14ac:dyDescent="0.25">
      <c r="A85" t="s">
        <v>153</v>
      </c>
      <c r="B85" t="s">
        <v>67</v>
      </c>
      <c r="C85" t="s">
        <v>81</v>
      </c>
    </row>
    <row r="86" spans="1:3" x14ac:dyDescent="0.25">
      <c r="A86" t="s">
        <v>154</v>
      </c>
      <c r="B86" t="s">
        <v>80</v>
      </c>
      <c r="C86" t="s">
        <v>81</v>
      </c>
    </row>
    <row r="87" spans="1:3" x14ac:dyDescent="0.25">
      <c r="A87" t="s">
        <v>155</v>
      </c>
      <c r="B87" t="s">
        <v>80</v>
      </c>
      <c r="C87" t="s">
        <v>81</v>
      </c>
    </row>
    <row r="88" spans="1:3" x14ac:dyDescent="0.25">
      <c r="A88" t="s">
        <v>156</v>
      </c>
      <c r="B88" t="s">
        <v>67</v>
      </c>
      <c r="C88" t="s">
        <v>81</v>
      </c>
    </row>
    <row r="89" spans="1:3" x14ac:dyDescent="0.25">
      <c r="A89" t="s">
        <v>157</v>
      </c>
      <c r="B89" t="s">
        <v>67</v>
      </c>
      <c r="C89" t="s">
        <v>81</v>
      </c>
    </row>
    <row r="90" spans="1:3" x14ac:dyDescent="0.25">
      <c r="A90" t="s">
        <v>158</v>
      </c>
      <c r="B90" t="s">
        <v>67</v>
      </c>
      <c r="C90" t="s">
        <v>81</v>
      </c>
    </row>
    <row r="91" spans="1:3" x14ac:dyDescent="0.25">
      <c r="A91" t="s">
        <v>159</v>
      </c>
      <c r="B91" t="s">
        <v>67</v>
      </c>
      <c r="C91" t="s">
        <v>81</v>
      </c>
    </row>
    <row r="92" spans="1:3" x14ac:dyDescent="0.25">
      <c r="A92" t="s">
        <v>160</v>
      </c>
      <c r="B92" t="s">
        <v>80</v>
      </c>
      <c r="C92" t="s">
        <v>81</v>
      </c>
    </row>
    <row r="93" spans="1:3" x14ac:dyDescent="0.25">
      <c r="A93" t="s">
        <v>161</v>
      </c>
      <c r="B93" t="s">
        <v>67</v>
      </c>
      <c r="C93" t="s">
        <v>81</v>
      </c>
    </row>
    <row r="94" spans="1:3" x14ac:dyDescent="0.25">
      <c r="A94" t="s">
        <v>162</v>
      </c>
      <c r="B94" t="s">
        <v>67</v>
      </c>
      <c r="C94" t="s">
        <v>81</v>
      </c>
    </row>
    <row r="95" spans="1:3" x14ac:dyDescent="0.25">
      <c r="A95" t="s">
        <v>163</v>
      </c>
      <c r="B95" t="s">
        <v>80</v>
      </c>
      <c r="C95" t="s">
        <v>81</v>
      </c>
    </row>
    <row r="96" spans="1:3" x14ac:dyDescent="0.25">
      <c r="A96" t="s">
        <v>164</v>
      </c>
      <c r="B96" t="s">
        <v>67</v>
      </c>
      <c r="C96" t="s">
        <v>81</v>
      </c>
    </row>
    <row r="97" spans="1:3" x14ac:dyDescent="0.25">
      <c r="A97" t="s">
        <v>165</v>
      </c>
      <c r="B97" t="s">
        <v>67</v>
      </c>
      <c r="C97" t="s">
        <v>81</v>
      </c>
    </row>
    <row r="98" spans="1:3" x14ac:dyDescent="0.25">
      <c r="A98" t="s">
        <v>166</v>
      </c>
      <c r="B98" t="s">
        <v>67</v>
      </c>
      <c r="C98" t="s">
        <v>81</v>
      </c>
    </row>
    <row r="99" spans="1:3" x14ac:dyDescent="0.25">
      <c r="A99" t="s">
        <v>167</v>
      </c>
      <c r="B99" t="s">
        <v>67</v>
      </c>
      <c r="C99" t="s">
        <v>81</v>
      </c>
    </row>
    <row r="100" spans="1:3" x14ac:dyDescent="0.25">
      <c r="A100" t="s">
        <v>168</v>
      </c>
      <c r="B100" t="s">
        <v>67</v>
      </c>
      <c r="C100" t="s">
        <v>81</v>
      </c>
    </row>
    <row r="101" spans="1:3" x14ac:dyDescent="0.25">
      <c r="A101" t="s">
        <v>169</v>
      </c>
      <c r="B101" t="s">
        <v>67</v>
      </c>
      <c r="C101" t="s">
        <v>81</v>
      </c>
    </row>
    <row r="102" spans="1:3" x14ac:dyDescent="0.25">
      <c r="A102" t="s">
        <v>170</v>
      </c>
      <c r="B102" t="s">
        <v>67</v>
      </c>
      <c r="C102" t="s">
        <v>81</v>
      </c>
    </row>
    <row r="103" spans="1:3" x14ac:dyDescent="0.25">
      <c r="A103" t="s">
        <v>171</v>
      </c>
      <c r="B103" t="s">
        <v>67</v>
      </c>
      <c r="C103" t="s">
        <v>81</v>
      </c>
    </row>
    <row r="104" spans="1:3" x14ac:dyDescent="0.25">
      <c r="A104" t="s">
        <v>172</v>
      </c>
      <c r="B104" t="s">
        <v>67</v>
      </c>
      <c r="C104" t="s">
        <v>81</v>
      </c>
    </row>
    <row r="105" spans="1:3" x14ac:dyDescent="0.25">
      <c r="A105" t="s">
        <v>173</v>
      </c>
      <c r="B105" t="s">
        <v>67</v>
      </c>
      <c r="C105" t="s">
        <v>81</v>
      </c>
    </row>
    <row r="106" spans="1:3" x14ac:dyDescent="0.25">
      <c r="A106" t="s">
        <v>174</v>
      </c>
      <c r="B106" t="s">
        <v>67</v>
      </c>
      <c r="C106" t="s">
        <v>81</v>
      </c>
    </row>
    <row r="107" spans="1:3" x14ac:dyDescent="0.25">
      <c r="A107" t="s">
        <v>175</v>
      </c>
      <c r="B107" t="s">
        <v>67</v>
      </c>
      <c r="C107" t="s">
        <v>81</v>
      </c>
    </row>
    <row r="108" spans="1:3" x14ac:dyDescent="0.25">
      <c r="A108" t="s">
        <v>176</v>
      </c>
      <c r="B108" t="s">
        <v>67</v>
      </c>
      <c r="C108" t="s">
        <v>81</v>
      </c>
    </row>
    <row r="109" spans="1:3" x14ac:dyDescent="0.25">
      <c r="A109" t="s">
        <v>177</v>
      </c>
      <c r="B109" t="s">
        <v>67</v>
      </c>
      <c r="C109" t="s">
        <v>81</v>
      </c>
    </row>
    <row r="110" spans="1:3" x14ac:dyDescent="0.25">
      <c r="A110" t="s">
        <v>178</v>
      </c>
      <c r="B110" t="s">
        <v>67</v>
      </c>
      <c r="C110" t="s">
        <v>81</v>
      </c>
    </row>
    <row r="111" spans="1:3" x14ac:dyDescent="0.25">
      <c r="A111" t="s">
        <v>179</v>
      </c>
      <c r="B111" t="s">
        <v>67</v>
      </c>
      <c r="C111" t="s">
        <v>81</v>
      </c>
    </row>
    <row r="112" spans="1:3" x14ac:dyDescent="0.25">
      <c r="A112" t="s">
        <v>180</v>
      </c>
      <c r="B112" t="s">
        <v>80</v>
      </c>
      <c r="C112" t="s">
        <v>81</v>
      </c>
    </row>
    <row r="113" spans="1:3" x14ac:dyDescent="0.25">
      <c r="A113" t="s">
        <v>181</v>
      </c>
      <c r="B113" t="s">
        <v>67</v>
      </c>
      <c r="C113" t="s">
        <v>81</v>
      </c>
    </row>
    <row r="114" spans="1:3" x14ac:dyDescent="0.25">
      <c r="A114" t="s">
        <v>182</v>
      </c>
      <c r="B114" t="s">
        <v>67</v>
      </c>
      <c r="C114" t="s">
        <v>81</v>
      </c>
    </row>
    <row r="115" spans="1:3" x14ac:dyDescent="0.25">
      <c r="A115" t="s">
        <v>183</v>
      </c>
      <c r="B115" t="s">
        <v>67</v>
      </c>
      <c r="C115" t="s">
        <v>81</v>
      </c>
    </row>
    <row r="116" spans="1:3" x14ac:dyDescent="0.25">
      <c r="A116" t="s">
        <v>184</v>
      </c>
      <c r="B116" t="s">
        <v>67</v>
      </c>
      <c r="C116" t="s">
        <v>81</v>
      </c>
    </row>
    <row r="117" spans="1:3" x14ac:dyDescent="0.25">
      <c r="A117" t="s">
        <v>185</v>
      </c>
      <c r="B117" t="s">
        <v>67</v>
      </c>
      <c r="C117" t="s">
        <v>81</v>
      </c>
    </row>
    <row r="118" spans="1:3" x14ac:dyDescent="0.25">
      <c r="A118" t="s">
        <v>186</v>
      </c>
      <c r="B118" t="s">
        <v>67</v>
      </c>
      <c r="C118" t="s">
        <v>81</v>
      </c>
    </row>
    <row r="119" spans="1:3" x14ac:dyDescent="0.25">
      <c r="A119" t="s">
        <v>187</v>
      </c>
      <c r="B119" t="s">
        <v>67</v>
      </c>
      <c r="C119" t="s">
        <v>81</v>
      </c>
    </row>
    <row r="120" spans="1:3" x14ac:dyDescent="0.25">
      <c r="A120" t="s">
        <v>188</v>
      </c>
      <c r="B120" t="s">
        <v>67</v>
      </c>
      <c r="C120" t="s">
        <v>81</v>
      </c>
    </row>
    <row r="121" spans="1:3" x14ac:dyDescent="0.25">
      <c r="A121" t="s">
        <v>189</v>
      </c>
      <c r="B121" t="s">
        <v>67</v>
      </c>
      <c r="C121" t="s">
        <v>81</v>
      </c>
    </row>
    <row r="122" spans="1:3" x14ac:dyDescent="0.25">
      <c r="A122" t="s">
        <v>190</v>
      </c>
      <c r="B122" t="s">
        <v>67</v>
      </c>
      <c r="C122" t="s">
        <v>81</v>
      </c>
    </row>
    <row r="123" spans="1:3" x14ac:dyDescent="0.25">
      <c r="A123" t="s">
        <v>191</v>
      </c>
      <c r="B123" t="s">
        <v>67</v>
      </c>
      <c r="C123" t="s">
        <v>81</v>
      </c>
    </row>
    <row r="124" spans="1:3" x14ac:dyDescent="0.25">
      <c r="A124" t="s">
        <v>192</v>
      </c>
      <c r="B124" t="s">
        <v>67</v>
      </c>
      <c r="C124" t="s">
        <v>81</v>
      </c>
    </row>
    <row r="125" spans="1:3" x14ac:dyDescent="0.25">
      <c r="A125" t="s">
        <v>193</v>
      </c>
      <c r="B125" t="s">
        <v>67</v>
      </c>
      <c r="C125" t="s">
        <v>81</v>
      </c>
    </row>
    <row r="126" spans="1:3" x14ac:dyDescent="0.25">
      <c r="A126" t="s">
        <v>194</v>
      </c>
      <c r="B126" t="s">
        <v>67</v>
      </c>
      <c r="C126" t="s">
        <v>81</v>
      </c>
    </row>
    <row r="127" spans="1:3" x14ac:dyDescent="0.25">
      <c r="A127" t="s">
        <v>195</v>
      </c>
      <c r="B127" t="s">
        <v>67</v>
      </c>
      <c r="C127" t="s">
        <v>81</v>
      </c>
    </row>
    <row r="128" spans="1:3" x14ac:dyDescent="0.25">
      <c r="A128" t="s">
        <v>196</v>
      </c>
      <c r="B128" t="s">
        <v>67</v>
      </c>
      <c r="C128" t="s">
        <v>81</v>
      </c>
    </row>
    <row r="129" spans="1:3" x14ac:dyDescent="0.25">
      <c r="A129" t="s">
        <v>197</v>
      </c>
      <c r="B129" t="s">
        <v>67</v>
      </c>
      <c r="C129" t="s">
        <v>81</v>
      </c>
    </row>
    <row r="130" spans="1:3" x14ac:dyDescent="0.25">
      <c r="A130" t="s">
        <v>198</v>
      </c>
      <c r="B130" t="s">
        <v>67</v>
      </c>
      <c r="C130" t="s">
        <v>81</v>
      </c>
    </row>
    <row r="131" spans="1:3" x14ac:dyDescent="0.25">
      <c r="A131" t="s">
        <v>199</v>
      </c>
      <c r="B131" t="s">
        <v>67</v>
      </c>
      <c r="C131" t="s">
        <v>81</v>
      </c>
    </row>
    <row r="132" spans="1:3" x14ac:dyDescent="0.25">
      <c r="A132" t="s">
        <v>200</v>
      </c>
      <c r="B132" t="s">
        <v>67</v>
      </c>
      <c r="C132" t="s">
        <v>81</v>
      </c>
    </row>
    <row r="133" spans="1:3" x14ac:dyDescent="0.25">
      <c r="A133" t="s">
        <v>201</v>
      </c>
      <c r="B133" t="s">
        <v>67</v>
      </c>
      <c r="C133" t="s">
        <v>81</v>
      </c>
    </row>
    <row r="134" spans="1:3" x14ac:dyDescent="0.25">
      <c r="A134" t="s">
        <v>202</v>
      </c>
      <c r="B134" t="s">
        <v>67</v>
      </c>
      <c r="C134" t="s">
        <v>81</v>
      </c>
    </row>
    <row r="135" spans="1:3" x14ac:dyDescent="0.25">
      <c r="A135" t="s">
        <v>203</v>
      </c>
      <c r="B135" t="s">
        <v>67</v>
      </c>
      <c r="C135" t="s">
        <v>81</v>
      </c>
    </row>
    <row r="136" spans="1:3" x14ac:dyDescent="0.25">
      <c r="A136" t="s">
        <v>204</v>
      </c>
      <c r="B136" t="s">
        <v>67</v>
      </c>
      <c r="C136" t="s">
        <v>81</v>
      </c>
    </row>
    <row r="137" spans="1:3" x14ac:dyDescent="0.25">
      <c r="A137" t="s">
        <v>205</v>
      </c>
      <c r="B137" t="s">
        <v>67</v>
      </c>
      <c r="C137" t="s">
        <v>81</v>
      </c>
    </row>
    <row r="138" spans="1:3" x14ac:dyDescent="0.25">
      <c r="A138" t="s">
        <v>206</v>
      </c>
      <c r="B138" t="s">
        <v>80</v>
      </c>
      <c r="C138" t="s">
        <v>206</v>
      </c>
    </row>
    <row r="139" spans="1:3" x14ac:dyDescent="0.25">
      <c r="A139" t="s">
        <v>207</v>
      </c>
      <c r="B139" t="s">
        <v>67</v>
      </c>
      <c r="C139" t="s">
        <v>206</v>
      </c>
    </row>
    <row r="140" spans="1:3" x14ac:dyDescent="0.25">
      <c r="A140" t="s">
        <v>208</v>
      </c>
      <c r="B140" t="s">
        <v>67</v>
      </c>
      <c r="C140" t="s">
        <v>206</v>
      </c>
    </row>
    <row r="141" spans="1:3" x14ac:dyDescent="0.25">
      <c r="A141" t="s">
        <v>209</v>
      </c>
      <c r="B141" t="s">
        <v>80</v>
      </c>
      <c r="C141" t="s">
        <v>206</v>
      </c>
    </row>
    <row r="142" spans="1:3" x14ac:dyDescent="0.25">
      <c r="A142" t="s">
        <v>210</v>
      </c>
      <c r="B142" t="s">
        <v>80</v>
      </c>
      <c r="C142" t="s">
        <v>206</v>
      </c>
    </row>
    <row r="143" spans="1:3" x14ac:dyDescent="0.25">
      <c r="A143" t="s">
        <v>211</v>
      </c>
      <c r="B143" t="s">
        <v>67</v>
      </c>
      <c r="C143" t="s">
        <v>206</v>
      </c>
    </row>
    <row r="144" spans="1:3" x14ac:dyDescent="0.25">
      <c r="A144" t="s">
        <v>212</v>
      </c>
      <c r="B144" t="s">
        <v>67</v>
      </c>
      <c r="C144" t="s">
        <v>206</v>
      </c>
    </row>
    <row r="145" spans="1:3" x14ac:dyDescent="0.25">
      <c r="A145" t="s">
        <v>213</v>
      </c>
      <c r="B145" t="s">
        <v>80</v>
      </c>
      <c r="C145" t="s">
        <v>214</v>
      </c>
    </row>
    <row r="146" spans="1:3" x14ac:dyDescent="0.25">
      <c r="A146" t="s">
        <v>215</v>
      </c>
      <c r="B146" t="s">
        <v>80</v>
      </c>
      <c r="C146" t="s">
        <v>214</v>
      </c>
    </row>
    <row r="147" spans="1:3" x14ac:dyDescent="0.25">
      <c r="A147" t="s">
        <v>216</v>
      </c>
      <c r="B147" t="s">
        <v>80</v>
      </c>
      <c r="C147" t="s">
        <v>217</v>
      </c>
    </row>
    <row r="148" spans="1:3" x14ac:dyDescent="0.25">
      <c r="A148" t="s">
        <v>218</v>
      </c>
      <c r="B148" t="s">
        <v>80</v>
      </c>
      <c r="C148" t="s">
        <v>217</v>
      </c>
    </row>
    <row r="149" spans="1:3" x14ac:dyDescent="0.25">
      <c r="A149" t="s">
        <v>219</v>
      </c>
      <c r="B149" t="s">
        <v>80</v>
      </c>
      <c r="C149" t="s">
        <v>217</v>
      </c>
    </row>
    <row r="150" spans="1:3" x14ac:dyDescent="0.25">
      <c r="A150" t="s">
        <v>220</v>
      </c>
      <c r="B150" t="s">
        <v>80</v>
      </c>
      <c r="C150" t="s">
        <v>217</v>
      </c>
    </row>
    <row r="151" spans="1:3" x14ac:dyDescent="0.25">
      <c r="A151" t="s">
        <v>221</v>
      </c>
      <c r="B151" t="s">
        <v>80</v>
      </c>
      <c r="C151" t="s">
        <v>217</v>
      </c>
    </row>
    <row r="152" spans="1:3" x14ac:dyDescent="0.25">
      <c r="A152" t="s">
        <v>222</v>
      </c>
      <c r="B152" t="s">
        <v>80</v>
      </c>
      <c r="C152" t="s">
        <v>217</v>
      </c>
    </row>
    <row r="153" spans="1:3" x14ac:dyDescent="0.25">
      <c r="A153" t="s">
        <v>223</v>
      </c>
      <c r="B153" t="s">
        <v>80</v>
      </c>
      <c r="C153" t="s">
        <v>217</v>
      </c>
    </row>
    <row r="154" spans="1:3" x14ac:dyDescent="0.25">
      <c r="A154" t="s">
        <v>224</v>
      </c>
      <c r="B154" t="s">
        <v>80</v>
      </c>
      <c r="C154" t="s">
        <v>217</v>
      </c>
    </row>
    <row r="155" spans="1:3" x14ac:dyDescent="0.25">
      <c r="A155" t="s">
        <v>225</v>
      </c>
      <c r="B155" t="s">
        <v>67</v>
      </c>
      <c r="C155" t="s">
        <v>217</v>
      </c>
    </row>
    <row r="156" spans="1:3" x14ac:dyDescent="0.25">
      <c r="A156" t="s">
        <v>226</v>
      </c>
      <c r="B156" t="s">
        <v>80</v>
      </c>
      <c r="C156" t="s">
        <v>217</v>
      </c>
    </row>
    <row r="157" spans="1:3" x14ac:dyDescent="0.25">
      <c r="A157" t="s">
        <v>227</v>
      </c>
      <c r="B157" t="s">
        <v>80</v>
      </c>
      <c r="C157" t="s">
        <v>217</v>
      </c>
    </row>
    <row r="158" spans="1:3" x14ac:dyDescent="0.25">
      <c r="A158" t="s">
        <v>228</v>
      </c>
      <c r="B158" t="s">
        <v>80</v>
      </c>
      <c r="C158" t="s">
        <v>217</v>
      </c>
    </row>
    <row r="159" spans="1:3" x14ac:dyDescent="0.25">
      <c r="A159" t="s">
        <v>229</v>
      </c>
      <c r="B159" t="s">
        <v>80</v>
      </c>
      <c r="C159" t="s">
        <v>217</v>
      </c>
    </row>
    <row r="160" spans="1:3" x14ac:dyDescent="0.25">
      <c r="A160" t="s">
        <v>153</v>
      </c>
      <c r="B160" t="s">
        <v>80</v>
      </c>
      <c r="C160" t="s">
        <v>217</v>
      </c>
    </row>
    <row r="161" spans="1:3" x14ac:dyDescent="0.25">
      <c r="A161" t="s">
        <v>230</v>
      </c>
      <c r="B161" t="s">
        <v>80</v>
      </c>
      <c r="C161" t="s">
        <v>217</v>
      </c>
    </row>
    <row r="162" spans="1:3" x14ac:dyDescent="0.25">
      <c r="A162" t="s">
        <v>231</v>
      </c>
      <c r="B162" t="s">
        <v>80</v>
      </c>
      <c r="C162" t="s">
        <v>217</v>
      </c>
    </row>
    <row r="163" spans="1:3" x14ac:dyDescent="0.25">
      <c r="A163" t="s">
        <v>232</v>
      </c>
      <c r="B163" t="s">
        <v>80</v>
      </c>
      <c r="C163" t="s">
        <v>217</v>
      </c>
    </row>
    <row r="164" spans="1:3" x14ac:dyDescent="0.25">
      <c r="A164" t="s">
        <v>233</v>
      </c>
      <c r="B164" t="s">
        <v>80</v>
      </c>
      <c r="C164" t="s">
        <v>217</v>
      </c>
    </row>
    <row r="165" spans="1:3" x14ac:dyDescent="0.25">
      <c r="A165" t="s">
        <v>234</v>
      </c>
      <c r="B165" t="s">
        <v>80</v>
      </c>
      <c r="C165" t="s">
        <v>217</v>
      </c>
    </row>
    <row r="166" spans="1:3" x14ac:dyDescent="0.25">
      <c r="A166" t="s">
        <v>235</v>
      </c>
      <c r="B166" t="s">
        <v>80</v>
      </c>
      <c r="C166" t="s">
        <v>217</v>
      </c>
    </row>
    <row r="167" spans="1:3" x14ac:dyDescent="0.25">
      <c r="A167" t="s">
        <v>236</v>
      </c>
      <c r="B167" t="s">
        <v>80</v>
      </c>
      <c r="C167" t="s">
        <v>217</v>
      </c>
    </row>
    <row r="168" spans="1:3" x14ac:dyDescent="0.25">
      <c r="A168" t="s">
        <v>237</v>
      </c>
      <c r="B168" t="s">
        <v>80</v>
      </c>
      <c r="C168" t="s">
        <v>217</v>
      </c>
    </row>
    <row r="169" spans="1:3" x14ac:dyDescent="0.25">
      <c r="A169" t="s">
        <v>238</v>
      </c>
      <c r="B169" t="s">
        <v>80</v>
      </c>
      <c r="C169" t="s">
        <v>217</v>
      </c>
    </row>
    <row r="170" spans="1:3" x14ac:dyDescent="0.25">
      <c r="A170" t="s">
        <v>239</v>
      </c>
      <c r="B170" t="s">
        <v>80</v>
      </c>
      <c r="C170" t="s">
        <v>239</v>
      </c>
    </row>
    <row r="171" spans="1:3" x14ac:dyDescent="0.25">
      <c r="A171" t="s">
        <v>240</v>
      </c>
      <c r="B171" t="s">
        <v>80</v>
      </c>
      <c r="C171" t="s">
        <v>241</v>
      </c>
    </row>
    <row r="172" spans="1:3" x14ac:dyDescent="0.25">
      <c r="A172" t="s">
        <v>242</v>
      </c>
      <c r="B172" t="s">
        <v>80</v>
      </c>
      <c r="C172" t="s">
        <v>241</v>
      </c>
    </row>
    <row r="173" spans="1:3" x14ac:dyDescent="0.25">
      <c r="A173" t="s">
        <v>243</v>
      </c>
      <c r="B173" t="s">
        <v>80</v>
      </c>
      <c r="C173" t="s">
        <v>241</v>
      </c>
    </row>
    <row r="174" spans="1:3" x14ac:dyDescent="0.25">
      <c r="A174" t="s">
        <v>244</v>
      </c>
      <c r="B174" t="s">
        <v>67</v>
      </c>
      <c r="C174" t="s">
        <v>241</v>
      </c>
    </row>
    <row r="175" spans="1:3" x14ac:dyDescent="0.25">
      <c r="A175" t="s">
        <v>245</v>
      </c>
      <c r="B175" t="s">
        <v>80</v>
      </c>
      <c r="C175" t="s">
        <v>241</v>
      </c>
    </row>
    <row r="176" spans="1:3" x14ac:dyDescent="0.25">
      <c r="A176" t="s">
        <v>246</v>
      </c>
      <c r="B176" t="s">
        <v>80</v>
      </c>
      <c r="C176" t="s">
        <v>241</v>
      </c>
    </row>
    <row r="177" spans="1:3" x14ac:dyDescent="0.25">
      <c r="A177" t="s">
        <v>247</v>
      </c>
      <c r="B177" t="s">
        <v>80</v>
      </c>
      <c r="C177" t="s">
        <v>241</v>
      </c>
    </row>
    <row r="178" spans="1:3" x14ac:dyDescent="0.25">
      <c r="A178" t="s">
        <v>248</v>
      </c>
      <c r="B178" t="s">
        <v>80</v>
      </c>
      <c r="C178" t="s">
        <v>241</v>
      </c>
    </row>
    <row r="179" spans="1:3" x14ac:dyDescent="0.25">
      <c r="A179" t="s">
        <v>249</v>
      </c>
      <c r="B179" t="s">
        <v>80</v>
      </c>
      <c r="C179" t="s">
        <v>241</v>
      </c>
    </row>
    <row r="180" spans="1:3" x14ac:dyDescent="0.25">
      <c r="A180" t="s">
        <v>250</v>
      </c>
      <c r="B180" t="s">
        <v>80</v>
      </c>
      <c r="C180" t="s">
        <v>241</v>
      </c>
    </row>
    <row r="181" spans="1:3" x14ac:dyDescent="0.25">
      <c r="A181" t="s">
        <v>251</v>
      </c>
      <c r="B181" t="s">
        <v>80</v>
      </c>
      <c r="C181" t="s">
        <v>241</v>
      </c>
    </row>
    <row r="182" spans="1:3" x14ac:dyDescent="0.25">
      <c r="A182" t="s">
        <v>252</v>
      </c>
      <c r="B182" t="s">
        <v>80</v>
      </c>
      <c r="C182" t="s">
        <v>241</v>
      </c>
    </row>
    <row r="183" spans="1:3" x14ac:dyDescent="0.25">
      <c r="A183" t="s">
        <v>253</v>
      </c>
      <c r="B183" t="s">
        <v>80</v>
      </c>
      <c r="C183" t="s">
        <v>241</v>
      </c>
    </row>
    <row r="184" spans="1:3" x14ac:dyDescent="0.25">
      <c r="A184" t="s">
        <v>254</v>
      </c>
      <c r="B184" t="s">
        <v>80</v>
      </c>
      <c r="C184" t="s">
        <v>241</v>
      </c>
    </row>
    <row r="185" spans="1:3" x14ac:dyDescent="0.25">
      <c r="A185" t="s">
        <v>255</v>
      </c>
      <c r="B185" t="s">
        <v>80</v>
      </c>
      <c r="C185" t="s">
        <v>241</v>
      </c>
    </row>
    <row r="186" spans="1:3" x14ac:dyDescent="0.25">
      <c r="A186" t="s">
        <v>256</v>
      </c>
      <c r="B186" t="s">
        <v>67</v>
      </c>
      <c r="C186" t="s">
        <v>241</v>
      </c>
    </row>
    <row r="187" spans="1:3" x14ac:dyDescent="0.25">
      <c r="A187" t="s">
        <v>257</v>
      </c>
      <c r="B187" t="s">
        <v>80</v>
      </c>
      <c r="C187" t="s">
        <v>241</v>
      </c>
    </row>
    <row r="188" spans="1:3" x14ac:dyDescent="0.25">
      <c r="A188" t="s">
        <v>258</v>
      </c>
      <c r="B188" t="s">
        <v>80</v>
      </c>
      <c r="C188" t="s">
        <v>241</v>
      </c>
    </row>
    <row r="189" spans="1:3" x14ac:dyDescent="0.25">
      <c r="A189" t="s">
        <v>259</v>
      </c>
      <c r="B189" t="s">
        <v>80</v>
      </c>
      <c r="C189" t="s">
        <v>241</v>
      </c>
    </row>
    <row r="190" spans="1:3" x14ac:dyDescent="0.25">
      <c r="A190" t="s">
        <v>260</v>
      </c>
      <c r="B190" t="s">
        <v>80</v>
      </c>
      <c r="C190" t="s">
        <v>241</v>
      </c>
    </row>
    <row r="191" spans="1:3" x14ac:dyDescent="0.25">
      <c r="A191" t="s">
        <v>261</v>
      </c>
      <c r="B191" t="s">
        <v>67</v>
      </c>
      <c r="C191" t="s">
        <v>241</v>
      </c>
    </row>
    <row r="192" spans="1:3" x14ac:dyDescent="0.25">
      <c r="A192" t="s">
        <v>262</v>
      </c>
      <c r="B192" t="s">
        <v>80</v>
      </c>
      <c r="C192" t="s">
        <v>241</v>
      </c>
    </row>
    <row r="193" spans="1:3" x14ac:dyDescent="0.25">
      <c r="A193" t="s">
        <v>263</v>
      </c>
      <c r="B193" t="s">
        <v>80</v>
      </c>
      <c r="C193" t="s">
        <v>241</v>
      </c>
    </row>
    <row r="194" spans="1:3" x14ac:dyDescent="0.25">
      <c r="A194" t="s">
        <v>264</v>
      </c>
      <c r="B194" t="s">
        <v>80</v>
      </c>
      <c r="C194" t="s">
        <v>241</v>
      </c>
    </row>
    <row r="195" spans="1:3" x14ac:dyDescent="0.25">
      <c r="A195" t="s">
        <v>265</v>
      </c>
      <c r="B195" t="s">
        <v>80</v>
      </c>
      <c r="C195" t="s">
        <v>241</v>
      </c>
    </row>
    <row r="196" spans="1:3" x14ac:dyDescent="0.25">
      <c r="A196" t="s">
        <v>266</v>
      </c>
      <c r="B196" t="s">
        <v>67</v>
      </c>
      <c r="C196" t="s">
        <v>241</v>
      </c>
    </row>
    <row r="197" spans="1:3" x14ac:dyDescent="0.25">
      <c r="A197" t="s">
        <v>267</v>
      </c>
      <c r="B197" t="s">
        <v>67</v>
      </c>
      <c r="C197" t="s">
        <v>241</v>
      </c>
    </row>
    <row r="198" spans="1:3" x14ac:dyDescent="0.25">
      <c r="A198" t="s">
        <v>268</v>
      </c>
      <c r="B198" t="s">
        <v>67</v>
      </c>
      <c r="C198" t="s">
        <v>241</v>
      </c>
    </row>
    <row r="199" spans="1:3" x14ac:dyDescent="0.25">
      <c r="A199" t="s">
        <v>269</v>
      </c>
      <c r="B199" t="s">
        <v>67</v>
      </c>
      <c r="C199" t="s">
        <v>241</v>
      </c>
    </row>
    <row r="200" spans="1:3" x14ac:dyDescent="0.25">
      <c r="A200" t="s">
        <v>270</v>
      </c>
      <c r="B200" t="s">
        <v>67</v>
      </c>
      <c r="C200" t="s">
        <v>241</v>
      </c>
    </row>
    <row r="201" spans="1:3" x14ac:dyDescent="0.25">
      <c r="A201" t="s">
        <v>271</v>
      </c>
      <c r="B201" t="s">
        <v>67</v>
      </c>
      <c r="C201" t="s">
        <v>241</v>
      </c>
    </row>
    <row r="202" spans="1:3" x14ac:dyDescent="0.25">
      <c r="A202" t="s">
        <v>272</v>
      </c>
      <c r="B202" t="s">
        <v>67</v>
      </c>
      <c r="C202" t="s">
        <v>241</v>
      </c>
    </row>
    <row r="203" spans="1:3" x14ac:dyDescent="0.25">
      <c r="A203" t="s">
        <v>273</v>
      </c>
      <c r="B203" t="s">
        <v>67</v>
      </c>
      <c r="C203" t="s">
        <v>241</v>
      </c>
    </row>
    <row r="204" spans="1:3" x14ac:dyDescent="0.25">
      <c r="A204" t="s">
        <v>274</v>
      </c>
      <c r="B204" t="s">
        <v>67</v>
      </c>
      <c r="C204" t="s">
        <v>241</v>
      </c>
    </row>
    <row r="205" spans="1:3" x14ac:dyDescent="0.25">
      <c r="A205" t="s">
        <v>275</v>
      </c>
      <c r="B205" t="s">
        <v>67</v>
      </c>
      <c r="C205" t="s">
        <v>241</v>
      </c>
    </row>
    <row r="206" spans="1:3" x14ac:dyDescent="0.25">
      <c r="A206" t="s">
        <v>276</v>
      </c>
      <c r="B206" t="s">
        <v>67</v>
      </c>
      <c r="C206" t="s">
        <v>241</v>
      </c>
    </row>
    <row r="207" spans="1:3" x14ac:dyDescent="0.25">
      <c r="A207" t="s">
        <v>277</v>
      </c>
      <c r="B207" t="s">
        <v>67</v>
      </c>
      <c r="C207" t="s">
        <v>241</v>
      </c>
    </row>
    <row r="208" spans="1:3" x14ac:dyDescent="0.25">
      <c r="A208" t="s">
        <v>278</v>
      </c>
      <c r="B208" t="s">
        <v>67</v>
      </c>
      <c r="C208" t="s">
        <v>241</v>
      </c>
    </row>
    <row r="209" spans="1:3" x14ac:dyDescent="0.25">
      <c r="A209" t="s">
        <v>279</v>
      </c>
      <c r="B209" t="s">
        <v>67</v>
      </c>
      <c r="C209" t="s">
        <v>241</v>
      </c>
    </row>
    <row r="210" spans="1:3" x14ac:dyDescent="0.25">
      <c r="A210" t="s">
        <v>280</v>
      </c>
      <c r="B210" t="s">
        <v>67</v>
      </c>
      <c r="C210" t="s">
        <v>241</v>
      </c>
    </row>
    <row r="211" spans="1:3" x14ac:dyDescent="0.25">
      <c r="A211" t="s">
        <v>281</v>
      </c>
      <c r="B211" t="s">
        <v>67</v>
      </c>
      <c r="C211" t="s">
        <v>241</v>
      </c>
    </row>
    <row r="212" spans="1:3" x14ac:dyDescent="0.25">
      <c r="A212" t="s">
        <v>282</v>
      </c>
      <c r="B212" t="s">
        <v>67</v>
      </c>
      <c r="C212" t="s">
        <v>241</v>
      </c>
    </row>
    <row r="213" spans="1:3" x14ac:dyDescent="0.25">
      <c r="A213" t="s">
        <v>283</v>
      </c>
      <c r="B213" t="s">
        <v>67</v>
      </c>
      <c r="C213" t="s">
        <v>241</v>
      </c>
    </row>
    <row r="214" spans="1:3" x14ac:dyDescent="0.25">
      <c r="A214" t="s">
        <v>284</v>
      </c>
      <c r="B214" t="s">
        <v>67</v>
      </c>
      <c r="C214" t="s">
        <v>241</v>
      </c>
    </row>
    <row r="215" spans="1:3" x14ac:dyDescent="0.25">
      <c r="A215" t="s">
        <v>285</v>
      </c>
      <c r="B215" t="s">
        <v>67</v>
      </c>
      <c r="C215" t="s">
        <v>241</v>
      </c>
    </row>
    <row r="216" spans="1:3" x14ac:dyDescent="0.25">
      <c r="A216" t="s">
        <v>286</v>
      </c>
      <c r="B216" t="s">
        <v>67</v>
      </c>
      <c r="C216" t="s">
        <v>241</v>
      </c>
    </row>
    <row r="217" spans="1:3" x14ac:dyDescent="0.25">
      <c r="A217" t="s">
        <v>287</v>
      </c>
      <c r="B217" t="s">
        <v>80</v>
      </c>
      <c r="C217" t="s">
        <v>288</v>
      </c>
    </row>
    <row r="218" spans="1:3" x14ac:dyDescent="0.25">
      <c r="A218" t="s">
        <v>289</v>
      </c>
      <c r="B218" t="s">
        <v>67</v>
      </c>
      <c r="C218" t="s">
        <v>288</v>
      </c>
    </row>
    <row r="219" spans="1:3" x14ac:dyDescent="0.25">
      <c r="A219" t="s">
        <v>290</v>
      </c>
      <c r="B219" t="s">
        <v>67</v>
      </c>
      <c r="C219" t="s">
        <v>288</v>
      </c>
    </row>
    <row r="220" spans="1:3" x14ac:dyDescent="0.25">
      <c r="A220" t="s">
        <v>291</v>
      </c>
      <c r="B220" t="s">
        <v>67</v>
      </c>
      <c r="C220" t="s">
        <v>288</v>
      </c>
    </row>
    <row r="221" spans="1:3" x14ac:dyDescent="0.25">
      <c r="A221" t="s">
        <v>288</v>
      </c>
      <c r="B221" t="s">
        <v>80</v>
      </c>
      <c r="C221" t="s">
        <v>288</v>
      </c>
    </row>
    <row r="222" spans="1:3" x14ac:dyDescent="0.25">
      <c r="A222" t="s">
        <v>292</v>
      </c>
      <c r="B222" t="s">
        <v>67</v>
      </c>
      <c r="C222" t="s">
        <v>288</v>
      </c>
    </row>
    <row r="223" spans="1:3" x14ac:dyDescent="0.25">
      <c r="A223" t="s">
        <v>293</v>
      </c>
      <c r="B223" t="s">
        <v>67</v>
      </c>
      <c r="C223" t="s">
        <v>288</v>
      </c>
    </row>
    <row r="224" spans="1:3" x14ac:dyDescent="0.25">
      <c r="A224" t="s">
        <v>294</v>
      </c>
      <c r="B224" t="s">
        <v>80</v>
      </c>
      <c r="C224" t="s">
        <v>288</v>
      </c>
    </row>
    <row r="225" spans="1:3" x14ac:dyDescent="0.25">
      <c r="A225" t="s">
        <v>295</v>
      </c>
      <c r="B225" t="s">
        <v>67</v>
      </c>
      <c r="C225" t="s">
        <v>288</v>
      </c>
    </row>
    <row r="226" spans="1:3" x14ac:dyDescent="0.25">
      <c r="A226" t="s">
        <v>296</v>
      </c>
      <c r="B226" t="s">
        <v>80</v>
      </c>
      <c r="C226" t="s">
        <v>288</v>
      </c>
    </row>
    <row r="227" spans="1:3" x14ac:dyDescent="0.25">
      <c r="A227" t="s">
        <v>297</v>
      </c>
      <c r="B227" t="s">
        <v>67</v>
      </c>
      <c r="C227" t="s">
        <v>288</v>
      </c>
    </row>
    <row r="228" spans="1:3" x14ac:dyDescent="0.25">
      <c r="A228" t="s">
        <v>298</v>
      </c>
      <c r="B228" t="s">
        <v>80</v>
      </c>
      <c r="C228" t="s">
        <v>288</v>
      </c>
    </row>
    <row r="229" spans="1:3" x14ac:dyDescent="0.25">
      <c r="A229" t="s">
        <v>299</v>
      </c>
      <c r="B229" t="s">
        <v>67</v>
      </c>
      <c r="C229" t="s">
        <v>288</v>
      </c>
    </row>
    <row r="230" spans="1:3" x14ac:dyDescent="0.25">
      <c r="A230" t="s">
        <v>300</v>
      </c>
      <c r="B230" t="s">
        <v>67</v>
      </c>
      <c r="C230" t="s">
        <v>288</v>
      </c>
    </row>
    <row r="231" spans="1:3" x14ac:dyDescent="0.25">
      <c r="A231" t="s">
        <v>301</v>
      </c>
      <c r="B231" t="s">
        <v>80</v>
      </c>
      <c r="C231" t="s">
        <v>288</v>
      </c>
    </row>
    <row r="232" spans="1:3" x14ac:dyDescent="0.25">
      <c r="A232" t="s">
        <v>302</v>
      </c>
      <c r="B232" t="s">
        <v>67</v>
      </c>
      <c r="C232" t="s">
        <v>288</v>
      </c>
    </row>
    <row r="233" spans="1:3" x14ac:dyDescent="0.25">
      <c r="A233" t="s">
        <v>303</v>
      </c>
      <c r="B233" t="s">
        <v>80</v>
      </c>
      <c r="C233" t="s">
        <v>288</v>
      </c>
    </row>
    <row r="234" spans="1:3" x14ac:dyDescent="0.25">
      <c r="A234" t="s">
        <v>304</v>
      </c>
      <c r="B234" t="s">
        <v>67</v>
      </c>
      <c r="C234" t="s">
        <v>288</v>
      </c>
    </row>
    <row r="235" spans="1:3" x14ac:dyDescent="0.25">
      <c r="A235" t="s">
        <v>305</v>
      </c>
      <c r="B235" t="s">
        <v>67</v>
      </c>
      <c r="C235" t="s">
        <v>288</v>
      </c>
    </row>
    <row r="236" spans="1:3" x14ac:dyDescent="0.25">
      <c r="A236" t="s">
        <v>306</v>
      </c>
      <c r="B236" t="s">
        <v>80</v>
      </c>
      <c r="C236" t="s">
        <v>288</v>
      </c>
    </row>
    <row r="237" spans="1:3" x14ac:dyDescent="0.25">
      <c r="A237" t="s">
        <v>307</v>
      </c>
      <c r="B237" t="s">
        <v>80</v>
      </c>
      <c r="C237" t="s">
        <v>288</v>
      </c>
    </row>
    <row r="238" spans="1:3" x14ac:dyDescent="0.25">
      <c r="A238" t="s">
        <v>308</v>
      </c>
      <c r="B238" t="s">
        <v>67</v>
      </c>
      <c r="C238" t="s">
        <v>288</v>
      </c>
    </row>
    <row r="239" spans="1:3" x14ac:dyDescent="0.25">
      <c r="A239" t="s">
        <v>309</v>
      </c>
      <c r="B239" t="s">
        <v>80</v>
      </c>
      <c r="C239" t="s">
        <v>288</v>
      </c>
    </row>
    <row r="240" spans="1:3" x14ac:dyDescent="0.25">
      <c r="A240" t="s">
        <v>310</v>
      </c>
      <c r="B240" t="s">
        <v>80</v>
      </c>
      <c r="C240" t="s">
        <v>288</v>
      </c>
    </row>
    <row r="241" spans="1:3" x14ac:dyDescent="0.25">
      <c r="A241" t="s">
        <v>311</v>
      </c>
      <c r="B241" t="s">
        <v>80</v>
      </c>
      <c r="C241" t="s">
        <v>288</v>
      </c>
    </row>
    <row r="242" spans="1:3" x14ac:dyDescent="0.25">
      <c r="A242" t="s">
        <v>312</v>
      </c>
      <c r="B242" t="s">
        <v>67</v>
      </c>
      <c r="C242" t="s">
        <v>288</v>
      </c>
    </row>
    <row r="243" spans="1:3" x14ac:dyDescent="0.25">
      <c r="A243" t="s">
        <v>313</v>
      </c>
      <c r="B243" t="s">
        <v>67</v>
      </c>
      <c r="C243" t="s">
        <v>288</v>
      </c>
    </row>
    <row r="244" spans="1:3" x14ac:dyDescent="0.25">
      <c r="A244" t="s">
        <v>314</v>
      </c>
      <c r="B244" t="s">
        <v>67</v>
      </c>
      <c r="C244" t="s">
        <v>288</v>
      </c>
    </row>
    <row r="245" spans="1:3" x14ac:dyDescent="0.25">
      <c r="A245" t="s">
        <v>315</v>
      </c>
      <c r="B245" t="s">
        <v>80</v>
      </c>
      <c r="C245" t="s">
        <v>288</v>
      </c>
    </row>
    <row r="246" spans="1:3" x14ac:dyDescent="0.25">
      <c r="A246" t="s">
        <v>316</v>
      </c>
      <c r="B246" t="s">
        <v>80</v>
      </c>
      <c r="C246" t="s">
        <v>288</v>
      </c>
    </row>
    <row r="247" spans="1:3" x14ac:dyDescent="0.25">
      <c r="A247" t="s">
        <v>317</v>
      </c>
      <c r="B247" t="s">
        <v>80</v>
      </c>
      <c r="C247" t="s">
        <v>288</v>
      </c>
    </row>
    <row r="248" spans="1:3" x14ac:dyDescent="0.25">
      <c r="A248" t="s">
        <v>318</v>
      </c>
      <c r="B248" t="s">
        <v>67</v>
      </c>
      <c r="C248" t="s">
        <v>288</v>
      </c>
    </row>
    <row r="249" spans="1:3" x14ac:dyDescent="0.25">
      <c r="A249" t="s">
        <v>319</v>
      </c>
      <c r="B249" t="s">
        <v>67</v>
      </c>
      <c r="C249" t="s">
        <v>288</v>
      </c>
    </row>
    <row r="250" spans="1:3" x14ac:dyDescent="0.25">
      <c r="A250" t="s">
        <v>320</v>
      </c>
      <c r="B250" t="s">
        <v>80</v>
      </c>
      <c r="C250" t="s">
        <v>288</v>
      </c>
    </row>
    <row r="251" spans="1:3" x14ac:dyDescent="0.25">
      <c r="A251" t="s">
        <v>321</v>
      </c>
      <c r="B251" t="s">
        <v>67</v>
      </c>
      <c r="C251" t="s">
        <v>288</v>
      </c>
    </row>
    <row r="252" spans="1:3" x14ac:dyDescent="0.25">
      <c r="A252" t="s">
        <v>322</v>
      </c>
      <c r="B252" t="s">
        <v>67</v>
      </c>
      <c r="C252" t="s">
        <v>288</v>
      </c>
    </row>
    <row r="253" spans="1:3" x14ac:dyDescent="0.25">
      <c r="A253" t="s">
        <v>323</v>
      </c>
      <c r="B253" t="s">
        <v>80</v>
      </c>
      <c r="C253" t="s">
        <v>288</v>
      </c>
    </row>
    <row r="254" spans="1:3" x14ac:dyDescent="0.25">
      <c r="A254" t="s">
        <v>324</v>
      </c>
      <c r="B254" t="s">
        <v>80</v>
      </c>
      <c r="C254" t="s">
        <v>288</v>
      </c>
    </row>
    <row r="255" spans="1:3" x14ac:dyDescent="0.25">
      <c r="A255" t="s">
        <v>325</v>
      </c>
      <c r="B255" t="s">
        <v>80</v>
      </c>
      <c r="C255" t="s">
        <v>288</v>
      </c>
    </row>
    <row r="256" spans="1:3" x14ac:dyDescent="0.25">
      <c r="A256" t="s">
        <v>326</v>
      </c>
      <c r="B256" t="s">
        <v>67</v>
      </c>
      <c r="C256" t="s">
        <v>288</v>
      </c>
    </row>
    <row r="257" spans="1:3" x14ac:dyDescent="0.25">
      <c r="A257" t="s">
        <v>327</v>
      </c>
      <c r="B257" t="s">
        <v>67</v>
      </c>
      <c r="C257" t="s">
        <v>288</v>
      </c>
    </row>
    <row r="258" spans="1:3" x14ac:dyDescent="0.25">
      <c r="A258" t="s">
        <v>328</v>
      </c>
      <c r="B258" t="s">
        <v>80</v>
      </c>
      <c r="C258" t="s">
        <v>288</v>
      </c>
    </row>
    <row r="259" spans="1:3" x14ac:dyDescent="0.25">
      <c r="A259" t="s">
        <v>329</v>
      </c>
      <c r="B259" t="s">
        <v>67</v>
      </c>
      <c r="C259" t="s">
        <v>288</v>
      </c>
    </row>
    <row r="260" spans="1:3" x14ac:dyDescent="0.25">
      <c r="A260" t="s">
        <v>330</v>
      </c>
      <c r="B260" t="s">
        <v>80</v>
      </c>
      <c r="C260" t="s">
        <v>288</v>
      </c>
    </row>
    <row r="261" spans="1:3" x14ac:dyDescent="0.25">
      <c r="A261" t="s">
        <v>331</v>
      </c>
      <c r="B261" t="s">
        <v>80</v>
      </c>
      <c r="C261" t="s">
        <v>288</v>
      </c>
    </row>
    <row r="262" spans="1:3" x14ac:dyDescent="0.25">
      <c r="A262" t="s">
        <v>332</v>
      </c>
      <c r="B262" t="s">
        <v>80</v>
      </c>
      <c r="C262" t="s">
        <v>288</v>
      </c>
    </row>
    <row r="263" spans="1:3" x14ac:dyDescent="0.25">
      <c r="A263" t="s">
        <v>333</v>
      </c>
      <c r="B263" t="s">
        <v>67</v>
      </c>
      <c r="C263" t="s">
        <v>288</v>
      </c>
    </row>
    <row r="264" spans="1:3" x14ac:dyDescent="0.25">
      <c r="A264" t="s">
        <v>334</v>
      </c>
      <c r="B264" t="s">
        <v>67</v>
      </c>
      <c r="C264" t="s">
        <v>288</v>
      </c>
    </row>
    <row r="265" spans="1:3" x14ac:dyDescent="0.25">
      <c r="A265" t="s">
        <v>335</v>
      </c>
      <c r="B265" t="s">
        <v>67</v>
      </c>
      <c r="C265" t="s">
        <v>288</v>
      </c>
    </row>
    <row r="266" spans="1:3" x14ac:dyDescent="0.25">
      <c r="A266" t="s">
        <v>336</v>
      </c>
      <c r="B266" t="s">
        <v>80</v>
      </c>
      <c r="C266" t="s">
        <v>288</v>
      </c>
    </row>
    <row r="267" spans="1:3" x14ac:dyDescent="0.25">
      <c r="A267" t="s">
        <v>337</v>
      </c>
      <c r="B267" t="s">
        <v>67</v>
      </c>
      <c r="C267" t="s">
        <v>288</v>
      </c>
    </row>
    <row r="268" spans="1:3" x14ac:dyDescent="0.25">
      <c r="A268" t="s">
        <v>338</v>
      </c>
      <c r="B268" t="s">
        <v>80</v>
      </c>
      <c r="C268" t="s">
        <v>288</v>
      </c>
    </row>
    <row r="269" spans="1:3" x14ac:dyDescent="0.25">
      <c r="A269" t="s">
        <v>339</v>
      </c>
      <c r="B269" t="s">
        <v>67</v>
      </c>
      <c r="C269" t="s">
        <v>288</v>
      </c>
    </row>
    <row r="270" spans="1:3" x14ac:dyDescent="0.25">
      <c r="A270" t="s">
        <v>340</v>
      </c>
      <c r="B270" t="s">
        <v>80</v>
      </c>
      <c r="C270" t="s">
        <v>288</v>
      </c>
    </row>
    <row r="271" spans="1:3" x14ac:dyDescent="0.25">
      <c r="A271" t="s">
        <v>341</v>
      </c>
      <c r="B271" t="s">
        <v>80</v>
      </c>
      <c r="C271" t="s">
        <v>288</v>
      </c>
    </row>
    <row r="272" spans="1:3" x14ac:dyDescent="0.25">
      <c r="A272" t="s">
        <v>342</v>
      </c>
      <c r="B272" t="s">
        <v>80</v>
      </c>
      <c r="C272" t="s">
        <v>288</v>
      </c>
    </row>
    <row r="273" spans="1:3" x14ac:dyDescent="0.25">
      <c r="A273" t="s">
        <v>343</v>
      </c>
      <c r="B273" t="s">
        <v>67</v>
      </c>
      <c r="C273" t="s">
        <v>288</v>
      </c>
    </row>
    <row r="274" spans="1:3" x14ac:dyDescent="0.25">
      <c r="A274" t="s">
        <v>344</v>
      </c>
      <c r="B274" t="s">
        <v>80</v>
      </c>
      <c r="C274" t="s">
        <v>288</v>
      </c>
    </row>
    <row r="275" spans="1:3" x14ac:dyDescent="0.25">
      <c r="A275" t="s">
        <v>345</v>
      </c>
      <c r="B275" t="s">
        <v>67</v>
      </c>
      <c r="C275" t="s">
        <v>288</v>
      </c>
    </row>
    <row r="276" spans="1:3" x14ac:dyDescent="0.25">
      <c r="A276" t="s">
        <v>346</v>
      </c>
      <c r="B276" t="s">
        <v>67</v>
      </c>
      <c r="C276" t="s">
        <v>288</v>
      </c>
    </row>
    <row r="277" spans="1:3" x14ac:dyDescent="0.25">
      <c r="A277" t="s">
        <v>347</v>
      </c>
      <c r="B277" t="s">
        <v>80</v>
      </c>
      <c r="C277" t="s">
        <v>288</v>
      </c>
    </row>
    <row r="278" spans="1:3" x14ac:dyDescent="0.25">
      <c r="A278" t="s">
        <v>348</v>
      </c>
      <c r="B278" t="s">
        <v>80</v>
      </c>
      <c r="C278" t="s">
        <v>288</v>
      </c>
    </row>
    <row r="279" spans="1:3" x14ac:dyDescent="0.25">
      <c r="A279" t="s">
        <v>349</v>
      </c>
      <c r="B279" t="s">
        <v>80</v>
      </c>
      <c r="C279" t="s">
        <v>288</v>
      </c>
    </row>
    <row r="280" spans="1:3" x14ac:dyDescent="0.25">
      <c r="A280" t="s">
        <v>350</v>
      </c>
      <c r="B280" t="s">
        <v>80</v>
      </c>
      <c r="C280" t="s">
        <v>288</v>
      </c>
    </row>
    <row r="281" spans="1:3" x14ac:dyDescent="0.25">
      <c r="A281" t="s">
        <v>351</v>
      </c>
      <c r="B281" t="s">
        <v>80</v>
      </c>
      <c r="C281" t="s">
        <v>288</v>
      </c>
    </row>
    <row r="282" spans="1:3" x14ac:dyDescent="0.25">
      <c r="A282" t="s">
        <v>352</v>
      </c>
      <c r="B282" t="s">
        <v>80</v>
      </c>
      <c r="C282" t="s">
        <v>288</v>
      </c>
    </row>
    <row r="283" spans="1:3" x14ac:dyDescent="0.25">
      <c r="A283" t="s">
        <v>353</v>
      </c>
      <c r="B283" t="s">
        <v>67</v>
      </c>
      <c r="C283" t="s">
        <v>288</v>
      </c>
    </row>
    <row r="284" spans="1:3" x14ac:dyDescent="0.25">
      <c r="A284" t="s">
        <v>354</v>
      </c>
      <c r="B284" t="s">
        <v>80</v>
      </c>
      <c r="C284" t="s">
        <v>288</v>
      </c>
    </row>
    <row r="285" spans="1:3" x14ac:dyDescent="0.25">
      <c r="A285" t="s">
        <v>355</v>
      </c>
      <c r="B285" t="s">
        <v>80</v>
      </c>
      <c r="C285" t="s">
        <v>288</v>
      </c>
    </row>
    <row r="286" spans="1:3" x14ac:dyDescent="0.25">
      <c r="A286" t="s">
        <v>356</v>
      </c>
      <c r="B286" t="s">
        <v>80</v>
      </c>
      <c r="C286" t="s">
        <v>288</v>
      </c>
    </row>
    <row r="287" spans="1:3" x14ac:dyDescent="0.25">
      <c r="A287" t="s">
        <v>357</v>
      </c>
      <c r="B287" t="s">
        <v>67</v>
      </c>
      <c r="C287" t="s">
        <v>288</v>
      </c>
    </row>
    <row r="288" spans="1:3" x14ac:dyDescent="0.25">
      <c r="A288" t="s">
        <v>358</v>
      </c>
      <c r="B288" t="s">
        <v>67</v>
      </c>
      <c r="C288" t="s">
        <v>288</v>
      </c>
    </row>
    <row r="289" spans="1:3" x14ac:dyDescent="0.25">
      <c r="A289" t="s">
        <v>359</v>
      </c>
      <c r="B289" t="s">
        <v>67</v>
      </c>
      <c r="C289" t="s">
        <v>288</v>
      </c>
    </row>
    <row r="290" spans="1:3" x14ac:dyDescent="0.25">
      <c r="A290" t="s">
        <v>360</v>
      </c>
      <c r="B290" t="s">
        <v>67</v>
      </c>
      <c r="C290" t="s">
        <v>288</v>
      </c>
    </row>
    <row r="291" spans="1:3" x14ac:dyDescent="0.25">
      <c r="A291" t="s">
        <v>361</v>
      </c>
      <c r="B291" t="s">
        <v>67</v>
      </c>
      <c r="C291" t="s">
        <v>288</v>
      </c>
    </row>
    <row r="292" spans="1:3" x14ac:dyDescent="0.25">
      <c r="A292" t="s">
        <v>362</v>
      </c>
      <c r="B292" t="s">
        <v>67</v>
      </c>
      <c r="C292" t="s">
        <v>288</v>
      </c>
    </row>
    <row r="293" spans="1:3" x14ac:dyDescent="0.25">
      <c r="A293" t="s">
        <v>363</v>
      </c>
      <c r="B293" t="s">
        <v>67</v>
      </c>
      <c r="C293" t="s">
        <v>288</v>
      </c>
    </row>
    <row r="294" spans="1:3" x14ac:dyDescent="0.25">
      <c r="A294" t="s">
        <v>364</v>
      </c>
      <c r="B294" t="s">
        <v>67</v>
      </c>
      <c r="C294" t="s">
        <v>288</v>
      </c>
    </row>
    <row r="295" spans="1:3" x14ac:dyDescent="0.25">
      <c r="A295" t="s">
        <v>365</v>
      </c>
      <c r="B295" t="s">
        <v>67</v>
      </c>
      <c r="C295" t="s">
        <v>288</v>
      </c>
    </row>
    <row r="296" spans="1:3" x14ac:dyDescent="0.25">
      <c r="A296" t="s">
        <v>366</v>
      </c>
      <c r="B296" t="s">
        <v>67</v>
      </c>
      <c r="C296" t="s">
        <v>288</v>
      </c>
    </row>
    <row r="297" spans="1:3" x14ac:dyDescent="0.25">
      <c r="A297" t="s">
        <v>199</v>
      </c>
      <c r="B297" t="s">
        <v>67</v>
      </c>
      <c r="C297" t="s">
        <v>288</v>
      </c>
    </row>
    <row r="298" spans="1:3" x14ac:dyDescent="0.25">
      <c r="A298" t="s">
        <v>367</v>
      </c>
      <c r="B298" t="s">
        <v>67</v>
      </c>
      <c r="C298" t="s">
        <v>288</v>
      </c>
    </row>
    <row r="299" spans="1:3" x14ac:dyDescent="0.25">
      <c r="A299" t="s">
        <v>368</v>
      </c>
      <c r="B299" t="s">
        <v>80</v>
      </c>
      <c r="C299" t="s">
        <v>288</v>
      </c>
    </row>
    <row r="300" spans="1:3" x14ac:dyDescent="0.25">
      <c r="A300" t="s">
        <v>369</v>
      </c>
      <c r="B300" t="s">
        <v>67</v>
      </c>
      <c r="C300" t="s">
        <v>288</v>
      </c>
    </row>
    <row r="301" spans="1:3" x14ac:dyDescent="0.25">
      <c r="A301" t="s">
        <v>370</v>
      </c>
      <c r="B301" t="s">
        <v>67</v>
      </c>
      <c r="C301" t="s">
        <v>288</v>
      </c>
    </row>
    <row r="302" spans="1:3" x14ac:dyDescent="0.25">
      <c r="A302" t="s">
        <v>371</v>
      </c>
      <c r="B302" t="s">
        <v>67</v>
      </c>
      <c r="C302" t="s">
        <v>288</v>
      </c>
    </row>
    <row r="303" spans="1:3" x14ac:dyDescent="0.25">
      <c r="A303" t="s">
        <v>372</v>
      </c>
      <c r="B303" t="s">
        <v>67</v>
      </c>
      <c r="C303" t="s">
        <v>288</v>
      </c>
    </row>
    <row r="304" spans="1:3" x14ac:dyDescent="0.25">
      <c r="A304" t="s">
        <v>373</v>
      </c>
      <c r="B304" t="s">
        <v>80</v>
      </c>
      <c r="C304" t="s">
        <v>288</v>
      </c>
    </row>
    <row r="305" spans="1:3" x14ac:dyDescent="0.25">
      <c r="A305" t="s">
        <v>374</v>
      </c>
      <c r="B305" t="s">
        <v>67</v>
      </c>
      <c r="C305" t="s">
        <v>288</v>
      </c>
    </row>
    <row r="306" spans="1:3" x14ac:dyDescent="0.25">
      <c r="A306" t="s">
        <v>375</v>
      </c>
      <c r="B306" t="s">
        <v>67</v>
      </c>
      <c r="C306" t="s">
        <v>288</v>
      </c>
    </row>
    <row r="307" spans="1:3" x14ac:dyDescent="0.25">
      <c r="A307" t="s">
        <v>376</v>
      </c>
      <c r="B307" t="s">
        <v>80</v>
      </c>
      <c r="C307" t="s">
        <v>288</v>
      </c>
    </row>
    <row r="308" spans="1:3" x14ac:dyDescent="0.25">
      <c r="A308" t="s">
        <v>377</v>
      </c>
      <c r="B308" t="s">
        <v>67</v>
      </c>
      <c r="C308" t="s">
        <v>288</v>
      </c>
    </row>
    <row r="309" spans="1:3" x14ac:dyDescent="0.25">
      <c r="A309" t="s">
        <v>378</v>
      </c>
      <c r="B309" t="s">
        <v>67</v>
      </c>
      <c r="C309" t="s">
        <v>288</v>
      </c>
    </row>
    <row r="310" spans="1:3" x14ac:dyDescent="0.25">
      <c r="A310" t="s">
        <v>379</v>
      </c>
      <c r="B310" t="s">
        <v>67</v>
      </c>
      <c r="C310" t="s">
        <v>288</v>
      </c>
    </row>
    <row r="311" spans="1:3" x14ac:dyDescent="0.25">
      <c r="A311" t="s">
        <v>380</v>
      </c>
      <c r="B311" t="s">
        <v>67</v>
      </c>
      <c r="C311" t="s">
        <v>288</v>
      </c>
    </row>
    <row r="312" spans="1:3" x14ac:dyDescent="0.25">
      <c r="A312" t="s">
        <v>381</v>
      </c>
      <c r="B312" t="s">
        <v>67</v>
      </c>
      <c r="C312" t="s">
        <v>288</v>
      </c>
    </row>
    <row r="313" spans="1:3" x14ac:dyDescent="0.25">
      <c r="A313" t="s">
        <v>382</v>
      </c>
      <c r="B313" t="s">
        <v>67</v>
      </c>
      <c r="C313" t="s">
        <v>288</v>
      </c>
    </row>
    <row r="314" spans="1:3" x14ac:dyDescent="0.25">
      <c r="A314" t="s">
        <v>383</v>
      </c>
      <c r="B314" t="s">
        <v>67</v>
      </c>
      <c r="C314" t="s">
        <v>288</v>
      </c>
    </row>
    <row r="315" spans="1:3" x14ac:dyDescent="0.25">
      <c r="A315" t="s">
        <v>384</v>
      </c>
      <c r="B315" t="s">
        <v>67</v>
      </c>
      <c r="C315" t="s">
        <v>288</v>
      </c>
    </row>
    <row r="316" spans="1:3" x14ac:dyDescent="0.25">
      <c r="A316" t="s">
        <v>385</v>
      </c>
      <c r="B316" t="s">
        <v>67</v>
      </c>
      <c r="C316" t="s">
        <v>288</v>
      </c>
    </row>
    <row r="317" spans="1:3" x14ac:dyDescent="0.25">
      <c r="A317" t="s">
        <v>386</v>
      </c>
      <c r="B317" t="s">
        <v>67</v>
      </c>
      <c r="C317" t="s">
        <v>288</v>
      </c>
    </row>
    <row r="318" spans="1:3" x14ac:dyDescent="0.25">
      <c r="A318" t="s">
        <v>387</v>
      </c>
      <c r="B318" t="s">
        <v>67</v>
      </c>
      <c r="C318" t="s">
        <v>288</v>
      </c>
    </row>
    <row r="319" spans="1:3" x14ac:dyDescent="0.25">
      <c r="A319" t="s">
        <v>388</v>
      </c>
      <c r="B319" t="s">
        <v>67</v>
      </c>
      <c r="C319" t="s">
        <v>288</v>
      </c>
    </row>
    <row r="320" spans="1:3" x14ac:dyDescent="0.25">
      <c r="A320" t="s">
        <v>389</v>
      </c>
      <c r="B320" t="s">
        <v>67</v>
      </c>
      <c r="C320" t="s">
        <v>288</v>
      </c>
    </row>
    <row r="321" spans="1:3" x14ac:dyDescent="0.25">
      <c r="A321" t="s">
        <v>390</v>
      </c>
      <c r="B321" t="s">
        <v>67</v>
      </c>
      <c r="C321" t="s">
        <v>288</v>
      </c>
    </row>
    <row r="322" spans="1:3" x14ac:dyDescent="0.25">
      <c r="A322" t="s">
        <v>391</v>
      </c>
      <c r="B322" t="s">
        <v>67</v>
      </c>
      <c r="C322" t="s">
        <v>288</v>
      </c>
    </row>
    <row r="323" spans="1:3" x14ac:dyDescent="0.25">
      <c r="A323" t="s">
        <v>392</v>
      </c>
      <c r="B323" t="s">
        <v>67</v>
      </c>
      <c r="C323" t="s">
        <v>288</v>
      </c>
    </row>
    <row r="324" spans="1:3" x14ac:dyDescent="0.25">
      <c r="A324" t="s">
        <v>393</v>
      </c>
      <c r="B324" t="s">
        <v>67</v>
      </c>
      <c r="C324" t="s">
        <v>288</v>
      </c>
    </row>
    <row r="325" spans="1:3" x14ac:dyDescent="0.25">
      <c r="A325" t="s">
        <v>394</v>
      </c>
      <c r="B325" t="s">
        <v>67</v>
      </c>
      <c r="C325" t="s">
        <v>288</v>
      </c>
    </row>
    <row r="326" spans="1:3" x14ac:dyDescent="0.25">
      <c r="A326" t="s">
        <v>395</v>
      </c>
      <c r="B326" t="s">
        <v>67</v>
      </c>
      <c r="C326" t="s">
        <v>288</v>
      </c>
    </row>
    <row r="327" spans="1:3" x14ac:dyDescent="0.25">
      <c r="A327" t="s">
        <v>396</v>
      </c>
      <c r="B327" t="s">
        <v>67</v>
      </c>
      <c r="C327" t="s">
        <v>288</v>
      </c>
    </row>
    <row r="328" spans="1:3" x14ac:dyDescent="0.25">
      <c r="A328" t="s">
        <v>397</v>
      </c>
      <c r="B328" t="s">
        <v>67</v>
      </c>
      <c r="C328" t="s">
        <v>288</v>
      </c>
    </row>
    <row r="329" spans="1:3" x14ac:dyDescent="0.25">
      <c r="A329" t="s">
        <v>398</v>
      </c>
      <c r="B329" t="s">
        <v>67</v>
      </c>
      <c r="C329" t="s">
        <v>288</v>
      </c>
    </row>
    <row r="330" spans="1:3" x14ac:dyDescent="0.25">
      <c r="A330" t="s">
        <v>399</v>
      </c>
      <c r="B330" t="s">
        <v>67</v>
      </c>
      <c r="C330" t="s">
        <v>288</v>
      </c>
    </row>
    <row r="331" spans="1:3" x14ac:dyDescent="0.25">
      <c r="A331" t="s">
        <v>400</v>
      </c>
      <c r="B331" t="s">
        <v>67</v>
      </c>
      <c r="C331" t="s">
        <v>288</v>
      </c>
    </row>
    <row r="332" spans="1:3" x14ac:dyDescent="0.25">
      <c r="A332" t="s">
        <v>89</v>
      </c>
      <c r="B332" t="s">
        <v>67</v>
      </c>
      <c r="C332" t="s">
        <v>288</v>
      </c>
    </row>
    <row r="333" spans="1:3" x14ac:dyDescent="0.25">
      <c r="A333" t="s">
        <v>401</v>
      </c>
      <c r="B333" t="s">
        <v>67</v>
      </c>
      <c r="C333" t="s">
        <v>288</v>
      </c>
    </row>
    <row r="334" spans="1:3" x14ac:dyDescent="0.25">
      <c r="A334" t="s">
        <v>145</v>
      </c>
      <c r="B334" t="s">
        <v>67</v>
      </c>
      <c r="C334" t="s">
        <v>288</v>
      </c>
    </row>
    <row r="335" spans="1:3" x14ac:dyDescent="0.25">
      <c r="A335" t="s">
        <v>402</v>
      </c>
      <c r="B335" t="s">
        <v>67</v>
      </c>
      <c r="C335" t="s">
        <v>288</v>
      </c>
    </row>
    <row r="336" spans="1:3" x14ac:dyDescent="0.25">
      <c r="A336" t="s">
        <v>403</v>
      </c>
      <c r="B336" t="s">
        <v>67</v>
      </c>
      <c r="C336" t="s">
        <v>288</v>
      </c>
    </row>
    <row r="337" spans="1:3" x14ac:dyDescent="0.25">
      <c r="A337" t="s">
        <v>404</v>
      </c>
      <c r="B337" t="s">
        <v>67</v>
      </c>
      <c r="C337" t="s">
        <v>288</v>
      </c>
    </row>
    <row r="338" spans="1:3" x14ac:dyDescent="0.25">
      <c r="A338" t="s">
        <v>405</v>
      </c>
      <c r="B338" t="s">
        <v>67</v>
      </c>
      <c r="C338" t="s">
        <v>288</v>
      </c>
    </row>
    <row r="339" spans="1:3" x14ac:dyDescent="0.25">
      <c r="A339" t="s">
        <v>406</v>
      </c>
      <c r="B339" t="s">
        <v>67</v>
      </c>
      <c r="C339" t="s">
        <v>288</v>
      </c>
    </row>
    <row r="340" spans="1:3" x14ac:dyDescent="0.25">
      <c r="A340" t="s">
        <v>407</v>
      </c>
      <c r="B340" t="s">
        <v>80</v>
      </c>
      <c r="C340" t="s">
        <v>89</v>
      </c>
    </row>
    <row r="341" spans="1:3" x14ac:dyDescent="0.25">
      <c r="A341" t="s">
        <v>408</v>
      </c>
      <c r="B341" t="s">
        <v>80</v>
      </c>
      <c r="C341" t="s">
        <v>89</v>
      </c>
    </row>
    <row r="342" spans="1:3" x14ac:dyDescent="0.25">
      <c r="A342" t="s">
        <v>409</v>
      </c>
      <c r="B342" t="s">
        <v>80</v>
      </c>
      <c r="C342" t="s">
        <v>89</v>
      </c>
    </row>
    <row r="343" spans="1:3" x14ac:dyDescent="0.25">
      <c r="A343" t="s">
        <v>410</v>
      </c>
      <c r="B343" t="s">
        <v>80</v>
      </c>
      <c r="C343" t="s">
        <v>89</v>
      </c>
    </row>
    <row r="344" spans="1:3" x14ac:dyDescent="0.25">
      <c r="A344" t="s">
        <v>411</v>
      </c>
      <c r="B344" t="s">
        <v>80</v>
      </c>
      <c r="C344" t="s">
        <v>89</v>
      </c>
    </row>
    <row r="345" spans="1:3" x14ac:dyDescent="0.25">
      <c r="A345" t="s">
        <v>412</v>
      </c>
      <c r="B345" t="s">
        <v>80</v>
      </c>
      <c r="C345" t="s">
        <v>89</v>
      </c>
    </row>
    <row r="346" spans="1:3" x14ac:dyDescent="0.25">
      <c r="A346" t="s">
        <v>413</v>
      </c>
      <c r="B346" t="s">
        <v>80</v>
      </c>
      <c r="C346" t="s">
        <v>89</v>
      </c>
    </row>
    <row r="347" spans="1:3" x14ac:dyDescent="0.25">
      <c r="A347" t="s">
        <v>414</v>
      </c>
      <c r="B347" t="s">
        <v>80</v>
      </c>
      <c r="C347" t="s">
        <v>89</v>
      </c>
    </row>
    <row r="348" spans="1:3" x14ac:dyDescent="0.25">
      <c r="A348" t="s">
        <v>415</v>
      </c>
      <c r="B348" t="s">
        <v>80</v>
      </c>
      <c r="C348" t="s">
        <v>89</v>
      </c>
    </row>
    <row r="349" spans="1:3" x14ac:dyDescent="0.25">
      <c r="A349" t="s">
        <v>416</v>
      </c>
      <c r="B349" t="s">
        <v>80</v>
      </c>
      <c r="C349" t="s">
        <v>89</v>
      </c>
    </row>
    <row r="350" spans="1:3" x14ac:dyDescent="0.25">
      <c r="A350" t="s">
        <v>417</v>
      </c>
      <c r="B350" t="s">
        <v>67</v>
      </c>
      <c r="C350" t="s">
        <v>89</v>
      </c>
    </row>
    <row r="351" spans="1:3" x14ac:dyDescent="0.25">
      <c r="A351" t="s">
        <v>418</v>
      </c>
      <c r="B351" t="s">
        <v>80</v>
      </c>
      <c r="C351" t="s">
        <v>89</v>
      </c>
    </row>
    <row r="352" spans="1:3" x14ac:dyDescent="0.25">
      <c r="A352" t="s">
        <v>419</v>
      </c>
      <c r="B352" t="s">
        <v>80</v>
      </c>
      <c r="C352" t="s">
        <v>89</v>
      </c>
    </row>
    <row r="353" spans="1:3" x14ac:dyDescent="0.25">
      <c r="A353" t="s">
        <v>420</v>
      </c>
      <c r="B353" t="s">
        <v>80</v>
      </c>
      <c r="C353" t="s">
        <v>89</v>
      </c>
    </row>
    <row r="354" spans="1:3" x14ac:dyDescent="0.25">
      <c r="A354" t="s">
        <v>421</v>
      </c>
      <c r="B354" t="s">
        <v>80</v>
      </c>
      <c r="C354" t="s">
        <v>89</v>
      </c>
    </row>
    <row r="355" spans="1:3" x14ac:dyDescent="0.25">
      <c r="A355" t="s">
        <v>422</v>
      </c>
      <c r="B355" t="s">
        <v>80</v>
      </c>
      <c r="C355" t="s">
        <v>89</v>
      </c>
    </row>
    <row r="356" spans="1:3" x14ac:dyDescent="0.25">
      <c r="A356" t="s">
        <v>423</v>
      </c>
      <c r="B356" t="s">
        <v>67</v>
      </c>
      <c r="C356" t="s">
        <v>89</v>
      </c>
    </row>
    <row r="357" spans="1:3" x14ac:dyDescent="0.25">
      <c r="A357" t="s">
        <v>424</v>
      </c>
      <c r="B357" t="s">
        <v>80</v>
      </c>
      <c r="C357" t="s">
        <v>89</v>
      </c>
    </row>
    <row r="358" spans="1:3" x14ac:dyDescent="0.25">
      <c r="A358" t="s">
        <v>425</v>
      </c>
      <c r="B358" t="s">
        <v>80</v>
      </c>
      <c r="C358" t="s">
        <v>89</v>
      </c>
    </row>
    <row r="359" spans="1:3" x14ac:dyDescent="0.25">
      <c r="A359" t="s">
        <v>426</v>
      </c>
      <c r="B359" t="s">
        <v>67</v>
      </c>
      <c r="C359" t="s">
        <v>89</v>
      </c>
    </row>
    <row r="360" spans="1:3" x14ac:dyDescent="0.25">
      <c r="A360" t="s">
        <v>427</v>
      </c>
      <c r="B360" t="s">
        <v>80</v>
      </c>
      <c r="C360" t="s">
        <v>89</v>
      </c>
    </row>
    <row r="361" spans="1:3" x14ac:dyDescent="0.25">
      <c r="A361" t="s">
        <v>428</v>
      </c>
      <c r="B361" t="s">
        <v>80</v>
      </c>
      <c r="C361" t="s">
        <v>89</v>
      </c>
    </row>
    <row r="362" spans="1:3" x14ac:dyDescent="0.25">
      <c r="A362" t="s">
        <v>429</v>
      </c>
      <c r="B362" t="s">
        <v>80</v>
      </c>
      <c r="C362" t="s">
        <v>89</v>
      </c>
    </row>
    <row r="363" spans="1:3" x14ac:dyDescent="0.25">
      <c r="A363" t="s">
        <v>430</v>
      </c>
      <c r="B363" t="s">
        <v>80</v>
      </c>
      <c r="C363" t="s">
        <v>89</v>
      </c>
    </row>
    <row r="364" spans="1:3" x14ac:dyDescent="0.25">
      <c r="A364" t="s">
        <v>431</v>
      </c>
      <c r="B364" t="s">
        <v>67</v>
      </c>
      <c r="C364" t="s">
        <v>89</v>
      </c>
    </row>
    <row r="365" spans="1:3" x14ac:dyDescent="0.25">
      <c r="A365" t="s">
        <v>432</v>
      </c>
      <c r="B365" t="s">
        <v>67</v>
      </c>
      <c r="C365" t="s">
        <v>89</v>
      </c>
    </row>
    <row r="366" spans="1:3" x14ac:dyDescent="0.25">
      <c r="A366" t="s">
        <v>433</v>
      </c>
      <c r="B366" t="s">
        <v>67</v>
      </c>
      <c r="C366" t="s">
        <v>89</v>
      </c>
    </row>
    <row r="367" spans="1:3" x14ac:dyDescent="0.25">
      <c r="A367" t="s">
        <v>434</v>
      </c>
      <c r="B367" t="s">
        <v>80</v>
      </c>
      <c r="C367" t="s">
        <v>435</v>
      </c>
    </row>
    <row r="368" spans="1:3" x14ac:dyDescent="0.25">
      <c r="A368" t="s">
        <v>436</v>
      </c>
      <c r="B368" t="s">
        <v>67</v>
      </c>
      <c r="C368" t="s">
        <v>435</v>
      </c>
    </row>
    <row r="369" spans="1:3" x14ac:dyDescent="0.25">
      <c r="A369" t="s">
        <v>437</v>
      </c>
      <c r="B369" t="s">
        <v>67</v>
      </c>
      <c r="C369" t="s">
        <v>435</v>
      </c>
    </row>
    <row r="370" spans="1:3" x14ac:dyDescent="0.25">
      <c r="A370" t="s">
        <v>438</v>
      </c>
      <c r="B370" t="s">
        <v>67</v>
      </c>
      <c r="C370" t="s">
        <v>435</v>
      </c>
    </row>
    <row r="371" spans="1:3" x14ac:dyDescent="0.25">
      <c r="A371" t="s">
        <v>439</v>
      </c>
      <c r="B371" t="s">
        <v>67</v>
      </c>
      <c r="C371" t="s">
        <v>435</v>
      </c>
    </row>
    <row r="372" spans="1:3" x14ac:dyDescent="0.25">
      <c r="A372" t="s">
        <v>440</v>
      </c>
      <c r="B372" t="s">
        <v>67</v>
      </c>
      <c r="C372" t="s">
        <v>435</v>
      </c>
    </row>
    <row r="373" spans="1:3" x14ac:dyDescent="0.25">
      <c r="A373" t="s">
        <v>441</v>
      </c>
      <c r="B373" t="s">
        <v>67</v>
      </c>
      <c r="C373" t="s">
        <v>435</v>
      </c>
    </row>
    <row r="374" spans="1:3" x14ac:dyDescent="0.25">
      <c r="A374" t="s">
        <v>442</v>
      </c>
      <c r="B374" t="s">
        <v>67</v>
      </c>
      <c r="C374" t="s">
        <v>435</v>
      </c>
    </row>
    <row r="375" spans="1:3" x14ac:dyDescent="0.25">
      <c r="A375" t="s">
        <v>443</v>
      </c>
      <c r="B375" t="s">
        <v>67</v>
      </c>
      <c r="C375" t="s">
        <v>435</v>
      </c>
    </row>
    <row r="376" spans="1:3" x14ac:dyDescent="0.25">
      <c r="A376" t="s">
        <v>444</v>
      </c>
      <c r="B376" t="s">
        <v>67</v>
      </c>
      <c r="C376" t="s">
        <v>435</v>
      </c>
    </row>
    <row r="377" spans="1:3" x14ac:dyDescent="0.25">
      <c r="A377" t="s">
        <v>445</v>
      </c>
      <c r="B377" t="s">
        <v>67</v>
      </c>
      <c r="C377" t="s">
        <v>435</v>
      </c>
    </row>
    <row r="378" spans="1:3" x14ac:dyDescent="0.25">
      <c r="A378" t="s">
        <v>446</v>
      </c>
      <c r="B378" t="s">
        <v>67</v>
      </c>
      <c r="C378" t="s">
        <v>435</v>
      </c>
    </row>
    <row r="379" spans="1:3" x14ac:dyDescent="0.25">
      <c r="A379" t="s">
        <v>447</v>
      </c>
      <c r="B379" t="s">
        <v>67</v>
      </c>
      <c r="C379" t="s">
        <v>435</v>
      </c>
    </row>
    <row r="380" spans="1:3" x14ac:dyDescent="0.25">
      <c r="A380" t="s">
        <v>155</v>
      </c>
      <c r="B380" t="s">
        <v>67</v>
      </c>
      <c r="C380" t="s">
        <v>435</v>
      </c>
    </row>
    <row r="381" spans="1:3" x14ac:dyDescent="0.25">
      <c r="A381" t="s">
        <v>448</v>
      </c>
      <c r="B381" t="s">
        <v>67</v>
      </c>
      <c r="C381" t="s">
        <v>435</v>
      </c>
    </row>
    <row r="382" spans="1:3" x14ac:dyDescent="0.25">
      <c r="A382" t="s">
        <v>449</v>
      </c>
      <c r="B382" t="s">
        <v>67</v>
      </c>
      <c r="C382" t="s">
        <v>435</v>
      </c>
    </row>
    <row r="383" spans="1:3" x14ac:dyDescent="0.25">
      <c r="A383" t="s">
        <v>450</v>
      </c>
      <c r="B383" t="s">
        <v>80</v>
      </c>
      <c r="C383" t="s">
        <v>451</v>
      </c>
    </row>
    <row r="384" spans="1:3" x14ac:dyDescent="0.25">
      <c r="A384" t="s">
        <v>452</v>
      </c>
      <c r="B384" t="s">
        <v>80</v>
      </c>
      <c r="C384" t="s">
        <v>451</v>
      </c>
    </row>
    <row r="385" spans="1:3" x14ac:dyDescent="0.25">
      <c r="A385" t="s">
        <v>453</v>
      </c>
      <c r="B385" t="s">
        <v>67</v>
      </c>
      <c r="C385" t="s">
        <v>451</v>
      </c>
    </row>
    <row r="386" spans="1:3" x14ac:dyDescent="0.25">
      <c r="A386" t="s">
        <v>454</v>
      </c>
      <c r="B386" t="s">
        <v>67</v>
      </c>
      <c r="C386" t="s">
        <v>451</v>
      </c>
    </row>
    <row r="387" spans="1:3" x14ac:dyDescent="0.25">
      <c r="A387" t="s">
        <v>455</v>
      </c>
      <c r="B387" t="s">
        <v>67</v>
      </c>
      <c r="C387" t="s">
        <v>451</v>
      </c>
    </row>
    <row r="388" spans="1:3" x14ac:dyDescent="0.25">
      <c r="A388" t="s">
        <v>253</v>
      </c>
      <c r="B388" t="s">
        <v>80</v>
      </c>
      <c r="C388" t="s">
        <v>451</v>
      </c>
    </row>
    <row r="389" spans="1:3" x14ac:dyDescent="0.25">
      <c r="A389" t="s">
        <v>456</v>
      </c>
      <c r="B389" t="s">
        <v>67</v>
      </c>
      <c r="C389" t="s">
        <v>451</v>
      </c>
    </row>
    <row r="390" spans="1:3" x14ac:dyDescent="0.25">
      <c r="A390" t="s">
        <v>457</v>
      </c>
      <c r="B390" t="s">
        <v>67</v>
      </c>
      <c r="C390" t="s">
        <v>451</v>
      </c>
    </row>
    <row r="391" spans="1:3" x14ac:dyDescent="0.25">
      <c r="A391" t="s">
        <v>458</v>
      </c>
      <c r="B391" t="s">
        <v>67</v>
      </c>
      <c r="C391" t="s">
        <v>451</v>
      </c>
    </row>
    <row r="392" spans="1:3" x14ac:dyDescent="0.25">
      <c r="A392" t="s">
        <v>459</v>
      </c>
      <c r="B392" t="s">
        <v>67</v>
      </c>
      <c r="C392" t="s">
        <v>451</v>
      </c>
    </row>
    <row r="393" spans="1:3" x14ac:dyDescent="0.25">
      <c r="A393" t="s">
        <v>460</v>
      </c>
      <c r="B393" t="s">
        <v>67</v>
      </c>
      <c r="C393" t="s">
        <v>451</v>
      </c>
    </row>
    <row r="394" spans="1:3" x14ac:dyDescent="0.25">
      <c r="A394" t="s">
        <v>153</v>
      </c>
      <c r="B394" t="s">
        <v>67</v>
      </c>
      <c r="C394" t="s">
        <v>451</v>
      </c>
    </row>
    <row r="395" spans="1:3" x14ac:dyDescent="0.25">
      <c r="A395" t="s">
        <v>461</v>
      </c>
      <c r="B395" t="s">
        <v>67</v>
      </c>
      <c r="C395" t="s">
        <v>451</v>
      </c>
    </row>
    <row r="396" spans="1:3" x14ac:dyDescent="0.25">
      <c r="A396" t="s">
        <v>462</v>
      </c>
      <c r="B396" t="s">
        <v>67</v>
      </c>
      <c r="C396" t="s">
        <v>451</v>
      </c>
    </row>
    <row r="397" spans="1:3" x14ac:dyDescent="0.25">
      <c r="A397" t="s">
        <v>463</v>
      </c>
      <c r="B397" t="s">
        <v>67</v>
      </c>
      <c r="C397" t="s">
        <v>451</v>
      </c>
    </row>
    <row r="398" spans="1:3" x14ac:dyDescent="0.25">
      <c r="A398" t="s">
        <v>464</v>
      </c>
      <c r="B398" t="s">
        <v>67</v>
      </c>
      <c r="C398" t="s">
        <v>451</v>
      </c>
    </row>
    <row r="399" spans="1:3" x14ac:dyDescent="0.25">
      <c r="A399" t="s">
        <v>465</v>
      </c>
      <c r="B399" t="s">
        <v>67</v>
      </c>
      <c r="C399" t="s">
        <v>451</v>
      </c>
    </row>
    <row r="400" spans="1:3" x14ac:dyDescent="0.25">
      <c r="A400" t="s">
        <v>466</v>
      </c>
      <c r="B400" t="s">
        <v>67</v>
      </c>
      <c r="C400" t="s">
        <v>451</v>
      </c>
    </row>
    <row r="401" spans="1:3" x14ac:dyDescent="0.25">
      <c r="A401" t="s">
        <v>467</v>
      </c>
      <c r="B401" t="s">
        <v>67</v>
      </c>
      <c r="C401" t="s">
        <v>451</v>
      </c>
    </row>
    <row r="402" spans="1:3" x14ac:dyDescent="0.25">
      <c r="A402" t="s">
        <v>468</v>
      </c>
      <c r="B402" t="s">
        <v>80</v>
      </c>
      <c r="C402" t="s">
        <v>469</v>
      </c>
    </row>
    <row r="403" spans="1:3" x14ac:dyDescent="0.25">
      <c r="A403" t="s">
        <v>205</v>
      </c>
      <c r="B403" t="s">
        <v>67</v>
      </c>
      <c r="C403" t="s">
        <v>469</v>
      </c>
    </row>
    <row r="404" spans="1:3" x14ac:dyDescent="0.25">
      <c r="A404" t="s">
        <v>470</v>
      </c>
      <c r="B404" t="s">
        <v>67</v>
      </c>
      <c r="C404" t="s">
        <v>469</v>
      </c>
    </row>
    <row r="405" spans="1:3" x14ac:dyDescent="0.25">
      <c r="A405" t="s">
        <v>241</v>
      </c>
      <c r="B405" t="s">
        <v>67</v>
      </c>
      <c r="C405" t="s">
        <v>469</v>
      </c>
    </row>
    <row r="406" spans="1:3" x14ac:dyDescent="0.25">
      <c r="A406" t="s">
        <v>471</v>
      </c>
      <c r="B406" t="s">
        <v>67</v>
      </c>
      <c r="C406" t="s">
        <v>469</v>
      </c>
    </row>
    <row r="407" spans="1:3" x14ac:dyDescent="0.25">
      <c r="A407" t="s">
        <v>472</v>
      </c>
      <c r="B407" t="s">
        <v>67</v>
      </c>
      <c r="C407" t="s">
        <v>469</v>
      </c>
    </row>
    <row r="408" spans="1:3" x14ac:dyDescent="0.25">
      <c r="A408" t="s">
        <v>473</v>
      </c>
      <c r="B408" t="s">
        <v>80</v>
      </c>
      <c r="C408" t="s">
        <v>469</v>
      </c>
    </row>
    <row r="409" spans="1:3" x14ac:dyDescent="0.25">
      <c r="A409" t="s">
        <v>474</v>
      </c>
      <c r="B409" t="s">
        <v>80</v>
      </c>
      <c r="C409" t="s">
        <v>469</v>
      </c>
    </row>
    <row r="410" spans="1:3" x14ac:dyDescent="0.25">
      <c r="A410" t="s">
        <v>475</v>
      </c>
      <c r="B410" t="s">
        <v>80</v>
      </c>
      <c r="C410" t="s">
        <v>469</v>
      </c>
    </row>
    <row r="411" spans="1:3" x14ac:dyDescent="0.25">
      <c r="A411" t="s">
        <v>476</v>
      </c>
      <c r="B411" t="s">
        <v>67</v>
      </c>
      <c r="C411" t="s">
        <v>469</v>
      </c>
    </row>
    <row r="412" spans="1:3" x14ac:dyDescent="0.25">
      <c r="A412" t="s">
        <v>434</v>
      </c>
      <c r="B412" t="s">
        <v>67</v>
      </c>
      <c r="C412" t="s">
        <v>469</v>
      </c>
    </row>
    <row r="413" spans="1:3" x14ac:dyDescent="0.25">
      <c r="A413" t="s">
        <v>477</v>
      </c>
      <c r="B413" t="s">
        <v>80</v>
      </c>
      <c r="C413" t="s">
        <v>469</v>
      </c>
    </row>
    <row r="414" spans="1:3" x14ac:dyDescent="0.25">
      <c r="A414" t="s">
        <v>478</v>
      </c>
      <c r="B414" t="s">
        <v>67</v>
      </c>
      <c r="C414" t="s">
        <v>469</v>
      </c>
    </row>
    <row r="415" spans="1:3" x14ac:dyDescent="0.25">
      <c r="A415" t="s">
        <v>479</v>
      </c>
      <c r="B415" t="s">
        <v>67</v>
      </c>
      <c r="C415" t="s">
        <v>469</v>
      </c>
    </row>
    <row r="416" spans="1:3" x14ac:dyDescent="0.25">
      <c r="A416" t="s">
        <v>480</v>
      </c>
      <c r="B416" t="s">
        <v>67</v>
      </c>
      <c r="C416" t="s">
        <v>469</v>
      </c>
    </row>
    <row r="417" spans="1:3" x14ac:dyDescent="0.25">
      <c r="A417" t="s">
        <v>481</v>
      </c>
      <c r="B417" t="s">
        <v>67</v>
      </c>
      <c r="C417" t="s">
        <v>469</v>
      </c>
    </row>
    <row r="418" spans="1:3" x14ac:dyDescent="0.25">
      <c r="A418" t="s">
        <v>482</v>
      </c>
      <c r="B418" t="s">
        <v>80</v>
      </c>
      <c r="C418" t="s">
        <v>469</v>
      </c>
    </row>
    <row r="419" spans="1:3" x14ac:dyDescent="0.25">
      <c r="A419" t="s">
        <v>279</v>
      </c>
      <c r="B419" t="s">
        <v>67</v>
      </c>
      <c r="C419" t="s">
        <v>469</v>
      </c>
    </row>
    <row r="420" spans="1:3" x14ac:dyDescent="0.25">
      <c r="A420" t="s">
        <v>483</v>
      </c>
      <c r="B420" t="s">
        <v>80</v>
      </c>
      <c r="C420" t="s">
        <v>469</v>
      </c>
    </row>
    <row r="421" spans="1:3" x14ac:dyDescent="0.25">
      <c r="A421" t="s">
        <v>484</v>
      </c>
      <c r="B421" t="s">
        <v>67</v>
      </c>
      <c r="C421" t="s">
        <v>469</v>
      </c>
    </row>
    <row r="422" spans="1:3" x14ac:dyDescent="0.25">
      <c r="A422" t="s">
        <v>485</v>
      </c>
      <c r="B422" t="s">
        <v>80</v>
      </c>
      <c r="C422" t="s">
        <v>469</v>
      </c>
    </row>
    <row r="423" spans="1:3" x14ac:dyDescent="0.25">
      <c r="A423" t="s">
        <v>486</v>
      </c>
      <c r="B423" t="s">
        <v>80</v>
      </c>
      <c r="C423" t="s">
        <v>469</v>
      </c>
    </row>
    <row r="424" spans="1:3" x14ac:dyDescent="0.25">
      <c r="A424" t="s">
        <v>487</v>
      </c>
      <c r="B424" t="s">
        <v>80</v>
      </c>
      <c r="C424" t="s">
        <v>469</v>
      </c>
    </row>
    <row r="425" spans="1:3" x14ac:dyDescent="0.25">
      <c r="A425" t="s">
        <v>488</v>
      </c>
      <c r="B425" t="s">
        <v>67</v>
      </c>
      <c r="C425" t="s">
        <v>469</v>
      </c>
    </row>
    <row r="426" spans="1:3" x14ac:dyDescent="0.25">
      <c r="A426" t="s">
        <v>489</v>
      </c>
      <c r="B426" t="s">
        <v>67</v>
      </c>
      <c r="C426" t="s">
        <v>469</v>
      </c>
    </row>
    <row r="427" spans="1:3" x14ac:dyDescent="0.25">
      <c r="A427" t="s">
        <v>490</v>
      </c>
      <c r="B427" t="s">
        <v>80</v>
      </c>
      <c r="C427" t="s">
        <v>469</v>
      </c>
    </row>
    <row r="428" spans="1:3" x14ac:dyDescent="0.25">
      <c r="A428" t="s">
        <v>491</v>
      </c>
      <c r="B428" t="s">
        <v>67</v>
      </c>
      <c r="C428" t="s">
        <v>469</v>
      </c>
    </row>
    <row r="429" spans="1:3" x14ac:dyDescent="0.25">
      <c r="A429" t="s">
        <v>492</v>
      </c>
      <c r="B429" t="s">
        <v>67</v>
      </c>
      <c r="C429" t="s">
        <v>469</v>
      </c>
    </row>
    <row r="430" spans="1:3" x14ac:dyDescent="0.25">
      <c r="A430" t="s">
        <v>493</v>
      </c>
      <c r="B430" t="s">
        <v>67</v>
      </c>
      <c r="C430" t="s">
        <v>469</v>
      </c>
    </row>
    <row r="431" spans="1:3" x14ac:dyDescent="0.25">
      <c r="A431" t="s">
        <v>494</v>
      </c>
      <c r="B431" t="s">
        <v>80</v>
      </c>
      <c r="C431" t="s">
        <v>469</v>
      </c>
    </row>
    <row r="432" spans="1:3" x14ac:dyDescent="0.25">
      <c r="A432" t="s">
        <v>495</v>
      </c>
      <c r="B432" t="s">
        <v>67</v>
      </c>
      <c r="C432" t="s">
        <v>469</v>
      </c>
    </row>
    <row r="433" spans="1:3" x14ac:dyDescent="0.25">
      <c r="A433" t="s">
        <v>496</v>
      </c>
      <c r="B433" t="s">
        <v>67</v>
      </c>
      <c r="C433" t="s">
        <v>469</v>
      </c>
    </row>
    <row r="434" spans="1:3" x14ac:dyDescent="0.25">
      <c r="A434" t="s">
        <v>497</v>
      </c>
      <c r="B434" t="s">
        <v>80</v>
      </c>
      <c r="C434" t="s">
        <v>469</v>
      </c>
    </row>
    <row r="435" spans="1:3" x14ac:dyDescent="0.25">
      <c r="A435" t="s">
        <v>498</v>
      </c>
      <c r="B435" t="s">
        <v>67</v>
      </c>
      <c r="C435" t="s">
        <v>469</v>
      </c>
    </row>
    <row r="436" spans="1:3" x14ac:dyDescent="0.25">
      <c r="A436" t="s">
        <v>499</v>
      </c>
      <c r="B436" t="s">
        <v>67</v>
      </c>
      <c r="C436" t="s">
        <v>469</v>
      </c>
    </row>
    <row r="437" spans="1:3" x14ac:dyDescent="0.25">
      <c r="A437" t="s">
        <v>500</v>
      </c>
      <c r="B437" t="s">
        <v>67</v>
      </c>
      <c r="C437" t="s">
        <v>469</v>
      </c>
    </row>
    <row r="438" spans="1:3" x14ac:dyDescent="0.25">
      <c r="A438" t="s">
        <v>249</v>
      </c>
      <c r="B438" t="s">
        <v>67</v>
      </c>
      <c r="C438" t="s">
        <v>469</v>
      </c>
    </row>
    <row r="439" spans="1:3" x14ac:dyDescent="0.25">
      <c r="A439" t="s">
        <v>501</v>
      </c>
      <c r="B439" t="s">
        <v>67</v>
      </c>
      <c r="C439" t="s">
        <v>469</v>
      </c>
    </row>
    <row r="440" spans="1:3" x14ac:dyDescent="0.25">
      <c r="A440" t="s">
        <v>502</v>
      </c>
      <c r="B440" t="s">
        <v>67</v>
      </c>
      <c r="C440" t="s">
        <v>469</v>
      </c>
    </row>
    <row r="441" spans="1:3" x14ac:dyDescent="0.25">
      <c r="A441" t="s">
        <v>503</v>
      </c>
      <c r="B441" t="s">
        <v>67</v>
      </c>
      <c r="C441" t="s">
        <v>469</v>
      </c>
    </row>
    <row r="442" spans="1:3" x14ac:dyDescent="0.25">
      <c r="A442" t="s">
        <v>504</v>
      </c>
      <c r="B442" t="s">
        <v>67</v>
      </c>
      <c r="C442" t="s">
        <v>469</v>
      </c>
    </row>
    <row r="443" spans="1:3" x14ac:dyDescent="0.25">
      <c r="A443" t="s">
        <v>505</v>
      </c>
      <c r="B443" t="s">
        <v>67</v>
      </c>
      <c r="C443" t="s">
        <v>469</v>
      </c>
    </row>
    <row r="444" spans="1:3" x14ac:dyDescent="0.25">
      <c r="A444" t="s">
        <v>506</v>
      </c>
      <c r="B444" t="s">
        <v>80</v>
      </c>
      <c r="C444" t="s">
        <v>507</v>
      </c>
    </row>
    <row r="445" spans="1:3" x14ac:dyDescent="0.25">
      <c r="A445" t="s">
        <v>508</v>
      </c>
      <c r="B445" t="s">
        <v>80</v>
      </c>
      <c r="C445" t="s">
        <v>507</v>
      </c>
    </row>
    <row r="446" spans="1:3" x14ac:dyDescent="0.25">
      <c r="A446" t="s">
        <v>509</v>
      </c>
      <c r="B446" t="s">
        <v>80</v>
      </c>
      <c r="C446" t="s">
        <v>507</v>
      </c>
    </row>
    <row r="447" spans="1:3" x14ac:dyDescent="0.25">
      <c r="A447" t="s">
        <v>510</v>
      </c>
      <c r="B447" t="s">
        <v>67</v>
      </c>
      <c r="C447" t="s">
        <v>507</v>
      </c>
    </row>
    <row r="448" spans="1:3" x14ac:dyDescent="0.25">
      <c r="A448" t="s">
        <v>511</v>
      </c>
      <c r="B448" t="s">
        <v>80</v>
      </c>
      <c r="C448" t="s">
        <v>507</v>
      </c>
    </row>
    <row r="449" spans="1:3" x14ac:dyDescent="0.25">
      <c r="A449" t="s">
        <v>512</v>
      </c>
      <c r="B449" t="s">
        <v>80</v>
      </c>
      <c r="C449" t="s">
        <v>507</v>
      </c>
    </row>
    <row r="450" spans="1:3" x14ac:dyDescent="0.25">
      <c r="A450" t="s">
        <v>513</v>
      </c>
      <c r="B450" t="s">
        <v>67</v>
      </c>
      <c r="C450" t="s">
        <v>507</v>
      </c>
    </row>
    <row r="451" spans="1:3" x14ac:dyDescent="0.25">
      <c r="A451" t="s">
        <v>514</v>
      </c>
      <c r="B451" t="s">
        <v>80</v>
      </c>
      <c r="C451" t="s">
        <v>507</v>
      </c>
    </row>
    <row r="452" spans="1:3" x14ac:dyDescent="0.25">
      <c r="A452" t="s">
        <v>515</v>
      </c>
      <c r="B452" t="s">
        <v>67</v>
      </c>
      <c r="C452" t="s">
        <v>507</v>
      </c>
    </row>
    <row r="453" spans="1:3" x14ac:dyDescent="0.25">
      <c r="A453" t="s">
        <v>516</v>
      </c>
      <c r="B453" t="s">
        <v>67</v>
      </c>
      <c r="C453" t="s">
        <v>507</v>
      </c>
    </row>
    <row r="454" spans="1:3" x14ac:dyDescent="0.25">
      <c r="A454" t="s">
        <v>517</v>
      </c>
      <c r="B454" t="s">
        <v>67</v>
      </c>
      <c r="C454" t="s">
        <v>507</v>
      </c>
    </row>
    <row r="455" spans="1:3" x14ac:dyDescent="0.25">
      <c r="A455" t="s">
        <v>518</v>
      </c>
      <c r="B455" t="s">
        <v>80</v>
      </c>
      <c r="C455" t="s">
        <v>507</v>
      </c>
    </row>
    <row r="456" spans="1:3" x14ac:dyDescent="0.25">
      <c r="A456" t="s">
        <v>519</v>
      </c>
      <c r="B456" t="s">
        <v>67</v>
      </c>
      <c r="C456" t="s">
        <v>507</v>
      </c>
    </row>
    <row r="457" spans="1:3" x14ac:dyDescent="0.25">
      <c r="A457" t="s">
        <v>520</v>
      </c>
      <c r="B457" t="s">
        <v>67</v>
      </c>
      <c r="C457" t="s">
        <v>507</v>
      </c>
    </row>
    <row r="458" spans="1:3" x14ac:dyDescent="0.25">
      <c r="A458" t="s">
        <v>521</v>
      </c>
      <c r="B458" t="s">
        <v>67</v>
      </c>
      <c r="C458" t="s">
        <v>507</v>
      </c>
    </row>
    <row r="459" spans="1:3" x14ac:dyDescent="0.25">
      <c r="A459" t="s">
        <v>522</v>
      </c>
      <c r="B459" t="s">
        <v>67</v>
      </c>
      <c r="C459" t="s">
        <v>507</v>
      </c>
    </row>
    <row r="460" spans="1:3" x14ac:dyDescent="0.25">
      <c r="A460" t="s">
        <v>523</v>
      </c>
      <c r="B460" t="s">
        <v>67</v>
      </c>
      <c r="C460" t="s">
        <v>507</v>
      </c>
    </row>
    <row r="461" spans="1:3" x14ac:dyDescent="0.25">
      <c r="A461" t="s">
        <v>524</v>
      </c>
      <c r="B461" t="s">
        <v>67</v>
      </c>
      <c r="C461" t="s">
        <v>507</v>
      </c>
    </row>
    <row r="462" spans="1:3" x14ac:dyDescent="0.25">
      <c r="A462" t="s">
        <v>525</v>
      </c>
      <c r="B462" t="s">
        <v>80</v>
      </c>
      <c r="C462" t="s">
        <v>507</v>
      </c>
    </row>
    <row r="463" spans="1:3" x14ac:dyDescent="0.25">
      <c r="A463" t="s">
        <v>526</v>
      </c>
      <c r="B463" t="s">
        <v>80</v>
      </c>
      <c r="C463" t="s">
        <v>507</v>
      </c>
    </row>
    <row r="464" spans="1:3" x14ac:dyDescent="0.25">
      <c r="A464" t="s">
        <v>527</v>
      </c>
      <c r="B464" t="s">
        <v>80</v>
      </c>
      <c r="C464" t="s">
        <v>507</v>
      </c>
    </row>
    <row r="465" spans="1:3" x14ac:dyDescent="0.25">
      <c r="A465" t="s">
        <v>528</v>
      </c>
      <c r="B465" t="s">
        <v>67</v>
      </c>
      <c r="C465" t="s">
        <v>507</v>
      </c>
    </row>
    <row r="466" spans="1:3" x14ac:dyDescent="0.25">
      <c r="A466" t="s">
        <v>529</v>
      </c>
      <c r="B466" t="s">
        <v>80</v>
      </c>
      <c r="C466" t="s">
        <v>507</v>
      </c>
    </row>
    <row r="467" spans="1:3" x14ac:dyDescent="0.25">
      <c r="A467" t="s">
        <v>530</v>
      </c>
      <c r="B467" t="s">
        <v>67</v>
      </c>
      <c r="C467" t="s">
        <v>507</v>
      </c>
    </row>
    <row r="468" spans="1:3" x14ac:dyDescent="0.25">
      <c r="A468" t="s">
        <v>531</v>
      </c>
      <c r="B468" t="s">
        <v>67</v>
      </c>
      <c r="C468" t="s">
        <v>507</v>
      </c>
    </row>
    <row r="469" spans="1:3" x14ac:dyDescent="0.25">
      <c r="A469" t="s">
        <v>532</v>
      </c>
      <c r="B469" t="s">
        <v>80</v>
      </c>
      <c r="C469" t="s">
        <v>533</v>
      </c>
    </row>
    <row r="470" spans="1:3" x14ac:dyDescent="0.25">
      <c r="A470" t="s">
        <v>534</v>
      </c>
      <c r="B470" t="s">
        <v>67</v>
      </c>
      <c r="C470" t="s">
        <v>533</v>
      </c>
    </row>
    <row r="471" spans="1:3" x14ac:dyDescent="0.25">
      <c r="A471" t="s">
        <v>535</v>
      </c>
      <c r="B471" t="s">
        <v>67</v>
      </c>
      <c r="C471" t="s">
        <v>533</v>
      </c>
    </row>
    <row r="472" spans="1:3" x14ac:dyDescent="0.25">
      <c r="A472" t="s">
        <v>536</v>
      </c>
      <c r="B472" t="s">
        <v>67</v>
      </c>
      <c r="C472" t="s">
        <v>533</v>
      </c>
    </row>
    <row r="473" spans="1:3" x14ac:dyDescent="0.25">
      <c r="A473" t="s">
        <v>537</v>
      </c>
      <c r="B473" t="s">
        <v>67</v>
      </c>
      <c r="C473" t="s">
        <v>533</v>
      </c>
    </row>
    <row r="474" spans="1:3" x14ac:dyDescent="0.25">
      <c r="A474" t="s">
        <v>538</v>
      </c>
      <c r="B474" t="s">
        <v>67</v>
      </c>
      <c r="C474" t="s">
        <v>533</v>
      </c>
    </row>
    <row r="475" spans="1:3" x14ac:dyDescent="0.25">
      <c r="A475" t="s">
        <v>539</v>
      </c>
      <c r="B475" t="s">
        <v>67</v>
      </c>
      <c r="C475" t="s">
        <v>533</v>
      </c>
    </row>
    <row r="476" spans="1:3" x14ac:dyDescent="0.25">
      <c r="A476" t="s">
        <v>540</v>
      </c>
      <c r="B476" t="s">
        <v>67</v>
      </c>
      <c r="C476" t="s">
        <v>533</v>
      </c>
    </row>
    <row r="477" spans="1:3" x14ac:dyDescent="0.25">
      <c r="A477" t="s">
        <v>541</v>
      </c>
      <c r="B477" t="s">
        <v>67</v>
      </c>
      <c r="C477" t="s">
        <v>533</v>
      </c>
    </row>
    <row r="478" spans="1:3" x14ac:dyDescent="0.25">
      <c r="A478" t="s">
        <v>542</v>
      </c>
      <c r="B478" t="s">
        <v>67</v>
      </c>
      <c r="C478" t="s">
        <v>533</v>
      </c>
    </row>
    <row r="479" spans="1:3" x14ac:dyDescent="0.25">
      <c r="A479" t="s">
        <v>543</v>
      </c>
      <c r="B479" t="s">
        <v>67</v>
      </c>
      <c r="C479" t="s">
        <v>533</v>
      </c>
    </row>
    <row r="480" spans="1:3" x14ac:dyDescent="0.25">
      <c r="A480" t="s">
        <v>544</v>
      </c>
      <c r="B480" t="s">
        <v>67</v>
      </c>
      <c r="C480" t="s">
        <v>533</v>
      </c>
    </row>
    <row r="481" spans="1:3" x14ac:dyDescent="0.25">
      <c r="A481" t="s">
        <v>545</v>
      </c>
      <c r="B481" t="s">
        <v>67</v>
      </c>
      <c r="C481" t="s">
        <v>533</v>
      </c>
    </row>
    <row r="482" spans="1:3" x14ac:dyDescent="0.25">
      <c r="A482" t="s">
        <v>546</v>
      </c>
      <c r="B482" t="s">
        <v>67</v>
      </c>
      <c r="C482" t="s">
        <v>533</v>
      </c>
    </row>
    <row r="483" spans="1:3" x14ac:dyDescent="0.25">
      <c r="A483" t="s">
        <v>547</v>
      </c>
      <c r="B483" t="s">
        <v>67</v>
      </c>
      <c r="C483" t="s">
        <v>533</v>
      </c>
    </row>
    <row r="484" spans="1:3" x14ac:dyDescent="0.25">
      <c r="A484" t="s">
        <v>548</v>
      </c>
      <c r="B484" t="s">
        <v>67</v>
      </c>
      <c r="C484" t="s">
        <v>533</v>
      </c>
    </row>
    <row r="485" spans="1:3" x14ac:dyDescent="0.25">
      <c r="A485" t="s">
        <v>549</v>
      </c>
      <c r="B485" t="s">
        <v>67</v>
      </c>
      <c r="C485" t="s">
        <v>533</v>
      </c>
    </row>
    <row r="486" spans="1:3" x14ac:dyDescent="0.25">
      <c r="A486" t="s">
        <v>550</v>
      </c>
      <c r="B486" t="s">
        <v>67</v>
      </c>
      <c r="C486" t="s">
        <v>533</v>
      </c>
    </row>
    <row r="487" spans="1:3" x14ac:dyDescent="0.25">
      <c r="A487" t="s">
        <v>551</v>
      </c>
      <c r="B487" t="s">
        <v>67</v>
      </c>
      <c r="C487" t="s">
        <v>533</v>
      </c>
    </row>
    <row r="488" spans="1:3" x14ac:dyDescent="0.25">
      <c r="A488" t="s">
        <v>552</v>
      </c>
      <c r="B488" t="s">
        <v>67</v>
      </c>
      <c r="C488" t="s">
        <v>533</v>
      </c>
    </row>
    <row r="489" spans="1:3" x14ac:dyDescent="0.25">
      <c r="A489" t="s">
        <v>553</v>
      </c>
      <c r="B489" t="s">
        <v>67</v>
      </c>
      <c r="C489" t="s">
        <v>533</v>
      </c>
    </row>
    <row r="490" spans="1:3" x14ac:dyDescent="0.25">
      <c r="A490" t="s">
        <v>554</v>
      </c>
      <c r="B490" t="s">
        <v>67</v>
      </c>
      <c r="C490" t="s">
        <v>533</v>
      </c>
    </row>
    <row r="491" spans="1:3" x14ac:dyDescent="0.25">
      <c r="A491" t="s">
        <v>555</v>
      </c>
      <c r="B491" t="s">
        <v>67</v>
      </c>
      <c r="C491" t="s">
        <v>533</v>
      </c>
    </row>
    <row r="492" spans="1:3" x14ac:dyDescent="0.25">
      <c r="A492" t="s">
        <v>556</v>
      </c>
      <c r="B492" t="s">
        <v>67</v>
      </c>
      <c r="C492" t="s">
        <v>533</v>
      </c>
    </row>
    <row r="493" spans="1:3" x14ac:dyDescent="0.25">
      <c r="A493" t="s">
        <v>557</v>
      </c>
      <c r="B493" t="s">
        <v>67</v>
      </c>
      <c r="C493" t="s">
        <v>533</v>
      </c>
    </row>
    <row r="494" spans="1:3" x14ac:dyDescent="0.25">
      <c r="A494" t="s">
        <v>558</v>
      </c>
      <c r="B494" t="s">
        <v>67</v>
      </c>
      <c r="C494" t="s">
        <v>533</v>
      </c>
    </row>
    <row r="495" spans="1:3" x14ac:dyDescent="0.25">
      <c r="A495" t="s">
        <v>559</v>
      </c>
      <c r="B495" t="s">
        <v>67</v>
      </c>
      <c r="C495" t="s">
        <v>533</v>
      </c>
    </row>
    <row r="496" spans="1:3" x14ac:dyDescent="0.25">
      <c r="A496" t="s">
        <v>560</v>
      </c>
      <c r="B496" t="s">
        <v>67</v>
      </c>
      <c r="C496" t="s">
        <v>533</v>
      </c>
    </row>
    <row r="497" spans="1:3" x14ac:dyDescent="0.25">
      <c r="A497" t="s">
        <v>561</v>
      </c>
      <c r="B497" t="s">
        <v>67</v>
      </c>
      <c r="C497" t="s">
        <v>533</v>
      </c>
    </row>
    <row r="498" spans="1:3" x14ac:dyDescent="0.25">
      <c r="A498" t="s">
        <v>562</v>
      </c>
      <c r="B498" t="s">
        <v>67</v>
      </c>
      <c r="C498" t="s">
        <v>533</v>
      </c>
    </row>
    <row r="499" spans="1:3" x14ac:dyDescent="0.25">
      <c r="A499" t="s">
        <v>563</v>
      </c>
      <c r="B499" t="s">
        <v>67</v>
      </c>
      <c r="C499" t="s">
        <v>533</v>
      </c>
    </row>
    <row r="500" spans="1:3" x14ac:dyDescent="0.25">
      <c r="A500" t="s">
        <v>564</v>
      </c>
      <c r="B500" t="s">
        <v>80</v>
      </c>
      <c r="C500" t="s">
        <v>244</v>
      </c>
    </row>
    <row r="501" spans="1:3" x14ac:dyDescent="0.25">
      <c r="A501" t="s">
        <v>565</v>
      </c>
      <c r="B501" t="s">
        <v>80</v>
      </c>
      <c r="C501" t="s">
        <v>244</v>
      </c>
    </row>
    <row r="502" spans="1:3" x14ac:dyDescent="0.25">
      <c r="A502" t="s">
        <v>375</v>
      </c>
      <c r="B502" t="s">
        <v>67</v>
      </c>
      <c r="C502" t="s">
        <v>244</v>
      </c>
    </row>
    <row r="503" spans="1:3" x14ac:dyDescent="0.25">
      <c r="A503" t="s">
        <v>566</v>
      </c>
      <c r="B503" t="s">
        <v>67</v>
      </c>
      <c r="C503" t="s">
        <v>244</v>
      </c>
    </row>
    <row r="504" spans="1:3" x14ac:dyDescent="0.25">
      <c r="A504" t="s">
        <v>567</v>
      </c>
      <c r="B504" t="s">
        <v>80</v>
      </c>
      <c r="C504" t="s">
        <v>244</v>
      </c>
    </row>
    <row r="505" spans="1:3" x14ac:dyDescent="0.25">
      <c r="A505" t="s">
        <v>568</v>
      </c>
      <c r="B505" t="s">
        <v>80</v>
      </c>
      <c r="C505" t="s">
        <v>244</v>
      </c>
    </row>
    <row r="506" spans="1:3" x14ac:dyDescent="0.25">
      <c r="A506" t="s">
        <v>569</v>
      </c>
      <c r="B506" t="s">
        <v>80</v>
      </c>
      <c r="C506" t="s">
        <v>244</v>
      </c>
    </row>
    <row r="507" spans="1:3" x14ac:dyDescent="0.25">
      <c r="A507" t="s">
        <v>570</v>
      </c>
      <c r="B507" t="s">
        <v>80</v>
      </c>
      <c r="C507" t="s">
        <v>244</v>
      </c>
    </row>
    <row r="508" spans="1:3" x14ac:dyDescent="0.25">
      <c r="A508" t="s">
        <v>571</v>
      </c>
      <c r="B508" t="s">
        <v>80</v>
      </c>
      <c r="C508" t="s">
        <v>244</v>
      </c>
    </row>
    <row r="509" spans="1:3" x14ac:dyDescent="0.25">
      <c r="A509" t="s">
        <v>572</v>
      </c>
      <c r="B509" t="s">
        <v>80</v>
      </c>
      <c r="C509" t="s">
        <v>244</v>
      </c>
    </row>
    <row r="510" spans="1:3" x14ac:dyDescent="0.25">
      <c r="A510" t="s">
        <v>573</v>
      </c>
      <c r="B510" t="s">
        <v>80</v>
      </c>
      <c r="C510" t="s">
        <v>244</v>
      </c>
    </row>
    <row r="511" spans="1:3" x14ac:dyDescent="0.25">
      <c r="A511" t="s">
        <v>574</v>
      </c>
      <c r="B511" t="s">
        <v>80</v>
      </c>
      <c r="C511" t="s">
        <v>244</v>
      </c>
    </row>
    <row r="512" spans="1:3" x14ac:dyDescent="0.25">
      <c r="A512" t="s">
        <v>575</v>
      </c>
      <c r="B512" t="s">
        <v>80</v>
      </c>
      <c r="C512" t="s">
        <v>244</v>
      </c>
    </row>
    <row r="513" spans="1:3" x14ac:dyDescent="0.25">
      <c r="A513" t="s">
        <v>576</v>
      </c>
      <c r="B513" t="s">
        <v>67</v>
      </c>
      <c r="C513" t="s">
        <v>244</v>
      </c>
    </row>
    <row r="514" spans="1:3" x14ac:dyDescent="0.25">
      <c r="A514" t="s">
        <v>577</v>
      </c>
      <c r="B514" t="s">
        <v>80</v>
      </c>
      <c r="C514" t="s">
        <v>244</v>
      </c>
    </row>
    <row r="515" spans="1:3" x14ac:dyDescent="0.25">
      <c r="A515" t="s">
        <v>578</v>
      </c>
      <c r="B515" t="s">
        <v>80</v>
      </c>
      <c r="C515" t="s">
        <v>244</v>
      </c>
    </row>
    <row r="516" spans="1:3" x14ac:dyDescent="0.25">
      <c r="A516" t="s">
        <v>579</v>
      </c>
      <c r="B516" t="s">
        <v>80</v>
      </c>
      <c r="C516" t="s">
        <v>244</v>
      </c>
    </row>
    <row r="517" spans="1:3" x14ac:dyDescent="0.25">
      <c r="A517" t="s">
        <v>580</v>
      </c>
      <c r="B517" t="s">
        <v>80</v>
      </c>
      <c r="C517" t="s">
        <v>244</v>
      </c>
    </row>
    <row r="518" spans="1:3" x14ac:dyDescent="0.25">
      <c r="A518" t="s">
        <v>581</v>
      </c>
      <c r="B518" t="s">
        <v>80</v>
      </c>
      <c r="C518" t="s">
        <v>244</v>
      </c>
    </row>
    <row r="519" spans="1:3" x14ac:dyDescent="0.25">
      <c r="A519" t="s">
        <v>582</v>
      </c>
      <c r="B519" t="s">
        <v>80</v>
      </c>
      <c r="C519" t="s">
        <v>244</v>
      </c>
    </row>
    <row r="520" spans="1:3" x14ac:dyDescent="0.25">
      <c r="A520" t="s">
        <v>583</v>
      </c>
      <c r="B520" t="s">
        <v>80</v>
      </c>
      <c r="C520" t="s">
        <v>244</v>
      </c>
    </row>
    <row r="521" spans="1:3" x14ac:dyDescent="0.25">
      <c r="A521" t="s">
        <v>584</v>
      </c>
      <c r="B521" t="s">
        <v>80</v>
      </c>
      <c r="C521" t="s">
        <v>244</v>
      </c>
    </row>
    <row r="522" spans="1:3" x14ac:dyDescent="0.25">
      <c r="A522" t="s">
        <v>585</v>
      </c>
      <c r="B522" t="s">
        <v>67</v>
      </c>
      <c r="C522" t="s">
        <v>244</v>
      </c>
    </row>
    <row r="523" spans="1:3" x14ac:dyDescent="0.25">
      <c r="A523" t="s">
        <v>586</v>
      </c>
      <c r="B523" t="s">
        <v>67</v>
      </c>
      <c r="C523" t="s">
        <v>244</v>
      </c>
    </row>
    <row r="524" spans="1:3" x14ac:dyDescent="0.25">
      <c r="A524" t="s">
        <v>587</v>
      </c>
      <c r="B524" t="s">
        <v>67</v>
      </c>
      <c r="C524" t="s">
        <v>244</v>
      </c>
    </row>
    <row r="525" spans="1:3" x14ac:dyDescent="0.25">
      <c r="A525" t="s">
        <v>181</v>
      </c>
      <c r="B525" t="s">
        <v>67</v>
      </c>
      <c r="C525" t="s">
        <v>244</v>
      </c>
    </row>
    <row r="526" spans="1:3" x14ac:dyDescent="0.25">
      <c r="A526" t="s">
        <v>588</v>
      </c>
      <c r="B526" t="s">
        <v>80</v>
      </c>
      <c r="C526" t="s">
        <v>244</v>
      </c>
    </row>
    <row r="527" spans="1:3" x14ac:dyDescent="0.25">
      <c r="A527" t="s">
        <v>589</v>
      </c>
      <c r="B527" t="s">
        <v>67</v>
      </c>
      <c r="C527" t="s">
        <v>244</v>
      </c>
    </row>
    <row r="528" spans="1:3" x14ac:dyDescent="0.25">
      <c r="A528" t="s">
        <v>590</v>
      </c>
      <c r="B528" t="s">
        <v>67</v>
      </c>
      <c r="C528" t="s">
        <v>244</v>
      </c>
    </row>
    <row r="529" spans="1:3" x14ac:dyDescent="0.25">
      <c r="A529" t="s">
        <v>591</v>
      </c>
      <c r="B529" t="s">
        <v>67</v>
      </c>
      <c r="C529" t="s">
        <v>244</v>
      </c>
    </row>
    <row r="530" spans="1:3" x14ac:dyDescent="0.25">
      <c r="A530" t="s">
        <v>592</v>
      </c>
      <c r="B530" t="s">
        <v>80</v>
      </c>
      <c r="C530" t="s">
        <v>593</v>
      </c>
    </row>
    <row r="531" spans="1:3" x14ac:dyDescent="0.25">
      <c r="A531" t="s">
        <v>594</v>
      </c>
      <c r="B531" t="s">
        <v>80</v>
      </c>
      <c r="C531" t="s">
        <v>593</v>
      </c>
    </row>
    <row r="532" spans="1:3" x14ac:dyDescent="0.25">
      <c r="A532" t="s">
        <v>595</v>
      </c>
      <c r="B532" t="s">
        <v>80</v>
      </c>
      <c r="C532" t="s">
        <v>593</v>
      </c>
    </row>
    <row r="533" spans="1:3" x14ac:dyDescent="0.25">
      <c r="A533" t="s">
        <v>596</v>
      </c>
      <c r="B533" t="s">
        <v>80</v>
      </c>
      <c r="C533" t="s">
        <v>593</v>
      </c>
    </row>
    <row r="534" spans="1:3" x14ac:dyDescent="0.25">
      <c r="A534" t="s">
        <v>597</v>
      </c>
      <c r="B534" t="s">
        <v>80</v>
      </c>
      <c r="C534" t="s">
        <v>593</v>
      </c>
    </row>
    <row r="535" spans="1:3" x14ac:dyDescent="0.25">
      <c r="A535" t="s">
        <v>598</v>
      </c>
      <c r="B535" t="s">
        <v>80</v>
      </c>
      <c r="C535" t="s">
        <v>593</v>
      </c>
    </row>
    <row r="536" spans="1:3" x14ac:dyDescent="0.25">
      <c r="A536" t="s">
        <v>599</v>
      </c>
      <c r="B536" t="s">
        <v>67</v>
      </c>
      <c r="C536" t="s">
        <v>593</v>
      </c>
    </row>
    <row r="537" spans="1:3" x14ac:dyDescent="0.25">
      <c r="A537" t="s">
        <v>600</v>
      </c>
      <c r="B537" t="s">
        <v>80</v>
      </c>
      <c r="C537" t="s">
        <v>593</v>
      </c>
    </row>
    <row r="538" spans="1:3" x14ac:dyDescent="0.25">
      <c r="A538" t="s">
        <v>601</v>
      </c>
      <c r="B538" t="s">
        <v>80</v>
      </c>
      <c r="C538" t="s">
        <v>593</v>
      </c>
    </row>
    <row r="539" spans="1:3" x14ac:dyDescent="0.25">
      <c r="A539" t="s">
        <v>602</v>
      </c>
      <c r="B539" t="s">
        <v>67</v>
      </c>
      <c r="C539" t="s">
        <v>593</v>
      </c>
    </row>
    <row r="540" spans="1:3" x14ac:dyDescent="0.25">
      <c r="A540" t="s">
        <v>603</v>
      </c>
      <c r="B540" t="s">
        <v>80</v>
      </c>
      <c r="C540" t="s">
        <v>593</v>
      </c>
    </row>
    <row r="541" spans="1:3" x14ac:dyDescent="0.25">
      <c r="A541" t="s">
        <v>604</v>
      </c>
      <c r="B541" t="s">
        <v>80</v>
      </c>
      <c r="C541" t="s">
        <v>593</v>
      </c>
    </row>
    <row r="542" spans="1:3" x14ac:dyDescent="0.25">
      <c r="A542" t="s">
        <v>605</v>
      </c>
      <c r="B542" t="s">
        <v>80</v>
      </c>
      <c r="C542" t="s">
        <v>593</v>
      </c>
    </row>
    <row r="543" spans="1:3" x14ac:dyDescent="0.25">
      <c r="A543" t="s">
        <v>606</v>
      </c>
      <c r="B543" t="s">
        <v>80</v>
      </c>
      <c r="C543" t="s">
        <v>593</v>
      </c>
    </row>
    <row r="544" spans="1:3" x14ac:dyDescent="0.25">
      <c r="A544" t="s">
        <v>607</v>
      </c>
      <c r="B544" t="s">
        <v>80</v>
      </c>
      <c r="C544" t="s">
        <v>593</v>
      </c>
    </row>
    <row r="545" spans="1:3" x14ac:dyDescent="0.25">
      <c r="A545" t="s">
        <v>608</v>
      </c>
      <c r="B545" t="s">
        <v>80</v>
      </c>
      <c r="C545" t="s">
        <v>593</v>
      </c>
    </row>
    <row r="546" spans="1:3" x14ac:dyDescent="0.25">
      <c r="A546" t="s">
        <v>609</v>
      </c>
      <c r="B546" t="s">
        <v>80</v>
      </c>
      <c r="C546" t="s">
        <v>593</v>
      </c>
    </row>
    <row r="547" spans="1:3" x14ac:dyDescent="0.25">
      <c r="A547" t="s">
        <v>610</v>
      </c>
      <c r="B547" t="s">
        <v>80</v>
      </c>
      <c r="C547" t="s">
        <v>593</v>
      </c>
    </row>
    <row r="548" spans="1:3" x14ac:dyDescent="0.25">
      <c r="A548" t="s">
        <v>611</v>
      </c>
      <c r="B548" t="s">
        <v>67</v>
      </c>
      <c r="C548" t="s">
        <v>593</v>
      </c>
    </row>
    <row r="549" spans="1:3" x14ac:dyDescent="0.25">
      <c r="A549" t="s">
        <v>612</v>
      </c>
      <c r="B549" t="s">
        <v>80</v>
      </c>
      <c r="C549" t="s">
        <v>593</v>
      </c>
    </row>
    <row r="550" spans="1:3" x14ac:dyDescent="0.25">
      <c r="A550" t="s">
        <v>613</v>
      </c>
      <c r="B550" t="s">
        <v>80</v>
      </c>
      <c r="C550" t="s">
        <v>593</v>
      </c>
    </row>
    <row r="551" spans="1:3" x14ac:dyDescent="0.25">
      <c r="A551" t="s">
        <v>614</v>
      </c>
      <c r="B551" t="s">
        <v>80</v>
      </c>
      <c r="C551" t="s">
        <v>593</v>
      </c>
    </row>
    <row r="552" spans="1:3" x14ac:dyDescent="0.25">
      <c r="A552" t="s">
        <v>615</v>
      </c>
      <c r="B552" t="s">
        <v>80</v>
      </c>
      <c r="C552" t="s">
        <v>593</v>
      </c>
    </row>
    <row r="553" spans="1:3" x14ac:dyDescent="0.25">
      <c r="A553" t="s">
        <v>98</v>
      </c>
      <c r="B553" t="s">
        <v>80</v>
      </c>
      <c r="C553" t="s">
        <v>593</v>
      </c>
    </row>
    <row r="554" spans="1:3" x14ac:dyDescent="0.25">
      <c r="A554" t="s">
        <v>616</v>
      </c>
      <c r="B554" t="s">
        <v>67</v>
      </c>
      <c r="C554" t="s">
        <v>593</v>
      </c>
    </row>
    <row r="555" spans="1:3" x14ac:dyDescent="0.25">
      <c r="A555" t="s">
        <v>617</v>
      </c>
      <c r="B555" t="s">
        <v>80</v>
      </c>
      <c r="C555" t="s">
        <v>593</v>
      </c>
    </row>
    <row r="556" spans="1:3" x14ac:dyDescent="0.25">
      <c r="A556" t="s">
        <v>618</v>
      </c>
      <c r="B556" t="s">
        <v>67</v>
      </c>
      <c r="C556" t="s">
        <v>593</v>
      </c>
    </row>
    <row r="557" spans="1:3" x14ac:dyDescent="0.25">
      <c r="A557" t="s">
        <v>619</v>
      </c>
      <c r="B557" t="s">
        <v>67</v>
      </c>
      <c r="C557" t="s">
        <v>593</v>
      </c>
    </row>
    <row r="558" spans="1:3" x14ac:dyDescent="0.25">
      <c r="A558" t="s">
        <v>620</v>
      </c>
      <c r="B558" t="s">
        <v>80</v>
      </c>
      <c r="C558" t="s">
        <v>593</v>
      </c>
    </row>
    <row r="559" spans="1:3" x14ac:dyDescent="0.25">
      <c r="A559" t="s">
        <v>621</v>
      </c>
      <c r="B559" t="s">
        <v>67</v>
      </c>
      <c r="C559" t="s">
        <v>593</v>
      </c>
    </row>
    <row r="560" spans="1:3" x14ac:dyDescent="0.25">
      <c r="A560" t="s">
        <v>622</v>
      </c>
      <c r="B560" t="s">
        <v>67</v>
      </c>
      <c r="C560" t="s">
        <v>593</v>
      </c>
    </row>
    <row r="561" spans="1:3" x14ac:dyDescent="0.25">
      <c r="A561" t="s">
        <v>623</v>
      </c>
      <c r="B561" t="s">
        <v>80</v>
      </c>
      <c r="C561" t="s">
        <v>593</v>
      </c>
    </row>
    <row r="562" spans="1:3" x14ac:dyDescent="0.25">
      <c r="A562" t="s">
        <v>624</v>
      </c>
      <c r="B562" t="s">
        <v>67</v>
      </c>
      <c r="C562" t="s">
        <v>593</v>
      </c>
    </row>
    <row r="563" spans="1:3" x14ac:dyDescent="0.25">
      <c r="A563" t="s">
        <v>499</v>
      </c>
      <c r="B563" t="s">
        <v>80</v>
      </c>
      <c r="C563" t="s">
        <v>593</v>
      </c>
    </row>
    <row r="564" spans="1:3" x14ac:dyDescent="0.25">
      <c r="A564" t="s">
        <v>625</v>
      </c>
      <c r="B564" t="s">
        <v>67</v>
      </c>
      <c r="C564" t="s">
        <v>593</v>
      </c>
    </row>
    <row r="565" spans="1:3" x14ac:dyDescent="0.25">
      <c r="A565" t="s">
        <v>626</v>
      </c>
      <c r="B565" t="s">
        <v>80</v>
      </c>
      <c r="C565" t="s">
        <v>593</v>
      </c>
    </row>
    <row r="566" spans="1:3" x14ac:dyDescent="0.25">
      <c r="A566" t="s">
        <v>627</v>
      </c>
      <c r="B566" t="s">
        <v>67</v>
      </c>
      <c r="C566" t="s">
        <v>593</v>
      </c>
    </row>
    <row r="567" spans="1:3" x14ac:dyDescent="0.25">
      <c r="A567" t="s">
        <v>628</v>
      </c>
      <c r="B567" t="s">
        <v>67</v>
      </c>
      <c r="C567" t="s">
        <v>593</v>
      </c>
    </row>
    <row r="568" spans="1:3" x14ac:dyDescent="0.25">
      <c r="A568" t="s">
        <v>629</v>
      </c>
      <c r="B568" t="s">
        <v>80</v>
      </c>
      <c r="C568" t="s">
        <v>593</v>
      </c>
    </row>
    <row r="569" spans="1:3" x14ac:dyDescent="0.25">
      <c r="A569" t="s">
        <v>185</v>
      </c>
      <c r="B569" t="s">
        <v>80</v>
      </c>
      <c r="C569" t="s">
        <v>593</v>
      </c>
    </row>
    <row r="570" spans="1:3" x14ac:dyDescent="0.25">
      <c r="A570" t="s">
        <v>630</v>
      </c>
      <c r="B570" t="s">
        <v>80</v>
      </c>
      <c r="C570" t="s">
        <v>593</v>
      </c>
    </row>
    <row r="571" spans="1:3" x14ac:dyDescent="0.25">
      <c r="A571" t="s">
        <v>631</v>
      </c>
      <c r="B571" t="s">
        <v>80</v>
      </c>
      <c r="C571" t="s">
        <v>593</v>
      </c>
    </row>
    <row r="572" spans="1:3" x14ac:dyDescent="0.25">
      <c r="A572" t="s">
        <v>632</v>
      </c>
      <c r="B572" t="s">
        <v>67</v>
      </c>
      <c r="C572" t="s">
        <v>593</v>
      </c>
    </row>
    <row r="573" spans="1:3" x14ac:dyDescent="0.25">
      <c r="A573" t="s">
        <v>633</v>
      </c>
      <c r="B573" t="s">
        <v>80</v>
      </c>
      <c r="C573" t="s">
        <v>593</v>
      </c>
    </row>
    <row r="574" spans="1:3" x14ac:dyDescent="0.25">
      <c r="A574" t="s">
        <v>634</v>
      </c>
      <c r="B574" t="s">
        <v>80</v>
      </c>
      <c r="C574" t="s">
        <v>593</v>
      </c>
    </row>
    <row r="575" spans="1:3" x14ac:dyDescent="0.25">
      <c r="A575" t="s">
        <v>635</v>
      </c>
      <c r="B575" t="s">
        <v>80</v>
      </c>
      <c r="C575" t="s">
        <v>593</v>
      </c>
    </row>
    <row r="576" spans="1:3" x14ac:dyDescent="0.25">
      <c r="A576" t="s">
        <v>636</v>
      </c>
      <c r="B576" t="s">
        <v>67</v>
      </c>
      <c r="C576" t="s">
        <v>593</v>
      </c>
    </row>
    <row r="577" spans="1:3" x14ac:dyDescent="0.25">
      <c r="A577" t="s">
        <v>637</v>
      </c>
      <c r="B577" t="s">
        <v>67</v>
      </c>
      <c r="C577" t="s">
        <v>593</v>
      </c>
    </row>
    <row r="578" spans="1:3" x14ac:dyDescent="0.25">
      <c r="A578" t="s">
        <v>638</v>
      </c>
      <c r="B578" t="s">
        <v>67</v>
      </c>
      <c r="C578" t="s">
        <v>593</v>
      </c>
    </row>
    <row r="579" spans="1:3" x14ac:dyDescent="0.25">
      <c r="A579" t="s">
        <v>639</v>
      </c>
      <c r="B579" t="s">
        <v>67</v>
      </c>
      <c r="C579" t="s">
        <v>593</v>
      </c>
    </row>
    <row r="580" spans="1:3" x14ac:dyDescent="0.25">
      <c r="A580" t="s">
        <v>640</v>
      </c>
      <c r="B580" t="s">
        <v>67</v>
      </c>
      <c r="C580" t="s">
        <v>593</v>
      </c>
    </row>
    <row r="581" spans="1:3" x14ac:dyDescent="0.25">
      <c r="A581" t="s">
        <v>641</v>
      </c>
      <c r="B581" t="s">
        <v>80</v>
      </c>
      <c r="C581" t="s">
        <v>593</v>
      </c>
    </row>
    <row r="582" spans="1:3" x14ac:dyDescent="0.25">
      <c r="A582" t="s">
        <v>642</v>
      </c>
      <c r="B582" t="s">
        <v>80</v>
      </c>
      <c r="C582" t="s">
        <v>593</v>
      </c>
    </row>
    <row r="583" spans="1:3" x14ac:dyDescent="0.25">
      <c r="A583" t="s">
        <v>643</v>
      </c>
      <c r="B583" t="s">
        <v>80</v>
      </c>
      <c r="C583" t="s">
        <v>593</v>
      </c>
    </row>
    <row r="584" spans="1:3" x14ac:dyDescent="0.25">
      <c r="A584" t="s">
        <v>644</v>
      </c>
      <c r="B584" t="s">
        <v>67</v>
      </c>
      <c r="C584" t="s">
        <v>593</v>
      </c>
    </row>
    <row r="585" spans="1:3" x14ac:dyDescent="0.25">
      <c r="A585" t="s">
        <v>177</v>
      </c>
      <c r="B585" t="s">
        <v>80</v>
      </c>
      <c r="C585" t="s">
        <v>593</v>
      </c>
    </row>
    <row r="586" spans="1:3" x14ac:dyDescent="0.25">
      <c r="A586" t="s">
        <v>645</v>
      </c>
      <c r="B586" t="s">
        <v>80</v>
      </c>
      <c r="C586" t="s">
        <v>593</v>
      </c>
    </row>
    <row r="587" spans="1:3" x14ac:dyDescent="0.25">
      <c r="A587" t="s">
        <v>646</v>
      </c>
      <c r="B587" t="s">
        <v>80</v>
      </c>
      <c r="C587" t="s">
        <v>593</v>
      </c>
    </row>
    <row r="588" spans="1:3" x14ac:dyDescent="0.25">
      <c r="A588" t="s">
        <v>647</v>
      </c>
      <c r="B588" t="s">
        <v>80</v>
      </c>
      <c r="C588" t="s">
        <v>593</v>
      </c>
    </row>
    <row r="589" spans="1:3" x14ac:dyDescent="0.25">
      <c r="A589" t="s">
        <v>648</v>
      </c>
      <c r="B589" t="s">
        <v>80</v>
      </c>
      <c r="C589" t="s">
        <v>593</v>
      </c>
    </row>
    <row r="590" spans="1:3" x14ac:dyDescent="0.25">
      <c r="A590" t="s">
        <v>649</v>
      </c>
      <c r="B590" t="s">
        <v>80</v>
      </c>
      <c r="C590" t="s">
        <v>593</v>
      </c>
    </row>
    <row r="591" spans="1:3" x14ac:dyDescent="0.25">
      <c r="A591" t="s">
        <v>650</v>
      </c>
      <c r="B591" t="s">
        <v>80</v>
      </c>
      <c r="C591" t="s">
        <v>593</v>
      </c>
    </row>
    <row r="592" spans="1:3" x14ac:dyDescent="0.25">
      <c r="A592" t="s">
        <v>651</v>
      </c>
      <c r="B592" t="s">
        <v>80</v>
      </c>
      <c r="C592" t="s">
        <v>593</v>
      </c>
    </row>
    <row r="593" spans="1:3" x14ac:dyDescent="0.25">
      <c r="A593" t="s">
        <v>652</v>
      </c>
      <c r="B593" t="s">
        <v>80</v>
      </c>
      <c r="C593" t="s">
        <v>593</v>
      </c>
    </row>
    <row r="594" spans="1:3" x14ac:dyDescent="0.25">
      <c r="A594" t="s">
        <v>653</v>
      </c>
      <c r="B594" t="s">
        <v>67</v>
      </c>
      <c r="C594" t="s">
        <v>593</v>
      </c>
    </row>
    <row r="595" spans="1:3" x14ac:dyDescent="0.25">
      <c r="A595" t="s">
        <v>654</v>
      </c>
      <c r="B595" t="s">
        <v>80</v>
      </c>
      <c r="C595" t="s">
        <v>593</v>
      </c>
    </row>
    <row r="596" spans="1:3" x14ac:dyDescent="0.25">
      <c r="A596" t="s">
        <v>655</v>
      </c>
      <c r="B596" t="s">
        <v>80</v>
      </c>
      <c r="C596" t="s">
        <v>593</v>
      </c>
    </row>
    <row r="597" spans="1:3" x14ac:dyDescent="0.25">
      <c r="A597" t="s">
        <v>656</v>
      </c>
      <c r="B597" t="s">
        <v>80</v>
      </c>
      <c r="C597" t="s">
        <v>593</v>
      </c>
    </row>
    <row r="598" spans="1:3" x14ac:dyDescent="0.25">
      <c r="A598" t="s">
        <v>657</v>
      </c>
      <c r="B598" t="s">
        <v>67</v>
      </c>
      <c r="C598" t="s">
        <v>593</v>
      </c>
    </row>
    <row r="599" spans="1:3" x14ac:dyDescent="0.25">
      <c r="A599" t="s">
        <v>658</v>
      </c>
      <c r="B599" t="s">
        <v>67</v>
      </c>
      <c r="C599" t="s">
        <v>593</v>
      </c>
    </row>
    <row r="600" spans="1:3" x14ac:dyDescent="0.25">
      <c r="A600" t="s">
        <v>659</v>
      </c>
      <c r="B600" t="s">
        <v>80</v>
      </c>
      <c r="C600" t="s">
        <v>593</v>
      </c>
    </row>
    <row r="601" spans="1:3" x14ac:dyDescent="0.25">
      <c r="A601" t="s">
        <v>660</v>
      </c>
      <c r="B601" t="s">
        <v>80</v>
      </c>
      <c r="C601" t="s">
        <v>593</v>
      </c>
    </row>
    <row r="602" spans="1:3" x14ac:dyDescent="0.25">
      <c r="A602" t="s">
        <v>661</v>
      </c>
      <c r="B602" t="s">
        <v>67</v>
      </c>
      <c r="C602" t="s">
        <v>593</v>
      </c>
    </row>
    <row r="603" spans="1:3" x14ac:dyDescent="0.25">
      <c r="A603" t="s">
        <v>662</v>
      </c>
      <c r="B603" t="s">
        <v>80</v>
      </c>
      <c r="C603" t="s">
        <v>593</v>
      </c>
    </row>
    <row r="604" spans="1:3" x14ac:dyDescent="0.25">
      <c r="A604" t="s">
        <v>663</v>
      </c>
      <c r="B604" t="s">
        <v>67</v>
      </c>
      <c r="C604" t="s">
        <v>593</v>
      </c>
    </row>
    <row r="605" spans="1:3" x14ac:dyDescent="0.25">
      <c r="A605" t="s">
        <v>664</v>
      </c>
      <c r="B605" t="s">
        <v>80</v>
      </c>
      <c r="C605" t="s">
        <v>593</v>
      </c>
    </row>
    <row r="606" spans="1:3" x14ac:dyDescent="0.25">
      <c r="A606" t="s">
        <v>665</v>
      </c>
      <c r="B606" t="s">
        <v>80</v>
      </c>
      <c r="C606" t="s">
        <v>593</v>
      </c>
    </row>
    <row r="607" spans="1:3" x14ac:dyDescent="0.25">
      <c r="A607" t="s">
        <v>666</v>
      </c>
      <c r="B607" t="s">
        <v>80</v>
      </c>
      <c r="C607" t="s">
        <v>593</v>
      </c>
    </row>
    <row r="608" spans="1:3" x14ac:dyDescent="0.25">
      <c r="A608" t="s">
        <v>667</v>
      </c>
      <c r="B608" t="s">
        <v>80</v>
      </c>
      <c r="C608" t="s">
        <v>593</v>
      </c>
    </row>
    <row r="609" spans="1:3" x14ac:dyDescent="0.25">
      <c r="A609" t="s">
        <v>668</v>
      </c>
      <c r="B609" t="s">
        <v>80</v>
      </c>
      <c r="C609" t="s">
        <v>593</v>
      </c>
    </row>
    <row r="610" spans="1:3" x14ac:dyDescent="0.25">
      <c r="A610" t="s">
        <v>669</v>
      </c>
      <c r="B610" t="s">
        <v>67</v>
      </c>
      <c r="C610" t="s">
        <v>593</v>
      </c>
    </row>
    <row r="611" spans="1:3" x14ac:dyDescent="0.25">
      <c r="A611" t="s">
        <v>670</v>
      </c>
      <c r="B611" t="s">
        <v>80</v>
      </c>
      <c r="C611" t="s">
        <v>593</v>
      </c>
    </row>
    <row r="612" spans="1:3" x14ac:dyDescent="0.25">
      <c r="A612" t="s">
        <v>671</v>
      </c>
      <c r="B612" t="s">
        <v>80</v>
      </c>
      <c r="C612" t="s">
        <v>593</v>
      </c>
    </row>
    <row r="613" spans="1:3" x14ac:dyDescent="0.25">
      <c r="A613" t="s">
        <v>672</v>
      </c>
      <c r="B613" t="s">
        <v>80</v>
      </c>
      <c r="C613" t="s">
        <v>593</v>
      </c>
    </row>
    <row r="614" spans="1:3" x14ac:dyDescent="0.25">
      <c r="A614" t="s">
        <v>673</v>
      </c>
      <c r="B614" t="s">
        <v>80</v>
      </c>
      <c r="C614" t="s">
        <v>593</v>
      </c>
    </row>
    <row r="615" spans="1:3" x14ac:dyDescent="0.25">
      <c r="A615" t="s">
        <v>674</v>
      </c>
      <c r="B615" t="s">
        <v>80</v>
      </c>
      <c r="C615" t="s">
        <v>593</v>
      </c>
    </row>
    <row r="616" spans="1:3" x14ac:dyDescent="0.25">
      <c r="A616" t="s">
        <v>675</v>
      </c>
      <c r="B616" t="s">
        <v>80</v>
      </c>
      <c r="C616" t="s">
        <v>593</v>
      </c>
    </row>
    <row r="617" spans="1:3" x14ac:dyDescent="0.25">
      <c r="A617" t="s">
        <v>676</v>
      </c>
      <c r="B617" t="s">
        <v>80</v>
      </c>
      <c r="C617" t="s">
        <v>593</v>
      </c>
    </row>
    <row r="618" spans="1:3" x14ac:dyDescent="0.25">
      <c r="A618" t="s">
        <v>677</v>
      </c>
      <c r="B618" t="s">
        <v>80</v>
      </c>
      <c r="C618" t="s">
        <v>593</v>
      </c>
    </row>
    <row r="619" spans="1:3" x14ac:dyDescent="0.25">
      <c r="A619" t="s">
        <v>678</v>
      </c>
      <c r="B619" t="s">
        <v>80</v>
      </c>
      <c r="C619" t="s">
        <v>593</v>
      </c>
    </row>
    <row r="620" spans="1:3" x14ac:dyDescent="0.25">
      <c r="A620" t="s">
        <v>679</v>
      </c>
      <c r="B620" t="s">
        <v>80</v>
      </c>
      <c r="C620" t="s">
        <v>593</v>
      </c>
    </row>
    <row r="621" spans="1:3" x14ac:dyDescent="0.25">
      <c r="A621" t="s">
        <v>680</v>
      </c>
      <c r="B621" t="s">
        <v>67</v>
      </c>
      <c r="C621" t="s">
        <v>593</v>
      </c>
    </row>
    <row r="622" spans="1:3" x14ac:dyDescent="0.25">
      <c r="A622" t="s">
        <v>681</v>
      </c>
      <c r="B622" t="s">
        <v>67</v>
      </c>
      <c r="C622" t="s">
        <v>593</v>
      </c>
    </row>
    <row r="623" spans="1:3" x14ac:dyDescent="0.25">
      <c r="A623" t="s">
        <v>682</v>
      </c>
      <c r="B623" t="s">
        <v>67</v>
      </c>
      <c r="C623" t="s">
        <v>593</v>
      </c>
    </row>
    <row r="624" spans="1:3" x14ac:dyDescent="0.25">
      <c r="A624" t="s">
        <v>683</v>
      </c>
      <c r="B624" t="s">
        <v>67</v>
      </c>
      <c r="C624" t="s">
        <v>593</v>
      </c>
    </row>
    <row r="625" spans="1:3" x14ac:dyDescent="0.25">
      <c r="A625" t="s">
        <v>684</v>
      </c>
      <c r="B625" t="s">
        <v>67</v>
      </c>
      <c r="C625" t="s">
        <v>593</v>
      </c>
    </row>
    <row r="626" spans="1:3" x14ac:dyDescent="0.25">
      <c r="A626" t="s">
        <v>685</v>
      </c>
      <c r="B626" t="s">
        <v>67</v>
      </c>
      <c r="C626" t="s">
        <v>593</v>
      </c>
    </row>
    <row r="627" spans="1:3" x14ac:dyDescent="0.25">
      <c r="A627" t="s">
        <v>686</v>
      </c>
      <c r="B627" t="s">
        <v>80</v>
      </c>
      <c r="C627" t="s">
        <v>593</v>
      </c>
    </row>
    <row r="628" spans="1:3" x14ac:dyDescent="0.25">
      <c r="A628" t="s">
        <v>687</v>
      </c>
      <c r="B628" t="s">
        <v>80</v>
      </c>
      <c r="C628" t="s">
        <v>593</v>
      </c>
    </row>
    <row r="629" spans="1:3" x14ac:dyDescent="0.25">
      <c r="A629" t="s">
        <v>688</v>
      </c>
      <c r="B629" t="s">
        <v>67</v>
      </c>
      <c r="C629" t="s">
        <v>593</v>
      </c>
    </row>
    <row r="630" spans="1:3" x14ac:dyDescent="0.25">
      <c r="A630" t="s">
        <v>689</v>
      </c>
      <c r="B630" t="s">
        <v>67</v>
      </c>
      <c r="C630" t="s">
        <v>593</v>
      </c>
    </row>
    <row r="631" spans="1:3" x14ac:dyDescent="0.25">
      <c r="A631" t="s">
        <v>690</v>
      </c>
      <c r="B631" t="s">
        <v>67</v>
      </c>
      <c r="C631" t="s">
        <v>593</v>
      </c>
    </row>
    <row r="632" spans="1:3" x14ac:dyDescent="0.25">
      <c r="A632" t="s">
        <v>691</v>
      </c>
      <c r="B632" t="s">
        <v>67</v>
      </c>
      <c r="C632" t="s">
        <v>593</v>
      </c>
    </row>
    <row r="633" spans="1:3" x14ac:dyDescent="0.25">
      <c r="A633" t="s">
        <v>692</v>
      </c>
      <c r="B633" t="s">
        <v>67</v>
      </c>
      <c r="C633" t="s">
        <v>593</v>
      </c>
    </row>
    <row r="634" spans="1:3" x14ac:dyDescent="0.25">
      <c r="A634" t="s">
        <v>693</v>
      </c>
      <c r="B634" t="s">
        <v>67</v>
      </c>
      <c r="C634" t="s">
        <v>593</v>
      </c>
    </row>
    <row r="635" spans="1:3" x14ac:dyDescent="0.25">
      <c r="A635" t="s">
        <v>694</v>
      </c>
      <c r="B635" t="s">
        <v>67</v>
      </c>
      <c r="C635" t="s">
        <v>593</v>
      </c>
    </row>
    <row r="636" spans="1:3" x14ac:dyDescent="0.25">
      <c r="A636" t="s">
        <v>695</v>
      </c>
      <c r="B636" t="s">
        <v>67</v>
      </c>
      <c r="C636" t="s">
        <v>593</v>
      </c>
    </row>
    <row r="637" spans="1:3" x14ac:dyDescent="0.25">
      <c r="A637" t="s">
        <v>696</v>
      </c>
      <c r="B637" t="s">
        <v>67</v>
      </c>
      <c r="C637" t="s">
        <v>593</v>
      </c>
    </row>
    <row r="638" spans="1:3" x14ac:dyDescent="0.25">
      <c r="A638" t="s">
        <v>697</v>
      </c>
      <c r="B638" t="s">
        <v>67</v>
      </c>
      <c r="C638" t="s">
        <v>593</v>
      </c>
    </row>
    <row r="639" spans="1:3" x14ac:dyDescent="0.25">
      <c r="A639" t="s">
        <v>273</v>
      </c>
      <c r="B639" t="s">
        <v>67</v>
      </c>
      <c r="C639" t="s">
        <v>593</v>
      </c>
    </row>
    <row r="640" spans="1:3" x14ac:dyDescent="0.25">
      <c r="A640" t="s">
        <v>120</v>
      </c>
      <c r="B640" t="s">
        <v>67</v>
      </c>
      <c r="C640" t="s">
        <v>593</v>
      </c>
    </row>
    <row r="641" spans="1:3" x14ac:dyDescent="0.25">
      <c r="A641" t="s">
        <v>698</v>
      </c>
      <c r="B641" t="s">
        <v>67</v>
      </c>
      <c r="C641" t="s">
        <v>593</v>
      </c>
    </row>
    <row r="642" spans="1:3" x14ac:dyDescent="0.25">
      <c r="A642" t="s">
        <v>699</v>
      </c>
      <c r="B642" t="s">
        <v>67</v>
      </c>
      <c r="C642" t="s">
        <v>593</v>
      </c>
    </row>
    <row r="643" spans="1:3" x14ac:dyDescent="0.25">
      <c r="A643" t="s">
        <v>700</v>
      </c>
      <c r="B643" t="s">
        <v>67</v>
      </c>
      <c r="C643" t="s">
        <v>593</v>
      </c>
    </row>
    <row r="644" spans="1:3" x14ac:dyDescent="0.25">
      <c r="A644" t="s">
        <v>701</v>
      </c>
      <c r="B644" t="s">
        <v>67</v>
      </c>
      <c r="C644" t="s">
        <v>593</v>
      </c>
    </row>
    <row r="645" spans="1:3" x14ac:dyDescent="0.25">
      <c r="A645" t="s">
        <v>702</v>
      </c>
      <c r="B645" t="s">
        <v>67</v>
      </c>
      <c r="C645" t="s">
        <v>593</v>
      </c>
    </row>
    <row r="646" spans="1:3" x14ac:dyDescent="0.25">
      <c r="A646" t="s">
        <v>703</v>
      </c>
      <c r="B646" t="s">
        <v>67</v>
      </c>
      <c r="C646" t="s">
        <v>704</v>
      </c>
    </row>
    <row r="647" spans="1:3" x14ac:dyDescent="0.25">
      <c r="A647" t="s">
        <v>705</v>
      </c>
      <c r="B647" t="s">
        <v>67</v>
      </c>
      <c r="C647" t="s">
        <v>704</v>
      </c>
    </row>
    <row r="648" spans="1:3" x14ac:dyDescent="0.25">
      <c r="A648" t="s">
        <v>706</v>
      </c>
      <c r="B648" t="s">
        <v>67</v>
      </c>
      <c r="C648" t="s">
        <v>704</v>
      </c>
    </row>
    <row r="649" spans="1:3" x14ac:dyDescent="0.25">
      <c r="A649" t="s">
        <v>707</v>
      </c>
      <c r="B649" t="s">
        <v>67</v>
      </c>
      <c r="C649" t="s">
        <v>704</v>
      </c>
    </row>
    <row r="650" spans="1:3" x14ac:dyDescent="0.25">
      <c r="A650" t="s">
        <v>708</v>
      </c>
      <c r="B650" t="s">
        <v>67</v>
      </c>
      <c r="C650" t="s">
        <v>704</v>
      </c>
    </row>
    <row r="651" spans="1:3" x14ac:dyDescent="0.25">
      <c r="A651" t="s">
        <v>709</v>
      </c>
      <c r="B651">
        <v>0</v>
      </c>
      <c r="C651" t="s">
        <v>704</v>
      </c>
    </row>
    <row r="652" spans="1:3" x14ac:dyDescent="0.25">
      <c r="A652" t="s">
        <v>710</v>
      </c>
      <c r="B652" t="s">
        <v>67</v>
      </c>
      <c r="C652" t="s">
        <v>704</v>
      </c>
    </row>
    <row r="653" spans="1:3" x14ac:dyDescent="0.25">
      <c r="A653" t="s">
        <v>711</v>
      </c>
      <c r="B653" t="s">
        <v>67</v>
      </c>
      <c r="C653" t="s">
        <v>704</v>
      </c>
    </row>
    <row r="654" spans="1:3" x14ac:dyDescent="0.25">
      <c r="A654" t="s">
        <v>712</v>
      </c>
      <c r="B654" t="s">
        <v>67</v>
      </c>
      <c r="C654" t="s">
        <v>704</v>
      </c>
    </row>
    <row r="655" spans="1:3" x14ac:dyDescent="0.25">
      <c r="A655" t="s">
        <v>713</v>
      </c>
      <c r="B655" t="s">
        <v>67</v>
      </c>
      <c r="C655" t="s">
        <v>714</v>
      </c>
    </row>
    <row r="656" spans="1:3" x14ac:dyDescent="0.25">
      <c r="A656" t="s">
        <v>258</v>
      </c>
      <c r="B656" t="s">
        <v>67</v>
      </c>
      <c r="C656" t="s">
        <v>714</v>
      </c>
    </row>
    <row r="657" spans="1:3" x14ac:dyDescent="0.25">
      <c r="A657" t="s">
        <v>715</v>
      </c>
      <c r="B657" t="s">
        <v>67</v>
      </c>
      <c r="C657" t="s">
        <v>714</v>
      </c>
    </row>
    <row r="658" spans="1:3" x14ac:dyDescent="0.25">
      <c r="A658" t="s">
        <v>313</v>
      </c>
      <c r="B658" t="s">
        <v>67</v>
      </c>
      <c r="C658" t="s">
        <v>714</v>
      </c>
    </row>
    <row r="659" spans="1:3" x14ac:dyDescent="0.25">
      <c r="A659" t="s">
        <v>716</v>
      </c>
      <c r="B659" t="s">
        <v>80</v>
      </c>
      <c r="C659" t="s">
        <v>717</v>
      </c>
    </row>
    <row r="660" spans="1:3" x14ac:dyDescent="0.25">
      <c r="A660" t="s">
        <v>718</v>
      </c>
      <c r="B660" t="s">
        <v>67</v>
      </c>
      <c r="C660" t="s">
        <v>717</v>
      </c>
    </row>
    <row r="661" spans="1:3" x14ac:dyDescent="0.25">
      <c r="A661" t="s">
        <v>719</v>
      </c>
      <c r="B661" t="s">
        <v>67</v>
      </c>
      <c r="C661" t="s">
        <v>717</v>
      </c>
    </row>
    <row r="662" spans="1:3" x14ac:dyDescent="0.25">
      <c r="A662" t="s">
        <v>720</v>
      </c>
      <c r="B662" t="s">
        <v>67</v>
      </c>
      <c r="C662" t="s">
        <v>717</v>
      </c>
    </row>
    <row r="663" spans="1:3" x14ac:dyDescent="0.25">
      <c r="A663" t="s">
        <v>721</v>
      </c>
      <c r="B663" t="s">
        <v>67</v>
      </c>
      <c r="C663" t="s">
        <v>717</v>
      </c>
    </row>
    <row r="664" spans="1:3" x14ac:dyDescent="0.25">
      <c r="A664" t="s">
        <v>722</v>
      </c>
      <c r="B664" t="s">
        <v>80</v>
      </c>
      <c r="C664" t="s">
        <v>717</v>
      </c>
    </row>
    <row r="665" spans="1:3" x14ac:dyDescent="0.25">
      <c r="A665" t="s">
        <v>723</v>
      </c>
      <c r="B665" t="s">
        <v>67</v>
      </c>
      <c r="C665" t="s">
        <v>717</v>
      </c>
    </row>
    <row r="666" spans="1:3" x14ac:dyDescent="0.25">
      <c r="A666" t="s">
        <v>724</v>
      </c>
      <c r="B666" t="s">
        <v>80</v>
      </c>
      <c r="C666" t="s">
        <v>717</v>
      </c>
    </row>
    <row r="667" spans="1:3" x14ac:dyDescent="0.25">
      <c r="A667" t="s">
        <v>725</v>
      </c>
      <c r="B667" t="s">
        <v>67</v>
      </c>
      <c r="C667" t="s">
        <v>717</v>
      </c>
    </row>
    <row r="668" spans="1:3" x14ac:dyDescent="0.25">
      <c r="A668" t="s">
        <v>726</v>
      </c>
      <c r="B668" t="s">
        <v>67</v>
      </c>
      <c r="C668" t="s">
        <v>717</v>
      </c>
    </row>
    <row r="669" spans="1:3" x14ac:dyDescent="0.25">
      <c r="A669" t="s">
        <v>727</v>
      </c>
      <c r="B669" t="s">
        <v>67</v>
      </c>
      <c r="C669" t="s">
        <v>717</v>
      </c>
    </row>
    <row r="670" spans="1:3" x14ac:dyDescent="0.25">
      <c r="A670" t="s">
        <v>728</v>
      </c>
      <c r="B670" t="s">
        <v>67</v>
      </c>
      <c r="C670" t="s">
        <v>717</v>
      </c>
    </row>
    <row r="671" spans="1:3" x14ac:dyDescent="0.25">
      <c r="A671" t="s">
        <v>729</v>
      </c>
      <c r="B671" t="s">
        <v>80</v>
      </c>
      <c r="C671" t="s">
        <v>717</v>
      </c>
    </row>
    <row r="672" spans="1:3" x14ac:dyDescent="0.25">
      <c r="A672" t="s">
        <v>730</v>
      </c>
      <c r="B672" t="s">
        <v>80</v>
      </c>
      <c r="C672" t="s">
        <v>717</v>
      </c>
    </row>
    <row r="673" spans="1:3" x14ac:dyDescent="0.25">
      <c r="A673" t="s">
        <v>731</v>
      </c>
      <c r="B673" t="s">
        <v>67</v>
      </c>
      <c r="C673" t="s">
        <v>717</v>
      </c>
    </row>
    <row r="674" spans="1:3" x14ac:dyDescent="0.25">
      <c r="A674" t="s">
        <v>732</v>
      </c>
      <c r="B674" t="s">
        <v>67</v>
      </c>
      <c r="C674" t="s">
        <v>717</v>
      </c>
    </row>
    <row r="675" spans="1:3" x14ac:dyDescent="0.25">
      <c r="A675" t="s">
        <v>733</v>
      </c>
      <c r="B675" t="s">
        <v>67</v>
      </c>
      <c r="C675" t="s">
        <v>717</v>
      </c>
    </row>
    <row r="676" spans="1:3" x14ac:dyDescent="0.25">
      <c r="A676" t="s">
        <v>734</v>
      </c>
      <c r="B676" t="s">
        <v>80</v>
      </c>
      <c r="C676" t="s">
        <v>717</v>
      </c>
    </row>
    <row r="677" spans="1:3" x14ac:dyDescent="0.25">
      <c r="A677" t="s">
        <v>735</v>
      </c>
      <c r="B677" t="s">
        <v>80</v>
      </c>
      <c r="C677" t="s">
        <v>717</v>
      </c>
    </row>
    <row r="678" spans="1:3" x14ac:dyDescent="0.25">
      <c r="A678" t="s">
        <v>736</v>
      </c>
      <c r="B678" t="s">
        <v>67</v>
      </c>
      <c r="C678" t="s">
        <v>717</v>
      </c>
    </row>
    <row r="679" spans="1:3" x14ac:dyDescent="0.25">
      <c r="A679" t="s">
        <v>737</v>
      </c>
      <c r="B679" t="s">
        <v>67</v>
      </c>
      <c r="C679" t="s">
        <v>717</v>
      </c>
    </row>
    <row r="680" spans="1:3" x14ac:dyDescent="0.25">
      <c r="A680" t="s">
        <v>327</v>
      </c>
      <c r="B680" t="s">
        <v>67</v>
      </c>
      <c r="C680" t="s">
        <v>717</v>
      </c>
    </row>
    <row r="681" spans="1:3" x14ac:dyDescent="0.25">
      <c r="A681" t="s">
        <v>738</v>
      </c>
      <c r="B681" t="s">
        <v>80</v>
      </c>
      <c r="C681" t="s">
        <v>717</v>
      </c>
    </row>
    <row r="682" spans="1:3" x14ac:dyDescent="0.25">
      <c r="A682" t="s">
        <v>739</v>
      </c>
      <c r="B682" t="s">
        <v>67</v>
      </c>
      <c r="C682" t="s">
        <v>717</v>
      </c>
    </row>
    <row r="683" spans="1:3" x14ac:dyDescent="0.25">
      <c r="A683" t="s">
        <v>740</v>
      </c>
      <c r="B683" t="s">
        <v>67</v>
      </c>
      <c r="C683" t="s">
        <v>717</v>
      </c>
    </row>
    <row r="684" spans="1:3" x14ac:dyDescent="0.25">
      <c r="A684" t="s">
        <v>741</v>
      </c>
      <c r="B684" t="s">
        <v>67</v>
      </c>
      <c r="C684" t="s">
        <v>717</v>
      </c>
    </row>
    <row r="685" spans="1:3" x14ac:dyDescent="0.25">
      <c r="A685" t="s">
        <v>742</v>
      </c>
      <c r="B685" t="s">
        <v>80</v>
      </c>
      <c r="C685" t="s">
        <v>717</v>
      </c>
    </row>
    <row r="686" spans="1:3" x14ac:dyDescent="0.25">
      <c r="A686" t="s">
        <v>743</v>
      </c>
      <c r="B686" t="s">
        <v>67</v>
      </c>
      <c r="C686" t="s">
        <v>717</v>
      </c>
    </row>
    <row r="687" spans="1:3" x14ac:dyDescent="0.25">
      <c r="A687" t="s">
        <v>744</v>
      </c>
      <c r="B687" t="s">
        <v>67</v>
      </c>
      <c r="C687" t="s">
        <v>717</v>
      </c>
    </row>
    <row r="688" spans="1:3" x14ac:dyDescent="0.25">
      <c r="A688" t="s">
        <v>745</v>
      </c>
      <c r="B688" t="s">
        <v>80</v>
      </c>
      <c r="C688" t="s">
        <v>717</v>
      </c>
    </row>
    <row r="689" spans="1:3" x14ac:dyDescent="0.25">
      <c r="A689" t="s">
        <v>746</v>
      </c>
      <c r="B689" t="s">
        <v>80</v>
      </c>
      <c r="C689" t="s">
        <v>717</v>
      </c>
    </row>
    <row r="690" spans="1:3" x14ac:dyDescent="0.25">
      <c r="A690" t="s">
        <v>747</v>
      </c>
      <c r="B690" t="s">
        <v>67</v>
      </c>
      <c r="C690" t="s">
        <v>717</v>
      </c>
    </row>
    <row r="691" spans="1:3" x14ac:dyDescent="0.25">
      <c r="A691" t="s">
        <v>748</v>
      </c>
      <c r="B691" t="s">
        <v>80</v>
      </c>
      <c r="C691" t="s">
        <v>717</v>
      </c>
    </row>
    <row r="692" spans="1:3" x14ac:dyDescent="0.25">
      <c r="A692" t="s">
        <v>749</v>
      </c>
      <c r="B692" t="s">
        <v>67</v>
      </c>
      <c r="C692" t="s">
        <v>717</v>
      </c>
    </row>
    <row r="693" spans="1:3" x14ac:dyDescent="0.25">
      <c r="A693" t="s">
        <v>419</v>
      </c>
      <c r="B693" t="s">
        <v>67</v>
      </c>
      <c r="C693" t="s">
        <v>717</v>
      </c>
    </row>
    <row r="694" spans="1:3" x14ac:dyDescent="0.25">
      <c r="A694" t="s">
        <v>142</v>
      </c>
      <c r="B694" t="s">
        <v>67</v>
      </c>
      <c r="C694" t="s">
        <v>717</v>
      </c>
    </row>
    <row r="695" spans="1:3" x14ac:dyDescent="0.25">
      <c r="A695" t="s">
        <v>750</v>
      </c>
      <c r="B695" t="s">
        <v>67</v>
      </c>
      <c r="C695" t="s">
        <v>717</v>
      </c>
    </row>
    <row r="696" spans="1:3" x14ac:dyDescent="0.25">
      <c r="A696" t="s">
        <v>751</v>
      </c>
      <c r="B696" t="s">
        <v>80</v>
      </c>
      <c r="C696" t="s">
        <v>752</v>
      </c>
    </row>
    <row r="697" spans="1:3" x14ac:dyDescent="0.25">
      <c r="A697" t="s">
        <v>436</v>
      </c>
      <c r="B697" t="s">
        <v>80</v>
      </c>
      <c r="C697" t="s">
        <v>752</v>
      </c>
    </row>
    <row r="698" spans="1:3" x14ac:dyDescent="0.25">
      <c r="A698" t="s">
        <v>753</v>
      </c>
      <c r="B698" t="s">
        <v>80</v>
      </c>
      <c r="C698" t="s">
        <v>752</v>
      </c>
    </row>
    <row r="699" spans="1:3" x14ac:dyDescent="0.25">
      <c r="A699" t="s">
        <v>754</v>
      </c>
      <c r="B699" t="s">
        <v>67</v>
      </c>
      <c r="C699" t="s">
        <v>752</v>
      </c>
    </row>
    <row r="700" spans="1:3" x14ac:dyDescent="0.25">
      <c r="A700" t="s">
        <v>755</v>
      </c>
      <c r="B700" t="s">
        <v>80</v>
      </c>
      <c r="C700" t="s">
        <v>752</v>
      </c>
    </row>
    <row r="701" spans="1:3" x14ac:dyDescent="0.25">
      <c r="A701" t="s">
        <v>756</v>
      </c>
      <c r="B701" t="s">
        <v>67</v>
      </c>
      <c r="C701" t="s">
        <v>752</v>
      </c>
    </row>
    <row r="702" spans="1:3" x14ac:dyDescent="0.25">
      <c r="A702" t="s">
        <v>757</v>
      </c>
      <c r="B702" t="s">
        <v>80</v>
      </c>
      <c r="C702" t="s">
        <v>752</v>
      </c>
    </row>
    <row r="703" spans="1:3" x14ac:dyDescent="0.25">
      <c r="A703" t="s">
        <v>758</v>
      </c>
      <c r="B703" t="s">
        <v>80</v>
      </c>
      <c r="C703" t="s">
        <v>752</v>
      </c>
    </row>
    <row r="704" spans="1:3" x14ac:dyDescent="0.25">
      <c r="A704" t="s">
        <v>759</v>
      </c>
      <c r="B704" t="s">
        <v>67</v>
      </c>
      <c r="C704" t="s">
        <v>752</v>
      </c>
    </row>
    <row r="705" spans="1:3" x14ac:dyDescent="0.25">
      <c r="A705" t="s">
        <v>760</v>
      </c>
      <c r="B705" t="s">
        <v>80</v>
      </c>
      <c r="C705" t="s">
        <v>752</v>
      </c>
    </row>
    <row r="706" spans="1:3" x14ac:dyDescent="0.25">
      <c r="A706" t="s">
        <v>514</v>
      </c>
      <c r="B706" t="s">
        <v>67</v>
      </c>
      <c r="C706" t="s">
        <v>752</v>
      </c>
    </row>
    <row r="707" spans="1:3" x14ac:dyDescent="0.25">
      <c r="A707" t="s">
        <v>761</v>
      </c>
      <c r="B707" t="s">
        <v>80</v>
      </c>
      <c r="C707" t="s">
        <v>752</v>
      </c>
    </row>
    <row r="708" spans="1:3" x14ac:dyDescent="0.25">
      <c r="A708" t="s">
        <v>762</v>
      </c>
      <c r="B708" t="s">
        <v>67</v>
      </c>
      <c r="C708" t="s">
        <v>752</v>
      </c>
    </row>
    <row r="709" spans="1:3" x14ac:dyDescent="0.25">
      <c r="A709" t="s">
        <v>763</v>
      </c>
      <c r="B709" t="s">
        <v>80</v>
      </c>
      <c r="C709" t="s">
        <v>752</v>
      </c>
    </row>
    <row r="710" spans="1:3" x14ac:dyDescent="0.25">
      <c r="A710" t="s">
        <v>253</v>
      </c>
      <c r="B710" t="s">
        <v>80</v>
      </c>
      <c r="C710" t="s">
        <v>752</v>
      </c>
    </row>
    <row r="711" spans="1:3" x14ac:dyDescent="0.25">
      <c r="A711" t="s">
        <v>764</v>
      </c>
      <c r="B711" t="s">
        <v>80</v>
      </c>
      <c r="C711" t="s">
        <v>765</v>
      </c>
    </row>
    <row r="712" spans="1:3" x14ac:dyDescent="0.25">
      <c r="A712" t="s">
        <v>766</v>
      </c>
      <c r="B712" t="s">
        <v>67</v>
      </c>
      <c r="C712" t="s">
        <v>765</v>
      </c>
    </row>
    <row r="713" spans="1:3" x14ac:dyDescent="0.25">
      <c r="A713" t="s">
        <v>767</v>
      </c>
      <c r="B713" t="s">
        <v>80</v>
      </c>
      <c r="C713" t="s">
        <v>765</v>
      </c>
    </row>
    <row r="714" spans="1:3" x14ac:dyDescent="0.25">
      <c r="A714" t="s">
        <v>768</v>
      </c>
      <c r="B714" t="s">
        <v>80</v>
      </c>
      <c r="C714" t="s">
        <v>765</v>
      </c>
    </row>
    <row r="715" spans="1:3" x14ac:dyDescent="0.25">
      <c r="A715" t="s">
        <v>769</v>
      </c>
      <c r="B715" t="s">
        <v>80</v>
      </c>
      <c r="C715" t="s">
        <v>765</v>
      </c>
    </row>
    <row r="716" spans="1:3" x14ac:dyDescent="0.25">
      <c r="A716" t="s">
        <v>770</v>
      </c>
      <c r="B716" t="s">
        <v>80</v>
      </c>
      <c r="C716" t="s">
        <v>765</v>
      </c>
    </row>
    <row r="717" spans="1:3" x14ac:dyDescent="0.25">
      <c r="A717" t="s">
        <v>771</v>
      </c>
      <c r="B717" t="s">
        <v>67</v>
      </c>
      <c r="C717" t="s">
        <v>765</v>
      </c>
    </row>
    <row r="718" spans="1:3" x14ac:dyDescent="0.25">
      <c r="A718" t="s">
        <v>772</v>
      </c>
      <c r="B718" t="s">
        <v>67</v>
      </c>
      <c r="C718" t="s">
        <v>765</v>
      </c>
    </row>
    <row r="719" spans="1:3" x14ac:dyDescent="0.25">
      <c r="A719" t="s">
        <v>773</v>
      </c>
      <c r="B719" t="s">
        <v>67</v>
      </c>
      <c r="C719" t="s">
        <v>765</v>
      </c>
    </row>
    <row r="720" spans="1:3" x14ac:dyDescent="0.25">
      <c r="A720" t="s">
        <v>774</v>
      </c>
      <c r="B720" t="s">
        <v>67</v>
      </c>
      <c r="C720" t="s">
        <v>765</v>
      </c>
    </row>
    <row r="721" spans="1:3" x14ac:dyDescent="0.25">
      <c r="A721" t="s">
        <v>775</v>
      </c>
      <c r="B721" t="s">
        <v>67</v>
      </c>
      <c r="C721" t="s">
        <v>765</v>
      </c>
    </row>
    <row r="722" spans="1:3" x14ac:dyDescent="0.25">
      <c r="A722" t="s">
        <v>776</v>
      </c>
      <c r="B722" t="s">
        <v>67</v>
      </c>
      <c r="C722" t="s">
        <v>765</v>
      </c>
    </row>
    <row r="723" spans="1:3" x14ac:dyDescent="0.25">
      <c r="A723" t="s">
        <v>777</v>
      </c>
      <c r="B723" t="s">
        <v>67</v>
      </c>
      <c r="C723" t="s">
        <v>765</v>
      </c>
    </row>
    <row r="724" spans="1:3" x14ac:dyDescent="0.25">
      <c r="A724" t="s">
        <v>778</v>
      </c>
      <c r="B724" t="s">
        <v>80</v>
      </c>
      <c r="C724" t="s">
        <v>765</v>
      </c>
    </row>
    <row r="725" spans="1:3" x14ac:dyDescent="0.25">
      <c r="A725" t="s">
        <v>779</v>
      </c>
      <c r="B725" t="s">
        <v>67</v>
      </c>
      <c r="C725" t="s">
        <v>765</v>
      </c>
    </row>
    <row r="726" spans="1:3" x14ac:dyDescent="0.25">
      <c r="A726" t="s">
        <v>780</v>
      </c>
      <c r="B726" t="s">
        <v>80</v>
      </c>
      <c r="C726" t="s">
        <v>765</v>
      </c>
    </row>
    <row r="727" spans="1:3" x14ac:dyDescent="0.25">
      <c r="A727" t="s">
        <v>781</v>
      </c>
      <c r="B727" t="s">
        <v>80</v>
      </c>
      <c r="C727" t="s">
        <v>765</v>
      </c>
    </row>
    <row r="728" spans="1:3" x14ac:dyDescent="0.25">
      <c r="A728" t="s">
        <v>139</v>
      </c>
      <c r="B728" t="s">
        <v>80</v>
      </c>
      <c r="C728" t="s">
        <v>765</v>
      </c>
    </row>
    <row r="729" spans="1:3" x14ac:dyDescent="0.25">
      <c r="A729" t="s">
        <v>782</v>
      </c>
      <c r="B729" t="s">
        <v>67</v>
      </c>
      <c r="C729" t="s">
        <v>765</v>
      </c>
    </row>
    <row r="730" spans="1:3" x14ac:dyDescent="0.25">
      <c r="A730" t="s">
        <v>783</v>
      </c>
      <c r="B730" t="s">
        <v>67</v>
      </c>
      <c r="C730" t="s">
        <v>765</v>
      </c>
    </row>
    <row r="731" spans="1:3" x14ac:dyDescent="0.25">
      <c r="A731" t="s">
        <v>784</v>
      </c>
      <c r="B731" t="s">
        <v>67</v>
      </c>
      <c r="C731" t="s">
        <v>765</v>
      </c>
    </row>
    <row r="732" spans="1:3" x14ac:dyDescent="0.25">
      <c r="A732" t="s">
        <v>785</v>
      </c>
      <c r="B732" t="s">
        <v>67</v>
      </c>
      <c r="C732" t="s">
        <v>765</v>
      </c>
    </row>
    <row r="733" spans="1:3" x14ac:dyDescent="0.25">
      <c r="A733" t="s">
        <v>786</v>
      </c>
      <c r="B733" t="s">
        <v>67</v>
      </c>
      <c r="C733" t="s">
        <v>765</v>
      </c>
    </row>
    <row r="734" spans="1:3" x14ac:dyDescent="0.25">
      <c r="A734" t="s">
        <v>422</v>
      </c>
      <c r="B734" t="s">
        <v>80</v>
      </c>
      <c r="C734" t="s">
        <v>765</v>
      </c>
    </row>
    <row r="735" spans="1:3" x14ac:dyDescent="0.25">
      <c r="A735" t="s">
        <v>787</v>
      </c>
      <c r="B735" t="s">
        <v>67</v>
      </c>
      <c r="C735" t="s">
        <v>765</v>
      </c>
    </row>
    <row r="736" spans="1:3" x14ac:dyDescent="0.25">
      <c r="A736" t="s">
        <v>788</v>
      </c>
      <c r="B736" t="s">
        <v>67</v>
      </c>
      <c r="C736" t="s">
        <v>765</v>
      </c>
    </row>
    <row r="737" spans="1:3" x14ac:dyDescent="0.25">
      <c r="A737" t="s">
        <v>789</v>
      </c>
      <c r="B737" t="s">
        <v>67</v>
      </c>
      <c r="C737" t="s">
        <v>765</v>
      </c>
    </row>
    <row r="738" spans="1:3" x14ac:dyDescent="0.25">
      <c r="A738" t="s">
        <v>790</v>
      </c>
      <c r="B738" t="s">
        <v>80</v>
      </c>
      <c r="C738" t="s">
        <v>765</v>
      </c>
    </row>
    <row r="739" spans="1:3" x14ac:dyDescent="0.25">
      <c r="A739" t="s">
        <v>791</v>
      </c>
      <c r="B739" t="s">
        <v>67</v>
      </c>
      <c r="C739" t="s">
        <v>765</v>
      </c>
    </row>
    <row r="740" spans="1:3" x14ac:dyDescent="0.25">
      <c r="A740" t="s">
        <v>792</v>
      </c>
      <c r="B740" t="s">
        <v>67</v>
      </c>
      <c r="C740" t="s">
        <v>765</v>
      </c>
    </row>
    <row r="741" spans="1:3" x14ac:dyDescent="0.25">
      <c r="A741" t="s">
        <v>793</v>
      </c>
      <c r="B741" t="s">
        <v>80</v>
      </c>
      <c r="C741" t="s">
        <v>794</v>
      </c>
    </row>
    <row r="742" spans="1:3" x14ac:dyDescent="0.25">
      <c r="A742" t="s">
        <v>795</v>
      </c>
      <c r="B742" t="s">
        <v>80</v>
      </c>
      <c r="C742" t="s">
        <v>794</v>
      </c>
    </row>
    <row r="743" spans="1:3" x14ac:dyDescent="0.25">
      <c r="A743" t="s">
        <v>796</v>
      </c>
      <c r="B743" t="s">
        <v>67</v>
      </c>
      <c r="C743" t="s">
        <v>794</v>
      </c>
    </row>
    <row r="744" spans="1:3" x14ac:dyDescent="0.25">
      <c r="A744" t="s">
        <v>797</v>
      </c>
      <c r="B744" t="s">
        <v>67</v>
      </c>
      <c r="C744" t="s">
        <v>794</v>
      </c>
    </row>
    <row r="745" spans="1:3" x14ac:dyDescent="0.25">
      <c r="A745" t="s">
        <v>798</v>
      </c>
      <c r="B745" t="s">
        <v>67</v>
      </c>
      <c r="C745" t="s">
        <v>794</v>
      </c>
    </row>
    <row r="746" spans="1:3" x14ac:dyDescent="0.25">
      <c r="A746" t="s">
        <v>799</v>
      </c>
      <c r="B746" t="s">
        <v>67</v>
      </c>
      <c r="C746" t="s">
        <v>794</v>
      </c>
    </row>
    <row r="747" spans="1:3" x14ac:dyDescent="0.25">
      <c r="A747" t="s">
        <v>800</v>
      </c>
      <c r="B747" t="s">
        <v>67</v>
      </c>
      <c r="C747" t="s">
        <v>794</v>
      </c>
    </row>
    <row r="748" spans="1:3" x14ac:dyDescent="0.25">
      <c r="A748" t="s">
        <v>801</v>
      </c>
      <c r="B748" t="s">
        <v>67</v>
      </c>
      <c r="C748" t="s">
        <v>794</v>
      </c>
    </row>
    <row r="749" spans="1:3" x14ac:dyDescent="0.25">
      <c r="A749" t="s">
        <v>802</v>
      </c>
      <c r="B749" t="s">
        <v>67</v>
      </c>
      <c r="C749" t="s">
        <v>794</v>
      </c>
    </row>
    <row r="750" spans="1:3" x14ac:dyDescent="0.25">
      <c r="A750" t="s">
        <v>803</v>
      </c>
      <c r="B750" t="s">
        <v>67</v>
      </c>
      <c r="C750" t="s">
        <v>794</v>
      </c>
    </row>
    <row r="751" spans="1:3" x14ac:dyDescent="0.25">
      <c r="A751" t="s">
        <v>98</v>
      </c>
      <c r="B751" t="s">
        <v>80</v>
      </c>
      <c r="C751" t="s">
        <v>794</v>
      </c>
    </row>
    <row r="752" spans="1:3" x14ac:dyDescent="0.25">
      <c r="A752" t="s">
        <v>792</v>
      </c>
      <c r="B752" t="s">
        <v>67</v>
      </c>
      <c r="C752" t="s">
        <v>794</v>
      </c>
    </row>
    <row r="753" spans="1:3" x14ac:dyDescent="0.25">
      <c r="A753" t="s">
        <v>804</v>
      </c>
      <c r="B753" t="s">
        <v>67</v>
      </c>
      <c r="C753" t="s">
        <v>794</v>
      </c>
    </row>
    <row r="754" spans="1:3" x14ac:dyDescent="0.25">
      <c r="A754" t="s">
        <v>805</v>
      </c>
      <c r="B754" t="s">
        <v>67</v>
      </c>
      <c r="C754" t="s">
        <v>794</v>
      </c>
    </row>
    <row r="755" spans="1:3" x14ac:dyDescent="0.25">
      <c r="A755" t="s">
        <v>806</v>
      </c>
      <c r="B755" t="s">
        <v>67</v>
      </c>
      <c r="C755" t="s">
        <v>794</v>
      </c>
    </row>
    <row r="756" spans="1:3" x14ac:dyDescent="0.25">
      <c r="A756" t="s">
        <v>807</v>
      </c>
      <c r="B756" t="s">
        <v>67</v>
      </c>
      <c r="C756" t="s">
        <v>794</v>
      </c>
    </row>
    <row r="757" spans="1:3" x14ac:dyDescent="0.25">
      <c r="A757" t="s">
        <v>808</v>
      </c>
      <c r="B757" t="s">
        <v>67</v>
      </c>
      <c r="C757" t="s">
        <v>794</v>
      </c>
    </row>
    <row r="758" spans="1:3" x14ac:dyDescent="0.25">
      <c r="A758" t="s">
        <v>809</v>
      </c>
      <c r="B758" t="s">
        <v>67</v>
      </c>
      <c r="C758" t="s">
        <v>794</v>
      </c>
    </row>
    <row r="759" spans="1:3" x14ac:dyDescent="0.25">
      <c r="A759" t="s">
        <v>810</v>
      </c>
      <c r="B759" t="s">
        <v>80</v>
      </c>
      <c r="C759" t="s">
        <v>794</v>
      </c>
    </row>
    <row r="760" spans="1:3" x14ac:dyDescent="0.25">
      <c r="A760" t="s">
        <v>811</v>
      </c>
      <c r="B760" t="s">
        <v>67</v>
      </c>
      <c r="C760" t="s">
        <v>794</v>
      </c>
    </row>
    <row r="761" spans="1:3" x14ac:dyDescent="0.25">
      <c r="A761" t="s">
        <v>812</v>
      </c>
      <c r="B761" t="s">
        <v>67</v>
      </c>
      <c r="C761" t="s">
        <v>794</v>
      </c>
    </row>
    <row r="762" spans="1:3" x14ac:dyDescent="0.25">
      <c r="A762" t="s">
        <v>521</v>
      </c>
      <c r="B762" t="s">
        <v>67</v>
      </c>
      <c r="C762" t="s">
        <v>794</v>
      </c>
    </row>
    <row r="763" spans="1:3" x14ac:dyDescent="0.25">
      <c r="A763" t="s">
        <v>813</v>
      </c>
      <c r="B763" t="s">
        <v>67</v>
      </c>
      <c r="C763" t="s">
        <v>794</v>
      </c>
    </row>
    <row r="764" spans="1:3" x14ac:dyDescent="0.25">
      <c r="A764" t="s">
        <v>814</v>
      </c>
      <c r="B764" t="s">
        <v>67</v>
      </c>
      <c r="C764" t="s">
        <v>794</v>
      </c>
    </row>
    <row r="765" spans="1:3" x14ac:dyDescent="0.25">
      <c r="A765" t="s">
        <v>815</v>
      </c>
      <c r="B765" t="s">
        <v>67</v>
      </c>
      <c r="C765" t="s">
        <v>794</v>
      </c>
    </row>
    <row r="766" spans="1:3" x14ac:dyDescent="0.25">
      <c r="A766" t="s">
        <v>816</v>
      </c>
      <c r="B766" t="s">
        <v>67</v>
      </c>
      <c r="C766" t="s">
        <v>794</v>
      </c>
    </row>
    <row r="767" spans="1:3" x14ac:dyDescent="0.25">
      <c r="A767" t="s">
        <v>444</v>
      </c>
      <c r="B767" t="s">
        <v>67</v>
      </c>
      <c r="C767" t="s">
        <v>794</v>
      </c>
    </row>
    <row r="768" spans="1:3" x14ac:dyDescent="0.25">
      <c r="A768" t="s">
        <v>817</v>
      </c>
      <c r="B768" t="s">
        <v>67</v>
      </c>
      <c r="C768" t="s">
        <v>794</v>
      </c>
    </row>
    <row r="769" spans="1:3" x14ac:dyDescent="0.25">
      <c r="A769" t="s">
        <v>818</v>
      </c>
      <c r="B769" t="s">
        <v>67</v>
      </c>
      <c r="C769" t="s">
        <v>794</v>
      </c>
    </row>
    <row r="770" spans="1:3" x14ac:dyDescent="0.25">
      <c r="A770" t="s">
        <v>819</v>
      </c>
      <c r="B770" t="s">
        <v>80</v>
      </c>
      <c r="C770" t="s">
        <v>185</v>
      </c>
    </row>
    <row r="771" spans="1:3" x14ac:dyDescent="0.25">
      <c r="A771" t="s">
        <v>594</v>
      </c>
      <c r="B771" t="s">
        <v>80</v>
      </c>
      <c r="C771" t="s">
        <v>185</v>
      </c>
    </row>
    <row r="772" spans="1:3" x14ac:dyDescent="0.25">
      <c r="A772" t="s">
        <v>820</v>
      </c>
      <c r="B772" t="s">
        <v>80</v>
      </c>
      <c r="C772" t="s">
        <v>185</v>
      </c>
    </row>
    <row r="773" spans="1:3" x14ac:dyDescent="0.25">
      <c r="A773" t="s">
        <v>821</v>
      </c>
      <c r="B773" t="s">
        <v>80</v>
      </c>
      <c r="C773" t="s">
        <v>185</v>
      </c>
    </row>
    <row r="774" spans="1:3" x14ac:dyDescent="0.25">
      <c r="A774" t="s">
        <v>291</v>
      </c>
      <c r="B774" t="s">
        <v>80</v>
      </c>
      <c r="C774" t="s">
        <v>185</v>
      </c>
    </row>
    <row r="775" spans="1:3" x14ac:dyDescent="0.25">
      <c r="A775" t="s">
        <v>822</v>
      </c>
      <c r="B775" t="s">
        <v>67</v>
      </c>
      <c r="C775" t="s">
        <v>185</v>
      </c>
    </row>
    <row r="776" spans="1:3" x14ac:dyDescent="0.25">
      <c r="A776" t="s">
        <v>823</v>
      </c>
      <c r="B776" t="s">
        <v>80</v>
      </c>
      <c r="C776" t="s">
        <v>185</v>
      </c>
    </row>
    <row r="777" spans="1:3" x14ac:dyDescent="0.25">
      <c r="A777" t="s">
        <v>824</v>
      </c>
      <c r="B777" t="s">
        <v>80</v>
      </c>
      <c r="C777" t="s">
        <v>185</v>
      </c>
    </row>
    <row r="778" spans="1:3" x14ac:dyDescent="0.25">
      <c r="A778" t="s">
        <v>825</v>
      </c>
      <c r="B778" t="s">
        <v>80</v>
      </c>
      <c r="C778" t="s">
        <v>185</v>
      </c>
    </row>
    <row r="779" spans="1:3" x14ac:dyDescent="0.25">
      <c r="A779" t="s">
        <v>244</v>
      </c>
      <c r="B779" t="s">
        <v>67</v>
      </c>
      <c r="C779" t="s">
        <v>185</v>
      </c>
    </row>
    <row r="780" spans="1:3" x14ac:dyDescent="0.25">
      <c r="A780" t="s">
        <v>826</v>
      </c>
      <c r="B780" t="s">
        <v>80</v>
      </c>
      <c r="C780" t="s">
        <v>185</v>
      </c>
    </row>
    <row r="781" spans="1:3" x14ac:dyDescent="0.25">
      <c r="A781" t="s">
        <v>827</v>
      </c>
      <c r="B781" t="s">
        <v>67</v>
      </c>
      <c r="C781" t="s">
        <v>185</v>
      </c>
    </row>
    <row r="782" spans="1:3" x14ac:dyDescent="0.25">
      <c r="A782" t="s">
        <v>828</v>
      </c>
      <c r="B782" t="s">
        <v>80</v>
      </c>
      <c r="C782" t="s">
        <v>185</v>
      </c>
    </row>
    <row r="783" spans="1:3" x14ac:dyDescent="0.25">
      <c r="A783" t="s">
        <v>476</v>
      </c>
      <c r="B783" t="s">
        <v>80</v>
      </c>
      <c r="C783" t="s">
        <v>185</v>
      </c>
    </row>
    <row r="784" spans="1:3" x14ac:dyDescent="0.25">
      <c r="A784" t="s">
        <v>829</v>
      </c>
      <c r="B784" t="s">
        <v>80</v>
      </c>
      <c r="C784" t="s">
        <v>185</v>
      </c>
    </row>
    <row r="785" spans="1:3" x14ac:dyDescent="0.25">
      <c r="A785" t="s">
        <v>830</v>
      </c>
      <c r="B785" t="s">
        <v>80</v>
      </c>
      <c r="C785" t="s">
        <v>185</v>
      </c>
    </row>
    <row r="786" spans="1:3" x14ac:dyDescent="0.25">
      <c r="A786" t="s">
        <v>831</v>
      </c>
      <c r="B786" t="s">
        <v>80</v>
      </c>
      <c r="C786" t="s">
        <v>185</v>
      </c>
    </row>
    <row r="787" spans="1:3" x14ac:dyDescent="0.25">
      <c r="A787" t="s">
        <v>832</v>
      </c>
      <c r="B787" t="s">
        <v>67</v>
      </c>
      <c r="C787" t="s">
        <v>185</v>
      </c>
    </row>
    <row r="788" spans="1:3" x14ac:dyDescent="0.25">
      <c r="A788" t="s">
        <v>833</v>
      </c>
      <c r="B788" t="s">
        <v>67</v>
      </c>
      <c r="C788" t="s">
        <v>185</v>
      </c>
    </row>
    <row r="789" spans="1:3" x14ac:dyDescent="0.25">
      <c r="A789" t="s">
        <v>834</v>
      </c>
      <c r="B789" t="s">
        <v>80</v>
      </c>
      <c r="C789" t="s">
        <v>185</v>
      </c>
    </row>
    <row r="790" spans="1:3" x14ac:dyDescent="0.25">
      <c r="A790" t="s">
        <v>835</v>
      </c>
      <c r="B790" t="s">
        <v>80</v>
      </c>
      <c r="C790" t="s">
        <v>185</v>
      </c>
    </row>
    <row r="791" spans="1:3" x14ac:dyDescent="0.25">
      <c r="A791" t="s">
        <v>104</v>
      </c>
      <c r="B791" t="s">
        <v>80</v>
      </c>
      <c r="C791" t="s">
        <v>185</v>
      </c>
    </row>
    <row r="792" spans="1:3" x14ac:dyDescent="0.25">
      <c r="A792" t="s">
        <v>836</v>
      </c>
      <c r="B792" t="s">
        <v>67</v>
      </c>
      <c r="C792" t="s">
        <v>185</v>
      </c>
    </row>
    <row r="793" spans="1:3" x14ac:dyDescent="0.25">
      <c r="A793" t="s">
        <v>837</v>
      </c>
      <c r="B793" t="s">
        <v>67</v>
      </c>
      <c r="C793" t="s">
        <v>185</v>
      </c>
    </row>
    <row r="794" spans="1:3" x14ac:dyDescent="0.25">
      <c r="A794" t="s">
        <v>838</v>
      </c>
      <c r="B794" t="s">
        <v>80</v>
      </c>
      <c r="C794" t="s">
        <v>185</v>
      </c>
    </row>
    <row r="795" spans="1:3" x14ac:dyDescent="0.25">
      <c r="A795" t="s">
        <v>839</v>
      </c>
      <c r="B795" t="s">
        <v>67</v>
      </c>
      <c r="C795" t="s">
        <v>185</v>
      </c>
    </row>
    <row r="796" spans="1:3" x14ac:dyDescent="0.25">
      <c r="A796" t="s">
        <v>840</v>
      </c>
      <c r="B796" t="s">
        <v>67</v>
      </c>
      <c r="C796" t="s">
        <v>185</v>
      </c>
    </row>
    <row r="797" spans="1:3" x14ac:dyDescent="0.25">
      <c r="A797" t="s">
        <v>841</v>
      </c>
      <c r="B797" t="s">
        <v>80</v>
      </c>
      <c r="C797" t="s">
        <v>185</v>
      </c>
    </row>
    <row r="798" spans="1:3" x14ac:dyDescent="0.25">
      <c r="A798" t="s">
        <v>642</v>
      </c>
      <c r="B798" t="s">
        <v>67</v>
      </c>
      <c r="C798" t="s">
        <v>185</v>
      </c>
    </row>
    <row r="799" spans="1:3" x14ac:dyDescent="0.25">
      <c r="A799" t="s">
        <v>842</v>
      </c>
      <c r="B799" t="s">
        <v>67</v>
      </c>
      <c r="C799" t="s">
        <v>185</v>
      </c>
    </row>
    <row r="800" spans="1:3" x14ac:dyDescent="0.25">
      <c r="A800" t="s">
        <v>843</v>
      </c>
      <c r="B800" t="s">
        <v>80</v>
      </c>
      <c r="C800" t="s">
        <v>185</v>
      </c>
    </row>
    <row r="801" spans="1:3" x14ac:dyDescent="0.25">
      <c r="A801" t="s">
        <v>644</v>
      </c>
      <c r="B801" t="s">
        <v>80</v>
      </c>
      <c r="C801" t="s">
        <v>185</v>
      </c>
    </row>
    <row r="802" spans="1:3" x14ac:dyDescent="0.25">
      <c r="A802" t="s">
        <v>844</v>
      </c>
      <c r="B802" t="s">
        <v>67</v>
      </c>
      <c r="C802" t="s">
        <v>185</v>
      </c>
    </row>
    <row r="803" spans="1:3" x14ac:dyDescent="0.25">
      <c r="A803" t="s">
        <v>256</v>
      </c>
      <c r="B803" t="s">
        <v>80</v>
      </c>
      <c r="C803" t="s">
        <v>185</v>
      </c>
    </row>
    <row r="804" spans="1:3" x14ac:dyDescent="0.25">
      <c r="A804" t="s">
        <v>845</v>
      </c>
      <c r="B804" t="s">
        <v>80</v>
      </c>
      <c r="C804" t="s">
        <v>185</v>
      </c>
    </row>
    <row r="805" spans="1:3" x14ac:dyDescent="0.25">
      <c r="A805" t="s">
        <v>846</v>
      </c>
      <c r="B805" t="s">
        <v>67</v>
      </c>
      <c r="C805" t="s">
        <v>185</v>
      </c>
    </row>
    <row r="806" spans="1:3" x14ac:dyDescent="0.25">
      <c r="A806" t="s">
        <v>847</v>
      </c>
      <c r="B806" t="s">
        <v>67</v>
      </c>
      <c r="C806" t="s">
        <v>185</v>
      </c>
    </row>
    <row r="807" spans="1:3" x14ac:dyDescent="0.25">
      <c r="A807" t="s">
        <v>848</v>
      </c>
      <c r="B807" t="s">
        <v>80</v>
      </c>
      <c r="C807" t="s">
        <v>185</v>
      </c>
    </row>
    <row r="808" spans="1:3" x14ac:dyDescent="0.25">
      <c r="A808" t="s">
        <v>849</v>
      </c>
      <c r="B808" t="s">
        <v>80</v>
      </c>
      <c r="C808" t="s">
        <v>185</v>
      </c>
    </row>
    <row r="809" spans="1:3" x14ac:dyDescent="0.25">
      <c r="A809" t="s">
        <v>850</v>
      </c>
      <c r="B809" t="s">
        <v>80</v>
      </c>
      <c r="C809" t="s">
        <v>185</v>
      </c>
    </row>
    <row r="810" spans="1:3" x14ac:dyDescent="0.25">
      <c r="A810" t="s">
        <v>185</v>
      </c>
      <c r="B810" t="s">
        <v>80</v>
      </c>
      <c r="C810" t="s">
        <v>185</v>
      </c>
    </row>
    <row r="811" spans="1:3" x14ac:dyDescent="0.25">
      <c r="A811" t="s">
        <v>215</v>
      </c>
      <c r="B811" t="s">
        <v>80</v>
      </c>
      <c r="C811" t="s">
        <v>185</v>
      </c>
    </row>
    <row r="812" spans="1:3" x14ac:dyDescent="0.25">
      <c r="A812" t="s">
        <v>851</v>
      </c>
      <c r="B812" t="s">
        <v>67</v>
      </c>
      <c r="C812" t="s">
        <v>185</v>
      </c>
    </row>
    <row r="813" spans="1:3" x14ac:dyDescent="0.25">
      <c r="A813" t="s">
        <v>852</v>
      </c>
      <c r="B813" t="s">
        <v>67</v>
      </c>
      <c r="C813" t="s">
        <v>185</v>
      </c>
    </row>
    <row r="814" spans="1:3" x14ac:dyDescent="0.25">
      <c r="A814" t="s">
        <v>853</v>
      </c>
      <c r="B814" t="s">
        <v>67</v>
      </c>
      <c r="C814" t="s">
        <v>185</v>
      </c>
    </row>
    <row r="815" spans="1:3" x14ac:dyDescent="0.25">
      <c r="A815" t="s">
        <v>854</v>
      </c>
      <c r="B815" t="s">
        <v>67</v>
      </c>
      <c r="C815" t="s">
        <v>185</v>
      </c>
    </row>
    <row r="816" spans="1:3" x14ac:dyDescent="0.25">
      <c r="A816" t="s">
        <v>855</v>
      </c>
      <c r="B816" t="s">
        <v>67</v>
      </c>
      <c r="C816" t="s">
        <v>185</v>
      </c>
    </row>
    <row r="817" spans="1:3" x14ac:dyDescent="0.25">
      <c r="A817" t="s">
        <v>629</v>
      </c>
      <c r="B817" t="s">
        <v>67</v>
      </c>
      <c r="C817" t="s">
        <v>185</v>
      </c>
    </row>
    <row r="818" spans="1:3" x14ac:dyDescent="0.25">
      <c r="A818" t="s">
        <v>856</v>
      </c>
      <c r="B818" t="s">
        <v>67</v>
      </c>
      <c r="C818" t="s">
        <v>185</v>
      </c>
    </row>
    <row r="819" spans="1:3" x14ac:dyDescent="0.25">
      <c r="A819" t="s">
        <v>857</v>
      </c>
      <c r="B819" t="s">
        <v>67</v>
      </c>
      <c r="C819" t="s">
        <v>185</v>
      </c>
    </row>
    <row r="820" spans="1:3" x14ac:dyDescent="0.25">
      <c r="A820" t="s">
        <v>858</v>
      </c>
      <c r="B820" t="s">
        <v>67</v>
      </c>
      <c r="C820" t="s">
        <v>185</v>
      </c>
    </row>
    <row r="821" spans="1:3" x14ac:dyDescent="0.25">
      <c r="A821" t="s">
        <v>859</v>
      </c>
      <c r="B821" t="s">
        <v>67</v>
      </c>
      <c r="C821" t="s">
        <v>185</v>
      </c>
    </row>
    <row r="822" spans="1:3" x14ac:dyDescent="0.25">
      <c r="A822" t="s">
        <v>860</v>
      </c>
      <c r="B822" t="s">
        <v>80</v>
      </c>
      <c r="C822" t="s">
        <v>185</v>
      </c>
    </row>
    <row r="823" spans="1:3" x14ac:dyDescent="0.25">
      <c r="A823" t="s">
        <v>861</v>
      </c>
      <c r="B823" t="s">
        <v>67</v>
      </c>
      <c r="C823" t="s">
        <v>185</v>
      </c>
    </row>
    <row r="824" spans="1:3" x14ac:dyDescent="0.25">
      <c r="A824" t="s">
        <v>862</v>
      </c>
      <c r="B824" t="s">
        <v>67</v>
      </c>
      <c r="C824" t="s">
        <v>185</v>
      </c>
    </row>
    <row r="825" spans="1:3" x14ac:dyDescent="0.25">
      <c r="A825" t="s">
        <v>863</v>
      </c>
      <c r="B825" t="s">
        <v>67</v>
      </c>
      <c r="C825" t="s">
        <v>185</v>
      </c>
    </row>
    <row r="826" spans="1:3" x14ac:dyDescent="0.25">
      <c r="A826" t="s">
        <v>864</v>
      </c>
      <c r="B826" t="s">
        <v>67</v>
      </c>
      <c r="C826" t="s">
        <v>185</v>
      </c>
    </row>
    <row r="827" spans="1:3" x14ac:dyDescent="0.25">
      <c r="A827" t="s">
        <v>865</v>
      </c>
      <c r="B827" t="s">
        <v>67</v>
      </c>
      <c r="C827" t="s">
        <v>185</v>
      </c>
    </row>
    <row r="828" spans="1:3" x14ac:dyDescent="0.25">
      <c r="A828" t="s">
        <v>866</v>
      </c>
      <c r="B828" t="s">
        <v>67</v>
      </c>
      <c r="C828" t="s">
        <v>185</v>
      </c>
    </row>
    <row r="829" spans="1:3" x14ac:dyDescent="0.25">
      <c r="A829" t="s">
        <v>867</v>
      </c>
      <c r="B829" t="s">
        <v>67</v>
      </c>
      <c r="C829" t="s">
        <v>185</v>
      </c>
    </row>
    <row r="830" spans="1:3" x14ac:dyDescent="0.25">
      <c r="A830" t="s">
        <v>868</v>
      </c>
      <c r="B830" t="s">
        <v>67</v>
      </c>
      <c r="C830" t="s">
        <v>185</v>
      </c>
    </row>
    <row r="831" spans="1:3" x14ac:dyDescent="0.25">
      <c r="A831" t="s">
        <v>869</v>
      </c>
      <c r="B831" t="s">
        <v>67</v>
      </c>
      <c r="C831" t="s">
        <v>185</v>
      </c>
    </row>
    <row r="832" spans="1:3" x14ac:dyDescent="0.25">
      <c r="A832" t="s">
        <v>116</v>
      </c>
      <c r="B832" t="s">
        <v>67</v>
      </c>
      <c r="C832" t="s">
        <v>185</v>
      </c>
    </row>
    <row r="833" spans="1:3" x14ac:dyDescent="0.25">
      <c r="A833" t="s">
        <v>870</v>
      </c>
      <c r="B833" t="s">
        <v>67</v>
      </c>
      <c r="C833" t="s">
        <v>185</v>
      </c>
    </row>
    <row r="834" spans="1:3" x14ac:dyDescent="0.25">
      <c r="A834" t="s">
        <v>871</v>
      </c>
      <c r="B834" t="s">
        <v>80</v>
      </c>
      <c r="C834" t="s">
        <v>872</v>
      </c>
    </row>
    <row r="835" spans="1:3" x14ac:dyDescent="0.25">
      <c r="A835" t="s">
        <v>873</v>
      </c>
      <c r="B835" t="s">
        <v>67</v>
      </c>
      <c r="C835" t="s">
        <v>872</v>
      </c>
    </row>
    <row r="836" spans="1:3" x14ac:dyDescent="0.25">
      <c r="A836" t="s">
        <v>874</v>
      </c>
      <c r="B836" t="s">
        <v>80</v>
      </c>
      <c r="C836" t="s">
        <v>872</v>
      </c>
    </row>
    <row r="837" spans="1:3" x14ac:dyDescent="0.25">
      <c r="A837" t="s">
        <v>875</v>
      </c>
      <c r="B837" t="s">
        <v>67</v>
      </c>
      <c r="C837" t="s">
        <v>872</v>
      </c>
    </row>
    <row r="838" spans="1:3" x14ac:dyDescent="0.25">
      <c r="A838" t="s">
        <v>876</v>
      </c>
      <c r="B838" t="s">
        <v>80</v>
      </c>
      <c r="C838" t="s">
        <v>872</v>
      </c>
    </row>
    <row r="839" spans="1:3" x14ac:dyDescent="0.25">
      <c r="A839" t="s">
        <v>877</v>
      </c>
      <c r="B839" t="s">
        <v>67</v>
      </c>
      <c r="C839" t="s">
        <v>872</v>
      </c>
    </row>
    <row r="840" spans="1:3" x14ac:dyDescent="0.25">
      <c r="A840" t="s">
        <v>878</v>
      </c>
      <c r="B840" t="s">
        <v>80</v>
      </c>
      <c r="C840" t="s">
        <v>872</v>
      </c>
    </row>
    <row r="841" spans="1:3" x14ac:dyDescent="0.25">
      <c r="A841" t="s">
        <v>879</v>
      </c>
      <c r="B841" t="s">
        <v>80</v>
      </c>
      <c r="C841" t="s">
        <v>872</v>
      </c>
    </row>
    <row r="842" spans="1:3" x14ac:dyDescent="0.25">
      <c r="A842" t="s">
        <v>880</v>
      </c>
      <c r="B842" t="s">
        <v>80</v>
      </c>
      <c r="C842" t="s">
        <v>872</v>
      </c>
    </row>
    <row r="843" spans="1:3" x14ac:dyDescent="0.25">
      <c r="A843" t="s">
        <v>881</v>
      </c>
      <c r="B843" t="s">
        <v>80</v>
      </c>
      <c r="C843" t="s">
        <v>872</v>
      </c>
    </row>
    <row r="844" spans="1:3" x14ac:dyDescent="0.25">
      <c r="A844" t="s">
        <v>699</v>
      </c>
      <c r="B844" t="s">
        <v>80</v>
      </c>
      <c r="C844" t="s">
        <v>872</v>
      </c>
    </row>
    <row r="845" spans="1:3" x14ac:dyDescent="0.25">
      <c r="A845" t="s">
        <v>882</v>
      </c>
      <c r="B845" t="s">
        <v>80</v>
      </c>
      <c r="C845" t="s">
        <v>872</v>
      </c>
    </row>
    <row r="846" spans="1:3" x14ac:dyDescent="0.25">
      <c r="A846" t="s">
        <v>883</v>
      </c>
      <c r="B846" t="s">
        <v>80</v>
      </c>
      <c r="C846" t="s">
        <v>872</v>
      </c>
    </row>
    <row r="847" spans="1:3" x14ac:dyDescent="0.25">
      <c r="A847" t="s">
        <v>884</v>
      </c>
      <c r="B847" t="s">
        <v>67</v>
      </c>
      <c r="C847" t="s">
        <v>872</v>
      </c>
    </row>
    <row r="848" spans="1:3" x14ac:dyDescent="0.25">
      <c r="A848" t="s">
        <v>885</v>
      </c>
      <c r="B848" t="s">
        <v>67</v>
      </c>
      <c r="C848" t="s">
        <v>872</v>
      </c>
    </row>
    <row r="849" spans="1:3" x14ac:dyDescent="0.25">
      <c r="A849" t="s">
        <v>886</v>
      </c>
      <c r="B849" t="s">
        <v>80</v>
      </c>
      <c r="C849" t="s">
        <v>872</v>
      </c>
    </row>
    <row r="850" spans="1:3" x14ac:dyDescent="0.25">
      <c r="A850" t="s">
        <v>887</v>
      </c>
      <c r="B850" t="s">
        <v>67</v>
      </c>
      <c r="C850" t="s">
        <v>872</v>
      </c>
    </row>
    <row r="851" spans="1:3" x14ac:dyDescent="0.25">
      <c r="A851" t="s">
        <v>888</v>
      </c>
      <c r="B851" t="s">
        <v>80</v>
      </c>
      <c r="C851" t="s">
        <v>872</v>
      </c>
    </row>
    <row r="852" spans="1:3" x14ac:dyDescent="0.25">
      <c r="A852" t="s">
        <v>889</v>
      </c>
      <c r="B852" t="s">
        <v>67</v>
      </c>
      <c r="C852" t="s">
        <v>872</v>
      </c>
    </row>
    <row r="853" spans="1:3" x14ac:dyDescent="0.25">
      <c r="A853" t="s">
        <v>890</v>
      </c>
      <c r="B853" t="s">
        <v>80</v>
      </c>
      <c r="C853" t="s">
        <v>872</v>
      </c>
    </row>
    <row r="854" spans="1:3" x14ac:dyDescent="0.25">
      <c r="A854" t="s">
        <v>891</v>
      </c>
      <c r="B854" t="s">
        <v>67</v>
      </c>
      <c r="C854" t="s">
        <v>872</v>
      </c>
    </row>
    <row r="855" spans="1:3" x14ac:dyDescent="0.25">
      <c r="A855" t="s">
        <v>892</v>
      </c>
      <c r="B855" t="s">
        <v>67</v>
      </c>
      <c r="C855" t="s">
        <v>872</v>
      </c>
    </row>
    <row r="856" spans="1:3" x14ac:dyDescent="0.25">
      <c r="A856" t="s">
        <v>893</v>
      </c>
      <c r="B856" t="s">
        <v>67</v>
      </c>
      <c r="C856" t="s">
        <v>872</v>
      </c>
    </row>
    <row r="857" spans="1:3" x14ac:dyDescent="0.25">
      <c r="A857" t="s">
        <v>894</v>
      </c>
      <c r="B857" t="s">
        <v>67</v>
      </c>
      <c r="C857" t="s">
        <v>872</v>
      </c>
    </row>
    <row r="858" spans="1:3" x14ac:dyDescent="0.25">
      <c r="A858" t="s">
        <v>895</v>
      </c>
      <c r="B858" t="s">
        <v>67</v>
      </c>
      <c r="C858" t="s">
        <v>872</v>
      </c>
    </row>
    <row r="859" spans="1:3" x14ac:dyDescent="0.25">
      <c r="A859" t="s">
        <v>896</v>
      </c>
      <c r="B859" t="s">
        <v>67</v>
      </c>
      <c r="C859" t="s">
        <v>872</v>
      </c>
    </row>
    <row r="860" spans="1:3" x14ac:dyDescent="0.25">
      <c r="A860" t="s">
        <v>897</v>
      </c>
      <c r="B860" t="s">
        <v>67</v>
      </c>
      <c r="C860" t="s">
        <v>872</v>
      </c>
    </row>
    <row r="861" spans="1:3" x14ac:dyDescent="0.25">
      <c r="A861" t="s">
        <v>898</v>
      </c>
      <c r="B861" t="s">
        <v>67</v>
      </c>
      <c r="C861" t="s">
        <v>872</v>
      </c>
    </row>
    <row r="862" spans="1:3" x14ac:dyDescent="0.25">
      <c r="A862" t="s">
        <v>899</v>
      </c>
      <c r="B862" t="s">
        <v>67</v>
      </c>
      <c r="C862" t="s">
        <v>872</v>
      </c>
    </row>
    <row r="863" spans="1:3" x14ac:dyDescent="0.25">
      <c r="A863" t="s">
        <v>900</v>
      </c>
      <c r="B863" t="s">
        <v>67</v>
      </c>
      <c r="C863" t="s">
        <v>872</v>
      </c>
    </row>
    <row r="864" spans="1:3" x14ac:dyDescent="0.25">
      <c r="A864" t="s">
        <v>901</v>
      </c>
      <c r="B864" t="s">
        <v>67</v>
      </c>
      <c r="C864" t="s">
        <v>872</v>
      </c>
    </row>
    <row r="865" spans="1:3" x14ac:dyDescent="0.25">
      <c r="A865" t="s">
        <v>204</v>
      </c>
      <c r="B865" t="s">
        <v>67</v>
      </c>
      <c r="C865" t="s">
        <v>872</v>
      </c>
    </row>
    <row r="866" spans="1:3" x14ac:dyDescent="0.25">
      <c r="A866" t="s">
        <v>902</v>
      </c>
      <c r="B866" t="s">
        <v>67</v>
      </c>
      <c r="C866" t="s">
        <v>872</v>
      </c>
    </row>
    <row r="867" spans="1:3" x14ac:dyDescent="0.25">
      <c r="A867" t="s">
        <v>903</v>
      </c>
      <c r="B867" t="s">
        <v>67</v>
      </c>
      <c r="C867" t="s">
        <v>872</v>
      </c>
    </row>
    <row r="868" spans="1:3" x14ac:dyDescent="0.25">
      <c r="A868" t="s">
        <v>904</v>
      </c>
      <c r="B868" t="s">
        <v>67</v>
      </c>
      <c r="C868" t="s">
        <v>872</v>
      </c>
    </row>
    <row r="869" spans="1:3" x14ac:dyDescent="0.25">
      <c r="A869" t="s">
        <v>905</v>
      </c>
      <c r="B869" t="s">
        <v>67</v>
      </c>
      <c r="C869" t="s">
        <v>872</v>
      </c>
    </row>
    <row r="870" spans="1:3" x14ac:dyDescent="0.25">
      <c r="A870" t="s">
        <v>906</v>
      </c>
      <c r="B870" t="s">
        <v>67</v>
      </c>
      <c r="C870" t="s">
        <v>872</v>
      </c>
    </row>
    <row r="871" spans="1:3" x14ac:dyDescent="0.25">
      <c r="A871" t="s">
        <v>907</v>
      </c>
      <c r="B871" t="s">
        <v>67</v>
      </c>
      <c r="C871" t="s">
        <v>872</v>
      </c>
    </row>
    <row r="872" spans="1:3" x14ac:dyDescent="0.25">
      <c r="A872" t="s">
        <v>908</v>
      </c>
      <c r="B872" t="s">
        <v>67</v>
      </c>
      <c r="C872" t="s">
        <v>872</v>
      </c>
    </row>
    <row r="873" spans="1:3" x14ac:dyDescent="0.25">
      <c r="A873" t="s">
        <v>909</v>
      </c>
      <c r="B873" t="s">
        <v>67</v>
      </c>
      <c r="C873" t="s">
        <v>872</v>
      </c>
    </row>
    <row r="874" spans="1:3" x14ac:dyDescent="0.25">
      <c r="A874" t="s">
        <v>910</v>
      </c>
      <c r="B874" t="s">
        <v>80</v>
      </c>
      <c r="C874" t="s">
        <v>911</v>
      </c>
    </row>
    <row r="875" spans="1:3" x14ac:dyDescent="0.25">
      <c r="A875" t="s">
        <v>823</v>
      </c>
      <c r="B875" t="s">
        <v>80</v>
      </c>
      <c r="C875" t="s">
        <v>911</v>
      </c>
    </row>
    <row r="876" spans="1:3" x14ac:dyDescent="0.25">
      <c r="A876" t="s">
        <v>912</v>
      </c>
      <c r="B876" t="s">
        <v>67</v>
      </c>
      <c r="C876" t="s">
        <v>911</v>
      </c>
    </row>
    <row r="877" spans="1:3" x14ac:dyDescent="0.25">
      <c r="A877" t="s">
        <v>913</v>
      </c>
      <c r="B877" t="s">
        <v>80</v>
      </c>
      <c r="C877" t="s">
        <v>911</v>
      </c>
    </row>
    <row r="878" spans="1:3" x14ac:dyDescent="0.25">
      <c r="A878" t="s">
        <v>914</v>
      </c>
      <c r="B878" t="s">
        <v>67</v>
      </c>
      <c r="C878" t="s">
        <v>911</v>
      </c>
    </row>
    <row r="879" spans="1:3" x14ac:dyDescent="0.25">
      <c r="A879" t="s">
        <v>915</v>
      </c>
      <c r="B879" t="s">
        <v>80</v>
      </c>
      <c r="C879" t="s">
        <v>911</v>
      </c>
    </row>
    <row r="880" spans="1:3" x14ac:dyDescent="0.25">
      <c r="A880" t="s">
        <v>177</v>
      </c>
      <c r="B880" t="s">
        <v>67</v>
      </c>
      <c r="C880" t="s">
        <v>911</v>
      </c>
    </row>
    <row r="881" spans="1:3" x14ac:dyDescent="0.25">
      <c r="A881" t="s">
        <v>885</v>
      </c>
      <c r="B881" t="s">
        <v>67</v>
      </c>
      <c r="C881" t="s">
        <v>911</v>
      </c>
    </row>
    <row r="882" spans="1:3" x14ac:dyDescent="0.25">
      <c r="A882" t="s">
        <v>916</v>
      </c>
      <c r="B882" t="s">
        <v>67</v>
      </c>
      <c r="C882" t="s">
        <v>911</v>
      </c>
    </row>
    <row r="883" spans="1:3" x14ac:dyDescent="0.25">
      <c r="A883" t="s">
        <v>917</v>
      </c>
      <c r="B883" t="s">
        <v>67</v>
      </c>
      <c r="C883" t="s">
        <v>911</v>
      </c>
    </row>
    <row r="884" spans="1:3" x14ac:dyDescent="0.25">
      <c r="A884" t="s">
        <v>918</v>
      </c>
      <c r="B884" t="s">
        <v>67</v>
      </c>
      <c r="C884" t="s">
        <v>911</v>
      </c>
    </row>
    <row r="885" spans="1:3" x14ac:dyDescent="0.25">
      <c r="A885" t="s">
        <v>919</v>
      </c>
      <c r="B885" t="s">
        <v>67</v>
      </c>
      <c r="C885" t="s">
        <v>911</v>
      </c>
    </row>
    <row r="886" spans="1:3" x14ac:dyDescent="0.25">
      <c r="A886" t="s">
        <v>920</v>
      </c>
      <c r="B886" t="s">
        <v>67</v>
      </c>
      <c r="C886" t="s">
        <v>911</v>
      </c>
    </row>
    <row r="887" spans="1:3" x14ac:dyDescent="0.25">
      <c r="A887" t="s">
        <v>161</v>
      </c>
      <c r="B887" t="s">
        <v>80</v>
      </c>
      <c r="C887" t="s">
        <v>921</v>
      </c>
    </row>
    <row r="888" spans="1:3" x14ac:dyDescent="0.25">
      <c r="A888" t="s">
        <v>375</v>
      </c>
      <c r="B888" t="s">
        <v>80</v>
      </c>
      <c r="C888" t="s">
        <v>921</v>
      </c>
    </row>
    <row r="889" spans="1:3" x14ac:dyDescent="0.25">
      <c r="A889" t="s">
        <v>922</v>
      </c>
      <c r="B889" t="s">
        <v>80</v>
      </c>
      <c r="C889" t="s">
        <v>921</v>
      </c>
    </row>
    <row r="890" spans="1:3" x14ac:dyDescent="0.25">
      <c r="A890" t="s">
        <v>923</v>
      </c>
      <c r="B890" t="s">
        <v>80</v>
      </c>
      <c r="C890" t="s">
        <v>921</v>
      </c>
    </row>
    <row r="891" spans="1:3" x14ac:dyDescent="0.25">
      <c r="A891" t="s">
        <v>244</v>
      </c>
      <c r="B891" t="s">
        <v>80</v>
      </c>
      <c r="C891" t="s">
        <v>921</v>
      </c>
    </row>
    <row r="892" spans="1:3" x14ac:dyDescent="0.25">
      <c r="A892" t="s">
        <v>924</v>
      </c>
      <c r="B892" t="s">
        <v>80</v>
      </c>
      <c r="C892" t="s">
        <v>921</v>
      </c>
    </row>
    <row r="893" spans="1:3" x14ac:dyDescent="0.25">
      <c r="A893" t="s">
        <v>925</v>
      </c>
      <c r="B893" t="s">
        <v>67</v>
      </c>
      <c r="C893" t="s">
        <v>921</v>
      </c>
    </row>
    <row r="894" spans="1:3" x14ac:dyDescent="0.25">
      <c r="A894" t="s">
        <v>926</v>
      </c>
      <c r="B894" t="s">
        <v>80</v>
      </c>
      <c r="C894" t="s">
        <v>921</v>
      </c>
    </row>
    <row r="895" spans="1:3" x14ac:dyDescent="0.25">
      <c r="A895" t="s">
        <v>927</v>
      </c>
      <c r="B895" t="s">
        <v>80</v>
      </c>
      <c r="C895" t="s">
        <v>921</v>
      </c>
    </row>
    <row r="896" spans="1:3" x14ac:dyDescent="0.25">
      <c r="A896" t="s">
        <v>928</v>
      </c>
      <c r="B896" t="s">
        <v>67</v>
      </c>
      <c r="C896" t="s">
        <v>921</v>
      </c>
    </row>
    <row r="897" spans="1:3" x14ac:dyDescent="0.25">
      <c r="A897" t="s">
        <v>929</v>
      </c>
      <c r="B897" t="s">
        <v>80</v>
      </c>
      <c r="C897" t="s">
        <v>921</v>
      </c>
    </row>
    <row r="898" spans="1:3" x14ac:dyDescent="0.25">
      <c r="A898" t="s">
        <v>930</v>
      </c>
      <c r="B898" t="s">
        <v>67</v>
      </c>
      <c r="C898" t="s">
        <v>921</v>
      </c>
    </row>
    <row r="899" spans="1:3" x14ac:dyDescent="0.25">
      <c r="A899" t="s">
        <v>931</v>
      </c>
      <c r="B899" t="s">
        <v>80</v>
      </c>
      <c r="C899" t="s">
        <v>421</v>
      </c>
    </row>
    <row r="900" spans="1:3" x14ac:dyDescent="0.25">
      <c r="A900" t="s">
        <v>932</v>
      </c>
      <c r="B900" t="s">
        <v>80</v>
      </c>
      <c r="C900" t="s">
        <v>421</v>
      </c>
    </row>
    <row r="901" spans="1:3" x14ac:dyDescent="0.25">
      <c r="A901" t="s">
        <v>470</v>
      </c>
      <c r="B901" t="s">
        <v>67</v>
      </c>
      <c r="C901" t="s">
        <v>421</v>
      </c>
    </row>
    <row r="902" spans="1:3" x14ac:dyDescent="0.25">
      <c r="A902" t="s">
        <v>933</v>
      </c>
      <c r="B902" t="s">
        <v>80</v>
      </c>
      <c r="C902" t="s">
        <v>421</v>
      </c>
    </row>
    <row r="903" spans="1:3" x14ac:dyDescent="0.25">
      <c r="A903" t="s">
        <v>934</v>
      </c>
      <c r="B903" t="s">
        <v>80</v>
      </c>
      <c r="C903" t="s">
        <v>421</v>
      </c>
    </row>
    <row r="904" spans="1:3" x14ac:dyDescent="0.25">
      <c r="A904" t="s">
        <v>935</v>
      </c>
      <c r="B904" t="s">
        <v>80</v>
      </c>
      <c r="C904" t="s">
        <v>421</v>
      </c>
    </row>
    <row r="905" spans="1:3" x14ac:dyDescent="0.25">
      <c r="A905" t="s">
        <v>936</v>
      </c>
      <c r="B905" t="s">
        <v>80</v>
      </c>
      <c r="C905" t="s">
        <v>421</v>
      </c>
    </row>
    <row r="906" spans="1:3" x14ac:dyDescent="0.25">
      <c r="A906" t="s">
        <v>937</v>
      </c>
      <c r="B906" t="s">
        <v>80</v>
      </c>
      <c r="C906" t="s">
        <v>421</v>
      </c>
    </row>
    <row r="907" spans="1:3" x14ac:dyDescent="0.25">
      <c r="A907" t="s">
        <v>938</v>
      </c>
      <c r="B907" t="s">
        <v>80</v>
      </c>
      <c r="C907" t="s">
        <v>421</v>
      </c>
    </row>
    <row r="908" spans="1:3" x14ac:dyDescent="0.25">
      <c r="A908" t="s">
        <v>939</v>
      </c>
      <c r="B908" t="s">
        <v>67</v>
      </c>
      <c r="C908" t="s">
        <v>421</v>
      </c>
    </row>
    <row r="909" spans="1:3" x14ac:dyDescent="0.25">
      <c r="A909" t="s">
        <v>940</v>
      </c>
      <c r="B909" t="s">
        <v>67</v>
      </c>
      <c r="C909" t="s">
        <v>421</v>
      </c>
    </row>
    <row r="910" spans="1:3" x14ac:dyDescent="0.25">
      <c r="A910" t="s">
        <v>941</v>
      </c>
      <c r="B910" t="s">
        <v>80</v>
      </c>
      <c r="C910" t="s">
        <v>421</v>
      </c>
    </row>
    <row r="911" spans="1:3" x14ac:dyDescent="0.25">
      <c r="A911" t="s">
        <v>942</v>
      </c>
      <c r="B911" t="s">
        <v>80</v>
      </c>
      <c r="C911" t="s">
        <v>421</v>
      </c>
    </row>
    <row r="912" spans="1:3" x14ac:dyDescent="0.25">
      <c r="A912" t="s">
        <v>943</v>
      </c>
      <c r="B912" t="s">
        <v>80</v>
      </c>
      <c r="C912" t="s">
        <v>421</v>
      </c>
    </row>
    <row r="913" spans="1:3" x14ac:dyDescent="0.25">
      <c r="A913" t="s">
        <v>944</v>
      </c>
      <c r="B913" t="s">
        <v>80</v>
      </c>
      <c r="C913" t="s">
        <v>945</v>
      </c>
    </row>
    <row r="914" spans="1:3" x14ac:dyDescent="0.25">
      <c r="A914" t="s">
        <v>946</v>
      </c>
      <c r="B914" t="s">
        <v>80</v>
      </c>
      <c r="C914" t="s">
        <v>945</v>
      </c>
    </row>
    <row r="915" spans="1:3" x14ac:dyDescent="0.25">
      <c r="A915" t="s">
        <v>123</v>
      </c>
      <c r="B915" t="s">
        <v>80</v>
      </c>
      <c r="C915" t="s">
        <v>945</v>
      </c>
    </row>
    <row r="916" spans="1:3" x14ac:dyDescent="0.25">
      <c r="A916" t="s">
        <v>947</v>
      </c>
      <c r="B916" t="s">
        <v>80</v>
      </c>
      <c r="C916" t="s">
        <v>945</v>
      </c>
    </row>
    <row r="917" spans="1:3" x14ac:dyDescent="0.25">
      <c r="A917" t="s">
        <v>948</v>
      </c>
      <c r="B917" t="s">
        <v>80</v>
      </c>
      <c r="C917" t="s">
        <v>945</v>
      </c>
    </row>
    <row r="918" spans="1:3" x14ac:dyDescent="0.25">
      <c r="A918" t="s">
        <v>949</v>
      </c>
      <c r="B918" t="s">
        <v>67</v>
      </c>
      <c r="C918" t="s">
        <v>945</v>
      </c>
    </row>
    <row r="919" spans="1:3" x14ac:dyDescent="0.25">
      <c r="A919" t="s">
        <v>950</v>
      </c>
      <c r="B919" t="s">
        <v>67</v>
      </c>
      <c r="C919" t="s">
        <v>945</v>
      </c>
    </row>
    <row r="920" spans="1:3" x14ac:dyDescent="0.25">
      <c r="A920" t="s">
        <v>951</v>
      </c>
      <c r="B920" t="s">
        <v>80</v>
      </c>
      <c r="C920" t="s">
        <v>945</v>
      </c>
    </row>
    <row r="921" spans="1:3" x14ac:dyDescent="0.25">
      <c r="A921" t="s">
        <v>952</v>
      </c>
      <c r="B921" t="s">
        <v>67</v>
      </c>
      <c r="C921" t="s">
        <v>945</v>
      </c>
    </row>
    <row r="922" spans="1:3" x14ac:dyDescent="0.25">
      <c r="A922" t="s">
        <v>953</v>
      </c>
      <c r="B922" t="s">
        <v>80</v>
      </c>
      <c r="C922" t="s">
        <v>945</v>
      </c>
    </row>
    <row r="923" spans="1:3" x14ac:dyDescent="0.25">
      <c r="A923" t="s">
        <v>954</v>
      </c>
      <c r="B923" t="s">
        <v>80</v>
      </c>
      <c r="C923" t="s">
        <v>945</v>
      </c>
    </row>
    <row r="924" spans="1:3" x14ac:dyDescent="0.25">
      <c r="A924" t="s">
        <v>955</v>
      </c>
      <c r="B924" t="s">
        <v>67</v>
      </c>
      <c r="C924" t="s">
        <v>945</v>
      </c>
    </row>
    <row r="925" spans="1:3" x14ac:dyDescent="0.25">
      <c r="A925" t="s">
        <v>956</v>
      </c>
      <c r="B925" t="s">
        <v>80</v>
      </c>
      <c r="C925" t="s">
        <v>945</v>
      </c>
    </row>
    <row r="926" spans="1:3" x14ac:dyDescent="0.25">
      <c r="A926" t="s">
        <v>957</v>
      </c>
      <c r="B926" t="s">
        <v>67</v>
      </c>
      <c r="C926" t="s">
        <v>945</v>
      </c>
    </row>
    <row r="927" spans="1:3" x14ac:dyDescent="0.25">
      <c r="A927" t="s">
        <v>958</v>
      </c>
      <c r="B927" t="s">
        <v>67</v>
      </c>
      <c r="C927" t="s">
        <v>945</v>
      </c>
    </row>
    <row r="928" spans="1:3" x14ac:dyDescent="0.25">
      <c r="A928" t="s">
        <v>959</v>
      </c>
      <c r="B928" t="s">
        <v>67</v>
      </c>
      <c r="C928" t="s">
        <v>945</v>
      </c>
    </row>
    <row r="929" spans="1:3" x14ac:dyDescent="0.25">
      <c r="A929" t="s">
        <v>960</v>
      </c>
      <c r="B929" t="s">
        <v>67</v>
      </c>
      <c r="C929" t="s">
        <v>945</v>
      </c>
    </row>
    <row r="930" spans="1:3" x14ac:dyDescent="0.25">
      <c r="A930" t="s">
        <v>961</v>
      </c>
      <c r="B930" t="s">
        <v>80</v>
      </c>
      <c r="C930" t="s">
        <v>945</v>
      </c>
    </row>
    <row r="931" spans="1:3" x14ac:dyDescent="0.25">
      <c r="A931" t="s">
        <v>962</v>
      </c>
      <c r="B931" t="s">
        <v>80</v>
      </c>
      <c r="C931" t="s">
        <v>945</v>
      </c>
    </row>
    <row r="932" spans="1:3" x14ac:dyDescent="0.25">
      <c r="A932" t="s">
        <v>963</v>
      </c>
      <c r="B932" t="s">
        <v>67</v>
      </c>
      <c r="C932" t="s">
        <v>945</v>
      </c>
    </row>
    <row r="933" spans="1:3" x14ac:dyDescent="0.25">
      <c r="A933" t="s">
        <v>964</v>
      </c>
      <c r="B933" t="s">
        <v>67</v>
      </c>
      <c r="C933" t="s">
        <v>945</v>
      </c>
    </row>
    <row r="934" spans="1:3" x14ac:dyDescent="0.25">
      <c r="A934" t="s">
        <v>113</v>
      </c>
      <c r="B934" t="s">
        <v>67</v>
      </c>
      <c r="C934" t="s">
        <v>945</v>
      </c>
    </row>
    <row r="935" spans="1:3" x14ac:dyDescent="0.25">
      <c r="A935" t="s">
        <v>965</v>
      </c>
      <c r="B935" t="s">
        <v>80</v>
      </c>
      <c r="C935" t="s">
        <v>945</v>
      </c>
    </row>
    <row r="936" spans="1:3" x14ac:dyDescent="0.25">
      <c r="A936" t="s">
        <v>966</v>
      </c>
      <c r="B936" t="s">
        <v>67</v>
      </c>
      <c r="C936" t="s">
        <v>945</v>
      </c>
    </row>
    <row r="937" spans="1:3" x14ac:dyDescent="0.25">
      <c r="A937" t="s">
        <v>967</v>
      </c>
      <c r="B937" t="s">
        <v>67</v>
      </c>
      <c r="C937" t="s">
        <v>945</v>
      </c>
    </row>
    <row r="938" spans="1:3" x14ac:dyDescent="0.25">
      <c r="A938" t="s">
        <v>968</v>
      </c>
      <c r="B938" t="s">
        <v>80</v>
      </c>
      <c r="C938" t="s">
        <v>945</v>
      </c>
    </row>
    <row r="939" spans="1:3" x14ac:dyDescent="0.25">
      <c r="A939" t="s">
        <v>969</v>
      </c>
      <c r="B939" t="s">
        <v>67</v>
      </c>
      <c r="C939" t="s">
        <v>945</v>
      </c>
    </row>
    <row r="940" spans="1:3" x14ac:dyDescent="0.25">
      <c r="A940" t="s">
        <v>970</v>
      </c>
      <c r="B940" t="s">
        <v>80</v>
      </c>
      <c r="C940" t="s">
        <v>945</v>
      </c>
    </row>
    <row r="941" spans="1:3" x14ac:dyDescent="0.25">
      <c r="A941" t="s">
        <v>253</v>
      </c>
      <c r="B941" t="s">
        <v>80</v>
      </c>
      <c r="C941" t="s">
        <v>945</v>
      </c>
    </row>
    <row r="942" spans="1:3" x14ac:dyDescent="0.25">
      <c r="A942" t="s">
        <v>971</v>
      </c>
      <c r="B942" t="s">
        <v>80</v>
      </c>
      <c r="C942" t="s">
        <v>945</v>
      </c>
    </row>
    <row r="943" spans="1:3" x14ac:dyDescent="0.25">
      <c r="A943" t="s">
        <v>972</v>
      </c>
      <c r="B943" t="s">
        <v>80</v>
      </c>
      <c r="C943" t="s">
        <v>945</v>
      </c>
    </row>
    <row r="944" spans="1:3" x14ac:dyDescent="0.25">
      <c r="A944" t="s">
        <v>973</v>
      </c>
      <c r="B944" t="s">
        <v>80</v>
      </c>
      <c r="C944" t="s">
        <v>945</v>
      </c>
    </row>
    <row r="945" spans="1:3" x14ac:dyDescent="0.25">
      <c r="A945" t="s">
        <v>974</v>
      </c>
      <c r="B945" t="s">
        <v>80</v>
      </c>
      <c r="C945" t="s">
        <v>945</v>
      </c>
    </row>
    <row r="946" spans="1:3" x14ac:dyDescent="0.25">
      <c r="A946" t="s">
        <v>975</v>
      </c>
      <c r="B946" t="s">
        <v>67</v>
      </c>
      <c r="C946" t="s">
        <v>945</v>
      </c>
    </row>
    <row r="947" spans="1:3" x14ac:dyDescent="0.25">
      <c r="A947" t="s">
        <v>976</v>
      </c>
      <c r="B947" t="s">
        <v>67</v>
      </c>
      <c r="C947" t="s">
        <v>945</v>
      </c>
    </row>
    <row r="948" spans="1:3" x14ac:dyDescent="0.25">
      <c r="A948" t="s">
        <v>213</v>
      </c>
      <c r="B948" t="s">
        <v>67</v>
      </c>
      <c r="C948" t="s">
        <v>945</v>
      </c>
    </row>
    <row r="949" spans="1:3" x14ac:dyDescent="0.25">
      <c r="A949" t="s">
        <v>977</v>
      </c>
      <c r="B949" t="s">
        <v>80</v>
      </c>
      <c r="C949" t="s">
        <v>945</v>
      </c>
    </row>
    <row r="950" spans="1:3" x14ac:dyDescent="0.25">
      <c r="A950" t="s">
        <v>95</v>
      </c>
      <c r="B950" t="s">
        <v>67</v>
      </c>
      <c r="C950" t="s">
        <v>945</v>
      </c>
    </row>
    <row r="951" spans="1:3" x14ac:dyDescent="0.25">
      <c r="A951" t="s">
        <v>978</v>
      </c>
      <c r="B951" t="s">
        <v>67</v>
      </c>
      <c r="C951" t="s">
        <v>945</v>
      </c>
    </row>
    <row r="952" spans="1:3" x14ac:dyDescent="0.25">
      <c r="A952" t="s">
        <v>979</v>
      </c>
      <c r="B952" t="s">
        <v>67</v>
      </c>
      <c r="C952" t="s">
        <v>945</v>
      </c>
    </row>
    <row r="953" spans="1:3" x14ac:dyDescent="0.25">
      <c r="A953" t="s">
        <v>142</v>
      </c>
      <c r="B953" t="s">
        <v>67</v>
      </c>
      <c r="C953" t="s">
        <v>945</v>
      </c>
    </row>
    <row r="954" spans="1:3" x14ac:dyDescent="0.25">
      <c r="A954" t="s">
        <v>980</v>
      </c>
      <c r="B954" t="s">
        <v>67</v>
      </c>
      <c r="C954" t="s">
        <v>945</v>
      </c>
    </row>
    <row r="955" spans="1:3" x14ac:dyDescent="0.25">
      <c r="A955" t="s">
        <v>981</v>
      </c>
      <c r="B955" t="s">
        <v>67</v>
      </c>
      <c r="C955" t="s">
        <v>945</v>
      </c>
    </row>
    <row r="956" spans="1:3" x14ac:dyDescent="0.25">
      <c r="A956" t="s">
        <v>982</v>
      </c>
      <c r="B956" t="s">
        <v>67</v>
      </c>
      <c r="C956" t="s">
        <v>945</v>
      </c>
    </row>
    <row r="957" spans="1:3" x14ac:dyDescent="0.25">
      <c r="A957" t="s">
        <v>983</v>
      </c>
      <c r="B957" t="s">
        <v>80</v>
      </c>
      <c r="C957" t="s">
        <v>945</v>
      </c>
    </row>
    <row r="958" spans="1:3" x14ac:dyDescent="0.25">
      <c r="A958" t="s">
        <v>984</v>
      </c>
      <c r="B958" t="s">
        <v>67</v>
      </c>
      <c r="C958" t="s">
        <v>945</v>
      </c>
    </row>
    <row r="959" spans="1:3" x14ac:dyDescent="0.25">
      <c r="A959" t="s">
        <v>985</v>
      </c>
      <c r="B959" t="s">
        <v>80</v>
      </c>
      <c r="C959" t="s">
        <v>945</v>
      </c>
    </row>
    <row r="960" spans="1:3" x14ac:dyDescent="0.25">
      <c r="A960" t="s">
        <v>986</v>
      </c>
      <c r="B960" t="s">
        <v>67</v>
      </c>
      <c r="C960" t="s">
        <v>945</v>
      </c>
    </row>
    <row r="961" spans="1:3" x14ac:dyDescent="0.25">
      <c r="A961" t="s">
        <v>987</v>
      </c>
      <c r="B961" t="s">
        <v>67</v>
      </c>
      <c r="C961" t="s">
        <v>945</v>
      </c>
    </row>
    <row r="962" spans="1:3" x14ac:dyDescent="0.25">
      <c r="A962" t="s">
        <v>988</v>
      </c>
      <c r="B962" t="s">
        <v>67</v>
      </c>
      <c r="C962" t="s">
        <v>945</v>
      </c>
    </row>
    <row r="963" spans="1:3" x14ac:dyDescent="0.25">
      <c r="A963" t="s">
        <v>989</v>
      </c>
      <c r="B963" t="s">
        <v>67</v>
      </c>
      <c r="C963" t="s">
        <v>945</v>
      </c>
    </row>
    <row r="964" spans="1:3" x14ac:dyDescent="0.25">
      <c r="A964" t="s">
        <v>990</v>
      </c>
      <c r="B964" t="s">
        <v>67</v>
      </c>
      <c r="C964" t="s">
        <v>945</v>
      </c>
    </row>
    <row r="965" spans="1:3" x14ac:dyDescent="0.25">
      <c r="A965" t="s">
        <v>991</v>
      </c>
      <c r="B965" t="s">
        <v>67</v>
      </c>
      <c r="C965" t="s">
        <v>945</v>
      </c>
    </row>
    <row r="966" spans="1:3" x14ac:dyDescent="0.25">
      <c r="A966" t="s">
        <v>992</v>
      </c>
      <c r="B966" t="s">
        <v>67</v>
      </c>
      <c r="C966" t="s">
        <v>945</v>
      </c>
    </row>
    <row r="967" spans="1:3" x14ac:dyDescent="0.25">
      <c r="A967" t="s">
        <v>993</v>
      </c>
      <c r="B967" t="s">
        <v>67</v>
      </c>
      <c r="C967" t="s">
        <v>945</v>
      </c>
    </row>
    <row r="968" spans="1:3" x14ac:dyDescent="0.25">
      <c r="A968" t="s">
        <v>241</v>
      </c>
      <c r="B968" t="s">
        <v>67</v>
      </c>
      <c r="C968" t="s">
        <v>945</v>
      </c>
    </row>
    <row r="969" spans="1:3" x14ac:dyDescent="0.25">
      <c r="A969" t="s">
        <v>994</v>
      </c>
      <c r="B969" t="s">
        <v>67</v>
      </c>
      <c r="C969" t="s">
        <v>945</v>
      </c>
    </row>
    <row r="970" spans="1:3" x14ac:dyDescent="0.25">
      <c r="A970" t="s">
        <v>995</v>
      </c>
      <c r="B970" t="s">
        <v>67</v>
      </c>
      <c r="C970" t="s">
        <v>945</v>
      </c>
    </row>
    <row r="971" spans="1:3" x14ac:dyDescent="0.25">
      <c r="A971" t="s">
        <v>996</v>
      </c>
      <c r="B971" t="s">
        <v>67</v>
      </c>
      <c r="C971" t="s">
        <v>945</v>
      </c>
    </row>
    <row r="972" spans="1:3" x14ac:dyDescent="0.25">
      <c r="A972" t="s">
        <v>997</v>
      </c>
      <c r="B972" t="s">
        <v>67</v>
      </c>
      <c r="C972" t="s">
        <v>945</v>
      </c>
    </row>
    <row r="973" spans="1:3" x14ac:dyDescent="0.25">
      <c r="A973" t="s">
        <v>599</v>
      </c>
      <c r="B973" t="s">
        <v>67</v>
      </c>
      <c r="C973" t="s">
        <v>945</v>
      </c>
    </row>
    <row r="974" spans="1:3" x14ac:dyDescent="0.25">
      <c r="A974" t="s">
        <v>998</v>
      </c>
      <c r="B974" t="s">
        <v>67</v>
      </c>
      <c r="C974" t="s">
        <v>945</v>
      </c>
    </row>
    <row r="975" spans="1:3" x14ac:dyDescent="0.25">
      <c r="A975" t="s">
        <v>999</v>
      </c>
      <c r="B975" t="s">
        <v>67</v>
      </c>
      <c r="C975" t="s">
        <v>945</v>
      </c>
    </row>
    <row r="976" spans="1:3" x14ac:dyDescent="0.25">
      <c r="A976" t="s">
        <v>919</v>
      </c>
      <c r="B976" t="s">
        <v>67</v>
      </c>
      <c r="C976" t="s">
        <v>945</v>
      </c>
    </row>
    <row r="977" spans="1:3" x14ac:dyDescent="0.25">
      <c r="A977" t="s">
        <v>1000</v>
      </c>
      <c r="B977" t="s">
        <v>67</v>
      </c>
      <c r="C977" t="s">
        <v>945</v>
      </c>
    </row>
    <row r="978" spans="1:3" x14ac:dyDescent="0.25">
      <c r="A978" t="s">
        <v>1001</v>
      </c>
      <c r="B978" t="s">
        <v>67</v>
      </c>
      <c r="C978" t="s">
        <v>945</v>
      </c>
    </row>
    <row r="979" spans="1:3" x14ac:dyDescent="0.25">
      <c r="A979" t="s">
        <v>1002</v>
      </c>
      <c r="B979" t="s">
        <v>67</v>
      </c>
      <c r="C979" t="s">
        <v>945</v>
      </c>
    </row>
    <row r="980" spans="1:3" x14ac:dyDescent="0.25">
      <c r="A980" t="s">
        <v>1003</v>
      </c>
      <c r="B980" t="s">
        <v>67</v>
      </c>
      <c r="C980" t="s">
        <v>945</v>
      </c>
    </row>
    <row r="981" spans="1:3" x14ac:dyDescent="0.25">
      <c r="A981" t="s">
        <v>1004</v>
      </c>
      <c r="B981" t="s">
        <v>67</v>
      </c>
      <c r="C981" t="s">
        <v>945</v>
      </c>
    </row>
    <row r="982" spans="1:3" x14ac:dyDescent="0.25">
      <c r="A982" t="s">
        <v>1005</v>
      </c>
      <c r="B982" t="s">
        <v>67</v>
      </c>
      <c r="C982" t="s">
        <v>945</v>
      </c>
    </row>
    <row r="983" spans="1:3" x14ac:dyDescent="0.25">
      <c r="A983" t="s">
        <v>116</v>
      </c>
      <c r="B983" t="s">
        <v>67</v>
      </c>
      <c r="C983" t="s">
        <v>945</v>
      </c>
    </row>
    <row r="984" spans="1:3" x14ac:dyDescent="0.25">
      <c r="A984" t="s">
        <v>1006</v>
      </c>
      <c r="B984" t="s">
        <v>67</v>
      </c>
      <c r="C984" t="s">
        <v>945</v>
      </c>
    </row>
    <row r="985" spans="1:3" x14ac:dyDescent="0.25">
      <c r="A985" t="s">
        <v>493</v>
      </c>
      <c r="B985" t="s">
        <v>67</v>
      </c>
      <c r="C985" t="s">
        <v>945</v>
      </c>
    </row>
    <row r="986" spans="1:3" x14ac:dyDescent="0.25">
      <c r="A986" t="s">
        <v>1007</v>
      </c>
      <c r="B986" t="s">
        <v>67</v>
      </c>
      <c r="C986" t="s">
        <v>945</v>
      </c>
    </row>
    <row r="987" spans="1:3" x14ac:dyDescent="0.25">
      <c r="A987" t="s">
        <v>1008</v>
      </c>
      <c r="B987" t="s">
        <v>67</v>
      </c>
      <c r="C987" t="s">
        <v>945</v>
      </c>
    </row>
    <row r="988" spans="1:3" x14ac:dyDescent="0.25">
      <c r="A988" t="s">
        <v>516</v>
      </c>
      <c r="B988" t="s">
        <v>67</v>
      </c>
      <c r="C988" t="s">
        <v>945</v>
      </c>
    </row>
    <row r="989" spans="1:3" x14ac:dyDescent="0.25">
      <c r="A989" t="s">
        <v>436</v>
      </c>
      <c r="B989" t="s">
        <v>67</v>
      </c>
      <c r="C989" t="s">
        <v>945</v>
      </c>
    </row>
    <row r="990" spans="1:3" x14ac:dyDescent="0.25">
      <c r="A990" t="s">
        <v>1009</v>
      </c>
      <c r="B990" t="s">
        <v>67</v>
      </c>
      <c r="C990" t="s">
        <v>945</v>
      </c>
    </row>
    <row r="991" spans="1:3" x14ac:dyDescent="0.25">
      <c r="A991" t="s">
        <v>1010</v>
      </c>
      <c r="B991" t="s">
        <v>67</v>
      </c>
      <c r="C991" t="s">
        <v>945</v>
      </c>
    </row>
    <row r="992" spans="1:3" x14ac:dyDescent="0.25">
      <c r="A992" t="s">
        <v>1011</v>
      </c>
      <c r="B992" t="s">
        <v>67</v>
      </c>
      <c r="C992" t="s">
        <v>945</v>
      </c>
    </row>
    <row r="993" spans="1:3" x14ac:dyDescent="0.25">
      <c r="A993" t="s">
        <v>1012</v>
      </c>
      <c r="B993" t="s">
        <v>67</v>
      </c>
      <c r="C993" t="s">
        <v>945</v>
      </c>
    </row>
    <row r="994" spans="1:3" x14ac:dyDescent="0.25">
      <c r="A994" t="s">
        <v>1013</v>
      </c>
      <c r="B994" t="s">
        <v>67</v>
      </c>
      <c r="C994" t="s">
        <v>945</v>
      </c>
    </row>
    <row r="995" spans="1:3" x14ac:dyDescent="0.25">
      <c r="A995" t="s">
        <v>132</v>
      </c>
      <c r="B995" t="s">
        <v>67</v>
      </c>
      <c r="C995" t="s">
        <v>945</v>
      </c>
    </row>
    <row r="996" spans="1:3" x14ac:dyDescent="0.25">
      <c r="A996" t="s">
        <v>1014</v>
      </c>
      <c r="B996" t="s">
        <v>67</v>
      </c>
      <c r="C996" t="s">
        <v>945</v>
      </c>
    </row>
    <row r="997" spans="1:3" x14ac:dyDescent="0.25">
      <c r="A997" t="s">
        <v>273</v>
      </c>
      <c r="B997" t="s">
        <v>67</v>
      </c>
      <c r="C997" t="s">
        <v>945</v>
      </c>
    </row>
    <row r="998" spans="1:3" x14ac:dyDescent="0.25">
      <c r="A998" t="s">
        <v>1015</v>
      </c>
      <c r="B998" t="s">
        <v>67</v>
      </c>
      <c r="C998" t="s">
        <v>945</v>
      </c>
    </row>
    <row r="999" spans="1:3" x14ac:dyDescent="0.25">
      <c r="A999" t="s">
        <v>1016</v>
      </c>
      <c r="B999" t="s">
        <v>67</v>
      </c>
      <c r="C999" t="s">
        <v>945</v>
      </c>
    </row>
    <row r="1000" spans="1:3" x14ac:dyDescent="0.25">
      <c r="A1000" t="s">
        <v>1017</v>
      </c>
      <c r="B1000" t="s">
        <v>80</v>
      </c>
      <c r="C1000" t="s">
        <v>493</v>
      </c>
    </row>
    <row r="1001" spans="1:3" x14ac:dyDescent="0.25">
      <c r="A1001" t="s">
        <v>375</v>
      </c>
      <c r="B1001" t="s">
        <v>80</v>
      </c>
      <c r="C1001" t="s">
        <v>493</v>
      </c>
    </row>
    <row r="1002" spans="1:3" x14ac:dyDescent="0.25">
      <c r="A1002" t="s">
        <v>1018</v>
      </c>
      <c r="B1002" t="s">
        <v>80</v>
      </c>
      <c r="C1002" t="s">
        <v>493</v>
      </c>
    </row>
    <row r="1003" spans="1:3" x14ac:dyDescent="0.25">
      <c r="A1003" t="s">
        <v>1019</v>
      </c>
      <c r="B1003" t="s">
        <v>80</v>
      </c>
      <c r="C1003" t="s">
        <v>493</v>
      </c>
    </row>
    <row r="1004" spans="1:3" x14ac:dyDescent="0.25">
      <c r="A1004" t="s">
        <v>1020</v>
      </c>
      <c r="B1004" t="s">
        <v>80</v>
      </c>
      <c r="C1004" t="s">
        <v>493</v>
      </c>
    </row>
    <row r="1005" spans="1:3" x14ac:dyDescent="0.25">
      <c r="A1005" t="s">
        <v>1021</v>
      </c>
      <c r="B1005" t="s">
        <v>80</v>
      </c>
      <c r="C1005" t="s">
        <v>493</v>
      </c>
    </row>
    <row r="1006" spans="1:3" x14ac:dyDescent="0.25">
      <c r="A1006" t="s">
        <v>1022</v>
      </c>
      <c r="B1006" t="s">
        <v>80</v>
      </c>
      <c r="C1006" t="s">
        <v>493</v>
      </c>
    </row>
    <row r="1007" spans="1:3" x14ac:dyDescent="0.25">
      <c r="A1007" t="s">
        <v>1023</v>
      </c>
      <c r="B1007" t="s">
        <v>80</v>
      </c>
      <c r="C1007" t="s">
        <v>493</v>
      </c>
    </row>
    <row r="1008" spans="1:3" x14ac:dyDescent="0.25">
      <c r="A1008" t="s">
        <v>1024</v>
      </c>
      <c r="B1008" t="s">
        <v>67</v>
      </c>
      <c r="C1008" t="s">
        <v>493</v>
      </c>
    </row>
    <row r="1009" spans="1:3" x14ac:dyDescent="0.25">
      <c r="A1009" t="s">
        <v>1025</v>
      </c>
      <c r="B1009" t="s">
        <v>80</v>
      </c>
      <c r="C1009" t="s">
        <v>493</v>
      </c>
    </row>
    <row r="1010" spans="1:3" x14ac:dyDescent="0.25">
      <c r="A1010" t="s">
        <v>149</v>
      </c>
      <c r="B1010" t="s">
        <v>80</v>
      </c>
      <c r="C1010" t="s">
        <v>493</v>
      </c>
    </row>
    <row r="1011" spans="1:3" x14ac:dyDescent="0.25">
      <c r="A1011" t="s">
        <v>1026</v>
      </c>
      <c r="B1011" t="s">
        <v>80</v>
      </c>
      <c r="C1011" t="s">
        <v>493</v>
      </c>
    </row>
    <row r="1012" spans="1:3" x14ac:dyDescent="0.25">
      <c r="A1012" t="s">
        <v>1027</v>
      </c>
      <c r="B1012" t="s">
        <v>80</v>
      </c>
      <c r="C1012" t="s">
        <v>493</v>
      </c>
    </row>
    <row r="1013" spans="1:3" x14ac:dyDescent="0.25">
      <c r="A1013" t="s">
        <v>1028</v>
      </c>
      <c r="B1013" t="s">
        <v>80</v>
      </c>
      <c r="C1013" t="s">
        <v>493</v>
      </c>
    </row>
    <row r="1014" spans="1:3" x14ac:dyDescent="0.25">
      <c r="A1014" t="s">
        <v>1029</v>
      </c>
      <c r="B1014" t="s">
        <v>80</v>
      </c>
      <c r="C1014" t="s">
        <v>493</v>
      </c>
    </row>
    <row r="1015" spans="1:3" x14ac:dyDescent="0.25">
      <c r="A1015" t="s">
        <v>1030</v>
      </c>
      <c r="B1015" t="s">
        <v>80</v>
      </c>
      <c r="C1015" t="s">
        <v>493</v>
      </c>
    </row>
    <row r="1016" spans="1:3" x14ac:dyDescent="0.25">
      <c r="A1016" t="s">
        <v>1031</v>
      </c>
      <c r="B1016" t="s">
        <v>80</v>
      </c>
      <c r="C1016" t="s">
        <v>493</v>
      </c>
    </row>
    <row r="1017" spans="1:3" x14ac:dyDescent="0.25">
      <c r="A1017" t="s">
        <v>1032</v>
      </c>
      <c r="B1017" t="s">
        <v>80</v>
      </c>
      <c r="C1017" t="s">
        <v>493</v>
      </c>
    </row>
    <row r="1018" spans="1:3" x14ac:dyDescent="0.25">
      <c r="A1018" t="s">
        <v>1033</v>
      </c>
      <c r="B1018" t="s">
        <v>80</v>
      </c>
      <c r="C1018" t="s">
        <v>493</v>
      </c>
    </row>
    <row r="1019" spans="1:3" x14ac:dyDescent="0.25">
      <c r="A1019" t="s">
        <v>1034</v>
      </c>
      <c r="B1019" t="s">
        <v>80</v>
      </c>
      <c r="C1019" t="s">
        <v>493</v>
      </c>
    </row>
    <row r="1020" spans="1:3" x14ac:dyDescent="0.25">
      <c r="A1020" t="s">
        <v>104</v>
      </c>
      <c r="B1020" t="s">
        <v>80</v>
      </c>
      <c r="C1020" t="s">
        <v>493</v>
      </c>
    </row>
    <row r="1021" spans="1:3" x14ac:dyDescent="0.25">
      <c r="A1021" t="s">
        <v>1035</v>
      </c>
      <c r="B1021" t="s">
        <v>80</v>
      </c>
      <c r="C1021" t="s">
        <v>493</v>
      </c>
    </row>
    <row r="1022" spans="1:3" x14ac:dyDescent="0.25">
      <c r="A1022" t="s">
        <v>1036</v>
      </c>
      <c r="B1022" t="s">
        <v>67</v>
      </c>
      <c r="C1022" t="s">
        <v>493</v>
      </c>
    </row>
    <row r="1023" spans="1:3" x14ac:dyDescent="0.25">
      <c r="A1023" t="s">
        <v>493</v>
      </c>
      <c r="B1023" t="s">
        <v>67</v>
      </c>
      <c r="C1023" t="s">
        <v>493</v>
      </c>
    </row>
    <row r="1024" spans="1:3" x14ac:dyDescent="0.25">
      <c r="A1024" t="s">
        <v>1037</v>
      </c>
      <c r="B1024" t="s">
        <v>67</v>
      </c>
      <c r="C1024" t="s">
        <v>493</v>
      </c>
    </row>
    <row r="1025" spans="1:3" x14ac:dyDescent="0.25">
      <c r="A1025" t="s">
        <v>1038</v>
      </c>
      <c r="B1025" t="s">
        <v>67</v>
      </c>
      <c r="C1025" t="s">
        <v>493</v>
      </c>
    </row>
    <row r="1026" spans="1:3" x14ac:dyDescent="0.25">
      <c r="A1026" t="s">
        <v>1039</v>
      </c>
      <c r="B1026" t="s">
        <v>80</v>
      </c>
      <c r="C1026" t="s">
        <v>1040</v>
      </c>
    </row>
    <row r="1027" spans="1:3" x14ac:dyDescent="0.25">
      <c r="A1027" t="s">
        <v>1041</v>
      </c>
      <c r="B1027" t="s">
        <v>67</v>
      </c>
      <c r="C1027" t="s">
        <v>1040</v>
      </c>
    </row>
    <row r="1028" spans="1:3" x14ac:dyDescent="0.25">
      <c r="A1028" t="s">
        <v>1042</v>
      </c>
      <c r="B1028" t="s">
        <v>67</v>
      </c>
      <c r="C1028" t="s">
        <v>1040</v>
      </c>
    </row>
    <row r="1029" spans="1:3" x14ac:dyDescent="0.25">
      <c r="A1029" t="s">
        <v>1043</v>
      </c>
      <c r="B1029" t="s">
        <v>67</v>
      </c>
      <c r="C1029" t="s">
        <v>1040</v>
      </c>
    </row>
    <row r="1030" spans="1:3" x14ac:dyDescent="0.25">
      <c r="A1030" t="s">
        <v>1044</v>
      </c>
      <c r="B1030" t="s">
        <v>67</v>
      </c>
      <c r="C1030" t="s">
        <v>1040</v>
      </c>
    </row>
    <row r="1031" spans="1:3" x14ac:dyDescent="0.25">
      <c r="A1031" t="s">
        <v>1045</v>
      </c>
      <c r="B1031" t="s">
        <v>67</v>
      </c>
      <c r="C1031" t="s">
        <v>1040</v>
      </c>
    </row>
    <row r="1032" spans="1:3" x14ac:dyDescent="0.25">
      <c r="A1032" t="s">
        <v>1046</v>
      </c>
      <c r="B1032" t="s">
        <v>67</v>
      </c>
      <c r="C1032" t="s">
        <v>1040</v>
      </c>
    </row>
    <row r="1033" spans="1:3" x14ac:dyDescent="0.25">
      <c r="A1033" t="s">
        <v>1047</v>
      </c>
      <c r="B1033" t="s">
        <v>80</v>
      </c>
      <c r="C1033" t="s">
        <v>1040</v>
      </c>
    </row>
    <row r="1034" spans="1:3" x14ac:dyDescent="0.25">
      <c r="A1034" t="s">
        <v>1048</v>
      </c>
      <c r="B1034" t="s">
        <v>80</v>
      </c>
      <c r="C1034" t="s">
        <v>1040</v>
      </c>
    </row>
    <row r="1035" spans="1:3" x14ac:dyDescent="0.25">
      <c r="A1035" t="s">
        <v>1049</v>
      </c>
      <c r="B1035" t="s">
        <v>67</v>
      </c>
      <c r="C1035" t="s">
        <v>1040</v>
      </c>
    </row>
    <row r="1036" spans="1:3" x14ac:dyDescent="0.25">
      <c r="A1036" t="s">
        <v>1050</v>
      </c>
      <c r="B1036" t="s">
        <v>67</v>
      </c>
      <c r="C1036" t="s">
        <v>1040</v>
      </c>
    </row>
    <row r="1037" spans="1:3" x14ac:dyDescent="0.25">
      <c r="A1037" t="s">
        <v>1051</v>
      </c>
      <c r="B1037" t="s">
        <v>67</v>
      </c>
      <c r="C1037" t="s">
        <v>1040</v>
      </c>
    </row>
    <row r="1038" spans="1:3" x14ac:dyDescent="0.25">
      <c r="A1038" t="s">
        <v>1052</v>
      </c>
      <c r="B1038" t="s">
        <v>67</v>
      </c>
      <c r="C1038" t="s">
        <v>1040</v>
      </c>
    </row>
    <row r="1039" spans="1:3" x14ac:dyDescent="0.25">
      <c r="A1039" t="s">
        <v>1053</v>
      </c>
      <c r="B1039" t="s">
        <v>80</v>
      </c>
      <c r="C1039" t="s">
        <v>1040</v>
      </c>
    </row>
    <row r="1040" spans="1:3" x14ac:dyDescent="0.25">
      <c r="A1040" t="s">
        <v>1054</v>
      </c>
      <c r="B1040" t="s">
        <v>80</v>
      </c>
      <c r="C1040" t="s">
        <v>1040</v>
      </c>
    </row>
    <row r="1041" spans="1:3" x14ac:dyDescent="0.25">
      <c r="A1041" t="s">
        <v>1055</v>
      </c>
      <c r="B1041" t="s">
        <v>80</v>
      </c>
      <c r="C1041" t="s">
        <v>1040</v>
      </c>
    </row>
    <row r="1042" spans="1:3" x14ac:dyDescent="0.25">
      <c r="A1042" t="s">
        <v>1056</v>
      </c>
      <c r="B1042" t="s">
        <v>80</v>
      </c>
      <c r="C1042" t="s">
        <v>1040</v>
      </c>
    </row>
    <row r="1043" spans="1:3" x14ac:dyDescent="0.25">
      <c r="A1043" t="s">
        <v>1057</v>
      </c>
      <c r="B1043" t="s">
        <v>80</v>
      </c>
      <c r="C1043" t="s">
        <v>1040</v>
      </c>
    </row>
    <row r="1044" spans="1:3" x14ac:dyDescent="0.25">
      <c r="A1044" t="s">
        <v>1058</v>
      </c>
      <c r="B1044" t="s">
        <v>80</v>
      </c>
      <c r="C1044" t="s">
        <v>1040</v>
      </c>
    </row>
    <row r="1045" spans="1:3" x14ac:dyDescent="0.25">
      <c r="A1045" t="s">
        <v>1059</v>
      </c>
      <c r="B1045" t="s">
        <v>80</v>
      </c>
      <c r="C1045" t="s">
        <v>1040</v>
      </c>
    </row>
    <row r="1046" spans="1:3" x14ac:dyDescent="0.25">
      <c r="A1046" t="s">
        <v>1060</v>
      </c>
      <c r="B1046" t="s">
        <v>80</v>
      </c>
      <c r="C1046" t="s">
        <v>1040</v>
      </c>
    </row>
    <row r="1047" spans="1:3" x14ac:dyDescent="0.25">
      <c r="A1047" t="s">
        <v>1061</v>
      </c>
      <c r="B1047" t="s">
        <v>80</v>
      </c>
      <c r="C1047" t="s">
        <v>1040</v>
      </c>
    </row>
    <row r="1048" spans="1:3" x14ac:dyDescent="0.25">
      <c r="A1048" t="s">
        <v>1062</v>
      </c>
      <c r="B1048" t="s">
        <v>67</v>
      </c>
      <c r="C1048" t="s">
        <v>1040</v>
      </c>
    </row>
    <row r="1049" spans="1:3" x14ac:dyDescent="0.25">
      <c r="A1049" t="s">
        <v>1063</v>
      </c>
      <c r="B1049" t="s">
        <v>67</v>
      </c>
      <c r="C1049" t="s">
        <v>1040</v>
      </c>
    </row>
    <row r="1050" spans="1:3" x14ac:dyDescent="0.25">
      <c r="A1050" t="s">
        <v>1064</v>
      </c>
      <c r="B1050" t="s">
        <v>80</v>
      </c>
      <c r="C1050" t="s">
        <v>1040</v>
      </c>
    </row>
    <row r="1051" spans="1:3" x14ac:dyDescent="0.25">
      <c r="A1051" t="s">
        <v>1065</v>
      </c>
      <c r="B1051" t="s">
        <v>67</v>
      </c>
      <c r="C1051" t="s">
        <v>1040</v>
      </c>
    </row>
    <row r="1052" spans="1:3" x14ac:dyDescent="0.25">
      <c r="A1052" t="s">
        <v>1066</v>
      </c>
      <c r="B1052" t="s">
        <v>67</v>
      </c>
      <c r="C1052" t="s">
        <v>1040</v>
      </c>
    </row>
    <row r="1053" spans="1:3" x14ac:dyDescent="0.25">
      <c r="A1053" t="s">
        <v>1067</v>
      </c>
      <c r="B1053" t="s">
        <v>67</v>
      </c>
      <c r="C1053" t="s">
        <v>1040</v>
      </c>
    </row>
    <row r="1054" spans="1:3" x14ac:dyDescent="0.25">
      <c r="A1054" t="s">
        <v>1068</v>
      </c>
      <c r="B1054" t="s">
        <v>80</v>
      </c>
      <c r="C1054" t="s">
        <v>1040</v>
      </c>
    </row>
    <row r="1055" spans="1:3" x14ac:dyDescent="0.25">
      <c r="A1055" t="s">
        <v>1069</v>
      </c>
      <c r="B1055" t="s">
        <v>67</v>
      </c>
      <c r="C1055" t="s">
        <v>1040</v>
      </c>
    </row>
    <row r="1056" spans="1:3" x14ac:dyDescent="0.25">
      <c r="A1056" t="s">
        <v>1070</v>
      </c>
      <c r="B1056" t="s">
        <v>67</v>
      </c>
      <c r="C1056" t="s">
        <v>1040</v>
      </c>
    </row>
    <row r="1057" spans="1:3" x14ac:dyDescent="0.25">
      <c r="A1057" t="s">
        <v>1071</v>
      </c>
      <c r="B1057" t="s">
        <v>80</v>
      </c>
      <c r="C1057" t="s">
        <v>1040</v>
      </c>
    </row>
    <row r="1058" spans="1:3" x14ac:dyDescent="0.25">
      <c r="A1058" t="s">
        <v>1072</v>
      </c>
      <c r="B1058" t="s">
        <v>67</v>
      </c>
      <c r="C1058" t="s">
        <v>1040</v>
      </c>
    </row>
    <row r="1059" spans="1:3" x14ac:dyDescent="0.25">
      <c r="A1059" t="s">
        <v>179</v>
      </c>
      <c r="B1059" t="s">
        <v>67</v>
      </c>
      <c r="C1059" t="s">
        <v>1040</v>
      </c>
    </row>
    <row r="1060" spans="1:3" x14ac:dyDescent="0.25">
      <c r="A1060" t="s">
        <v>1073</v>
      </c>
      <c r="B1060" t="s">
        <v>67</v>
      </c>
      <c r="C1060" t="s">
        <v>1040</v>
      </c>
    </row>
    <row r="1061" spans="1:3" x14ac:dyDescent="0.25">
      <c r="A1061" t="s">
        <v>492</v>
      </c>
      <c r="B1061" t="s">
        <v>67</v>
      </c>
      <c r="C1061" t="s">
        <v>1040</v>
      </c>
    </row>
    <row r="1062" spans="1:3" x14ac:dyDescent="0.25">
      <c r="A1062" t="s">
        <v>1074</v>
      </c>
      <c r="B1062" t="s">
        <v>67</v>
      </c>
      <c r="C1062" t="s">
        <v>1040</v>
      </c>
    </row>
    <row r="1063" spans="1:3" x14ac:dyDescent="0.25">
      <c r="A1063" t="s">
        <v>1075</v>
      </c>
      <c r="B1063" t="s">
        <v>67</v>
      </c>
      <c r="C1063" t="s">
        <v>1040</v>
      </c>
    </row>
    <row r="1064" spans="1:3" x14ac:dyDescent="0.25">
      <c r="A1064" t="s">
        <v>1076</v>
      </c>
      <c r="B1064" t="s">
        <v>80</v>
      </c>
      <c r="C1064" t="s">
        <v>1040</v>
      </c>
    </row>
    <row r="1065" spans="1:3" x14ac:dyDescent="0.25">
      <c r="A1065" t="s">
        <v>1077</v>
      </c>
      <c r="B1065" t="s">
        <v>67</v>
      </c>
      <c r="C1065" t="s">
        <v>1040</v>
      </c>
    </row>
    <row r="1066" spans="1:3" x14ac:dyDescent="0.25">
      <c r="A1066" t="s">
        <v>1078</v>
      </c>
      <c r="B1066" t="s">
        <v>67</v>
      </c>
      <c r="C1066" t="s">
        <v>1040</v>
      </c>
    </row>
    <row r="1067" spans="1:3" x14ac:dyDescent="0.25">
      <c r="A1067" t="s">
        <v>1079</v>
      </c>
      <c r="B1067" t="s">
        <v>67</v>
      </c>
      <c r="C1067" t="s">
        <v>1040</v>
      </c>
    </row>
    <row r="1068" spans="1:3" x14ac:dyDescent="0.25">
      <c r="A1068" t="s">
        <v>1080</v>
      </c>
      <c r="B1068" t="s">
        <v>67</v>
      </c>
      <c r="C1068" t="s">
        <v>1040</v>
      </c>
    </row>
    <row r="1069" spans="1:3" x14ac:dyDescent="0.25">
      <c r="A1069" t="s">
        <v>1081</v>
      </c>
      <c r="B1069" t="s">
        <v>67</v>
      </c>
      <c r="C1069" t="s">
        <v>1040</v>
      </c>
    </row>
    <row r="1070" spans="1:3" x14ac:dyDescent="0.25">
      <c r="A1070" t="s">
        <v>1082</v>
      </c>
      <c r="B1070" t="s">
        <v>67</v>
      </c>
      <c r="C1070" t="s">
        <v>1040</v>
      </c>
    </row>
    <row r="1071" spans="1:3" x14ac:dyDescent="0.25">
      <c r="A1071" t="s">
        <v>1083</v>
      </c>
      <c r="B1071" t="s">
        <v>67</v>
      </c>
      <c r="C1071" t="s">
        <v>1040</v>
      </c>
    </row>
    <row r="1072" spans="1:3" x14ac:dyDescent="0.25">
      <c r="A1072" t="s">
        <v>1084</v>
      </c>
      <c r="B1072" t="s">
        <v>67</v>
      </c>
      <c r="C1072" t="s">
        <v>1040</v>
      </c>
    </row>
    <row r="1073" spans="1:3" x14ac:dyDescent="0.25">
      <c r="A1073" t="s">
        <v>1085</v>
      </c>
      <c r="B1073" t="s">
        <v>80</v>
      </c>
      <c r="C1073" t="s">
        <v>1086</v>
      </c>
    </row>
    <row r="1074" spans="1:3" x14ac:dyDescent="0.25">
      <c r="A1074" t="s">
        <v>1087</v>
      </c>
      <c r="B1074" t="s">
        <v>80</v>
      </c>
      <c r="C1074" t="s">
        <v>1086</v>
      </c>
    </row>
    <row r="1075" spans="1:3" x14ac:dyDescent="0.25">
      <c r="A1075" t="s">
        <v>1088</v>
      </c>
      <c r="B1075" t="s">
        <v>80</v>
      </c>
      <c r="C1075" t="s">
        <v>1086</v>
      </c>
    </row>
    <row r="1076" spans="1:3" x14ac:dyDescent="0.25">
      <c r="A1076" t="s">
        <v>1089</v>
      </c>
      <c r="B1076" t="s">
        <v>80</v>
      </c>
      <c r="C1076" t="s">
        <v>1086</v>
      </c>
    </row>
    <row r="1077" spans="1:3" x14ac:dyDescent="0.25">
      <c r="A1077" t="s">
        <v>205</v>
      </c>
      <c r="B1077" t="s">
        <v>80</v>
      </c>
      <c r="C1077" t="s">
        <v>1086</v>
      </c>
    </row>
    <row r="1078" spans="1:3" x14ac:dyDescent="0.25">
      <c r="A1078" t="s">
        <v>241</v>
      </c>
      <c r="B1078" t="s">
        <v>67</v>
      </c>
      <c r="C1078" t="s">
        <v>1086</v>
      </c>
    </row>
    <row r="1079" spans="1:3" x14ac:dyDescent="0.25">
      <c r="A1079" t="s">
        <v>1090</v>
      </c>
      <c r="B1079" t="s">
        <v>80</v>
      </c>
      <c r="C1079" t="s">
        <v>1086</v>
      </c>
    </row>
    <row r="1080" spans="1:3" x14ac:dyDescent="0.25">
      <c r="A1080" t="s">
        <v>1091</v>
      </c>
      <c r="B1080" t="s">
        <v>80</v>
      </c>
      <c r="C1080" t="s">
        <v>1086</v>
      </c>
    </row>
    <row r="1081" spans="1:3" x14ac:dyDescent="0.25">
      <c r="A1081" t="s">
        <v>1092</v>
      </c>
      <c r="B1081" t="s">
        <v>80</v>
      </c>
      <c r="C1081" t="s">
        <v>1086</v>
      </c>
    </row>
    <row r="1082" spans="1:3" x14ac:dyDescent="0.25">
      <c r="A1082" t="s">
        <v>1093</v>
      </c>
      <c r="B1082" t="s">
        <v>80</v>
      </c>
      <c r="C1082" t="s">
        <v>1086</v>
      </c>
    </row>
    <row r="1083" spans="1:3" x14ac:dyDescent="0.25">
      <c r="A1083" t="s">
        <v>1094</v>
      </c>
      <c r="B1083" t="s">
        <v>67</v>
      </c>
      <c r="C1083" t="s">
        <v>1086</v>
      </c>
    </row>
    <row r="1084" spans="1:3" x14ac:dyDescent="0.25">
      <c r="A1084" t="s">
        <v>220</v>
      </c>
      <c r="B1084" t="s">
        <v>80</v>
      </c>
      <c r="C1084" t="s">
        <v>1086</v>
      </c>
    </row>
    <row r="1085" spans="1:3" x14ac:dyDescent="0.25">
      <c r="A1085" t="s">
        <v>1095</v>
      </c>
      <c r="B1085" t="s">
        <v>80</v>
      </c>
      <c r="C1085" t="s">
        <v>1086</v>
      </c>
    </row>
    <row r="1086" spans="1:3" x14ac:dyDescent="0.25">
      <c r="A1086" t="s">
        <v>1096</v>
      </c>
      <c r="B1086" t="s">
        <v>67</v>
      </c>
      <c r="C1086" t="s">
        <v>1086</v>
      </c>
    </row>
    <row r="1087" spans="1:3" x14ac:dyDescent="0.25">
      <c r="A1087" t="s">
        <v>1097</v>
      </c>
      <c r="B1087" t="s">
        <v>67</v>
      </c>
      <c r="C1087" t="s">
        <v>1086</v>
      </c>
    </row>
    <row r="1088" spans="1:3" x14ac:dyDescent="0.25">
      <c r="A1088" t="s">
        <v>1098</v>
      </c>
      <c r="B1088" t="s">
        <v>67</v>
      </c>
      <c r="C1088" t="s">
        <v>1086</v>
      </c>
    </row>
    <row r="1089" spans="1:3" x14ac:dyDescent="0.25">
      <c r="A1089" t="s">
        <v>1099</v>
      </c>
      <c r="B1089" t="s">
        <v>80</v>
      </c>
      <c r="C1089" t="s">
        <v>1086</v>
      </c>
    </row>
    <row r="1090" spans="1:3" x14ac:dyDescent="0.25">
      <c r="A1090" t="s">
        <v>1100</v>
      </c>
      <c r="B1090" t="s">
        <v>67</v>
      </c>
      <c r="C1090" t="s">
        <v>1086</v>
      </c>
    </row>
    <row r="1091" spans="1:3" x14ac:dyDescent="0.25">
      <c r="A1091" t="s">
        <v>1101</v>
      </c>
      <c r="B1091" t="s">
        <v>80</v>
      </c>
      <c r="C1091" t="s">
        <v>1086</v>
      </c>
    </row>
    <row r="1092" spans="1:3" x14ac:dyDescent="0.25">
      <c r="A1092" t="s">
        <v>1102</v>
      </c>
      <c r="B1092" t="s">
        <v>80</v>
      </c>
      <c r="C1092" t="s">
        <v>1086</v>
      </c>
    </row>
    <row r="1093" spans="1:3" x14ac:dyDescent="0.25">
      <c r="A1093" t="s">
        <v>1103</v>
      </c>
      <c r="B1093" t="s">
        <v>80</v>
      </c>
      <c r="C1093" t="s">
        <v>1086</v>
      </c>
    </row>
    <row r="1094" spans="1:3" x14ac:dyDescent="0.25">
      <c r="A1094" t="s">
        <v>1104</v>
      </c>
      <c r="B1094" t="s">
        <v>80</v>
      </c>
      <c r="C1094" t="s">
        <v>1086</v>
      </c>
    </row>
    <row r="1095" spans="1:3" x14ac:dyDescent="0.25">
      <c r="A1095" t="s">
        <v>1105</v>
      </c>
      <c r="B1095" t="s">
        <v>67</v>
      </c>
      <c r="C1095" t="s">
        <v>1086</v>
      </c>
    </row>
    <row r="1096" spans="1:3" x14ac:dyDescent="0.25">
      <c r="A1096" t="s">
        <v>104</v>
      </c>
      <c r="B1096" t="s">
        <v>80</v>
      </c>
      <c r="C1096" t="s">
        <v>1086</v>
      </c>
    </row>
    <row r="1097" spans="1:3" x14ac:dyDescent="0.25">
      <c r="A1097" t="s">
        <v>362</v>
      </c>
      <c r="B1097" t="s">
        <v>67</v>
      </c>
      <c r="C1097" t="s">
        <v>1086</v>
      </c>
    </row>
    <row r="1098" spans="1:3" x14ac:dyDescent="0.25">
      <c r="A1098" t="s">
        <v>1106</v>
      </c>
      <c r="B1098" t="s">
        <v>80</v>
      </c>
      <c r="C1098" t="s">
        <v>1086</v>
      </c>
    </row>
    <row r="1099" spans="1:3" x14ac:dyDescent="0.25">
      <c r="A1099" t="s">
        <v>1107</v>
      </c>
      <c r="B1099" t="s">
        <v>80</v>
      </c>
      <c r="C1099" t="s">
        <v>1086</v>
      </c>
    </row>
    <row r="1100" spans="1:3" x14ac:dyDescent="0.25">
      <c r="A1100" t="s">
        <v>1108</v>
      </c>
      <c r="B1100" t="s">
        <v>80</v>
      </c>
      <c r="C1100" t="s">
        <v>1086</v>
      </c>
    </row>
    <row r="1101" spans="1:3" x14ac:dyDescent="0.25">
      <c r="A1101" t="s">
        <v>810</v>
      </c>
      <c r="B1101" t="s">
        <v>80</v>
      </c>
      <c r="C1101" t="s">
        <v>1086</v>
      </c>
    </row>
    <row r="1102" spans="1:3" x14ac:dyDescent="0.25">
      <c r="A1102" t="s">
        <v>1109</v>
      </c>
      <c r="B1102" t="s">
        <v>80</v>
      </c>
      <c r="C1102" t="s">
        <v>1086</v>
      </c>
    </row>
    <row r="1103" spans="1:3" x14ac:dyDescent="0.25">
      <c r="A1103" t="s">
        <v>1110</v>
      </c>
      <c r="B1103" t="s">
        <v>80</v>
      </c>
      <c r="C1103" t="s">
        <v>1086</v>
      </c>
    </row>
    <row r="1104" spans="1:3" x14ac:dyDescent="0.25">
      <c r="A1104" t="s">
        <v>149</v>
      </c>
      <c r="B1104" t="s">
        <v>80</v>
      </c>
      <c r="C1104" t="s">
        <v>1086</v>
      </c>
    </row>
    <row r="1105" spans="1:3" x14ac:dyDescent="0.25">
      <c r="A1105" t="s">
        <v>1111</v>
      </c>
      <c r="B1105" t="s">
        <v>80</v>
      </c>
      <c r="C1105" t="s">
        <v>1086</v>
      </c>
    </row>
    <row r="1106" spans="1:3" x14ac:dyDescent="0.25">
      <c r="A1106" t="s">
        <v>1112</v>
      </c>
      <c r="B1106" t="s">
        <v>80</v>
      </c>
      <c r="C1106" t="s">
        <v>1086</v>
      </c>
    </row>
    <row r="1107" spans="1:3" x14ac:dyDescent="0.25">
      <c r="A1107" t="s">
        <v>1113</v>
      </c>
      <c r="B1107" t="s">
        <v>80</v>
      </c>
      <c r="C1107" t="s">
        <v>1086</v>
      </c>
    </row>
    <row r="1108" spans="1:3" x14ac:dyDescent="0.25">
      <c r="A1108" t="s">
        <v>1114</v>
      </c>
      <c r="B1108" t="s">
        <v>80</v>
      </c>
      <c r="C1108" t="s">
        <v>1086</v>
      </c>
    </row>
    <row r="1109" spans="1:3" x14ac:dyDescent="0.25">
      <c r="A1109" t="s">
        <v>1115</v>
      </c>
      <c r="B1109" t="s">
        <v>80</v>
      </c>
      <c r="C1109" t="s">
        <v>1086</v>
      </c>
    </row>
    <row r="1110" spans="1:3" x14ac:dyDescent="0.25">
      <c r="A1110" t="s">
        <v>1116</v>
      </c>
      <c r="B1110" t="s">
        <v>67</v>
      </c>
      <c r="C1110" t="s">
        <v>1086</v>
      </c>
    </row>
    <row r="1111" spans="1:3" x14ac:dyDescent="0.25">
      <c r="A1111" t="s">
        <v>1117</v>
      </c>
      <c r="B1111" t="s">
        <v>80</v>
      </c>
      <c r="C1111" t="s">
        <v>1086</v>
      </c>
    </row>
    <row r="1112" spans="1:3" x14ac:dyDescent="0.25">
      <c r="A1112" t="s">
        <v>1118</v>
      </c>
      <c r="B1112" t="s">
        <v>80</v>
      </c>
      <c r="C1112" t="s">
        <v>1086</v>
      </c>
    </row>
    <row r="1113" spans="1:3" x14ac:dyDescent="0.25">
      <c r="A1113" t="s">
        <v>1119</v>
      </c>
      <c r="B1113" t="s">
        <v>80</v>
      </c>
      <c r="C1113" t="s">
        <v>1086</v>
      </c>
    </row>
    <row r="1114" spans="1:3" x14ac:dyDescent="0.25">
      <c r="A1114" t="s">
        <v>1120</v>
      </c>
      <c r="B1114" t="s">
        <v>80</v>
      </c>
      <c r="C1114" t="s">
        <v>1086</v>
      </c>
    </row>
    <row r="1115" spans="1:3" x14ac:dyDescent="0.25">
      <c r="A1115" t="s">
        <v>1121</v>
      </c>
      <c r="B1115" t="s">
        <v>67</v>
      </c>
      <c r="C1115" t="s">
        <v>1122</v>
      </c>
    </row>
    <row r="1116" spans="1:3" x14ac:dyDescent="0.25">
      <c r="A1116" t="s">
        <v>1123</v>
      </c>
      <c r="B1116" t="s">
        <v>67</v>
      </c>
      <c r="C1116" t="s">
        <v>1122</v>
      </c>
    </row>
    <row r="1117" spans="1:3" x14ac:dyDescent="0.25">
      <c r="A1117" t="s">
        <v>1124</v>
      </c>
      <c r="B1117" t="s">
        <v>67</v>
      </c>
      <c r="C1117" t="s">
        <v>1122</v>
      </c>
    </row>
    <row r="1118" spans="1:3" x14ac:dyDescent="0.25">
      <c r="A1118" t="s">
        <v>1125</v>
      </c>
      <c r="B1118" t="s">
        <v>67</v>
      </c>
      <c r="C1118" t="s">
        <v>1122</v>
      </c>
    </row>
    <row r="1119" spans="1:3" x14ac:dyDescent="0.25">
      <c r="A1119" t="s">
        <v>1126</v>
      </c>
      <c r="B1119" t="s">
        <v>67</v>
      </c>
      <c r="C1119" t="s">
        <v>1122</v>
      </c>
    </row>
    <row r="1120" spans="1:3" x14ac:dyDescent="0.25">
      <c r="A1120" t="s">
        <v>1127</v>
      </c>
      <c r="B1120" t="s">
        <v>67</v>
      </c>
      <c r="C1120" t="s">
        <v>1122</v>
      </c>
    </row>
    <row r="1121" spans="1:3" x14ac:dyDescent="0.25">
      <c r="A1121" t="s">
        <v>1128</v>
      </c>
      <c r="B1121" t="s">
        <v>67</v>
      </c>
      <c r="C1121" t="s">
        <v>1129</v>
      </c>
    </row>
    <row r="1122" spans="1:3" x14ac:dyDescent="0.25">
      <c r="A1122" t="s">
        <v>1130</v>
      </c>
      <c r="B1122" t="s">
        <v>67</v>
      </c>
      <c r="C1122" t="s">
        <v>1129</v>
      </c>
    </row>
    <row r="1123" spans="1:3" x14ac:dyDescent="0.25">
      <c r="A1123" t="s">
        <v>1131</v>
      </c>
      <c r="B1123" t="s">
        <v>67</v>
      </c>
      <c r="C1123" t="s">
        <v>1129</v>
      </c>
    </row>
    <row r="1124" spans="1:3" x14ac:dyDescent="0.25">
      <c r="A1124" t="s">
        <v>1132</v>
      </c>
      <c r="B1124" t="s">
        <v>67</v>
      </c>
      <c r="C1124" t="s">
        <v>1129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Tasa cartelera y usura</vt:lpstr>
      <vt:lpstr>Simulador Libranzas</vt:lpstr>
      <vt:lpstr>VTU</vt:lpstr>
      <vt:lpstr>festivos Colombia</vt:lpstr>
      <vt:lpstr>Ciudad DANE</vt:lpstr>
      <vt:lpstr>'Tasa cartelera y usura'!_ftn1</vt:lpstr>
      <vt:lpstr>'Tasa cartelera y usura'!_ftn2</vt:lpstr>
      <vt:lpstr>'Tasa cartelera y usura'!_ftnref1</vt:lpstr>
      <vt:lpstr>'Tasa cartelera y usura'!_ftnref2</vt:lpstr>
      <vt:lpstr>VTU!Área_de_impresión</vt:lpstr>
      <vt:lpstr>COMISIONES</vt:lpstr>
      <vt:lpstr>'Simulador Libranzas'!DESICION</vt:lpstr>
      <vt:lpstr>'Simulador Libranzas'!periodo</vt:lpstr>
      <vt:lpstr>PLAZO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Giron Ruiz</dc:creator>
  <cp:lastModifiedBy>Hugo Alexander Taborda Henao</cp:lastModifiedBy>
  <cp:lastPrinted>2024-10-23T17:06:21Z</cp:lastPrinted>
  <dcterms:created xsi:type="dcterms:W3CDTF">2023-10-31T19:14:21Z</dcterms:created>
  <dcterms:modified xsi:type="dcterms:W3CDTF">2025-07-07T14:32:18Z</dcterms:modified>
</cp:coreProperties>
</file>