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vfardin/Downloads/"/>
    </mc:Choice>
  </mc:AlternateContent>
  <xr:revisionPtr revIDLastSave="0" documentId="13_ncr:1_{32A42532-D2E9-8E44-9ED7-6F8ADC165AD8}" xr6:coauthVersionLast="47" xr6:coauthVersionMax="47" xr10:uidLastSave="{00000000-0000-0000-0000-000000000000}"/>
  <bookViews>
    <workbookView xWindow="0" yWindow="760" windowWidth="34560" windowHeight="19880" xr2:uid="{00000000-000D-0000-FFFF-FFFF00000000}"/>
  </bookViews>
  <sheets>
    <sheet name="Movie Publication Templates" sheetId="1" r:id="rId1"/>
    <sheet name="TV Publication Templat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121" i="1" l="1"/>
  <c r="A120" i="1"/>
  <c r="A119" i="1"/>
  <c r="A118" i="1"/>
  <c r="A117" i="1"/>
  <c r="A116" i="1"/>
  <c r="A115" i="1"/>
  <c r="A114" i="1"/>
  <c r="A113" i="1"/>
  <c r="A112" i="1"/>
  <c r="A111" i="1"/>
  <c r="A110" i="1"/>
  <c r="A109" i="1"/>
  <c r="A108" i="1"/>
  <c r="A107" i="1"/>
  <c r="A106" i="1"/>
  <c r="A105" i="1"/>
  <c r="A103" i="1"/>
  <c r="A102" i="1"/>
  <c r="A101"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5000000}">
      <text>
        <r>
          <rPr>
            <sz val="10"/>
            <color rgb="FF000000"/>
            <rFont val="Arial"/>
          </rPr>
          <t>+betancourta@google.com I see the audio requirements differ for feature and trailer, is that intended? We might run the risk of setting incorrect customer expectations if trailers don't match features.
	-Rohita Kotagiri
No, I haven't edited trailer requirements here as I'd like approval on the features first before going in and editing all those cells. I'm with you, I think these should match feature, but this is how they currently look.
	-Alexia Betancourt</t>
        </r>
      </text>
    </comment>
    <comment ref="C8" authorId="0" shapeId="0" xr:uid="{00000000-0006-0000-0000-000002000000}">
      <text>
        <r>
          <rPr>
            <sz val="10"/>
            <color rgb="FF000000"/>
            <rFont val="Arial"/>
          </rPr>
          <t>@machris@google.com - heads up that after discussing with @ksim@google.com, we made the decision that LatAm countries will accept ES (so this includes Castilian Spanish and not just es-419). This is not currently in staging, so something to watch out for when you get round to pushing the templates to prod. The rules are updated in this sheet so you can use this as reference.
_Assigned to machris@google.com_
	-Alexia Betancourt
do you want me to update it in staging first?
	-Chris Ma
If that makes it easier to flip over to prod, sure! Could be useful to review everything in staging beforehand and ensure it lines up with the info in this trix.
	-Alexia Betancourt
Want to double check, not only AR is updated, right?
How can I get the full list of countries?
	-Chris Ma
Anything in this trix with es-419 in column B. I'll list them here: AR, BO, CL, CO, CR, DO, EC, SV, GT, HN, MX, NI, PA, PY, PE, UY, VE
	-Alexia Betancourt
thx! will update
	-Chris Ma
@betancourta@google.com , want to confirm 1. this box has been updated from ES-419 to ES ?
2. Should Minimum language includes Consumption language?
_Reassigned to betancourta@google.com_
	-Chris Ma
@machris@google.com 
Yes, it was updated from ES-419 to ES. "Consumption (Preferred)" should always be one of the "Consumption (Minimum)" languages (in this case, ES-419 rolls up to ES so it follows this rule).
	-Alexia Betancourt
I have https://critique-ng.corp.google.com/cl/322503819, please take a look.
I am not sure I know how es-419 rolls up to ES, do you know how it works? Where is the setting file of this? @betancourta@google.com
	-Chris Ma
This outlines the language mapping rules: https://source.corp.google.com/piper///depot/google3/wireless/android/video/ingestion/publication_templates/config/publication_templates_config.gcl
	-Alexia Betancourt</t>
        </r>
      </text>
    </comment>
    <comment ref="H48" authorId="0" shapeId="0" xr:uid="{00000000-0006-0000-0000-000003000000}">
      <text>
        <r>
          <rPr>
            <sz val="10"/>
            <color rgb="FF000000"/>
            <rFont val="Arial"/>
          </rPr>
          <t>+wendyli@google.com I have added blocked values for all territories where ratings are required. Can you check that these are included in the templates? Thanks!
_Assigned to wendyli@google.com_
	-Alexia Betancourt
Thank you for highlighting all the rating changes. I added them in dev version of configuration. I will send out a plan to deploy all configs in this trix to staging and prod step by step!
	-Wan Li
Thanks! Do you have a rough idea of when everything will be implemented so we can inform PPHs? +ianianian@google.com as FYI
	-Alexia Betancourt</t>
        </r>
      </text>
    </comment>
    <comment ref="Q51" authorId="0" shapeId="0" xr:uid="{00000000-0006-0000-0000-000004000000}">
      <text>
        <r>
          <rPr>
            <sz val="10"/>
            <color rgb="FF000000"/>
            <rFont val="Arial"/>
          </rPr>
          <t>Update note: PublicationTemplate will not require ratings in IN for now. b/144445106 filed to investigate the requirement.
+jasonpena@google.com +wendyli@google.com +ksim@google.com
	-Lu Qu</t>
        </r>
      </text>
    </comment>
    <comment ref="O78" authorId="0" shapeId="0" xr:uid="{00000000-0006-0000-0000-000001000000}">
      <text>
        <r>
          <rPr>
            <sz val="10"/>
            <color rgb="FF000000"/>
            <rFont val="Arial"/>
          </rPr>
          <t>Removed requirement on 5/22/24 - see go/no-nz-preroll
	-Maky Hammoudi</t>
        </r>
      </text>
    </comment>
  </commentList>
</comments>
</file>

<file path=xl/sharedStrings.xml><?xml version="1.0" encoding="utf-8"?>
<sst xmlns="http://schemas.openxmlformats.org/spreadsheetml/2006/main" count="1770" uniqueCount="274">
  <si>
    <t>fr</t>
  </si>
  <si>
    <t>Last Updated:</t>
  </si>
  <si>
    <t>Language</t>
  </si>
  <si>
    <t>Ratings</t>
  </si>
  <si>
    <t>Captions</t>
  </si>
  <si>
    <t>Playable Sequence</t>
  </si>
  <si>
    <t>Artwork</t>
  </si>
  <si>
    <t>Change</t>
  </si>
  <si>
    <t>Country</t>
  </si>
  <si>
    <t>Consumption (Preferred)</t>
  </si>
  <si>
    <t>Consumption (Minimum)</t>
  </si>
  <si>
    <t>Metadata</t>
  </si>
  <si>
    <t>Artwork (includes OV)</t>
  </si>
  <si>
    <t>System (Movies)</t>
  </si>
  <si>
    <t>Required? (Movies)</t>
  </si>
  <si>
    <t>Blocked Values (Movies)</t>
  </si>
  <si>
    <t>System (TV)</t>
  </si>
  <si>
    <t>Required? (TV)</t>
  </si>
  <si>
    <t>Blocked Values (TV)</t>
  </si>
  <si>
    <t>Content Descriptors Required?</t>
  </si>
  <si>
    <t>Required?</t>
  </si>
  <si>
    <t>Dub Card</t>
  </si>
  <si>
    <t>Rating Card</t>
  </si>
  <si>
    <t>SQ, EN</t>
  </si>
  <si>
    <t>No</t>
  </si>
  <si>
    <t>Added en</t>
  </si>
  <si>
    <t>PT</t>
  </si>
  <si>
    <t>CCE</t>
  </si>
  <si>
    <t>Removed en</t>
  </si>
  <si>
    <t>EN</t>
  </si>
  <si>
    <t>MPAA</t>
  </si>
  <si>
    <t>ES-419</t>
  </si>
  <si>
    <t>ES</t>
  </si>
  <si>
    <t>Removed en, updated es-419 to es</t>
  </si>
  <si>
    <t>RU</t>
  </si>
  <si>
    <t>HY, RU, EN</t>
  </si>
  <si>
    <t>MKRF/RUSSIA</t>
  </si>
  <si>
    <t>NL</t>
  </si>
  <si>
    <t>NL, EN</t>
  </si>
  <si>
    <t>ACB Movies</t>
  </si>
  <si>
    <t>Yes</t>
  </si>
  <si>
    <t>ACB_UNRATED</t>
  </si>
  <si>
    <t>ACB TV</t>
  </si>
  <si>
    <t>DE</t>
  </si>
  <si>
    <t>FSK</t>
  </si>
  <si>
    <t>FSK_UNRATED</t>
  </si>
  <si>
    <t>AZ, RU</t>
  </si>
  <si>
    <t>AZ, RU, EN</t>
  </si>
  <si>
    <t>AR, EN</t>
  </si>
  <si>
    <t>MPAA_UNRATED</t>
  </si>
  <si>
    <t>BE, RU, EN</t>
  </si>
  <si>
    <t>Removed en, added ru</t>
  </si>
  <si>
    <t>NL, FR</t>
  </si>
  <si>
    <t>NL, FR, EN</t>
  </si>
  <si>
    <t>Removed de</t>
  </si>
  <si>
    <t>Removed fr</t>
  </si>
  <si>
    <t>FR</t>
  </si>
  <si>
    <t>CNC</t>
  </si>
  <si>
    <t>BS, SR</t>
  </si>
  <si>
    <t>BS, SR, HR, EN</t>
  </si>
  <si>
    <t>Removed ru, added bs and hr</t>
  </si>
  <si>
    <t>pt-BR</t>
  </si>
  <si>
    <t>DJCTQ</t>
  </si>
  <si>
    <t>DJCTQ_UNRATED</t>
  </si>
  <si>
    <t>No* (Supported but not mandatory)</t>
  </si>
  <si>
    <t>KM, EN</t>
  </si>
  <si>
    <t>EN, FR</t>
  </si>
  <si>
    <t>EN,FR</t>
  </si>
  <si>
    <t>CHVRS</t>
  </si>
  <si>
    <t>CA_TV</t>
  </si>
  <si>
    <t>Added FR</t>
  </si>
  <si>
    <t>HR</t>
  </si>
  <si>
    <t>HR, EN</t>
  </si>
  <si>
    <t>EL, EN</t>
  </si>
  <si>
    <t>EL, TR, EN</t>
  </si>
  <si>
    <t>FILM</t>
  </si>
  <si>
    <t>CS</t>
  </si>
  <si>
    <t>CS, SK</t>
  </si>
  <si>
    <t>DA</t>
  </si>
  <si>
    <t>DA, EN</t>
  </si>
  <si>
    <t>MCCYP</t>
  </si>
  <si>
    <t>Yes (Dubbed Danish)</t>
  </si>
  <si>
    <t>AR</t>
  </si>
  <si>
    <t>ET</t>
  </si>
  <si>
    <t>ET, EN</t>
  </si>
  <si>
    <t>FJ, HI, EN</t>
  </si>
  <si>
    <t>FI</t>
  </si>
  <si>
    <t>FI, EN</t>
  </si>
  <si>
    <t>MEKU</t>
  </si>
  <si>
    <t>CNC_UNRATED</t>
  </si>
  <si>
    <t>CSA</t>
  </si>
  <si>
    <t>CSA_UNRATED</t>
  </si>
  <si>
    <t>Yes (Dubbed French after 2004)</t>
  </si>
  <si>
    <t>EL</t>
  </si>
  <si>
    <t>FR, EN</t>
  </si>
  <si>
    <t>removed HT</t>
  </si>
  <si>
    <t>Audio: yue-HK
Subtitles: zh-Hant</t>
  </si>
  <si>
    <t>Audio: yue, zh, EN
Subtitles: zh-Hant, EN</t>
  </si>
  <si>
    <t>zh-Hant, EN</t>
  </si>
  <si>
    <t>FCO</t>
  </si>
  <si>
    <t>FCO_UNRATED</t>
  </si>
  <si>
    <t>Removed cmn, cmn-HK, added zh</t>
  </si>
  <si>
    <t>HU</t>
  </si>
  <si>
    <t>HU, EN</t>
  </si>
  <si>
    <t>IS, EN</t>
  </si>
  <si>
    <t>KIJKWIJZER</t>
  </si>
  <si>
    <t>HI, EN</t>
  </si>
  <si>
    <t>CBFC</t>
  </si>
  <si>
    <t>CBFC_UNRATED</t>
  </si>
  <si>
    <t>ID</t>
  </si>
  <si>
    <t>ID, EN</t>
  </si>
  <si>
    <t>LSF</t>
  </si>
  <si>
    <t>LSF_UNRATED</t>
  </si>
  <si>
    <t>IFCO</t>
  </si>
  <si>
    <t>IT</t>
  </si>
  <si>
    <t>MIBAC</t>
  </si>
  <si>
    <t>MIBAC_VM18
MIBAC_UNSPECIFIED</t>
  </si>
  <si>
    <t>JA</t>
  </si>
  <si>
    <t>EIRIN</t>
  </si>
  <si>
    <t>RU, KK, EN</t>
  </si>
  <si>
    <t>MRKF</t>
  </si>
  <si>
    <t>Removed en, added kk</t>
  </si>
  <si>
    <t>KO</t>
  </si>
  <si>
    <t>KMRB</t>
  </si>
  <si>
    <t>KMRB_LIM, KMRB_UNRATED, KMRB_R</t>
  </si>
  <si>
    <t>Yes (After 2010)</t>
  </si>
  <si>
    <t>RU, KY, EN</t>
  </si>
  <si>
    <t>Added ky</t>
  </si>
  <si>
    <t>LO, TH</t>
  </si>
  <si>
    <r>
      <rPr>
        <sz val="10"/>
        <color rgb="FF000000"/>
        <rFont val="Arial"/>
      </rPr>
      <t xml:space="preserve">LO, </t>
    </r>
    <r>
      <rPr>
        <sz val="10"/>
        <color rgb="FF000000"/>
        <rFont val="Arial"/>
      </rPr>
      <t>TH, EN</t>
    </r>
  </si>
  <si>
    <t>LO, TH, EN</t>
  </si>
  <si>
    <t>Added th</t>
  </si>
  <si>
    <t>LV, RU</t>
  </si>
  <si>
    <t>LV, RU, EN</t>
  </si>
  <si>
    <t>NKCLV</t>
  </si>
  <si>
    <t>LT</t>
  </si>
  <si>
    <t>LT, EN</t>
  </si>
  <si>
    <t>DE, FR, LB</t>
  </si>
  <si>
    <t>DE, FR, LB, EN</t>
  </si>
  <si>
    <t>Removed de-DE, fr-FR</t>
  </si>
  <si>
    <t>MK, EN</t>
  </si>
  <si>
    <t>Removed mr, added mk</t>
  </si>
  <si>
    <t>MS, EN</t>
  </si>
  <si>
    <t>Audio: zh, yue, MS, EN
Subtitles: zh-Hans, MS, EN</t>
  </si>
  <si>
    <t>zh-Hans, MS, EN</t>
  </si>
  <si>
    <t>FCBM</t>
  </si>
  <si>
    <t>FCBM_UNRATED</t>
  </si>
  <si>
    <t>Added zh</t>
  </si>
  <si>
    <t>MT, EN</t>
  </si>
  <si>
    <r>
      <rPr>
        <sz val="10"/>
        <color rgb="FF000000"/>
        <rFont val="Arial"/>
      </rPr>
      <t>MT,</t>
    </r>
    <r>
      <rPr>
        <sz val="10"/>
        <color rgb="FF000000"/>
        <rFont val="Arial"/>
      </rPr>
      <t xml:space="preserve"> EN</t>
    </r>
  </si>
  <si>
    <t>MCCAA</t>
  </si>
  <si>
    <r>
      <rPr>
        <sz val="10"/>
        <color rgb="FF000000"/>
        <rFont val="Arial"/>
      </rPr>
      <t xml:space="preserve">FR, </t>
    </r>
    <r>
      <rPr>
        <sz val="10"/>
        <color rgb="FF000000"/>
        <rFont val="Arial"/>
      </rPr>
      <t>EN</t>
    </r>
  </si>
  <si>
    <t>BBFC</t>
  </si>
  <si>
    <t>RTC</t>
  </si>
  <si>
    <t>updated es-419 to es</t>
  </si>
  <si>
    <t>RO, RU</t>
  </si>
  <si>
    <t>RO, RU, EN</t>
  </si>
  <si>
    <t>Added ru</t>
  </si>
  <si>
    <r>
      <rPr>
        <sz val="10"/>
        <color rgb="FF000000"/>
        <rFont val="Arial"/>
      </rPr>
      <t>NE,</t>
    </r>
    <r>
      <rPr>
        <sz val="10"/>
        <color rgb="FF000000"/>
        <rFont val="Arial"/>
      </rPr>
      <t xml:space="preserve"> EN</t>
    </r>
  </si>
  <si>
    <r>
      <rPr>
        <sz val="10"/>
        <color rgb="FF000000"/>
        <rFont val="Arial"/>
      </rPr>
      <t xml:space="preserve">NE, </t>
    </r>
    <r>
      <rPr>
        <sz val="10"/>
        <color rgb="FF000000"/>
        <rFont val="Arial"/>
      </rPr>
      <t>EN</t>
    </r>
  </si>
  <si>
    <t>NE, EN</t>
  </si>
  <si>
    <t>OFLC</t>
  </si>
  <si>
    <t>OFLC_UNRATED</t>
  </si>
  <si>
    <t>NO</t>
  </si>
  <si>
    <t>NO, EN</t>
  </si>
  <si>
    <t>MEDIETILSYNET</t>
  </si>
  <si>
    <r>
      <rPr>
        <sz val="10"/>
        <color rgb="FF000000"/>
        <rFont val="Arial"/>
      </rPr>
      <t xml:space="preserve">AR, </t>
    </r>
    <r>
      <rPr>
        <sz val="10"/>
        <color rgb="FF000000"/>
        <rFont val="Arial"/>
      </rPr>
      <t>EN</t>
    </r>
  </si>
  <si>
    <t>Removed tpi and ho</t>
  </si>
  <si>
    <t>FIL, EN</t>
  </si>
  <si>
    <r>
      <rPr>
        <sz val="10"/>
        <color rgb="FF000000"/>
        <rFont val="Arial"/>
      </rPr>
      <t>FIL, TL,</t>
    </r>
    <r>
      <rPr>
        <sz val="10"/>
        <color rgb="FF000000"/>
        <rFont val="Arial"/>
      </rPr>
      <t xml:space="preserve"> EN</t>
    </r>
  </si>
  <si>
    <t>FIL, TL, EN</t>
  </si>
  <si>
    <t>MTRCB</t>
  </si>
  <si>
    <t>Added en and fil</t>
  </si>
  <si>
    <t>PL</t>
  </si>
  <si>
    <t>RUSSIA_UNRATED</t>
  </si>
  <si>
    <t>FR, EN, RW</t>
  </si>
  <si>
    <t>Added rw</t>
  </si>
  <si>
    <t>Audio: zh-SG, EN
Subtitles: zh-Hans, EN</t>
  </si>
  <si>
    <t>Audio: zh, EN
Subtitles: zh-Hans, EN</t>
  </si>
  <si>
    <t>zh-Hans, EN</t>
  </si>
  <si>
    <t>MDA</t>
  </si>
  <si>
    <t>MDA_UNRATED</t>
  </si>
  <si>
    <t>Removed cmn and sg, added zh</t>
  </si>
  <si>
    <t>SK</t>
  </si>
  <si>
    <t>SK, CS, EN</t>
  </si>
  <si>
    <t>SL</t>
  </si>
  <si>
    <t>SL, EN</t>
  </si>
  <si>
    <t>EN, ZU</t>
  </si>
  <si>
    <t>FPB</t>
  </si>
  <si>
    <t>FPB_UNRATED</t>
  </si>
  <si>
    <t>Added zu</t>
  </si>
  <si>
    <t>ICAA</t>
  </si>
  <si>
    <t>ICAA_UNRATED / ICAA_SIN_CLASIFICAR</t>
  </si>
  <si>
    <t>Sri Lanka (LK)</t>
  </si>
  <si>
    <t>SI, TA, EN</t>
  </si>
  <si>
    <t>Added si, ta, en</t>
  </si>
  <si>
    <t>SV</t>
  </si>
  <si>
    <t>SV, EN</t>
  </si>
  <si>
    <t>SMSA</t>
  </si>
  <si>
    <t>DE, FR, IT, EN</t>
  </si>
  <si>
    <t>Removed de-DE, de-CH</t>
  </si>
  <si>
    <t>Audio: zh-TW, nan-TW
Subtitles: zh-Hant</t>
  </si>
  <si>
    <t>Audio: zh, nan, en
Subtitles: zh-Hant, en</t>
  </si>
  <si>
    <t>MOCTW</t>
  </si>
  <si>
    <t>Removed cmn-tw, added zh</t>
  </si>
  <si>
    <t>Tajikistan (TJ)</t>
  </si>
  <si>
    <t>RU, TG</t>
  </si>
  <si>
    <t>RU, TG, EN</t>
  </si>
  <si>
    <t>Removed fa, added ru, tg, en</t>
  </si>
  <si>
    <t>SW, EN</t>
  </si>
  <si>
    <r>
      <rPr>
        <sz val="10"/>
        <color rgb="FF000000"/>
        <rFont val="Arial"/>
      </rPr>
      <t xml:space="preserve">SW, </t>
    </r>
    <r>
      <rPr>
        <sz val="10"/>
        <color rgb="FF000000"/>
        <rFont val="Arial"/>
      </rPr>
      <t>EN</t>
    </r>
  </si>
  <si>
    <t>TH</t>
  </si>
  <si>
    <t>TH, EN</t>
  </si>
  <si>
    <t>BFVC</t>
  </si>
  <si>
    <t>TR</t>
  </si>
  <si>
    <t>IBMCT</t>
  </si>
  <si>
    <t>ECBMCT_UNRATED / 
IBMCT_UNRATED</t>
  </si>
  <si>
    <t>Removed en, updated rating system name</t>
  </si>
  <si>
    <t>TK, RU</t>
  </si>
  <si>
    <t>TK, RU, EN</t>
  </si>
  <si>
    <t>UK, RU</t>
  </si>
  <si>
    <t>UK, RU, EN</t>
  </si>
  <si>
    <r>
      <rPr>
        <sz val="10"/>
        <color rgb="FF000000"/>
        <rFont val="Arial"/>
      </rPr>
      <t xml:space="preserve">AR, </t>
    </r>
    <r>
      <rPr>
        <sz val="10"/>
        <color rgb="FF000000"/>
        <rFont val="Arial"/>
      </rPr>
      <t>EN</t>
    </r>
  </si>
  <si>
    <t>TV_PG</t>
  </si>
  <si>
    <t>UZ, RU</t>
  </si>
  <si>
    <t>UZ, RU, EN</t>
  </si>
  <si>
    <t>RESORTEVIOLENCIA</t>
  </si>
  <si>
    <t>VI</t>
  </si>
  <si>
    <t>VI, EN</t>
  </si>
  <si>
    <t>MCST</t>
  </si>
  <si>
    <t>MCST_UNRATED</t>
  </si>
  <si>
    <t>Show</t>
  </si>
  <si>
    <t>Season</t>
  </si>
  <si>
    <t>Episode</t>
  </si>
  <si>
    <t>Required Assets to Publish</t>
  </si>
  <si>
    <t>- One season in show container ready to publish
- Artwork
- Metadata</t>
  </si>
  <si>
    <t>- All episodes in season in window and QC approved
- Artwork
- Metadata (Season #)</t>
  </si>
  <si>
    <t>- Video
- 2.0 Audio in approved language OR subtitles
- Metadata
- Thumbnail (Internally generated)</t>
  </si>
  <si>
    <t>Optional Assets</t>
  </si>
  <si>
    <t>N/A</t>
  </si>
  <si>
    <t>- 5.1 Audio</t>
  </si>
  <si>
    <t>Territory</t>
  </si>
  <si>
    <t>Asset Type</t>
  </si>
  <si>
    <t>Video</t>
  </si>
  <si>
    <t>Stereo Audio 
(comma = OR)</t>
  </si>
  <si>
    <t>5.1 Audio</t>
  </si>
  <si>
    <t>Subtitles if no local audio provided
(comma = OR)</t>
  </si>
  <si>
    <t>Metadata
(comma = OR)</t>
  </si>
  <si>
    <t>Artwork
(comma = OR)</t>
  </si>
  <si>
    <t>Rating System 
go/tvodratings</t>
  </si>
  <si>
    <t>Invalid Ratings</t>
  </si>
  <si>
    <t>Notes</t>
  </si>
  <si>
    <t>Australia (AU)</t>
  </si>
  <si>
    <t>ACB_TV</t>
  </si>
  <si>
    <t>Not Required</t>
  </si>
  <si>
    <t>ACB_Unrated</t>
  </si>
  <si>
    <t>Required</t>
  </si>
  <si>
    <t>Austria (AT)</t>
  </si>
  <si>
    <t>DE, EN</t>
  </si>
  <si>
    <t>FSK_Unrated</t>
  </si>
  <si>
    <t>Localized artwork preferred, but EN is accepted</t>
  </si>
  <si>
    <t>Canada (CA)</t>
  </si>
  <si>
    <t>France (FR)</t>
  </si>
  <si>
    <t>CSA_Unrated</t>
  </si>
  <si>
    <t>Germany (DE)</t>
  </si>
  <si>
    <t>Japan (JP)</t>
  </si>
  <si>
    <t>NA</t>
  </si>
  <si>
    <t>JA, EN</t>
  </si>
  <si>
    <t>Switzerland (CH)</t>
  </si>
  <si>
    <t>UK (GB)</t>
  </si>
  <si>
    <t xml:space="preserve">EN </t>
  </si>
  <si>
    <t>US (US)</t>
  </si>
  <si>
    <t>TV</t>
  </si>
  <si>
    <t>Captions are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</si>
</sst>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13">
    <font>
      <sz val="10"/>
      <color rgb="FF000000"/>
      <name val="Arial"/>
    </font>
    <font>
      <b/>
      <sz val="10"/>
      <color rgb="FFFFFFFF"/>
      <name val="Arial"/>
    </font>
    <font>
      <b/>
      <sz val="14"/>
      <color rgb="FF000000"/>
      <name val="Arial"/>
    </font>
    <font>
      <b/>
      <sz val="10"/>
      <color rgb="FF000000"/>
      <name val="Arial"/>
    </font>
    <font>
      <sz val="10"/>
      <name val="Arial"/>
    </font>
    <font>
      <u/>
      <sz val="10"/>
      <color rgb="FF0000FF"/>
      <name val="Arial"/>
    </font>
    <font>
      <sz val="10"/>
      <color rgb="FF000000"/>
      <name val="Arial"/>
    </font>
    <font>
      <sz val="10"/>
      <name val="Arial"/>
    </font>
    <font>
      <u/>
      <sz val="10"/>
      <color rgb="FF0000FF"/>
      <name val="Arial"/>
    </font>
    <font>
      <u/>
      <sz val="10"/>
      <color rgb="FF0000FF"/>
      <name val="Arial"/>
    </font>
    <font>
      <sz val="10"/>
      <color rgb="FF202124"/>
      <name val="WorkAroundWebKitAndMozilla"/>
    </font>
    <font>
      <b/>
      <sz val="10"/>
      <color rgb="FFFFFFFF"/>
      <name val="Arial"/>
    </font>
    <font>
      <sz val="10"/>
      <color rgb="FF000000"/>
      <name val="Arial"/>
    </font>
  </fonts>
  <fills count="17">
    <fill>
      <patternFill patternType="none"/>
    </fill>
    <fill>
      <patternFill patternType="gray125"/>
    </fill>
    <fill>
      <patternFill patternType="solid">
        <fgColor rgb="FFFFF2CC"/>
        <bgColor rgb="FFFFF2CC"/>
      </patternFill>
    </fill>
    <fill>
      <patternFill patternType="solid">
        <fgColor rgb="FF38761D"/>
        <bgColor rgb="FF38761D"/>
      </patternFill>
    </fill>
    <fill>
      <patternFill patternType="solid">
        <fgColor rgb="FF980000"/>
        <bgColor rgb="FF980000"/>
      </patternFill>
    </fill>
    <fill>
      <patternFill patternType="solid">
        <fgColor rgb="FF990000"/>
        <bgColor rgb="FF990000"/>
      </patternFill>
    </fill>
    <fill>
      <patternFill patternType="solid">
        <fgColor rgb="FFBF9000"/>
        <bgColor rgb="FFBF9000"/>
      </patternFill>
    </fill>
    <fill>
      <patternFill patternType="solid">
        <fgColor rgb="FF351C75"/>
        <bgColor rgb="FF351C75"/>
      </patternFill>
    </fill>
    <fill>
      <patternFill patternType="solid">
        <fgColor rgb="FFB45F06"/>
        <bgColor rgb="FFB45F06"/>
      </patternFill>
    </fill>
    <fill>
      <patternFill patternType="solid">
        <fgColor rgb="FFCCCCCC"/>
        <bgColor rgb="FFCCCCCC"/>
      </patternFill>
    </fill>
    <fill>
      <patternFill patternType="solid">
        <fgColor rgb="FF0B5394"/>
        <bgColor rgb="FF0B5394"/>
      </patternFill>
    </fill>
    <fill>
      <patternFill patternType="solid">
        <fgColor rgb="FFF4CCCC"/>
        <bgColor rgb="FFF4CCCC"/>
      </patternFill>
    </fill>
    <fill>
      <patternFill patternType="solid">
        <fgColor rgb="FFD9EAD3"/>
        <bgColor rgb="FFD9EAD3"/>
      </patternFill>
    </fill>
    <fill>
      <patternFill patternType="solid">
        <fgColor rgb="FFFCE5CD"/>
        <bgColor rgb="FFFCE5CD"/>
      </patternFill>
    </fill>
    <fill>
      <patternFill patternType="solid">
        <fgColor rgb="FFFFFFFF"/>
        <bgColor rgb="FFFFFFFF"/>
      </patternFill>
    </fill>
    <fill>
      <patternFill patternType="solid">
        <fgColor rgb="FF434343"/>
        <bgColor rgb="FF434343"/>
      </patternFill>
    </fill>
    <fill>
      <patternFill patternType="solid">
        <fgColor rgb="FF000000"/>
        <bgColor rgb="FF000000"/>
      </patternFill>
    </fill>
  </fills>
  <borders count="8">
    <border>
      <left/>
      <right/>
      <top/>
      <bottom/>
      <diagonal/>
    </border>
    <border>
      <left/>
      <right/>
      <top style="thin">
        <color rgb="FFD9D9D9"/>
      </top>
      <bottom style="thin">
        <color rgb="FFD9D9D9"/>
      </bottom>
      <diagonal/>
    </border>
    <border>
      <left/>
      <right style="thin">
        <color rgb="FFD9D9D9"/>
      </right>
      <top style="thin">
        <color rgb="FFD9D9D9"/>
      </top>
      <bottom style="thin">
        <color rgb="FFD9D9D9"/>
      </bottom>
      <diagonal/>
    </border>
    <border>
      <left style="thin">
        <color rgb="FFD9D9D9"/>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rgb="FFD9D9D9"/>
      </left>
      <right style="thin">
        <color rgb="FFD9D9D9"/>
      </right>
      <top/>
      <bottom style="thin">
        <color rgb="FFD9D9D9"/>
      </bottom>
      <diagonal/>
    </border>
    <border>
      <left style="thin">
        <color rgb="FFD9D9D9"/>
      </left>
      <right style="thick">
        <color rgb="FF000000"/>
      </right>
      <top style="thin">
        <color rgb="FFD9D9D9"/>
      </top>
      <bottom style="thin">
        <color rgb="FFD9D9D9"/>
      </bottom>
      <diagonal/>
    </border>
    <border>
      <left/>
      <right style="thick">
        <color rgb="FF000000"/>
      </right>
      <top style="thin">
        <color rgb="FFD9D9D9"/>
      </top>
      <bottom style="thin">
        <color rgb="FFD9D9D9"/>
      </bottom>
      <diagonal/>
    </border>
  </borders>
  <cellStyleXfs count="1">
    <xf numFmtId="0" fontId="0" fillId="0" borderId="0"/>
  </cellStyleXfs>
  <cellXfs count="65">
    <xf numFmtId="0" fontId="0" fillId="0" borderId="0" xfId="0"/>
    <xf numFmtId="0" fontId="1" fillId="2" borderId="0" xfId="0" applyFont="1" applyFill="1" applyAlignment="1">
      <alignment horizontal="center" wrapText="1"/>
    </xf>
    <xf numFmtId="0" fontId="2" fillId="3" borderId="0" xfId="0" applyFont="1" applyFill="1" applyAlignment="1">
      <alignment horizontal="center" wrapText="1"/>
    </xf>
    <xf numFmtId="0" fontId="2" fillId="4" borderId="0" xfId="0" applyFont="1" applyFill="1" applyAlignment="1">
      <alignment horizontal="center" wrapText="1"/>
    </xf>
    <xf numFmtId="0" fontId="1" fillId="5" borderId="0" xfId="0" applyFont="1" applyFill="1" applyAlignment="1">
      <alignment horizontal="center"/>
    </xf>
    <xf numFmtId="0" fontId="1" fillId="6" borderId="0" xfId="0" applyFont="1" applyFill="1" applyAlignment="1">
      <alignment horizontal="center"/>
    </xf>
    <xf numFmtId="0" fontId="1" fillId="7" borderId="0" xfId="0" applyFont="1" applyFill="1" applyAlignment="1">
      <alignment horizontal="center" wrapText="1"/>
    </xf>
    <xf numFmtId="0" fontId="1" fillId="8" borderId="0" xfId="0" applyFont="1" applyFill="1" applyAlignment="1">
      <alignment horizontal="center" wrapText="1"/>
    </xf>
    <xf numFmtId="0" fontId="1" fillId="9" borderId="0" xfId="0" applyFont="1" applyFill="1" applyAlignment="1">
      <alignment horizontal="center" wrapText="1"/>
    </xf>
    <xf numFmtId="0" fontId="3" fillId="2" borderId="0" xfId="0" applyFont="1" applyFill="1" applyAlignment="1">
      <alignment horizontal="center" wrapText="1"/>
    </xf>
    <xf numFmtId="164" fontId="3" fillId="2" borderId="0" xfId="0" applyNumberFormat="1" applyFont="1" applyFill="1" applyAlignment="1">
      <alignment horizontal="center" wrapText="1"/>
    </xf>
    <xf numFmtId="0" fontId="4" fillId="0" borderId="2" xfId="0" applyFont="1" applyBorder="1"/>
    <xf numFmtId="0" fontId="1" fillId="6" borderId="4" xfId="0" applyFont="1" applyFill="1" applyBorder="1" applyAlignment="1">
      <alignment horizontal="center"/>
    </xf>
    <xf numFmtId="0" fontId="1" fillId="8" borderId="3" xfId="0" applyFont="1" applyFill="1" applyBorder="1" applyAlignment="1">
      <alignment horizontal="center" wrapText="1"/>
    </xf>
    <xf numFmtId="0" fontId="1" fillId="10" borderId="5" xfId="0" applyFont="1" applyFill="1" applyBorder="1" applyAlignment="1">
      <alignment horizontal="center" wrapText="1"/>
    </xf>
    <xf numFmtId="0" fontId="1" fillId="3" borderId="4" xfId="0" applyFont="1" applyFill="1" applyBorder="1" applyAlignment="1">
      <alignment horizontal="center"/>
    </xf>
    <xf numFmtId="0" fontId="1" fillId="3" borderId="4" xfId="0" applyFont="1" applyFill="1" applyBorder="1" applyAlignment="1">
      <alignment horizontal="center" wrapText="1"/>
    </xf>
    <xf numFmtId="0" fontId="1" fillId="5" borderId="4" xfId="0" applyFont="1" applyFill="1" applyBorder="1" applyAlignment="1">
      <alignment horizontal="center"/>
    </xf>
    <xf numFmtId="0" fontId="1" fillId="7" borderId="4" xfId="0" applyFont="1" applyFill="1" applyBorder="1" applyAlignment="1">
      <alignment horizontal="center" wrapText="1"/>
    </xf>
    <xf numFmtId="0" fontId="5" fillId="0" borderId="4" xfId="0" applyFont="1" applyBorder="1" applyAlignment="1">
      <alignment wrapText="1"/>
    </xf>
    <xf numFmtId="0" fontId="6" fillId="0" borderId="2" xfId="0" applyFont="1" applyBorder="1"/>
    <xf numFmtId="0" fontId="6" fillId="0" borderId="4" xfId="0" applyFont="1" applyBorder="1" applyAlignment="1">
      <alignment wrapText="1"/>
    </xf>
    <xf numFmtId="0" fontId="6" fillId="0" borderId="4" xfId="0" applyFont="1" applyBorder="1"/>
    <xf numFmtId="0" fontId="6" fillId="0" borderId="6" xfId="0" applyFont="1" applyBorder="1"/>
    <xf numFmtId="0" fontId="4" fillId="9" borderId="2" xfId="0" applyFont="1" applyFill="1" applyBorder="1"/>
    <xf numFmtId="0" fontId="4" fillId="11" borderId="4" xfId="0" applyFont="1" applyFill="1" applyBorder="1"/>
    <xf numFmtId="0" fontId="4" fillId="9" borderId="4" xfId="0" applyFont="1" applyFill="1" applyBorder="1"/>
    <xf numFmtId="0" fontId="4" fillId="9" borderId="6" xfId="0" applyFont="1" applyFill="1" applyBorder="1"/>
    <xf numFmtId="0" fontId="7" fillId="11" borderId="4" xfId="0" applyFont="1" applyFill="1" applyBorder="1"/>
    <xf numFmtId="0" fontId="4" fillId="11" borderId="7" xfId="0" applyFont="1" applyFill="1" applyBorder="1"/>
    <xf numFmtId="0" fontId="4" fillId="11" borderId="2" xfId="0" applyFont="1" applyFill="1" applyBorder="1"/>
    <xf numFmtId="0" fontId="4" fillId="11" borderId="6" xfId="0" applyFont="1" applyFill="1" applyBorder="1"/>
    <xf numFmtId="0" fontId="4" fillId="9" borderId="0" xfId="0" applyFont="1" applyFill="1"/>
    <xf numFmtId="0" fontId="8" fillId="0" borderId="4" xfId="0" applyFont="1" applyBorder="1" applyAlignment="1">
      <alignment wrapText="1"/>
    </xf>
    <xf numFmtId="0" fontId="4" fillId="12" borderId="4" xfId="0" applyFont="1" applyFill="1" applyBorder="1"/>
    <xf numFmtId="0" fontId="4" fillId="0" borderId="4" xfId="0" applyFont="1" applyBorder="1"/>
    <xf numFmtId="0" fontId="4" fillId="0" borderId="6" xfId="0" applyFont="1" applyBorder="1"/>
    <xf numFmtId="0" fontId="4" fillId="12" borderId="2" xfId="0" applyFont="1" applyFill="1" applyBorder="1" applyAlignment="1">
      <alignment wrapText="1"/>
    </xf>
    <xf numFmtId="0" fontId="6" fillId="0" borderId="6" xfId="0" applyFont="1" applyBorder="1" applyAlignment="1">
      <alignment wrapText="1"/>
    </xf>
    <xf numFmtId="0" fontId="9" fillId="0" borderId="4" xfId="0" applyFont="1" applyBorder="1"/>
    <xf numFmtId="0" fontId="4" fillId="13" borderId="4" xfId="0" applyFont="1" applyFill="1" applyBorder="1"/>
    <xf numFmtId="0" fontId="4" fillId="0" borderId="4" xfId="0" applyFont="1" applyBorder="1" applyAlignment="1">
      <alignment wrapText="1"/>
    </xf>
    <xf numFmtId="0" fontId="4" fillId="12" borderId="6" xfId="0" applyFont="1" applyFill="1" applyBorder="1" applyAlignment="1">
      <alignment wrapText="1"/>
    </xf>
    <xf numFmtId="0" fontId="6" fillId="0" borderId="2" xfId="0" applyFont="1" applyBorder="1" applyAlignment="1">
      <alignment wrapText="1"/>
    </xf>
    <xf numFmtId="0" fontId="4" fillId="13" borderId="4" xfId="0" applyFont="1" applyFill="1" applyBorder="1" applyAlignment="1">
      <alignment wrapText="1"/>
    </xf>
    <xf numFmtId="0" fontId="10" fillId="14" borderId="0" xfId="0" applyFont="1" applyFill="1"/>
    <xf numFmtId="0" fontId="4" fillId="12" borderId="7" xfId="0" applyFont="1" applyFill="1" applyBorder="1"/>
    <xf numFmtId="0" fontId="7" fillId="15" borderId="0" xfId="0" applyFont="1" applyFill="1"/>
    <xf numFmtId="0" fontId="11" fillId="15" borderId="0" xfId="0" applyFont="1" applyFill="1" applyAlignment="1">
      <alignment horizontal="center"/>
    </xf>
    <xf numFmtId="0" fontId="7" fillId="0" borderId="0" xfId="0" applyFont="1"/>
    <xf numFmtId="0" fontId="7" fillId="0" borderId="0" xfId="0" applyFont="1" applyAlignment="1">
      <alignment vertical="top" wrapText="1"/>
    </xf>
    <xf numFmtId="0" fontId="7" fillId="0" borderId="0" xfId="0" applyFont="1" applyAlignment="1">
      <alignment wrapText="1"/>
    </xf>
    <xf numFmtId="0" fontId="7" fillId="0" borderId="0" xfId="0" applyFont="1" applyAlignment="1">
      <alignment horizontal="center"/>
    </xf>
    <xf numFmtId="0" fontId="11" fillId="16" borderId="0" xfId="0" applyFont="1" applyFill="1" applyAlignment="1">
      <alignment horizontal="center" wrapText="1"/>
    </xf>
    <xf numFmtId="0" fontId="11" fillId="16" borderId="0" xfId="0" applyFont="1" applyFill="1" applyAlignment="1">
      <alignment horizontal="center"/>
    </xf>
    <xf numFmtId="0" fontId="7" fillId="16" borderId="0" xfId="0" applyFont="1" applyFill="1"/>
    <xf numFmtId="0" fontId="7" fillId="2" borderId="0" xfId="0" applyFont="1" applyFill="1" applyAlignment="1">
      <alignment wrapText="1"/>
    </xf>
    <xf numFmtId="0" fontId="7" fillId="2" borderId="0" xfId="0" applyFont="1" applyFill="1"/>
    <xf numFmtId="0" fontId="12" fillId="2" borderId="0" xfId="0" applyFont="1" applyFill="1"/>
    <xf numFmtId="0" fontId="12" fillId="14" borderId="0" xfId="0" applyFont="1" applyFill="1"/>
    <xf numFmtId="0" fontId="1" fillId="3" borderId="1" xfId="0" applyFont="1" applyFill="1" applyBorder="1" applyAlignment="1">
      <alignment horizontal="center"/>
    </xf>
    <xf numFmtId="0" fontId="4" fillId="0" borderId="1" xfId="0" applyFont="1" applyBorder="1"/>
    <xf numFmtId="0" fontId="4" fillId="0" borderId="2" xfId="0" applyFont="1" applyBorder="1"/>
    <xf numFmtId="0" fontId="1" fillId="5" borderId="3" xfId="0" applyFont="1" applyFill="1" applyBorder="1" applyAlignment="1">
      <alignment horizontal="center"/>
    </xf>
    <xf numFmtId="0" fontId="1" fillId="7" borderId="3" xfId="0" applyFont="1" applyFill="1" applyBorder="1" applyAlignment="1">
      <alignment horizontal="center" wrapText="1"/>
    </xf>
  </cellXfs>
  <cellStyles count="1">
    <cellStyle name="Normal" xfId="0" builtinId="0"/>
  </cellStyles>
  <dxfs count="2">
    <dxf>
      <fill>
        <patternFill patternType="solid">
          <fgColor rgb="FFB7E1CD"/>
          <bgColor rgb="FFB7E1CD"/>
        </patternFill>
      </fill>
    </dxf>
    <dxf>
      <fill>
        <patternFill patternType="solid">
          <fgColor rgb="FFF4C7C3"/>
          <bgColor rgb="FFF4C7C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upport.google.com/moviestvpartners/answer/6318086" TargetMode="External"/><Relationship Id="rId13" Type="http://schemas.openxmlformats.org/officeDocument/2006/relationships/hyperlink" Target="https://support.google.com/moviestvpartners/answer/6317585" TargetMode="External"/><Relationship Id="rId3" Type="http://schemas.openxmlformats.org/officeDocument/2006/relationships/hyperlink" Target="https://support.google.com/moviestvpartners/answer/6318086" TargetMode="External"/><Relationship Id="rId7" Type="http://schemas.openxmlformats.org/officeDocument/2006/relationships/hyperlink" Target="https://support.google.com/moviestvpartners/answer/6318086" TargetMode="External"/><Relationship Id="rId12" Type="http://schemas.openxmlformats.org/officeDocument/2006/relationships/hyperlink" Target="https://support.google.com/moviestvpartners/answer/6318086" TargetMode="External"/><Relationship Id="rId17" Type="http://schemas.openxmlformats.org/officeDocument/2006/relationships/comments" Target="../comments1.xml"/><Relationship Id="rId2" Type="http://schemas.openxmlformats.org/officeDocument/2006/relationships/hyperlink" Target="https://support.google.com/moviestvpartners/answer/6318086" TargetMode="External"/><Relationship Id="rId16" Type="http://schemas.openxmlformats.org/officeDocument/2006/relationships/vmlDrawing" Target="../drawings/vmlDrawing1.vml"/><Relationship Id="rId1" Type="http://schemas.openxmlformats.org/officeDocument/2006/relationships/hyperlink" Target="https://support.google.com/moviestvpartners/answer/6317589" TargetMode="External"/><Relationship Id="rId6" Type="http://schemas.openxmlformats.org/officeDocument/2006/relationships/hyperlink" Target="https://support.google.com/moviestvpartners/answer/6318086" TargetMode="External"/><Relationship Id="rId11" Type="http://schemas.openxmlformats.org/officeDocument/2006/relationships/hyperlink" Target="https://support.google.com/moviestvpartners/answer/6318086" TargetMode="External"/><Relationship Id="rId5" Type="http://schemas.openxmlformats.org/officeDocument/2006/relationships/hyperlink" Target="https://support.google.com/moviestvpartners/answer/6318086" TargetMode="External"/><Relationship Id="rId15" Type="http://schemas.openxmlformats.org/officeDocument/2006/relationships/hyperlink" Target="https://support.google.com/moviestvpartners/answer/6317559" TargetMode="External"/><Relationship Id="rId10" Type="http://schemas.openxmlformats.org/officeDocument/2006/relationships/hyperlink" Target="https://support.google.com/moviestvpartners/answer/6318086" TargetMode="External"/><Relationship Id="rId4" Type="http://schemas.openxmlformats.org/officeDocument/2006/relationships/hyperlink" Target="https://support.google.com/moviestvpartners/answer/6318086" TargetMode="External"/><Relationship Id="rId9" Type="http://schemas.openxmlformats.org/officeDocument/2006/relationships/hyperlink" Target="https://support.google.com/moviestvpartners/answer/6318086" TargetMode="External"/><Relationship Id="rId14" Type="http://schemas.openxmlformats.org/officeDocument/2006/relationships/hyperlink" Target="https://support.google.com/moviestvpartners/answer/63181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Q121"/>
  <sheetViews>
    <sheetView showGridLines="0" tabSelected="1" workbookViewId="0">
      <pane xSplit="1" ySplit="4" topLeftCell="B5" activePane="bottomRight" state="frozen"/>
      <selection pane="topRight" activeCell="B1" sqref="B1"/>
      <selection pane="bottomLeft" activeCell="A5" sqref="A5"/>
      <selection pane="bottomRight" activeCell="A4" sqref="A4"/>
    </sheetView>
  </sheetViews>
  <sheetFormatPr baseColWidth="10" defaultColWidth="12.6640625" defaultRowHeight="15.75" customHeight="1"/>
  <cols>
    <col min="1" max="1" width="23.1640625" customWidth="1"/>
    <col min="2" max="2" width="20.6640625" customWidth="1"/>
    <col min="3" max="3" width="21.5" customWidth="1"/>
    <col min="4" max="4" width="14.5" customWidth="1"/>
    <col min="5" max="5" width="21.1640625" customWidth="1"/>
    <col min="6" max="6" width="18.1640625" customWidth="1"/>
    <col min="7" max="7" width="19.1640625" customWidth="1"/>
    <col min="8" max="8" width="22.6640625" customWidth="1"/>
    <col min="9" max="9" width="13.83203125" customWidth="1"/>
    <col min="10" max="10" width="14" customWidth="1"/>
    <col min="11" max="11" width="17.83203125" customWidth="1"/>
    <col min="12" max="12" width="25.6640625" customWidth="1"/>
    <col min="13" max="13" width="14.83203125" customWidth="1"/>
    <col min="14" max="14" width="18.5" customWidth="1"/>
    <col min="15" max="15" width="20" customWidth="1"/>
    <col min="16" max="17" width="24.5" customWidth="1"/>
  </cols>
  <sheetData>
    <row r="1" spans="1:17">
      <c r="A1" s="1" t="s">
        <v>0</v>
      </c>
      <c r="B1" s="2"/>
      <c r="C1" s="2"/>
      <c r="D1" s="2"/>
      <c r="E1" s="2"/>
      <c r="F1" s="3"/>
      <c r="G1" s="3"/>
      <c r="H1" s="3"/>
      <c r="I1" s="3"/>
      <c r="J1" s="3"/>
      <c r="K1" s="4"/>
      <c r="L1" s="4"/>
      <c r="M1" s="5"/>
      <c r="N1" s="6"/>
      <c r="O1" s="6"/>
      <c r="P1" s="7"/>
      <c r="Q1" s="8"/>
    </row>
    <row r="2" spans="1:17">
      <c r="A2" s="9" t="s">
        <v>1</v>
      </c>
      <c r="B2" s="2"/>
      <c r="C2" s="2"/>
      <c r="D2" s="2"/>
      <c r="E2" s="2"/>
      <c r="F2" s="3"/>
      <c r="G2" s="3"/>
      <c r="H2" s="3"/>
      <c r="I2" s="3"/>
      <c r="J2" s="3"/>
      <c r="K2" s="4"/>
      <c r="L2" s="4"/>
      <c r="M2" s="5"/>
      <c r="N2" s="6"/>
      <c r="O2" s="6"/>
      <c r="P2" s="7"/>
      <c r="Q2" s="8"/>
    </row>
    <row r="3" spans="1:17" ht="15.75" customHeight="1">
      <c r="A3" s="10">
        <v>45627</v>
      </c>
      <c r="B3" s="60" t="s">
        <v>2</v>
      </c>
      <c r="C3" s="61"/>
      <c r="D3" s="61"/>
      <c r="E3" s="62"/>
      <c r="F3" s="63" t="s">
        <v>3</v>
      </c>
      <c r="G3" s="61"/>
      <c r="H3" s="61"/>
      <c r="I3" s="61"/>
      <c r="J3" s="61"/>
      <c r="K3" s="61"/>
      <c r="L3" s="62"/>
      <c r="M3" s="12" t="s">
        <v>4</v>
      </c>
      <c r="N3" s="64" t="s">
        <v>5</v>
      </c>
      <c r="O3" s="62"/>
      <c r="P3" s="13" t="s">
        <v>6</v>
      </c>
      <c r="Q3" s="8" t="s">
        <v>7</v>
      </c>
    </row>
    <row r="4" spans="1:17" ht="15.75" customHeight="1">
      <c r="A4" s="14" t="s">
        <v>8</v>
      </c>
      <c r="B4" s="15" t="s">
        <v>9</v>
      </c>
      <c r="C4" s="16" t="s">
        <v>10</v>
      </c>
      <c r="D4" s="15" t="s">
        <v>11</v>
      </c>
      <c r="E4" s="15" t="s">
        <v>12</v>
      </c>
      <c r="F4" s="17" t="s">
        <v>13</v>
      </c>
      <c r="G4" s="17" t="s">
        <v>14</v>
      </c>
      <c r="H4" s="17" t="s">
        <v>15</v>
      </c>
      <c r="I4" s="17" t="s">
        <v>16</v>
      </c>
      <c r="J4" s="17" t="s">
        <v>17</v>
      </c>
      <c r="K4" s="17" t="s">
        <v>18</v>
      </c>
      <c r="L4" s="17" t="s">
        <v>19</v>
      </c>
      <c r="M4" s="12" t="s">
        <v>20</v>
      </c>
      <c r="N4" s="18" t="s">
        <v>21</v>
      </c>
      <c r="O4" s="18" t="s">
        <v>22</v>
      </c>
      <c r="P4" s="13" t="s">
        <v>22</v>
      </c>
      <c r="Q4" s="8"/>
    </row>
    <row r="5" spans="1:17" ht="15.75" customHeight="1">
      <c r="A5" s="19" t="str">
        <f>HYPERLINK("https://drive.google.com/open?id=1vIJt23RBlVNKKj4L5jqaC7F4CgEzyUfc","Albania (AL)")</f>
        <v>Albania (AL)</v>
      </c>
      <c r="B5" s="20" t="s">
        <v>23</v>
      </c>
      <c r="C5" s="21" t="s">
        <v>23</v>
      </c>
      <c r="D5" s="22" t="s">
        <v>23</v>
      </c>
      <c r="E5" s="23" t="s">
        <v>23</v>
      </c>
      <c r="F5" s="24"/>
      <c r="G5" s="25" t="s">
        <v>24</v>
      </c>
      <c r="H5" s="26"/>
      <c r="I5" s="26"/>
      <c r="J5" s="26"/>
      <c r="K5" s="27"/>
      <c r="L5" s="28" t="s">
        <v>24</v>
      </c>
      <c r="M5" s="29" t="s">
        <v>24</v>
      </c>
      <c r="N5" s="30" t="s">
        <v>24</v>
      </c>
      <c r="O5" s="31" t="s">
        <v>24</v>
      </c>
      <c r="P5" s="29" t="s">
        <v>24</v>
      </c>
      <c r="Q5" s="32" t="s">
        <v>25</v>
      </c>
    </row>
    <row r="6" spans="1:17" ht="15.75" customHeight="1">
      <c r="A6" s="19" t="str">
        <f>HYPERLINK("https://drive.google.com/open?id=1yCPFJWSOdSmhtL6R6KWVMwJl988Ycrpt","Angola (AO)")</f>
        <v>Angola (AO)</v>
      </c>
      <c r="B6" s="20" t="s">
        <v>26</v>
      </c>
      <c r="C6" s="21" t="s">
        <v>26</v>
      </c>
      <c r="D6" s="22" t="s">
        <v>26</v>
      </c>
      <c r="E6" s="23" t="s">
        <v>26</v>
      </c>
      <c r="F6" s="11" t="s">
        <v>27</v>
      </c>
      <c r="G6" s="25" t="s">
        <v>24</v>
      </c>
      <c r="H6" s="26"/>
      <c r="I6" s="26"/>
      <c r="J6" s="26"/>
      <c r="K6" s="27"/>
      <c r="L6" s="28" t="s">
        <v>24</v>
      </c>
      <c r="M6" s="29" t="s">
        <v>24</v>
      </c>
      <c r="N6" s="30" t="s">
        <v>24</v>
      </c>
      <c r="O6" s="31" t="s">
        <v>24</v>
      </c>
      <c r="P6" s="29" t="s">
        <v>24</v>
      </c>
      <c r="Q6" s="32" t="s">
        <v>28</v>
      </c>
    </row>
    <row r="7" spans="1:17" ht="15.75" customHeight="1">
      <c r="A7" s="33" t="str">
        <f>HYPERLINK("https://drive.google.com/open?id=1QVo6aeUv21ewmKo2ve3QfOGLO13TUHgn","Antigua and Barbuda (AG)")</f>
        <v>Antigua and Barbuda (AG)</v>
      </c>
      <c r="B7" s="20" t="s">
        <v>29</v>
      </c>
      <c r="C7" s="21" t="s">
        <v>29</v>
      </c>
      <c r="D7" s="22" t="s">
        <v>29</v>
      </c>
      <c r="E7" s="23" t="s">
        <v>29</v>
      </c>
      <c r="F7" s="11" t="s">
        <v>30</v>
      </c>
      <c r="G7" s="25" t="s">
        <v>24</v>
      </c>
      <c r="H7" s="26"/>
      <c r="I7" s="26"/>
      <c r="J7" s="26"/>
      <c r="K7" s="27"/>
      <c r="L7" s="28" t="s">
        <v>24</v>
      </c>
      <c r="M7" s="29" t="s">
        <v>24</v>
      </c>
      <c r="N7" s="30" t="s">
        <v>24</v>
      </c>
      <c r="O7" s="31" t="s">
        <v>24</v>
      </c>
      <c r="P7" s="29" t="s">
        <v>24</v>
      </c>
      <c r="Q7" s="32"/>
    </row>
    <row r="8" spans="1:17" ht="15.75" customHeight="1">
      <c r="A8" s="33" t="str">
        <f>HYPERLINK("https://drive.google.com/open?id=1Rq5Wb-Gvihk3dbkz09friFvji0JLVP2o","Argentina (AR)")</f>
        <v>Argentina (AR)</v>
      </c>
      <c r="B8" s="20" t="s">
        <v>31</v>
      </c>
      <c r="C8" s="21" t="s">
        <v>32</v>
      </c>
      <c r="D8" s="22" t="s">
        <v>32</v>
      </c>
      <c r="E8" s="23" t="s">
        <v>32</v>
      </c>
      <c r="F8" s="11" t="s">
        <v>30</v>
      </c>
      <c r="G8" s="25" t="s">
        <v>24</v>
      </c>
      <c r="H8" s="26"/>
      <c r="I8" s="26"/>
      <c r="J8" s="26"/>
      <c r="K8" s="27"/>
      <c r="L8" s="28" t="s">
        <v>24</v>
      </c>
      <c r="M8" s="29" t="s">
        <v>24</v>
      </c>
      <c r="N8" s="30" t="s">
        <v>24</v>
      </c>
      <c r="O8" s="31" t="s">
        <v>24</v>
      </c>
      <c r="P8" s="29" t="s">
        <v>24</v>
      </c>
      <c r="Q8" s="32" t="s">
        <v>33</v>
      </c>
    </row>
    <row r="9" spans="1:17" ht="15.75" customHeight="1">
      <c r="A9" s="19" t="str">
        <f>HYPERLINK("https://drive.google.com/open?id=1N3tdkWsHDWc44H68oaC5Sqso8N7Jn-Bq","Armenia (AM)")</f>
        <v>Armenia (AM)</v>
      </c>
      <c r="B9" s="20" t="s">
        <v>34</v>
      </c>
      <c r="C9" s="22" t="s">
        <v>35</v>
      </c>
      <c r="D9" s="22" t="s">
        <v>35</v>
      </c>
      <c r="E9" s="23" t="s">
        <v>35</v>
      </c>
      <c r="F9" s="11" t="s">
        <v>36</v>
      </c>
      <c r="G9" s="25" t="s">
        <v>24</v>
      </c>
      <c r="H9" s="26"/>
      <c r="I9" s="26"/>
      <c r="J9" s="26"/>
      <c r="K9" s="27"/>
      <c r="L9" s="28" t="s">
        <v>24</v>
      </c>
      <c r="M9" s="29" t="s">
        <v>24</v>
      </c>
      <c r="N9" s="30" t="s">
        <v>24</v>
      </c>
      <c r="O9" s="31" t="s">
        <v>24</v>
      </c>
      <c r="P9" s="29" t="s">
        <v>24</v>
      </c>
      <c r="Q9" s="32" t="s">
        <v>28</v>
      </c>
    </row>
    <row r="10" spans="1:17" ht="15.75" customHeight="1">
      <c r="A10" s="19" t="str">
        <f>HYPERLINK("https://drive.google.com/open?id=1zxyDZ3IzIZb-_EluisrifgYnT1qpAr8x","Aruba (AW)")</f>
        <v>Aruba (AW)</v>
      </c>
      <c r="B10" s="20" t="s">
        <v>37</v>
      </c>
      <c r="C10" s="22" t="s">
        <v>38</v>
      </c>
      <c r="D10" s="22" t="s">
        <v>38</v>
      </c>
      <c r="E10" s="23" t="s">
        <v>38</v>
      </c>
      <c r="F10" s="24"/>
      <c r="G10" s="25" t="s">
        <v>24</v>
      </c>
      <c r="H10" s="26"/>
      <c r="I10" s="26"/>
      <c r="J10" s="26"/>
      <c r="K10" s="27"/>
      <c r="L10" s="28" t="s">
        <v>24</v>
      </c>
      <c r="M10" s="29" t="s">
        <v>24</v>
      </c>
      <c r="N10" s="30" t="s">
        <v>24</v>
      </c>
      <c r="O10" s="31" t="s">
        <v>24</v>
      </c>
      <c r="P10" s="29" t="s">
        <v>24</v>
      </c>
      <c r="Q10" s="32"/>
    </row>
    <row r="11" spans="1:17" ht="15.75" customHeight="1">
      <c r="A11" s="33" t="str">
        <f>HYPERLINK("https://drive.google.com/open?id=1mIl78HsqSJ0-RlMGgFcK_fiy6y_Q8wB2","Australia (AU)")</f>
        <v>Australia (AU)</v>
      </c>
      <c r="B11" s="20" t="s">
        <v>29</v>
      </c>
      <c r="C11" s="21" t="s">
        <v>29</v>
      </c>
      <c r="D11" s="22" t="s">
        <v>29</v>
      </c>
      <c r="E11" s="23" t="s">
        <v>29</v>
      </c>
      <c r="F11" s="11" t="s">
        <v>39</v>
      </c>
      <c r="G11" s="34" t="s">
        <v>40</v>
      </c>
      <c r="H11" s="35" t="s">
        <v>41</v>
      </c>
      <c r="I11" s="35" t="s">
        <v>42</v>
      </c>
      <c r="J11" s="34" t="s">
        <v>40</v>
      </c>
      <c r="K11" s="36" t="s">
        <v>41</v>
      </c>
      <c r="L11" s="28" t="s">
        <v>40</v>
      </c>
      <c r="M11" s="29" t="s">
        <v>24</v>
      </c>
      <c r="N11" s="30" t="s">
        <v>24</v>
      </c>
      <c r="O11" s="31" t="s">
        <v>24</v>
      </c>
      <c r="P11" s="29" t="s">
        <v>24</v>
      </c>
      <c r="Q11" s="32"/>
    </row>
    <row r="12" spans="1:17" ht="15.75" customHeight="1">
      <c r="A12" s="33" t="str">
        <f>HYPERLINK("https://drive.google.com/open?id=13hGHLtNFWOmtgx6rOoxPPsGPEVNrO2lu","Austria (AT)")</f>
        <v>Austria (AT)</v>
      </c>
      <c r="B12" s="20" t="s">
        <v>43</v>
      </c>
      <c r="C12" s="21" t="s">
        <v>43</v>
      </c>
      <c r="D12" s="22" t="s">
        <v>43</v>
      </c>
      <c r="E12" s="23" t="s">
        <v>43</v>
      </c>
      <c r="F12" s="11" t="s">
        <v>44</v>
      </c>
      <c r="G12" s="25" t="s">
        <v>24</v>
      </c>
      <c r="H12" s="35" t="s">
        <v>45</v>
      </c>
      <c r="I12" s="35" t="s">
        <v>44</v>
      </c>
      <c r="J12" s="25" t="s">
        <v>24</v>
      </c>
      <c r="K12" s="36" t="s">
        <v>45</v>
      </c>
      <c r="L12" s="28" t="s">
        <v>24</v>
      </c>
      <c r="M12" s="29" t="s">
        <v>24</v>
      </c>
      <c r="N12" s="30" t="s">
        <v>24</v>
      </c>
      <c r="O12" s="31" t="s">
        <v>24</v>
      </c>
      <c r="P12" s="29" t="s">
        <v>24</v>
      </c>
      <c r="Q12" s="32" t="s">
        <v>28</v>
      </c>
    </row>
    <row r="13" spans="1:17" ht="15.75" customHeight="1">
      <c r="A13" s="19" t="str">
        <f>HYPERLINK("https://drive.google.com/open?id=1r2HKt9mEwmjsyUSr4CdcMbLDXiCQSoUo","Azerbaijan (AZ)")</f>
        <v>Azerbaijan (AZ)</v>
      </c>
      <c r="B13" s="20" t="s">
        <v>46</v>
      </c>
      <c r="C13" s="22" t="s">
        <v>47</v>
      </c>
      <c r="D13" s="22" t="s">
        <v>47</v>
      </c>
      <c r="E13" s="23" t="s">
        <v>47</v>
      </c>
      <c r="F13" s="11" t="s">
        <v>36</v>
      </c>
      <c r="G13" s="25" t="s">
        <v>24</v>
      </c>
      <c r="H13" s="26"/>
      <c r="I13" s="26"/>
      <c r="J13" s="26"/>
      <c r="K13" s="27"/>
      <c r="L13" s="28" t="s">
        <v>24</v>
      </c>
      <c r="M13" s="29" t="s">
        <v>24</v>
      </c>
      <c r="N13" s="30" t="s">
        <v>24</v>
      </c>
      <c r="O13" s="31" t="s">
        <v>24</v>
      </c>
      <c r="P13" s="29" t="s">
        <v>24</v>
      </c>
      <c r="Q13" s="32" t="s">
        <v>28</v>
      </c>
    </row>
    <row r="14" spans="1:17" ht="15.75" customHeight="1">
      <c r="A14" s="19" t="str">
        <f>HYPERLINK("https://drive.google.com/open?id=1yN-S5YNP3yPRbW-70Pt9MIN1D6It7WjH","Bahrain (BH)")</f>
        <v>Bahrain (BH)</v>
      </c>
      <c r="B14" s="20" t="s">
        <v>48</v>
      </c>
      <c r="C14" s="21" t="s">
        <v>48</v>
      </c>
      <c r="D14" s="22" t="s">
        <v>48</v>
      </c>
      <c r="E14" s="23" t="s">
        <v>48</v>
      </c>
      <c r="F14" s="11" t="s">
        <v>30</v>
      </c>
      <c r="G14" s="34" t="s">
        <v>40</v>
      </c>
      <c r="H14" s="35" t="s">
        <v>49</v>
      </c>
      <c r="I14" s="26"/>
      <c r="J14" s="26"/>
      <c r="K14" s="27"/>
      <c r="L14" s="28" t="s">
        <v>24</v>
      </c>
      <c r="M14" s="29" t="s">
        <v>24</v>
      </c>
      <c r="N14" s="30" t="s">
        <v>24</v>
      </c>
      <c r="O14" s="31" t="s">
        <v>24</v>
      </c>
      <c r="P14" s="29" t="s">
        <v>24</v>
      </c>
      <c r="Q14" s="32" t="s">
        <v>25</v>
      </c>
    </row>
    <row r="15" spans="1:17" ht="15.75" customHeight="1">
      <c r="A15" s="19" t="str">
        <f>HYPERLINK("https://drive.google.com/open?id=1HgKx2xkyKXJU8h1Pb8fRndOrMchp_M0t","Belarus (BY)")</f>
        <v>Belarus (BY)</v>
      </c>
      <c r="B15" s="20" t="s">
        <v>34</v>
      </c>
      <c r="C15" s="22" t="s">
        <v>50</v>
      </c>
      <c r="D15" s="22" t="s">
        <v>50</v>
      </c>
      <c r="E15" s="23" t="s">
        <v>50</v>
      </c>
      <c r="F15" s="11" t="s">
        <v>36</v>
      </c>
      <c r="G15" s="25" t="s">
        <v>24</v>
      </c>
      <c r="H15" s="26"/>
      <c r="I15" s="26"/>
      <c r="J15" s="26"/>
      <c r="K15" s="27"/>
      <c r="L15" s="28" t="s">
        <v>24</v>
      </c>
      <c r="M15" s="29" t="s">
        <v>24</v>
      </c>
      <c r="N15" s="30" t="s">
        <v>24</v>
      </c>
      <c r="O15" s="31" t="s">
        <v>24</v>
      </c>
      <c r="P15" s="29" t="s">
        <v>24</v>
      </c>
      <c r="Q15" s="32" t="s">
        <v>51</v>
      </c>
    </row>
    <row r="16" spans="1:17" ht="15.75" customHeight="1">
      <c r="A16" s="33" t="str">
        <f>HYPERLINK("https://drive.google.com/open?id=1VLPtFWltC-CzKk9yZ1u13YUUrBVXzU5T","Belgium (BE)")</f>
        <v>Belgium (BE)</v>
      </c>
      <c r="B16" s="20" t="s">
        <v>52</v>
      </c>
      <c r="C16" s="22" t="s">
        <v>53</v>
      </c>
      <c r="D16" s="22" t="s">
        <v>53</v>
      </c>
      <c r="E16" s="23" t="s">
        <v>53</v>
      </c>
      <c r="F16" s="11" t="s">
        <v>30</v>
      </c>
      <c r="G16" s="25" t="s">
        <v>24</v>
      </c>
      <c r="H16" s="26"/>
      <c r="I16" s="26"/>
      <c r="J16" s="26"/>
      <c r="K16" s="27"/>
      <c r="L16" s="28" t="s">
        <v>24</v>
      </c>
      <c r="M16" s="29" t="s">
        <v>24</v>
      </c>
      <c r="N16" s="30" t="s">
        <v>24</v>
      </c>
      <c r="O16" s="31" t="s">
        <v>24</v>
      </c>
      <c r="P16" s="29" t="s">
        <v>24</v>
      </c>
      <c r="Q16" s="32" t="s">
        <v>54</v>
      </c>
    </row>
    <row r="17" spans="1:17" ht="15.75" customHeight="1">
      <c r="A17" s="19" t="str">
        <f>HYPERLINK("https://drive.google.com/open?id=1NPYfyWlLAIRvECCshNhtCk94SnvrOPPu","Belize (BZ)")</f>
        <v>Belize (BZ)</v>
      </c>
      <c r="B17" s="20" t="s">
        <v>29</v>
      </c>
      <c r="C17" s="22" t="s">
        <v>29</v>
      </c>
      <c r="D17" s="22" t="s">
        <v>29</v>
      </c>
      <c r="E17" s="23" t="s">
        <v>29</v>
      </c>
      <c r="F17" s="24"/>
      <c r="G17" s="25" t="s">
        <v>24</v>
      </c>
      <c r="H17" s="26"/>
      <c r="I17" s="26"/>
      <c r="J17" s="26"/>
      <c r="K17" s="27"/>
      <c r="L17" s="28" t="s">
        <v>24</v>
      </c>
      <c r="M17" s="29" t="s">
        <v>24</v>
      </c>
      <c r="N17" s="30" t="s">
        <v>24</v>
      </c>
      <c r="O17" s="31" t="s">
        <v>24</v>
      </c>
      <c r="P17" s="29" t="s">
        <v>24</v>
      </c>
      <c r="Q17" s="32" t="s">
        <v>55</v>
      </c>
    </row>
    <row r="18" spans="1:17" ht="15.75" customHeight="1">
      <c r="A18" s="19" t="str">
        <f>HYPERLINK("https://drive.google.com/open?id=1G7od4oz3oJir7apL30x7KnPINOQm94bo","Benin (BJ)")</f>
        <v>Benin (BJ)</v>
      </c>
      <c r="B18" s="20" t="s">
        <v>56</v>
      </c>
      <c r="C18" s="21" t="s">
        <v>56</v>
      </c>
      <c r="D18" s="22" t="s">
        <v>56</v>
      </c>
      <c r="E18" s="23" t="s">
        <v>56</v>
      </c>
      <c r="F18" s="11" t="s">
        <v>57</v>
      </c>
      <c r="G18" s="25" t="s">
        <v>24</v>
      </c>
      <c r="H18" s="26"/>
      <c r="I18" s="26"/>
      <c r="J18" s="26"/>
      <c r="K18" s="27"/>
      <c r="L18" s="28" t="s">
        <v>24</v>
      </c>
      <c r="M18" s="29" t="s">
        <v>24</v>
      </c>
      <c r="N18" s="30" t="s">
        <v>24</v>
      </c>
      <c r="O18" s="31" t="s">
        <v>24</v>
      </c>
      <c r="P18" s="29" t="s">
        <v>24</v>
      </c>
      <c r="Q18" s="32" t="s">
        <v>28</v>
      </c>
    </row>
    <row r="19" spans="1:17" ht="15.75" customHeight="1">
      <c r="A19" s="19" t="str">
        <f>HYPERLINK("https://drive.google.com/open?id=1V1M-sWWAbFukNlOjK24PahtW06VewfcH","Bolivia (BO)")</f>
        <v>Bolivia (BO)</v>
      </c>
      <c r="B19" s="20" t="s">
        <v>31</v>
      </c>
      <c r="C19" s="22" t="s">
        <v>32</v>
      </c>
      <c r="D19" s="22" t="s">
        <v>32</v>
      </c>
      <c r="E19" s="23" t="s">
        <v>32</v>
      </c>
      <c r="F19" s="11" t="s">
        <v>30</v>
      </c>
      <c r="G19" s="25" t="s">
        <v>24</v>
      </c>
      <c r="H19" s="26"/>
      <c r="I19" s="26"/>
      <c r="J19" s="26"/>
      <c r="K19" s="27"/>
      <c r="L19" s="28" t="s">
        <v>24</v>
      </c>
      <c r="M19" s="29" t="s">
        <v>24</v>
      </c>
      <c r="N19" s="30" t="s">
        <v>24</v>
      </c>
      <c r="O19" s="31" t="s">
        <v>24</v>
      </c>
      <c r="P19" s="29" t="s">
        <v>24</v>
      </c>
      <c r="Q19" s="32" t="s">
        <v>33</v>
      </c>
    </row>
    <row r="20" spans="1:17" ht="15.75" customHeight="1">
      <c r="A20" s="19" t="str">
        <f>HYPERLINK("https://drive.google.com/open?id=16WLL6Fppek5thI-jDtpaKfkQPRThvg_G","Bosnia and Herzegovina (BA)")</f>
        <v>Bosnia and Herzegovina (BA)</v>
      </c>
      <c r="B20" s="20" t="s">
        <v>58</v>
      </c>
      <c r="C20" s="22" t="s">
        <v>59</v>
      </c>
      <c r="D20" s="22" t="s">
        <v>59</v>
      </c>
      <c r="E20" s="23" t="s">
        <v>59</v>
      </c>
      <c r="F20" s="11" t="s">
        <v>30</v>
      </c>
      <c r="G20" s="25" t="s">
        <v>24</v>
      </c>
      <c r="H20" s="26"/>
      <c r="I20" s="26"/>
      <c r="J20" s="26"/>
      <c r="K20" s="27"/>
      <c r="L20" s="28" t="s">
        <v>24</v>
      </c>
      <c r="M20" s="29" t="s">
        <v>24</v>
      </c>
      <c r="N20" s="30" t="s">
        <v>24</v>
      </c>
      <c r="O20" s="31" t="s">
        <v>24</v>
      </c>
      <c r="P20" s="29" t="s">
        <v>24</v>
      </c>
      <c r="Q20" s="32" t="s">
        <v>60</v>
      </c>
    </row>
    <row r="21" spans="1:17" ht="15.75" customHeight="1">
      <c r="A21" s="19" t="str">
        <f>HYPERLINK("https://drive.google.com/open?id=146pJKlRjaPJBmZgH3AHpL3RJ5t-Cg-GP","Botswana (BW)")</f>
        <v>Botswana (BW)</v>
      </c>
      <c r="B21" s="20" t="s">
        <v>29</v>
      </c>
      <c r="C21" s="21" t="s">
        <v>29</v>
      </c>
      <c r="D21" s="22" t="s">
        <v>29</v>
      </c>
      <c r="E21" s="23" t="s">
        <v>29</v>
      </c>
      <c r="F21" s="11" t="s">
        <v>30</v>
      </c>
      <c r="G21" s="25" t="s">
        <v>24</v>
      </c>
      <c r="H21" s="26"/>
      <c r="I21" s="26"/>
      <c r="J21" s="26"/>
      <c r="K21" s="27"/>
      <c r="L21" s="28" t="s">
        <v>24</v>
      </c>
      <c r="M21" s="29" t="s">
        <v>24</v>
      </c>
      <c r="N21" s="30" t="s">
        <v>24</v>
      </c>
      <c r="O21" s="31" t="s">
        <v>24</v>
      </c>
      <c r="P21" s="29" t="s">
        <v>24</v>
      </c>
      <c r="Q21" s="32"/>
    </row>
    <row r="22" spans="1:17" ht="15.75" customHeight="1">
      <c r="A22" s="33" t="str">
        <f>HYPERLINK("https://drive.google.com/open?id=1hmZ_F1q6oJ8RwYuNxxJ-rVd0VHW1n1uD","Brazil (BR)")</f>
        <v>Brazil (BR)</v>
      </c>
      <c r="B22" s="20" t="s">
        <v>61</v>
      </c>
      <c r="C22" s="21" t="s">
        <v>26</v>
      </c>
      <c r="D22" s="22" t="s">
        <v>26</v>
      </c>
      <c r="E22" s="23" t="s">
        <v>26</v>
      </c>
      <c r="F22" s="11" t="s">
        <v>62</v>
      </c>
      <c r="G22" s="34" t="s">
        <v>40</v>
      </c>
      <c r="H22" s="35" t="s">
        <v>63</v>
      </c>
      <c r="I22" s="26"/>
      <c r="J22" s="26"/>
      <c r="K22" s="27"/>
      <c r="L22" s="28" t="s">
        <v>64</v>
      </c>
      <c r="M22" s="29" t="s">
        <v>24</v>
      </c>
      <c r="N22" s="30" t="s">
        <v>24</v>
      </c>
      <c r="O22" s="31" t="s">
        <v>24</v>
      </c>
      <c r="P22" s="29" t="s">
        <v>24</v>
      </c>
      <c r="Q22" s="32"/>
    </row>
    <row r="23" spans="1:17" ht="15.75" customHeight="1">
      <c r="A23" s="19" t="str">
        <f>HYPERLINK("https://drive.google.com/open?id=1JFMW8OGyweK0i6N51ShW-UOSHtGa9jNC","Burkina Faso (BF)")</f>
        <v>Burkina Faso (BF)</v>
      </c>
      <c r="B23" s="20" t="s">
        <v>56</v>
      </c>
      <c r="C23" s="21" t="s">
        <v>56</v>
      </c>
      <c r="D23" s="22" t="s">
        <v>56</v>
      </c>
      <c r="E23" s="23" t="s">
        <v>56</v>
      </c>
      <c r="F23" s="11" t="s">
        <v>57</v>
      </c>
      <c r="G23" s="25" t="s">
        <v>24</v>
      </c>
      <c r="H23" s="26"/>
      <c r="I23" s="26"/>
      <c r="J23" s="26"/>
      <c r="K23" s="27"/>
      <c r="L23" s="28" t="s">
        <v>24</v>
      </c>
      <c r="M23" s="29" t="s">
        <v>24</v>
      </c>
      <c r="N23" s="30" t="s">
        <v>24</v>
      </c>
      <c r="O23" s="31" t="s">
        <v>24</v>
      </c>
      <c r="P23" s="29" t="s">
        <v>24</v>
      </c>
      <c r="Q23" s="32" t="s">
        <v>28</v>
      </c>
    </row>
    <row r="24" spans="1:17" ht="15.75" customHeight="1">
      <c r="A24" s="19" t="str">
        <f>HYPERLINK("https://drive.google.com/open?id=1NT45qqQYyjjHnw_BvwqJu5AZgrX23ook","Cambodia (KH)")</f>
        <v>Cambodia (KH)</v>
      </c>
      <c r="B24" s="20" t="s">
        <v>65</v>
      </c>
      <c r="C24" s="22" t="s">
        <v>65</v>
      </c>
      <c r="D24" s="22" t="s">
        <v>65</v>
      </c>
      <c r="E24" s="23" t="s">
        <v>65</v>
      </c>
      <c r="F24" s="24"/>
      <c r="G24" s="25" t="s">
        <v>24</v>
      </c>
      <c r="H24" s="26"/>
      <c r="I24" s="26"/>
      <c r="J24" s="26"/>
      <c r="K24" s="27"/>
      <c r="L24" s="28" t="s">
        <v>24</v>
      </c>
      <c r="M24" s="29" t="s">
        <v>24</v>
      </c>
      <c r="N24" s="30" t="s">
        <v>24</v>
      </c>
      <c r="O24" s="31" t="s">
        <v>24</v>
      </c>
      <c r="P24" s="29" t="s">
        <v>24</v>
      </c>
      <c r="Q24" s="32" t="s">
        <v>25</v>
      </c>
    </row>
    <row r="25" spans="1:17" ht="15.75" customHeight="1">
      <c r="A25" s="33" t="str">
        <f>HYPERLINK("https://drive.google.com/open?id=1uICPYGHVHoyglvdo8uX_1dozP96wQf7_","Canada (CA)")</f>
        <v>Canada (CA)</v>
      </c>
      <c r="B25" s="20" t="s">
        <v>29</v>
      </c>
      <c r="C25" s="22" t="s">
        <v>66</v>
      </c>
      <c r="D25" s="22" t="s">
        <v>67</v>
      </c>
      <c r="E25" s="23" t="s">
        <v>66</v>
      </c>
      <c r="F25" s="11" t="s">
        <v>68</v>
      </c>
      <c r="G25" s="25" t="s">
        <v>24</v>
      </c>
      <c r="H25" s="26"/>
      <c r="I25" s="35" t="s">
        <v>69</v>
      </c>
      <c r="J25" s="25" t="s">
        <v>24</v>
      </c>
      <c r="K25" s="27"/>
      <c r="L25" s="28" t="s">
        <v>24</v>
      </c>
      <c r="M25" s="29" t="s">
        <v>24</v>
      </c>
      <c r="N25" s="30" t="s">
        <v>24</v>
      </c>
      <c r="O25" s="31" t="s">
        <v>24</v>
      </c>
      <c r="P25" s="29" t="s">
        <v>24</v>
      </c>
      <c r="Q25" s="32" t="s">
        <v>70</v>
      </c>
    </row>
    <row r="26" spans="1:17" ht="15.75" customHeight="1">
      <c r="A26" s="19" t="str">
        <f>HYPERLINK("https://drive.google.com/open?id=1JjekUVg-LnZC7jgaoasW4pglNnidd3Og","Cape Verde (CV)")</f>
        <v>Cape Verde (CV)</v>
      </c>
      <c r="B26" s="20" t="s">
        <v>26</v>
      </c>
      <c r="C26" s="22" t="s">
        <v>26</v>
      </c>
      <c r="D26" s="22" t="s">
        <v>26</v>
      </c>
      <c r="E26" s="23" t="s">
        <v>26</v>
      </c>
      <c r="F26" s="11" t="s">
        <v>27</v>
      </c>
      <c r="G26" s="25" t="s">
        <v>24</v>
      </c>
      <c r="H26" s="26"/>
      <c r="I26" s="26"/>
      <c r="J26" s="26"/>
      <c r="K26" s="27"/>
      <c r="L26" s="28" t="s">
        <v>24</v>
      </c>
      <c r="M26" s="29" t="s">
        <v>24</v>
      </c>
      <c r="N26" s="30" t="s">
        <v>24</v>
      </c>
      <c r="O26" s="31" t="s">
        <v>24</v>
      </c>
      <c r="P26" s="29" t="s">
        <v>24</v>
      </c>
      <c r="Q26" s="32" t="s">
        <v>28</v>
      </c>
    </row>
    <row r="27" spans="1:17" ht="15.75" customHeight="1">
      <c r="A27" s="19" t="str">
        <f>HYPERLINK("https://drive.google.com/open?id=19NBULZUUosVnp_PChQg0exVRexmDGwPf","Chile (CL)")</f>
        <v>Chile (CL)</v>
      </c>
      <c r="B27" s="20" t="s">
        <v>31</v>
      </c>
      <c r="C27" s="22" t="s">
        <v>32</v>
      </c>
      <c r="D27" s="22" t="s">
        <v>32</v>
      </c>
      <c r="E27" s="23" t="s">
        <v>32</v>
      </c>
      <c r="F27" s="11" t="s">
        <v>30</v>
      </c>
      <c r="G27" s="25" t="s">
        <v>24</v>
      </c>
      <c r="H27" s="26"/>
      <c r="I27" s="26"/>
      <c r="J27" s="26"/>
      <c r="K27" s="27"/>
      <c r="L27" s="28" t="s">
        <v>24</v>
      </c>
      <c r="M27" s="29" t="s">
        <v>24</v>
      </c>
      <c r="N27" s="30" t="s">
        <v>24</v>
      </c>
      <c r="O27" s="31" t="s">
        <v>24</v>
      </c>
      <c r="P27" s="29" t="s">
        <v>24</v>
      </c>
      <c r="Q27" s="32" t="s">
        <v>33</v>
      </c>
    </row>
    <row r="28" spans="1:17" ht="15.75" customHeight="1">
      <c r="A28" s="19" t="str">
        <f>HYPERLINK("https://drive.google.com/open?id=1sIlxd0vt-y8DOZrzenCQGdvjuujnjo3n","Colombia (CO)")</f>
        <v>Colombia (CO)</v>
      </c>
      <c r="B28" s="20" t="s">
        <v>31</v>
      </c>
      <c r="C28" s="22" t="s">
        <v>32</v>
      </c>
      <c r="D28" s="22" t="s">
        <v>32</v>
      </c>
      <c r="E28" s="23" t="s">
        <v>32</v>
      </c>
      <c r="F28" s="11" t="s">
        <v>30</v>
      </c>
      <c r="G28" s="25" t="s">
        <v>24</v>
      </c>
      <c r="H28" s="26"/>
      <c r="I28" s="26"/>
      <c r="J28" s="26"/>
      <c r="K28" s="27"/>
      <c r="L28" s="28" t="s">
        <v>24</v>
      </c>
      <c r="M28" s="29" t="s">
        <v>24</v>
      </c>
      <c r="N28" s="30" t="s">
        <v>24</v>
      </c>
      <c r="O28" s="31" t="s">
        <v>24</v>
      </c>
      <c r="P28" s="29" t="s">
        <v>24</v>
      </c>
      <c r="Q28" s="32" t="s">
        <v>33</v>
      </c>
    </row>
    <row r="29" spans="1:17" ht="15.75" customHeight="1">
      <c r="A29" s="19" t="str">
        <f>HYPERLINK("https://drive.google.com/open?id=1kadVCctEcJB3k7GaMjNoXB6kcESFzMbA","Costa Rica (CR)")</f>
        <v>Costa Rica (CR)</v>
      </c>
      <c r="B29" s="20" t="s">
        <v>31</v>
      </c>
      <c r="C29" s="22" t="s">
        <v>32</v>
      </c>
      <c r="D29" s="22" t="s">
        <v>32</v>
      </c>
      <c r="E29" s="23" t="s">
        <v>32</v>
      </c>
      <c r="F29" s="11" t="s">
        <v>30</v>
      </c>
      <c r="G29" s="25" t="s">
        <v>24</v>
      </c>
      <c r="H29" s="26"/>
      <c r="I29" s="26"/>
      <c r="J29" s="26"/>
      <c r="K29" s="27"/>
      <c r="L29" s="28" t="s">
        <v>24</v>
      </c>
      <c r="M29" s="29" t="s">
        <v>24</v>
      </c>
      <c r="N29" s="30" t="s">
        <v>24</v>
      </c>
      <c r="O29" s="31" t="s">
        <v>24</v>
      </c>
      <c r="P29" s="29" t="s">
        <v>24</v>
      </c>
      <c r="Q29" s="32" t="s">
        <v>33</v>
      </c>
    </row>
    <row r="30" spans="1:17" ht="15.75" customHeight="1">
      <c r="A30" s="19" t="str">
        <f>HYPERLINK("https://drive.google.com/open?id=1jjysSoFF9-AVQc28csPs91WGIoTnZlvT","Croatia (HR)")</f>
        <v>Croatia (HR)</v>
      </c>
      <c r="B30" s="20" t="s">
        <v>71</v>
      </c>
      <c r="C30" s="21" t="s">
        <v>72</v>
      </c>
      <c r="D30" s="22" t="s">
        <v>72</v>
      </c>
      <c r="E30" s="23" t="s">
        <v>72</v>
      </c>
      <c r="F30" s="24"/>
      <c r="G30" s="25" t="s">
        <v>24</v>
      </c>
      <c r="H30" s="26"/>
      <c r="I30" s="26"/>
      <c r="J30" s="26"/>
      <c r="K30" s="27"/>
      <c r="L30" s="28" t="s">
        <v>24</v>
      </c>
      <c r="M30" s="29" t="s">
        <v>24</v>
      </c>
      <c r="N30" s="30" t="s">
        <v>24</v>
      </c>
      <c r="O30" s="31" t="s">
        <v>24</v>
      </c>
      <c r="P30" s="29" t="s">
        <v>24</v>
      </c>
      <c r="Q30" s="32"/>
    </row>
    <row r="31" spans="1:17" ht="15.75" customHeight="1">
      <c r="A31" s="19" t="str">
        <f>HYPERLINK("https://drive.google.com/open?id=1W64Tl1YhASnWNAikw-11PPjR6xJRcb3d","Cyprus (CY)")</f>
        <v>Cyprus (CY)</v>
      </c>
      <c r="B31" s="20" t="s">
        <v>73</v>
      </c>
      <c r="C31" s="22" t="s">
        <v>74</v>
      </c>
      <c r="D31" s="22" t="s">
        <v>74</v>
      </c>
      <c r="E31" s="23" t="s">
        <v>74</v>
      </c>
      <c r="F31" s="11" t="s">
        <v>75</v>
      </c>
      <c r="G31" s="25" t="s">
        <v>24</v>
      </c>
      <c r="H31" s="26"/>
      <c r="I31" s="26"/>
      <c r="J31" s="26"/>
      <c r="K31" s="27"/>
      <c r="L31" s="28" t="s">
        <v>24</v>
      </c>
      <c r="M31" s="29" t="s">
        <v>24</v>
      </c>
      <c r="N31" s="30" t="s">
        <v>24</v>
      </c>
      <c r="O31" s="31" t="s">
        <v>24</v>
      </c>
      <c r="P31" s="29" t="s">
        <v>24</v>
      </c>
      <c r="Q31" s="32"/>
    </row>
    <row r="32" spans="1:17" ht="15.75" customHeight="1">
      <c r="A32" s="19" t="str">
        <f>HYPERLINK("https://drive.google.com/open?id=1y4KG0ot5wTmh5HzgOGQxpgurVbStGsQn","Czechia (CZ)")</f>
        <v>Czechia (CZ)</v>
      </c>
      <c r="B32" s="20" t="s">
        <v>76</v>
      </c>
      <c r="C32" s="22" t="s">
        <v>77</v>
      </c>
      <c r="D32" s="22" t="s">
        <v>77</v>
      </c>
      <c r="E32" s="23" t="s">
        <v>77</v>
      </c>
      <c r="F32" s="11" t="s">
        <v>75</v>
      </c>
      <c r="G32" s="25" t="s">
        <v>24</v>
      </c>
      <c r="H32" s="26"/>
      <c r="I32" s="26"/>
      <c r="J32" s="26"/>
      <c r="K32" s="27"/>
      <c r="L32" s="28" t="s">
        <v>24</v>
      </c>
      <c r="M32" s="29" t="s">
        <v>24</v>
      </c>
      <c r="N32" s="30" t="s">
        <v>24</v>
      </c>
      <c r="O32" s="31" t="s">
        <v>24</v>
      </c>
      <c r="P32" s="29" t="s">
        <v>24</v>
      </c>
      <c r="Q32" s="32" t="s">
        <v>28</v>
      </c>
    </row>
    <row r="33" spans="1:17" ht="15.75" customHeight="1">
      <c r="A33" s="33" t="str">
        <f>HYPERLINK("https://drive.google.com/open?id=17tPQFQBj5tfTVcNthnzW51c866JRorBf","Denmark (DK)")</f>
        <v>Denmark (DK)</v>
      </c>
      <c r="B33" s="20" t="s">
        <v>78</v>
      </c>
      <c r="C33" s="21" t="s">
        <v>79</v>
      </c>
      <c r="D33" s="22" t="s">
        <v>79</v>
      </c>
      <c r="E33" s="23" t="s">
        <v>79</v>
      </c>
      <c r="F33" s="11" t="s">
        <v>80</v>
      </c>
      <c r="G33" s="25" t="s">
        <v>24</v>
      </c>
      <c r="H33" s="26"/>
      <c r="I33" s="26"/>
      <c r="J33" s="26"/>
      <c r="K33" s="27"/>
      <c r="L33" s="28" t="s">
        <v>24</v>
      </c>
      <c r="M33" s="29" t="s">
        <v>24</v>
      </c>
      <c r="N33" s="37" t="s">
        <v>81</v>
      </c>
      <c r="O33" s="31" t="s">
        <v>24</v>
      </c>
      <c r="P33" s="29" t="s">
        <v>24</v>
      </c>
      <c r="Q33" s="32"/>
    </row>
    <row r="34" spans="1:17" ht="15.75" customHeight="1">
      <c r="A34" s="19" t="str">
        <f>HYPERLINK("https://drive.google.com/open?id=1cfQfQbUEwfPu-wP7wfCOCWBxbStGRv3Q","Dominican Republic (DO)")</f>
        <v>Dominican Republic (DO)</v>
      </c>
      <c r="B34" s="20" t="s">
        <v>31</v>
      </c>
      <c r="C34" s="22" t="s">
        <v>32</v>
      </c>
      <c r="D34" s="22" t="s">
        <v>32</v>
      </c>
      <c r="E34" s="23" t="s">
        <v>32</v>
      </c>
      <c r="F34" s="11" t="s">
        <v>30</v>
      </c>
      <c r="G34" s="25" t="s">
        <v>24</v>
      </c>
      <c r="H34" s="26"/>
      <c r="I34" s="26"/>
      <c r="J34" s="26"/>
      <c r="K34" s="27"/>
      <c r="L34" s="28" t="s">
        <v>24</v>
      </c>
      <c r="M34" s="29" t="s">
        <v>24</v>
      </c>
      <c r="N34" s="30" t="s">
        <v>24</v>
      </c>
      <c r="O34" s="31" t="s">
        <v>24</v>
      </c>
      <c r="P34" s="29" t="s">
        <v>24</v>
      </c>
      <c r="Q34" s="32" t="s">
        <v>33</v>
      </c>
    </row>
    <row r="35" spans="1:17" ht="15.75" customHeight="1">
      <c r="A35" s="19" t="str">
        <f>HYPERLINK("https://drive.google.com/open?id=1pYxGJsRH1fG6U3R5wHkolMt0oMb0-cDs","Ecuador (EC)")</f>
        <v>Ecuador (EC)</v>
      </c>
      <c r="B35" s="20" t="s">
        <v>31</v>
      </c>
      <c r="C35" s="22" t="s">
        <v>32</v>
      </c>
      <c r="D35" s="22" t="s">
        <v>32</v>
      </c>
      <c r="E35" s="23" t="s">
        <v>32</v>
      </c>
      <c r="F35" s="11" t="s">
        <v>30</v>
      </c>
      <c r="G35" s="25" t="s">
        <v>24</v>
      </c>
      <c r="H35" s="26"/>
      <c r="I35" s="26"/>
      <c r="J35" s="26"/>
      <c r="K35" s="27"/>
      <c r="L35" s="28" t="s">
        <v>24</v>
      </c>
      <c r="M35" s="29" t="s">
        <v>24</v>
      </c>
      <c r="N35" s="30" t="s">
        <v>24</v>
      </c>
      <c r="O35" s="31" t="s">
        <v>24</v>
      </c>
      <c r="P35" s="29" t="s">
        <v>24</v>
      </c>
      <c r="Q35" s="32" t="s">
        <v>33</v>
      </c>
    </row>
    <row r="36" spans="1:17" ht="15.75" customHeight="1">
      <c r="A36" s="19" t="str">
        <f>HYPERLINK("https://drive.google.com/open?id=1Ogf3thQl-5d2vggNaur_JeFfopsKNCBb","Egypt (EG)")</f>
        <v>Egypt (EG)</v>
      </c>
      <c r="B36" s="20" t="s">
        <v>82</v>
      </c>
      <c r="C36" s="21" t="s">
        <v>82</v>
      </c>
      <c r="D36" s="22" t="s">
        <v>82</v>
      </c>
      <c r="E36" s="23" t="s">
        <v>82</v>
      </c>
      <c r="F36" s="11" t="s">
        <v>30</v>
      </c>
      <c r="G36" s="34" t="s">
        <v>40</v>
      </c>
      <c r="H36" s="35" t="s">
        <v>49</v>
      </c>
      <c r="I36" s="26"/>
      <c r="J36" s="26"/>
      <c r="K36" s="27"/>
      <c r="L36" s="28" t="s">
        <v>24</v>
      </c>
      <c r="M36" s="29" t="s">
        <v>24</v>
      </c>
      <c r="N36" s="30" t="s">
        <v>24</v>
      </c>
      <c r="O36" s="31" t="s">
        <v>24</v>
      </c>
      <c r="P36" s="29" t="s">
        <v>24</v>
      </c>
      <c r="Q36" s="32" t="s">
        <v>28</v>
      </c>
    </row>
    <row r="37" spans="1:17" ht="15.75" customHeight="1">
      <c r="A37" s="19" t="str">
        <f>HYPERLINK("https://drive.google.com/open?id=10SxCyPMIAIFkY6qP5wiB9kOGHmVhlREK","El Salvador (SV)")</f>
        <v>El Salvador (SV)</v>
      </c>
      <c r="B37" s="20" t="s">
        <v>31</v>
      </c>
      <c r="C37" s="22" t="s">
        <v>32</v>
      </c>
      <c r="D37" s="22" t="s">
        <v>32</v>
      </c>
      <c r="E37" s="23" t="s">
        <v>32</v>
      </c>
      <c r="F37" s="11" t="s">
        <v>30</v>
      </c>
      <c r="G37" s="25" t="s">
        <v>24</v>
      </c>
      <c r="H37" s="26"/>
      <c r="I37" s="26"/>
      <c r="J37" s="26"/>
      <c r="K37" s="27"/>
      <c r="L37" s="28" t="s">
        <v>24</v>
      </c>
      <c r="M37" s="29" t="s">
        <v>24</v>
      </c>
      <c r="N37" s="30" t="s">
        <v>24</v>
      </c>
      <c r="O37" s="31" t="s">
        <v>24</v>
      </c>
      <c r="P37" s="29" t="s">
        <v>24</v>
      </c>
      <c r="Q37" s="32" t="s">
        <v>33</v>
      </c>
    </row>
    <row r="38" spans="1:17" ht="15.75" customHeight="1">
      <c r="A38" s="19" t="str">
        <f>HYPERLINK("https://drive.google.com/open?id=1l0yyhVbkGYRXNQs6OL1PtaTMQoDLK-BG","Estonia (EE)")</f>
        <v>Estonia (EE)</v>
      </c>
      <c r="B38" s="20" t="s">
        <v>83</v>
      </c>
      <c r="C38" s="21" t="s">
        <v>84</v>
      </c>
      <c r="D38" s="22" t="s">
        <v>84</v>
      </c>
      <c r="E38" s="23" t="s">
        <v>84</v>
      </c>
      <c r="F38" s="11" t="s">
        <v>75</v>
      </c>
      <c r="G38" s="25" t="s">
        <v>24</v>
      </c>
      <c r="H38" s="26"/>
      <c r="I38" s="26"/>
      <c r="J38" s="26"/>
      <c r="K38" s="27"/>
      <c r="L38" s="28" t="s">
        <v>24</v>
      </c>
      <c r="M38" s="29" t="s">
        <v>24</v>
      </c>
      <c r="N38" s="30" t="s">
        <v>24</v>
      </c>
      <c r="O38" s="31" t="s">
        <v>24</v>
      </c>
      <c r="P38" s="29" t="s">
        <v>24</v>
      </c>
      <c r="Q38" s="32"/>
    </row>
    <row r="39" spans="1:17" ht="15.75" customHeight="1">
      <c r="A39" s="19" t="str">
        <f>HYPERLINK("https://drive.google.com/open?id=1mzo5PPcCt-6K61GAEuUIiWSDxzHAlZdU","Fiji (FJ)")</f>
        <v>Fiji (FJ)</v>
      </c>
      <c r="B39" s="20" t="s">
        <v>29</v>
      </c>
      <c r="C39" s="22" t="s">
        <v>85</v>
      </c>
      <c r="D39" s="22" t="s">
        <v>85</v>
      </c>
      <c r="E39" s="23" t="s">
        <v>85</v>
      </c>
      <c r="F39" s="24"/>
      <c r="G39" s="25" t="s">
        <v>24</v>
      </c>
      <c r="H39" s="26"/>
      <c r="I39" s="26"/>
      <c r="J39" s="26"/>
      <c r="K39" s="27"/>
      <c r="L39" s="28" t="s">
        <v>24</v>
      </c>
      <c r="M39" s="29" t="s">
        <v>24</v>
      </c>
      <c r="N39" s="30" t="s">
        <v>24</v>
      </c>
      <c r="O39" s="31" t="s">
        <v>24</v>
      </c>
      <c r="P39" s="29" t="s">
        <v>24</v>
      </c>
      <c r="Q39" s="32"/>
    </row>
    <row r="40" spans="1:17" ht="15.75" customHeight="1">
      <c r="A40" s="33" t="str">
        <f>HYPERLINK("https://drive.google.com/open?id=159Po-rGvCYfhn0CfzPTJ1yWTpxPCk0IO","Finland (FI)")</f>
        <v>Finland (FI)</v>
      </c>
      <c r="B40" s="20" t="s">
        <v>86</v>
      </c>
      <c r="C40" s="21" t="s">
        <v>87</v>
      </c>
      <c r="D40" s="21" t="s">
        <v>87</v>
      </c>
      <c r="E40" s="38" t="s">
        <v>87</v>
      </c>
      <c r="F40" s="11" t="s">
        <v>88</v>
      </c>
      <c r="G40" s="25" t="s">
        <v>24</v>
      </c>
      <c r="H40" s="26"/>
      <c r="I40" s="26"/>
      <c r="J40" s="26"/>
      <c r="K40" s="27"/>
      <c r="L40" s="28" t="s">
        <v>24</v>
      </c>
      <c r="M40" s="29" t="s">
        <v>24</v>
      </c>
      <c r="N40" s="30" t="s">
        <v>24</v>
      </c>
      <c r="O40" s="31" t="s">
        <v>24</v>
      </c>
      <c r="P40" s="29" t="s">
        <v>24</v>
      </c>
      <c r="Q40" s="32"/>
    </row>
    <row r="41" spans="1:17" ht="15.75" customHeight="1">
      <c r="A41" s="33" t="str">
        <f>HYPERLINK("https://drive.google.com/open?id=1NoXr78OgXDM6tZhA0_2JBLLKwqiSN86Q","France (FR)")</f>
        <v>France (FR)</v>
      </c>
      <c r="B41" s="20" t="s">
        <v>56</v>
      </c>
      <c r="C41" s="21" t="s">
        <v>56</v>
      </c>
      <c r="D41" s="22" t="s">
        <v>56</v>
      </c>
      <c r="E41" s="23" t="s">
        <v>56</v>
      </c>
      <c r="F41" s="11" t="s">
        <v>57</v>
      </c>
      <c r="G41" s="34" t="s">
        <v>40</v>
      </c>
      <c r="H41" s="35" t="s">
        <v>89</v>
      </c>
      <c r="I41" s="35" t="s">
        <v>90</v>
      </c>
      <c r="J41" s="34" t="s">
        <v>40</v>
      </c>
      <c r="K41" s="36" t="s">
        <v>91</v>
      </c>
      <c r="L41" s="28" t="s">
        <v>24</v>
      </c>
      <c r="M41" s="29" t="s">
        <v>24</v>
      </c>
      <c r="N41" s="37" t="s">
        <v>92</v>
      </c>
      <c r="O41" s="31" t="s">
        <v>24</v>
      </c>
      <c r="P41" s="29" t="s">
        <v>24</v>
      </c>
      <c r="Q41" s="32"/>
    </row>
    <row r="42" spans="1:17" ht="15.75" customHeight="1">
      <c r="A42" s="19" t="str">
        <f>HYPERLINK("https://drive.google.com/open?id=1K587l4cSfvuPLUcFcFCQebX4afj-8Z4w","Gabon (GA)")</f>
        <v>Gabon (GA)</v>
      </c>
      <c r="B42" s="20" t="s">
        <v>56</v>
      </c>
      <c r="C42" s="21" t="s">
        <v>56</v>
      </c>
      <c r="D42" s="22" t="s">
        <v>56</v>
      </c>
      <c r="E42" s="23" t="s">
        <v>56</v>
      </c>
      <c r="F42" s="11" t="s">
        <v>57</v>
      </c>
      <c r="G42" s="25" t="s">
        <v>24</v>
      </c>
      <c r="H42" s="26"/>
      <c r="I42" s="26"/>
      <c r="J42" s="26"/>
      <c r="K42" s="27"/>
      <c r="L42" s="28" t="s">
        <v>24</v>
      </c>
      <c r="M42" s="29" t="s">
        <v>24</v>
      </c>
      <c r="N42" s="30" t="s">
        <v>24</v>
      </c>
      <c r="O42" s="31" t="s">
        <v>24</v>
      </c>
      <c r="P42" s="29" t="s">
        <v>24</v>
      </c>
      <c r="Q42" s="32" t="s">
        <v>28</v>
      </c>
    </row>
    <row r="43" spans="1:17" ht="15.75" customHeight="1">
      <c r="A43" s="33" t="str">
        <f>HYPERLINK("https://drive.google.com/open?id=1z3-gJKUHrqm9DtGszdQ31qT2gLw3_9y9","Germany (DE)")</f>
        <v>Germany (DE)</v>
      </c>
      <c r="B43" s="20" t="s">
        <v>43</v>
      </c>
      <c r="C43" s="21" t="s">
        <v>43</v>
      </c>
      <c r="D43" s="22" t="s">
        <v>43</v>
      </c>
      <c r="E43" s="23" t="s">
        <v>43</v>
      </c>
      <c r="F43" s="11" t="s">
        <v>44</v>
      </c>
      <c r="G43" s="34" t="s">
        <v>40</v>
      </c>
      <c r="H43" s="35" t="s">
        <v>45</v>
      </c>
      <c r="I43" s="35" t="s">
        <v>44</v>
      </c>
      <c r="J43" s="34" t="s">
        <v>40</v>
      </c>
      <c r="K43" s="36" t="s">
        <v>45</v>
      </c>
      <c r="L43" s="28" t="s">
        <v>24</v>
      </c>
      <c r="M43" s="29" t="s">
        <v>24</v>
      </c>
      <c r="N43" s="30" t="s">
        <v>24</v>
      </c>
      <c r="O43" s="31" t="s">
        <v>24</v>
      </c>
      <c r="P43" s="29" t="s">
        <v>24</v>
      </c>
      <c r="Q43" s="32"/>
    </row>
    <row r="44" spans="1:17" ht="15.75" customHeight="1">
      <c r="A44" s="39" t="str">
        <f>HYPERLINK("https://drive.google.com/open?id=1lL34VnnufVOwIsw4an3Z7-8Tc7u9wdoN","Greece (GR)")</f>
        <v>Greece (GR)</v>
      </c>
      <c r="B44" s="20" t="s">
        <v>93</v>
      </c>
      <c r="C44" s="22" t="s">
        <v>73</v>
      </c>
      <c r="D44" s="22" t="s">
        <v>73</v>
      </c>
      <c r="E44" s="23" t="s">
        <v>73</v>
      </c>
      <c r="F44" s="11" t="s">
        <v>75</v>
      </c>
      <c r="G44" s="25" t="s">
        <v>24</v>
      </c>
      <c r="H44" s="26"/>
      <c r="I44" s="26"/>
      <c r="J44" s="26"/>
      <c r="K44" s="27"/>
      <c r="L44" s="28" t="s">
        <v>24</v>
      </c>
      <c r="M44" s="29" t="s">
        <v>24</v>
      </c>
      <c r="N44" s="30" t="s">
        <v>24</v>
      </c>
      <c r="O44" s="31" t="s">
        <v>24</v>
      </c>
      <c r="P44" s="29" t="s">
        <v>24</v>
      </c>
      <c r="Q44" s="32"/>
    </row>
    <row r="45" spans="1:17" ht="15.75" customHeight="1">
      <c r="A45" s="19" t="str">
        <f>HYPERLINK("https://drive.google.com/open?id=1ukXh6N6c_UutsjoWjilAdWNad28gU7Rv","Guatemala (GT)")</f>
        <v>Guatemala (GT)</v>
      </c>
      <c r="B45" s="20" t="s">
        <v>31</v>
      </c>
      <c r="C45" s="22" t="s">
        <v>32</v>
      </c>
      <c r="D45" s="22" t="s">
        <v>32</v>
      </c>
      <c r="E45" s="23" t="s">
        <v>32</v>
      </c>
      <c r="F45" s="11" t="s">
        <v>30</v>
      </c>
      <c r="G45" s="25" t="s">
        <v>24</v>
      </c>
      <c r="H45" s="26"/>
      <c r="I45" s="26"/>
      <c r="J45" s="26"/>
      <c r="K45" s="27"/>
      <c r="L45" s="28" t="s">
        <v>24</v>
      </c>
      <c r="M45" s="29" t="s">
        <v>24</v>
      </c>
      <c r="N45" s="30" t="s">
        <v>24</v>
      </c>
      <c r="O45" s="31" t="s">
        <v>24</v>
      </c>
      <c r="P45" s="29" t="s">
        <v>24</v>
      </c>
      <c r="Q45" s="32" t="s">
        <v>33</v>
      </c>
    </row>
    <row r="46" spans="1:17" ht="15.75" customHeight="1">
      <c r="A46" s="19" t="str">
        <f>HYPERLINK("https://drive.google.com/open?id=1Zs6EodsmcE25P3BfBtoYJc017UWR_g90","Haiti (HT)")</f>
        <v>Haiti (HT)</v>
      </c>
      <c r="B46" s="20" t="s">
        <v>56</v>
      </c>
      <c r="C46" s="22" t="s">
        <v>94</v>
      </c>
      <c r="D46" s="22" t="s">
        <v>94</v>
      </c>
      <c r="E46" s="23" t="s">
        <v>94</v>
      </c>
      <c r="F46" s="24"/>
      <c r="G46" s="25" t="s">
        <v>24</v>
      </c>
      <c r="H46" s="26"/>
      <c r="I46" s="26"/>
      <c r="J46" s="26"/>
      <c r="K46" s="27"/>
      <c r="L46" s="28" t="s">
        <v>24</v>
      </c>
      <c r="M46" s="29" t="s">
        <v>24</v>
      </c>
      <c r="N46" s="30" t="s">
        <v>24</v>
      </c>
      <c r="O46" s="31" t="s">
        <v>24</v>
      </c>
      <c r="P46" s="29" t="s">
        <v>24</v>
      </c>
      <c r="Q46" s="32" t="s">
        <v>95</v>
      </c>
    </row>
    <row r="47" spans="1:17" ht="15.75" customHeight="1">
      <c r="A47" s="19" t="str">
        <f>HYPERLINK("https://drive.google.com/open?id=1g_fU2sbbXcyVcXRXHGCd8bebIQYYZIWy","Honduras (HN)")</f>
        <v>Honduras (HN)</v>
      </c>
      <c r="B47" s="20" t="s">
        <v>31</v>
      </c>
      <c r="C47" s="22" t="s">
        <v>32</v>
      </c>
      <c r="D47" s="22" t="s">
        <v>32</v>
      </c>
      <c r="E47" s="23" t="s">
        <v>32</v>
      </c>
      <c r="F47" s="11" t="s">
        <v>30</v>
      </c>
      <c r="G47" s="25" t="s">
        <v>24</v>
      </c>
      <c r="H47" s="26"/>
      <c r="I47" s="26"/>
      <c r="J47" s="26"/>
      <c r="K47" s="27"/>
      <c r="L47" s="28" t="s">
        <v>24</v>
      </c>
      <c r="M47" s="29" t="s">
        <v>24</v>
      </c>
      <c r="N47" s="30" t="s">
        <v>24</v>
      </c>
      <c r="O47" s="31" t="s">
        <v>24</v>
      </c>
      <c r="P47" s="29" t="s">
        <v>24</v>
      </c>
      <c r="Q47" s="32" t="s">
        <v>33</v>
      </c>
    </row>
    <row r="48" spans="1:17" ht="15.75" customHeight="1">
      <c r="A48" s="33" t="str">
        <f>HYPERLINK("https://drive.google.com/open?id=1ni1wt-h24ybbIob2S-WJZNtLfrB_fXky","Hong Kong (HK)")</f>
        <v>Hong Kong (HK)</v>
      </c>
      <c r="B48" s="20" t="s">
        <v>96</v>
      </c>
      <c r="C48" s="21" t="s">
        <v>97</v>
      </c>
      <c r="D48" s="21" t="s">
        <v>98</v>
      </c>
      <c r="E48" s="38" t="s">
        <v>98</v>
      </c>
      <c r="F48" s="11" t="s">
        <v>99</v>
      </c>
      <c r="G48" s="34" t="s">
        <v>40</v>
      </c>
      <c r="H48" s="40" t="s">
        <v>100</v>
      </c>
      <c r="I48" s="26"/>
      <c r="J48" s="26"/>
      <c r="K48" s="27"/>
      <c r="L48" s="28" t="s">
        <v>24</v>
      </c>
      <c r="M48" s="29" t="s">
        <v>24</v>
      </c>
      <c r="N48" s="30" t="s">
        <v>24</v>
      </c>
      <c r="O48" s="31" t="s">
        <v>24</v>
      </c>
      <c r="P48" s="29" t="s">
        <v>24</v>
      </c>
      <c r="Q48" s="32" t="s">
        <v>101</v>
      </c>
    </row>
    <row r="49" spans="1:17" ht="15.75" customHeight="1">
      <c r="A49" s="19" t="str">
        <f>HYPERLINK("https://drive.google.com/open?id=1MmOjC3UKN-rwGIe_HIKo3TZDoDzSC6xJ","Hungary (HU)")</f>
        <v>Hungary (HU)</v>
      </c>
      <c r="B49" s="20" t="s">
        <v>102</v>
      </c>
      <c r="C49" s="21" t="s">
        <v>103</v>
      </c>
      <c r="D49" s="22" t="s">
        <v>103</v>
      </c>
      <c r="E49" s="23" t="s">
        <v>103</v>
      </c>
      <c r="F49" s="11" t="s">
        <v>30</v>
      </c>
      <c r="G49" s="25" t="s">
        <v>24</v>
      </c>
      <c r="H49" s="26"/>
      <c r="I49" s="26"/>
      <c r="J49" s="26"/>
      <c r="K49" s="27"/>
      <c r="L49" s="28" t="s">
        <v>24</v>
      </c>
      <c r="M49" s="29" t="s">
        <v>24</v>
      </c>
      <c r="N49" s="30" t="s">
        <v>24</v>
      </c>
      <c r="O49" s="31" t="s">
        <v>24</v>
      </c>
      <c r="P49" s="29" t="s">
        <v>24</v>
      </c>
      <c r="Q49" s="32"/>
    </row>
    <row r="50" spans="1:17" ht="15.75" customHeight="1">
      <c r="A50" s="19" t="str">
        <f>HYPERLINK("https://drive.google.com/open?id=1XfisMgO7agxal94gCYOhS26hfnI_sX9F","Iceland (IS)")</f>
        <v>Iceland (IS)</v>
      </c>
      <c r="B50" s="20" t="s">
        <v>104</v>
      </c>
      <c r="C50" s="22" t="s">
        <v>104</v>
      </c>
      <c r="D50" s="22" t="s">
        <v>104</v>
      </c>
      <c r="E50" s="23" t="s">
        <v>104</v>
      </c>
      <c r="F50" s="11" t="s">
        <v>105</v>
      </c>
      <c r="G50" s="25" t="s">
        <v>24</v>
      </c>
      <c r="H50" s="26"/>
      <c r="I50" s="26"/>
      <c r="J50" s="26"/>
      <c r="K50" s="27"/>
      <c r="L50" s="28" t="s">
        <v>24</v>
      </c>
      <c r="M50" s="29" t="s">
        <v>24</v>
      </c>
      <c r="N50" s="30" t="s">
        <v>24</v>
      </c>
      <c r="O50" s="31" t="s">
        <v>24</v>
      </c>
      <c r="P50" s="29" t="s">
        <v>24</v>
      </c>
      <c r="Q50" s="32"/>
    </row>
    <row r="51" spans="1:17" ht="15.75" customHeight="1">
      <c r="A51" s="33" t="str">
        <f>HYPERLINK("https://drive.google.com/open?id=1Bv_1bbYRZn53bx6RbHdxFKmZLHQQBo_u","India (IN)")</f>
        <v>India (IN)</v>
      </c>
      <c r="B51" s="20" t="s">
        <v>106</v>
      </c>
      <c r="C51" s="22" t="s">
        <v>106</v>
      </c>
      <c r="D51" s="22" t="s">
        <v>106</v>
      </c>
      <c r="E51" s="23" t="s">
        <v>106</v>
      </c>
      <c r="F51" s="11" t="s">
        <v>107</v>
      </c>
      <c r="G51" s="34" t="s">
        <v>40</v>
      </c>
      <c r="H51" s="40" t="s">
        <v>108</v>
      </c>
      <c r="I51" s="26"/>
      <c r="J51" s="26"/>
      <c r="K51" s="27"/>
      <c r="L51" s="28" t="s">
        <v>24</v>
      </c>
      <c r="M51" s="29" t="s">
        <v>24</v>
      </c>
      <c r="N51" s="30" t="s">
        <v>24</v>
      </c>
      <c r="O51" s="31" t="s">
        <v>24</v>
      </c>
      <c r="P51" s="29" t="s">
        <v>24</v>
      </c>
      <c r="Q51" s="32"/>
    </row>
    <row r="52" spans="1:17" ht="15.75" customHeight="1">
      <c r="A52" s="33" t="str">
        <f>HYPERLINK("https://drive.google.com/open?id=1TZHcZ4QKLGNkhOwjUGl8uUMcNZTRbea_","Indonesia (ID)")</f>
        <v>Indonesia (ID)</v>
      </c>
      <c r="B52" s="20" t="s">
        <v>109</v>
      </c>
      <c r="C52" s="21" t="s">
        <v>110</v>
      </c>
      <c r="D52" s="21" t="s">
        <v>110</v>
      </c>
      <c r="E52" s="38" t="s">
        <v>110</v>
      </c>
      <c r="F52" s="11" t="s">
        <v>111</v>
      </c>
      <c r="G52" s="34" t="s">
        <v>40</v>
      </c>
      <c r="H52" s="35" t="s">
        <v>112</v>
      </c>
      <c r="I52" s="26"/>
      <c r="J52" s="26"/>
      <c r="K52" s="27"/>
      <c r="L52" s="28" t="s">
        <v>24</v>
      </c>
      <c r="M52" s="29" t="s">
        <v>24</v>
      </c>
      <c r="N52" s="30" t="s">
        <v>24</v>
      </c>
      <c r="O52" s="31" t="s">
        <v>24</v>
      </c>
      <c r="P52" s="29" t="s">
        <v>24</v>
      </c>
      <c r="Q52" s="32"/>
    </row>
    <row r="53" spans="1:17" ht="15.75" customHeight="1">
      <c r="A53" s="33" t="str">
        <f>HYPERLINK("https://drive.google.com/open?id=1D0FIrfi6rFEUiwKjvBAtgz3_MoqrSyUv","Ireland (IE)")</f>
        <v>Ireland (IE)</v>
      </c>
      <c r="B53" s="20" t="s">
        <v>29</v>
      </c>
      <c r="C53" s="21" t="s">
        <v>29</v>
      </c>
      <c r="D53" s="22" t="s">
        <v>29</v>
      </c>
      <c r="E53" s="23" t="s">
        <v>29</v>
      </c>
      <c r="F53" s="11" t="s">
        <v>113</v>
      </c>
      <c r="G53" s="25" t="s">
        <v>24</v>
      </c>
      <c r="H53" s="26"/>
      <c r="I53" s="26"/>
      <c r="J53" s="26"/>
      <c r="K53" s="27"/>
      <c r="L53" s="28" t="s">
        <v>24</v>
      </c>
      <c r="M53" s="29" t="s">
        <v>24</v>
      </c>
      <c r="N53" s="30" t="s">
        <v>24</v>
      </c>
      <c r="O53" s="31" t="s">
        <v>24</v>
      </c>
      <c r="P53" s="29" t="s">
        <v>24</v>
      </c>
      <c r="Q53" s="32"/>
    </row>
    <row r="54" spans="1:17" ht="15.75" customHeight="1">
      <c r="A54" s="33" t="str">
        <f>HYPERLINK("https://drive.google.com/open?id=1gSvZ-PK1wd_nSJtef_Pw1Zk8bEwCDoIa","Italy (IT)")</f>
        <v>Italy (IT)</v>
      </c>
      <c r="B54" s="20" t="s">
        <v>114</v>
      </c>
      <c r="C54" s="21" t="s">
        <v>114</v>
      </c>
      <c r="D54" s="22" t="s">
        <v>114</v>
      </c>
      <c r="E54" s="23" t="s">
        <v>114</v>
      </c>
      <c r="F54" s="11" t="s">
        <v>115</v>
      </c>
      <c r="G54" s="34" t="s">
        <v>40</v>
      </c>
      <c r="H54" s="35" t="s">
        <v>116</v>
      </c>
      <c r="I54" s="26"/>
      <c r="J54" s="26"/>
      <c r="K54" s="27"/>
      <c r="L54" s="28" t="s">
        <v>24</v>
      </c>
      <c r="M54" s="29" t="s">
        <v>24</v>
      </c>
      <c r="N54" s="30" t="s">
        <v>24</v>
      </c>
      <c r="O54" s="31" t="s">
        <v>24</v>
      </c>
      <c r="P54" s="29" t="s">
        <v>24</v>
      </c>
      <c r="Q54" s="32"/>
    </row>
    <row r="55" spans="1:17" ht="15.75" customHeight="1">
      <c r="A55" s="19" t="str">
        <f>HYPERLINK("https://drive.google.com/open?id=1qZ20lCNd550DTloMJsdXtPGf6WqO1S1t","Ivory Coast (CI)")</f>
        <v>Ivory Coast (CI)</v>
      </c>
      <c r="B55" s="20" t="s">
        <v>56</v>
      </c>
      <c r="C55" s="21" t="s">
        <v>56</v>
      </c>
      <c r="D55" s="22" t="s">
        <v>56</v>
      </c>
      <c r="E55" s="23" t="s">
        <v>56</v>
      </c>
      <c r="F55" s="11" t="s">
        <v>57</v>
      </c>
      <c r="G55" s="25" t="s">
        <v>24</v>
      </c>
      <c r="H55" s="26"/>
      <c r="I55" s="26"/>
      <c r="J55" s="26"/>
      <c r="K55" s="27"/>
      <c r="L55" s="28" t="s">
        <v>24</v>
      </c>
      <c r="M55" s="29" t="s">
        <v>24</v>
      </c>
      <c r="N55" s="30" t="s">
        <v>24</v>
      </c>
      <c r="O55" s="31" t="s">
        <v>24</v>
      </c>
      <c r="P55" s="29" t="s">
        <v>24</v>
      </c>
      <c r="Q55" s="32" t="s">
        <v>28</v>
      </c>
    </row>
    <row r="56" spans="1:17" ht="15.75" customHeight="1">
      <c r="A56" s="19" t="str">
        <f>HYPERLINK("https://drive.google.com/open?id=1raEcjpusPI-OXwWTHwEQS3dXSAgQ64oq","Jamaica (JM)")</f>
        <v>Jamaica (JM)</v>
      </c>
      <c r="B56" s="20" t="s">
        <v>29</v>
      </c>
      <c r="C56" s="22" t="s">
        <v>29</v>
      </c>
      <c r="D56" s="22" t="s">
        <v>29</v>
      </c>
      <c r="E56" s="23" t="s">
        <v>29</v>
      </c>
      <c r="F56" s="11" t="s">
        <v>30</v>
      </c>
      <c r="G56" s="25" t="s">
        <v>24</v>
      </c>
      <c r="H56" s="26"/>
      <c r="I56" s="26"/>
      <c r="J56" s="26"/>
      <c r="K56" s="27"/>
      <c r="L56" s="28" t="s">
        <v>24</v>
      </c>
      <c r="M56" s="29" t="s">
        <v>24</v>
      </c>
      <c r="N56" s="30" t="s">
        <v>24</v>
      </c>
      <c r="O56" s="31" t="s">
        <v>24</v>
      </c>
      <c r="P56" s="29" t="s">
        <v>24</v>
      </c>
      <c r="Q56" s="32"/>
    </row>
    <row r="57" spans="1:17" ht="15.75" customHeight="1">
      <c r="A57" s="33" t="str">
        <f>HYPERLINK("https://drive.google.com/open?id=1lbFGTfkjxF1gMeJuQlRSBH9dAdTH9L8G","Japan (JP)")</f>
        <v>Japan (JP)</v>
      </c>
      <c r="B57" s="20" t="s">
        <v>117</v>
      </c>
      <c r="C57" s="22" t="s">
        <v>117</v>
      </c>
      <c r="D57" s="22" t="s">
        <v>117</v>
      </c>
      <c r="E57" s="23" t="s">
        <v>117</v>
      </c>
      <c r="F57" s="11" t="s">
        <v>118</v>
      </c>
      <c r="G57" s="25" t="s">
        <v>24</v>
      </c>
      <c r="H57" s="26"/>
      <c r="I57" s="26"/>
      <c r="J57" s="25" t="s">
        <v>24</v>
      </c>
      <c r="K57" s="27"/>
      <c r="L57" s="28" t="s">
        <v>24</v>
      </c>
      <c r="M57" s="29" t="s">
        <v>24</v>
      </c>
      <c r="N57" s="30" t="s">
        <v>24</v>
      </c>
      <c r="O57" s="31" t="s">
        <v>24</v>
      </c>
      <c r="P57" s="29" t="s">
        <v>24</v>
      </c>
      <c r="Q57" s="32"/>
    </row>
    <row r="58" spans="1:17" ht="15.75" customHeight="1">
      <c r="A58" s="19" t="str">
        <f>HYPERLINK("https://drive.google.com/open?id=1zAP7bs_HtGEmf794bQZrPth5qIt9BDXg","Jordan (JO)")</f>
        <v>Jordan (JO)</v>
      </c>
      <c r="B58" s="20" t="s">
        <v>82</v>
      </c>
      <c r="C58" s="21" t="s">
        <v>82</v>
      </c>
      <c r="D58" s="22" t="s">
        <v>82</v>
      </c>
      <c r="E58" s="23" t="s">
        <v>82</v>
      </c>
      <c r="F58" s="11" t="s">
        <v>30</v>
      </c>
      <c r="G58" s="34" t="s">
        <v>40</v>
      </c>
      <c r="H58" s="35" t="s">
        <v>49</v>
      </c>
      <c r="I58" s="26"/>
      <c r="J58" s="26"/>
      <c r="K58" s="27"/>
      <c r="L58" s="28" t="s">
        <v>24</v>
      </c>
      <c r="M58" s="29" t="s">
        <v>24</v>
      </c>
      <c r="N58" s="30" t="s">
        <v>24</v>
      </c>
      <c r="O58" s="31" t="s">
        <v>24</v>
      </c>
      <c r="P58" s="29" t="s">
        <v>24</v>
      </c>
      <c r="Q58" s="32" t="s">
        <v>28</v>
      </c>
    </row>
    <row r="59" spans="1:17" ht="15.75" customHeight="1">
      <c r="A59" s="19" t="str">
        <f>HYPERLINK("https://drive.google.com/open?id=1eiKptb8DEnmeyIkGj8WgRZy1LhJwPWV_","Kazakhstan (KZ)")</f>
        <v>Kazakhstan (KZ)</v>
      </c>
      <c r="B59" s="20" t="s">
        <v>34</v>
      </c>
      <c r="C59" s="21" t="s">
        <v>119</v>
      </c>
      <c r="D59" s="21" t="s">
        <v>119</v>
      </c>
      <c r="E59" s="38" t="s">
        <v>119</v>
      </c>
      <c r="F59" s="11" t="s">
        <v>120</v>
      </c>
      <c r="G59" s="25" t="s">
        <v>24</v>
      </c>
      <c r="H59" s="26"/>
      <c r="I59" s="26"/>
      <c r="J59" s="26"/>
      <c r="K59" s="27"/>
      <c r="L59" s="28" t="s">
        <v>24</v>
      </c>
      <c r="M59" s="29" t="s">
        <v>24</v>
      </c>
      <c r="N59" s="30" t="s">
        <v>24</v>
      </c>
      <c r="O59" s="31" t="s">
        <v>24</v>
      </c>
      <c r="P59" s="29" t="s">
        <v>24</v>
      </c>
      <c r="Q59" s="32" t="s">
        <v>121</v>
      </c>
    </row>
    <row r="60" spans="1:17" ht="15.75" customHeight="1">
      <c r="A60" s="33" t="str">
        <f>HYPERLINK("https://drive.google.com/open?id=1P5RJLTf7NPefWWoziqvS08_DYcV9DIKr","Korea (KR)")</f>
        <v>Korea (KR)</v>
      </c>
      <c r="B60" s="20" t="s">
        <v>122</v>
      </c>
      <c r="C60" s="21" t="s">
        <v>122</v>
      </c>
      <c r="D60" s="22" t="s">
        <v>122</v>
      </c>
      <c r="E60" s="23" t="s">
        <v>122</v>
      </c>
      <c r="F60" s="11" t="s">
        <v>123</v>
      </c>
      <c r="G60" s="34" t="s">
        <v>40</v>
      </c>
      <c r="H60" s="41" t="s">
        <v>124</v>
      </c>
      <c r="I60" s="26"/>
      <c r="J60" s="26"/>
      <c r="K60" s="27"/>
      <c r="L60" s="28" t="s">
        <v>24</v>
      </c>
      <c r="M60" s="29" t="s">
        <v>24</v>
      </c>
      <c r="N60" s="30" t="s">
        <v>24</v>
      </c>
      <c r="O60" s="42" t="s">
        <v>125</v>
      </c>
      <c r="P60" s="29" t="s">
        <v>24</v>
      </c>
      <c r="Q60" s="32"/>
    </row>
    <row r="61" spans="1:17" ht="15.75" customHeight="1">
      <c r="A61" s="19" t="str">
        <f>HYPERLINK("https://drive.google.com/open?id=1lk3yhUH7LTpDPTSJRpcJyjGa39Rn_Krq","Kuwait (KW)")</f>
        <v>Kuwait (KW)</v>
      </c>
      <c r="B61" s="20" t="s">
        <v>48</v>
      </c>
      <c r="C61" s="22" t="s">
        <v>48</v>
      </c>
      <c r="D61" s="22" t="s">
        <v>48</v>
      </c>
      <c r="E61" s="23" t="s">
        <v>48</v>
      </c>
      <c r="F61" s="11" t="s">
        <v>30</v>
      </c>
      <c r="G61" s="34" t="s">
        <v>40</v>
      </c>
      <c r="H61" s="35" t="s">
        <v>49</v>
      </c>
      <c r="I61" s="26"/>
      <c r="J61" s="26"/>
      <c r="K61" s="27"/>
      <c r="L61" s="28" t="s">
        <v>24</v>
      </c>
      <c r="M61" s="29" t="s">
        <v>24</v>
      </c>
      <c r="N61" s="30" t="s">
        <v>24</v>
      </c>
      <c r="O61" s="31" t="s">
        <v>24</v>
      </c>
      <c r="P61" s="29" t="s">
        <v>24</v>
      </c>
      <c r="Q61" s="32" t="s">
        <v>25</v>
      </c>
    </row>
    <row r="62" spans="1:17" ht="15.75" customHeight="1">
      <c r="A62" s="19" t="str">
        <f>HYPERLINK("https://drive.google.com/open?id=1mIM4X_hzmxd0kEFxsTErVxg60Yitec-x","Kyrgyzstan (KG)")</f>
        <v>Kyrgyzstan (KG)</v>
      </c>
      <c r="B62" s="20" t="s">
        <v>34</v>
      </c>
      <c r="C62" s="21" t="s">
        <v>126</v>
      </c>
      <c r="D62" s="21" t="s">
        <v>126</v>
      </c>
      <c r="E62" s="38" t="s">
        <v>126</v>
      </c>
      <c r="F62" s="11" t="s">
        <v>36</v>
      </c>
      <c r="G62" s="25" t="s">
        <v>24</v>
      </c>
      <c r="H62" s="26"/>
      <c r="I62" s="26"/>
      <c r="J62" s="26"/>
      <c r="K62" s="27"/>
      <c r="L62" s="28" t="s">
        <v>24</v>
      </c>
      <c r="M62" s="29" t="s">
        <v>24</v>
      </c>
      <c r="N62" s="30" t="s">
        <v>24</v>
      </c>
      <c r="O62" s="31" t="s">
        <v>24</v>
      </c>
      <c r="P62" s="29" t="s">
        <v>24</v>
      </c>
      <c r="Q62" s="32" t="s">
        <v>127</v>
      </c>
    </row>
    <row r="63" spans="1:17" ht="15.75" customHeight="1">
      <c r="A63" s="19" t="str">
        <f>HYPERLINK("https://drive.google.com/open?id=1daUtZTGXZr-fjybe9GapAwvbp9hnIbxJ","Lao People's Democratic Republic (LA)")</f>
        <v>Lao People's Democratic Republic (LA)</v>
      </c>
      <c r="B63" s="20" t="s">
        <v>128</v>
      </c>
      <c r="C63" s="21" t="s">
        <v>129</v>
      </c>
      <c r="D63" s="22" t="s">
        <v>130</v>
      </c>
      <c r="E63" s="23" t="s">
        <v>130</v>
      </c>
      <c r="F63" s="24"/>
      <c r="G63" s="25" t="s">
        <v>24</v>
      </c>
      <c r="H63" s="26"/>
      <c r="I63" s="26"/>
      <c r="J63" s="26"/>
      <c r="K63" s="27"/>
      <c r="L63" s="28" t="s">
        <v>24</v>
      </c>
      <c r="M63" s="29" t="s">
        <v>24</v>
      </c>
      <c r="N63" s="30" t="s">
        <v>24</v>
      </c>
      <c r="O63" s="31" t="s">
        <v>24</v>
      </c>
      <c r="P63" s="29" t="s">
        <v>24</v>
      </c>
      <c r="Q63" s="32" t="s">
        <v>131</v>
      </c>
    </row>
    <row r="64" spans="1:17" ht="15.75" customHeight="1">
      <c r="A64" s="19" t="str">
        <f>HYPERLINK("https://drive.google.com/open?id=1YHrqptxegOZRic-e9YQPWnt02Cp2NfK3","Latvia (LV)")</f>
        <v>Latvia (LV)</v>
      </c>
      <c r="B64" s="20" t="s">
        <v>132</v>
      </c>
      <c r="C64" s="22" t="s">
        <v>133</v>
      </c>
      <c r="D64" s="22" t="s">
        <v>133</v>
      </c>
      <c r="E64" s="23" t="s">
        <v>133</v>
      </c>
      <c r="F64" s="11" t="s">
        <v>134</v>
      </c>
      <c r="G64" s="25" t="s">
        <v>24</v>
      </c>
      <c r="H64" s="26"/>
      <c r="I64" s="26"/>
      <c r="J64" s="26"/>
      <c r="K64" s="27"/>
      <c r="L64" s="28" t="s">
        <v>24</v>
      </c>
      <c r="M64" s="29" t="s">
        <v>24</v>
      </c>
      <c r="N64" s="30" t="s">
        <v>24</v>
      </c>
      <c r="O64" s="31" t="s">
        <v>24</v>
      </c>
      <c r="P64" s="29" t="s">
        <v>24</v>
      </c>
      <c r="Q64" s="32"/>
    </row>
    <row r="65" spans="1:17" ht="14">
      <c r="A65" s="19" t="str">
        <f>HYPERLINK("https://drive.google.com/open?id=1sqa6xX5qZQ3Ma82alxd8apq_jFMA7Aik","Lebanon (LB)")</f>
        <v>Lebanon (LB)</v>
      </c>
      <c r="B65" s="20" t="s">
        <v>48</v>
      </c>
      <c r="C65" s="22" t="s">
        <v>48</v>
      </c>
      <c r="D65" s="22" t="s">
        <v>48</v>
      </c>
      <c r="E65" s="23" t="s">
        <v>48</v>
      </c>
      <c r="F65" s="11" t="s">
        <v>30</v>
      </c>
      <c r="G65" s="34" t="s">
        <v>40</v>
      </c>
      <c r="H65" s="35" t="s">
        <v>49</v>
      </c>
      <c r="I65" s="26"/>
      <c r="J65" s="26"/>
      <c r="K65" s="27"/>
      <c r="L65" s="28" t="s">
        <v>24</v>
      </c>
      <c r="M65" s="29" t="s">
        <v>24</v>
      </c>
      <c r="N65" s="30" t="s">
        <v>24</v>
      </c>
      <c r="O65" s="31" t="s">
        <v>24</v>
      </c>
      <c r="P65" s="29" t="s">
        <v>24</v>
      </c>
      <c r="Q65" s="32" t="s">
        <v>25</v>
      </c>
    </row>
    <row r="66" spans="1:17" ht="14">
      <c r="A66" s="19" t="str">
        <f>HYPERLINK("https://drive.google.com/open?id=1EaxA0GLtWXeLndgq5K-2u4Tre_Mgm2PH","Lithuania (LT)")</f>
        <v>Lithuania (LT)</v>
      </c>
      <c r="B66" s="20" t="s">
        <v>135</v>
      </c>
      <c r="C66" s="21" t="s">
        <v>136</v>
      </c>
      <c r="D66" s="22" t="s">
        <v>136</v>
      </c>
      <c r="E66" s="23" t="s">
        <v>136</v>
      </c>
      <c r="F66" s="24"/>
      <c r="G66" s="25" t="s">
        <v>24</v>
      </c>
      <c r="H66" s="26"/>
      <c r="I66" s="26"/>
      <c r="J66" s="26"/>
      <c r="K66" s="27"/>
      <c r="L66" s="28" t="s">
        <v>24</v>
      </c>
      <c r="M66" s="29" t="s">
        <v>24</v>
      </c>
      <c r="N66" s="30" t="s">
        <v>24</v>
      </c>
      <c r="O66" s="31" t="s">
        <v>24</v>
      </c>
      <c r="P66" s="29" t="s">
        <v>24</v>
      </c>
      <c r="Q66" s="32"/>
    </row>
    <row r="67" spans="1:17" ht="14">
      <c r="A67" s="19" t="str">
        <f>HYPERLINK("https://drive.google.com/open?id=1Z_lFCH0A0akEPcu1Lca7d5pipzzXkuxQ","Luxembourg (LU)")</f>
        <v>Luxembourg (LU)</v>
      </c>
      <c r="B67" s="20" t="s">
        <v>137</v>
      </c>
      <c r="C67" s="22" t="s">
        <v>138</v>
      </c>
      <c r="D67" s="22" t="s">
        <v>138</v>
      </c>
      <c r="E67" s="23" t="s">
        <v>138</v>
      </c>
      <c r="F67" s="11" t="s">
        <v>105</v>
      </c>
      <c r="G67" s="25" t="s">
        <v>24</v>
      </c>
      <c r="H67" s="26"/>
      <c r="I67" s="26"/>
      <c r="J67" s="26"/>
      <c r="K67" s="27"/>
      <c r="L67" s="28" t="s">
        <v>24</v>
      </c>
      <c r="M67" s="29" t="s">
        <v>24</v>
      </c>
      <c r="N67" s="30" t="s">
        <v>24</v>
      </c>
      <c r="O67" s="31" t="s">
        <v>24</v>
      </c>
      <c r="P67" s="29" t="s">
        <v>24</v>
      </c>
      <c r="Q67" s="32" t="s">
        <v>139</v>
      </c>
    </row>
    <row r="68" spans="1:17" ht="14">
      <c r="A68" s="19" t="str">
        <f>HYPERLINK("https://drive.google.com/open?id=1s9L-A_AVQf4yMdX3CW9EievgfPj6NG-e","Macedonia (MK)")</f>
        <v>Macedonia (MK)</v>
      </c>
      <c r="B68" s="20" t="s">
        <v>140</v>
      </c>
      <c r="C68" s="22" t="s">
        <v>140</v>
      </c>
      <c r="D68" s="22" t="s">
        <v>140</v>
      </c>
      <c r="E68" s="23" t="s">
        <v>140</v>
      </c>
      <c r="F68" s="11" t="s">
        <v>30</v>
      </c>
      <c r="G68" s="25" t="s">
        <v>24</v>
      </c>
      <c r="H68" s="26"/>
      <c r="I68" s="26"/>
      <c r="J68" s="26"/>
      <c r="K68" s="27"/>
      <c r="L68" s="28" t="s">
        <v>24</v>
      </c>
      <c r="M68" s="29" t="s">
        <v>24</v>
      </c>
      <c r="N68" s="30" t="s">
        <v>24</v>
      </c>
      <c r="O68" s="31" t="s">
        <v>24</v>
      </c>
      <c r="P68" s="29" t="s">
        <v>24</v>
      </c>
      <c r="Q68" s="32" t="s">
        <v>141</v>
      </c>
    </row>
    <row r="69" spans="1:17" ht="14">
      <c r="A69" s="19" t="str">
        <f>HYPERLINK("https://drive.google.com/open?id=1WjUIQG9CnBsquw1RIvYhmOo_wJxNhUz-","Malaysia (MY)")</f>
        <v>Malaysia (MY)</v>
      </c>
      <c r="B69" s="20" t="s">
        <v>142</v>
      </c>
      <c r="C69" s="22" t="s">
        <v>143</v>
      </c>
      <c r="D69" s="22" t="s">
        <v>144</v>
      </c>
      <c r="E69" s="23" t="s">
        <v>144</v>
      </c>
      <c r="F69" s="11" t="s">
        <v>145</v>
      </c>
      <c r="G69" s="34" t="s">
        <v>40</v>
      </c>
      <c r="H69" s="40" t="s">
        <v>146</v>
      </c>
      <c r="I69" s="26"/>
      <c r="J69" s="26"/>
      <c r="K69" s="27"/>
      <c r="L69" s="28" t="s">
        <v>24</v>
      </c>
      <c r="M69" s="29" t="s">
        <v>24</v>
      </c>
      <c r="N69" s="30" t="s">
        <v>24</v>
      </c>
      <c r="O69" s="31" t="s">
        <v>24</v>
      </c>
      <c r="P69" s="29" t="s">
        <v>24</v>
      </c>
      <c r="Q69" s="32" t="s">
        <v>147</v>
      </c>
    </row>
    <row r="70" spans="1:17" ht="14">
      <c r="A70" s="19" t="str">
        <f>HYPERLINK("https://drive.google.com/open?id=1aH1sUKO-IfCZGTqg1plZ-npqGQ290QiZ","Mali (ML)")</f>
        <v>Mali (ML)</v>
      </c>
      <c r="B70" s="20" t="s">
        <v>56</v>
      </c>
      <c r="C70" s="21" t="s">
        <v>56</v>
      </c>
      <c r="D70" s="22" t="s">
        <v>56</v>
      </c>
      <c r="E70" s="23" t="s">
        <v>56</v>
      </c>
      <c r="F70" s="11" t="s">
        <v>57</v>
      </c>
      <c r="G70" s="25" t="s">
        <v>24</v>
      </c>
      <c r="H70" s="26"/>
      <c r="I70" s="26"/>
      <c r="J70" s="26"/>
      <c r="K70" s="27"/>
      <c r="L70" s="28" t="s">
        <v>24</v>
      </c>
      <c r="M70" s="29" t="s">
        <v>24</v>
      </c>
      <c r="N70" s="30" t="s">
        <v>24</v>
      </c>
      <c r="O70" s="31" t="s">
        <v>24</v>
      </c>
      <c r="P70" s="29" t="s">
        <v>24</v>
      </c>
      <c r="Q70" s="32" t="s">
        <v>28</v>
      </c>
    </row>
    <row r="71" spans="1:17" ht="14">
      <c r="A71" s="19" t="str">
        <f>HYPERLINK("https://drive.google.com/open?id=1NPqfmkpN4ulZQWX212ei_H47dw2cmkEW","Malta (MT)")</f>
        <v>Malta (MT)</v>
      </c>
      <c r="B71" s="20" t="s">
        <v>148</v>
      </c>
      <c r="C71" s="21" t="s">
        <v>149</v>
      </c>
      <c r="D71" s="22" t="s">
        <v>148</v>
      </c>
      <c r="E71" s="23" t="s">
        <v>148</v>
      </c>
      <c r="F71" s="11" t="s">
        <v>150</v>
      </c>
      <c r="G71" s="25" t="s">
        <v>24</v>
      </c>
      <c r="H71" s="26"/>
      <c r="I71" s="26"/>
      <c r="J71" s="26"/>
      <c r="K71" s="27"/>
      <c r="L71" s="28" t="s">
        <v>24</v>
      </c>
      <c r="M71" s="29" t="s">
        <v>24</v>
      </c>
      <c r="N71" s="30" t="s">
        <v>24</v>
      </c>
      <c r="O71" s="31" t="s">
        <v>24</v>
      </c>
      <c r="P71" s="29" t="s">
        <v>24</v>
      </c>
      <c r="Q71" s="32"/>
    </row>
    <row r="72" spans="1:17" ht="14">
      <c r="A72" s="19" t="str">
        <f>HYPERLINK("https://drive.google.com/open?id=1NanOfJUOdiHrIPUVw1nV7njU0gQ_TKHy","Mauritius (MU)")</f>
        <v>Mauritius (MU)</v>
      </c>
      <c r="B72" s="20" t="s">
        <v>94</v>
      </c>
      <c r="C72" s="21" t="s">
        <v>151</v>
      </c>
      <c r="D72" s="22" t="s">
        <v>94</v>
      </c>
      <c r="E72" s="23" t="s">
        <v>94</v>
      </c>
      <c r="F72" s="11" t="s">
        <v>152</v>
      </c>
      <c r="G72" s="25" t="s">
        <v>24</v>
      </c>
      <c r="H72" s="26"/>
      <c r="I72" s="26"/>
      <c r="J72" s="26"/>
      <c r="K72" s="27"/>
      <c r="L72" s="28" t="s">
        <v>24</v>
      </c>
      <c r="M72" s="29" t="s">
        <v>24</v>
      </c>
      <c r="N72" s="30" t="s">
        <v>24</v>
      </c>
      <c r="O72" s="31" t="s">
        <v>24</v>
      </c>
      <c r="P72" s="29" t="s">
        <v>24</v>
      </c>
      <c r="Q72" s="32"/>
    </row>
    <row r="73" spans="1:17" ht="14">
      <c r="A73" s="33" t="str">
        <f>HYPERLINK("https://drive.google.com/open?id=1VPqz55nS67WiG86hKTecKKVyl3VJDDTs","Mexico (MX)")</f>
        <v>Mexico (MX)</v>
      </c>
      <c r="B73" s="20" t="s">
        <v>31</v>
      </c>
      <c r="C73" s="22" t="s">
        <v>32</v>
      </c>
      <c r="D73" s="22" t="s">
        <v>32</v>
      </c>
      <c r="E73" s="23" t="s">
        <v>32</v>
      </c>
      <c r="F73" s="11" t="s">
        <v>153</v>
      </c>
      <c r="G73" s="25" t="s">
        <v>24</v>
      </c>
      <c r="H73" s="26"/>
      <c r="I73" s="26"/>
      <c r="J73" s="26"/>
      <c r="K73" s="27"/>
      <c r="L73" s="28" t="s">
        <v>24</v>
      </c>
      <c r="M73" s="29" t="s">
        <v>24</v>
      </c>
      <c r="N73" s="30" t="s">
        <v>24</v>
      </c>
      <c r="O73" s="31" t="s">
        <v>24</v>
      </c>
      <c r="P73" s="29" t="s">
        <v>24</v>
      </c>
      <c r="Q73" s="32" t="s">
        <v>154</v>
      </c>
    </row>
    <row r="74" spans="1:17" ht="14">
      <c r="A74" s="19" t="str">
        <f>HYPERLINK("https://drive.google.com/open?id=1XwKWNnJ5bhNFKh3-t4hmgkfg_sHx9Ne2","Moldova (MD)")</f>
        <v>Moldova (MD)</v>
      </c>
      <c r="B74" s="20" t="s">
        <v>155</v>
      </c>
      <c r="C74" s="21" t="s">
        <v>156</v>
      </c>
      <c r="D74" s="21" t="s">
        <v>156</v>
      </c>
      <c r="E74" s="38" t="s">
        <v>156</v>
      </c>
      <c r="F74" s="24"/>
      <c r="G74" s="25" t="s">
        <v>24</v>
      </c>
      <c r="H74" s="26"/>
      <c r="I74" s="26"/>
      <c r="J74" s="26"/>
      <c r="K74" s="27"/>
      <c r="L74" s="28" t="s">
        <v>24</v>
      </c>
      <c r="M74" s="29" t="s">
        <v>24</v>
      </c>
      <c r="N74" s="30" t="s">
        <v>24</v>
      </c>
      <c r="O74" s="31" t="s">
        <v>24</v>
      </c>
      <c r="P74" s="29" t="s">
        <v>24</v>
      </c>
      <c r="Q74" s="32" t="s">
        <v>157</v>
      </c>
    </row>
    <row r="75" spans="1:17" ht="14">
      <c r="A75" s="19" t="str">
        <f>HYPERLINK("https://drive.google.com/open?id=1tG8R-ctPvabdGrFJy5_ESe33IvQX87it","Namibia (NA)")</f>
        <v>Namibia (NA)</v>
      </c>
      <c r="B75" s="20" t="s">
        <v>29</v>
      </c>
      <c r="C75" s="21" t="s">
        <v>29</v>
      </c>
      <c r="D75" s="21" t="s">
        <v>29</v>
      </c>
      <c r="E75" s="38" t="s">
        <v>29</v>
      </c>
      <c r="F75" s="24"/>
      <c r="G75" s="25" t="s">
        <v>24</v>
      </c>
      <c r="H75" s="26"/>
      <c r="I75" s="26"/>
      <c r="J75" s="26"/>
      <c r="K75" s="27"/>
      <c r="L75" s="28" t="s">
        <v>24</v>
      </c>
      <c r="M75" s="29" t="s">
        <v>24</v>
      </c>
      <c r="N75" s="30" t="s">
        <v>24</v>
      </c>
      <c r="O75" s="31" t="s">
        <v>24</v>
      </c>
      <c r="P75" s="29" t="s">
        <v>24</v>
      </c>
      <c r="Q75" s="32"/>
    </row>
    <row r="76" spans="1:17" ht="14">
      <c r="A76" s="19" t="str">
        <f>HYPERLINK("https://drive.google.com/open?id=1s5x05kLd-FndcvcewocWh0YpLKbseerQ","Nepal (NP)")</f>
        <v>Nepal (NP)</v>
      </c>
      <c r="B76" s="20" t="s">
        <v>158</v>
      </c>
      <c r="C76" s="21" t="s">
        <v>159</v>
      </c>
      <c r="D76" s="21" t="s">
        <v>160</v>
      </c>
      <c r="E76" s="38" t="s">
        <v>160</v>
      </c>
      <c r="F76" s="11" t="s">
        <v>30</v>
      </c>
      <c r="G76" s="25" t="s">
        <v>24</v>
      </c>
      <c r="H76" s="26"/>
      <c r="I76" s="26"/>
      <c r="J76" s="26"/>
      <c r="K76" s="27"/>
      <c r="L76" s="28" t="s">
        <v>24</v>
      </c>
      <c r="M76" s="29" t="s">
        <v>24</v>
      </c>
      <c r="N76" s="30" t="s">
        <v>24</v>
      </c>
      <c r="O76" s="31" t="s">
        <v>24</v>
      </c>
      <c r="P76" s="29" t="s">
        <v>24</v>
      </c>
      <c r="Q76" s="32" t="s">
        <v>25</v>
      </c>
    </row>
    <row r="77" spans="1:17" ht="14">
      <c r="A77" s="33" t="str">
        <f>HYPERLINK("https://drive.google.com/open?id=1DMkYpzvefwE9B-tF9m0LvrGLendMA4Wn","Netherlands (NL)")</f>
        <v>Netherlands (NL)</v>
      </c>
      <c r="B77" s="20" t="s">
        <v>37</v>
      </c>
      <c r="C77" s="22" t="s">
        <v>38</v>
      </c>
      <c r="D77" s="22" t="s">
        <v>38</v>
      </c>
      <c r="E77" s="23" t="s">
        <v>38</v>
      </c>
      <c r="F77" s="11" t="s">
        <v>105</v>
      </c>
      <c r="G77" s="25" t="s">
        <v>24</v>
      </c>
      <c r="H77" s="26"/>
      <c r="I77" s="26"/>
      <c r="J77" s="26"/>
      <c r="K77" s="27"/>
      <c r="L77" s="28" t="s">
        <v>24</v>
      </c>
      <c r="M77" s="29" t="s">
        <v>24</v>
      </c>
      <c r="N77" s="30" t="s">
        <v>24</v>
      </c>
      <c r="O77" s="31" t="s">
        <v>24</v>
      </c>
      <c r="P77" s="29" t="s">
        <v>24</v>
      </c>
      <c r="Q77" s="32"/>
    </row>
    <row r="78" spans="1:17" ht="14">
      <c r="A78" s="33" t="str">
        <f>HYPERLINK("https://drive.google.com/open?id=1Zo1K91LcfKsRQG3jqpgD7ADKnSXbVe7m","New Zealand (NZ)")</f>
        <v>New Zealand (NZ)</v>
      </c>
      <c r="B78" s="20" t="s">
        <v>29</v>
      </c>
      <c r="C78" s="22" t="s">
        <v>29</v>
      </c>
      <c r="D78" s="22" t="s">
        <v>29</v>
      </c>
      <c r="E78" s="23" t="s">
        <v>29</v>
      </c>
      <c r="F78" s="11" t="s">
        <v>161</v>
      </c>
      <c r="G78" s="34" t="s">
        <v>40</v>
      </c>
      <c r="H78" s="35" t="s">
        <v>162</v>
      </c>
      <c r="I78" s="26"/>
      <c r="J78" s="26"/>
      <c r="K78" s="27"/>
      <c r="L78" s="28" t="s">
        <v>40</v>
      </c>
      <c r="M78" s="29" t="s">
        <v>24</v>
      </c>
      <c r="N78" s="30" t="s">
        <v>24</v>
      </c>
      <c r="O78" s="31" t="s">
        <v>24</v>
      </c>
      <c r="P78" s="29" t="s">
        <v>24</v>
      </c>
      <c r="Q78" s="32"/>
    </row>
    <row r="79" spans="1:17" ht="14">
      <c r="A79" s="19" t="str">
        <f>HYPERLINK("https://drive.google.com/open?id=1ZC_-BXrTLF3GNsqBFLuN4Ththu7QlIaQ","Nicaragua (NI)")</f>
        <v>Nicaragua (NI)</v>
      </c>
      <c r="B79" s="20" t="s">
        <v>31</v>
      </c>
      <c r="C79" s="22" t="s">
        <v>32</v>
      </c>
      <c r="D79" s="22" t="s">
        <v>32</v>
      </c>
      <c r="E79" s="23" t="s">
        <v>32</v>
      </c>
      <c r="F79" s="11" t="s">
        <v>30</v>
      </c>
      <c r="G79" s="25" t="s">
        <v>24</v>
      </c>
      <c r="H79" s="26"/>
      <c r="I79" s="26"/>
      <c r="J79" s="26"/>
      <c r="K79" s="27"/>
      <c r="L79" s="28" t="s">
        <v>24</v>
      </c>
      <c r="M79" s="29" t="s">
        <v>24</v>
      </c>
      <c r="N79" s="30" t="s">
        <v>24</v>
      </c>
      <c r="O79" s="31" t="s">
        <v>24</v>
      </c>
      <c r="P79" s="29" t="s">
        <v>24</v>
      </c>
      <c r="Q79" s="32" t="s">
        <v>33</v>
      </c>
    </row>
    <row r="80" spans="1:17" ht="14">
      <c r="A80" s="19" t="str">
        <f>HYPERLINK("https://drive.google.com/open?id=1FGC-MooIIyz3i8Cf-niLDYa9PKAlowyQ","Niger (NE)")</f>
        <v>Niger (NE)</v>
      </c>
      <c r="B80" s="20" t="s">
        <v>56</v>
      </c>
      <c r="C80" s="21" t="s">
        <v>56</v>
      </c>
      <c r="D80" s="22" t="s">
        <v>94</v>
      </c>
      <c r="E80" s="23" t="s">
        <v>94</v>
      </c>
      <c r="F80" s="11" t="s">
        <v>57</v>
      </c>
      <c r="G80" s="25" t="s">
        <v>24</v>
      </c>
      <c r="H80" s="26"/>
      <c r="I80" s="26"/>
      <c r="J80" s="26"/>
      <c r="K80" s="27"/>
      <c r="L80" s="28" t="s">
        <v>24</v>
      </c>
      <c r="M80" s="29" t="s">
        <v>24</v>
      </c>
      <c r="N80" s="30" t="s">
        <v>24</v>
      </c>
      <c r="O80" s="31" t="s">
        <v>24</v>
      </c>
      <c r="P80" s="29" t="s">
        <v>24</v>
      </c>
      <c r="Q80" s="32"/>
    </row>
    <row r="81" spans="1:17" ht="14">
      <c r="A81" s="33" t="str">
        <f>HYPERLINK("https://drive.google.com/open?id=12ZFunVJ9lShTpiis3MbPkZOJ6O5iavsJ","Norway (NO)")</f>
        <v>Norway (NO)</v>
      </c>
      <c r="B81" s="20" t="s">
        <v>163</v>
      </c>
      <c r="C81" s="21" t="s">
        <v>164</v>
      </c>
      <c r="D81" s="21" t="s">
        <v>164</v>
      </c>
      <c r="E81" s="38" t="s">
        <v>164</v>
      </c>
      <c r="F81" s="11" t="s">
        <v>165</v>
      </c>
      <c r="G81" s="25" t="s">
        <v>24</v>
      </c>
      <c r="H81" s="26"/>
      <c r="I81" s="26"/>
      <c r="J81" s="26"/>
      <c r="K81" s="27"/>
      <c r="L81" s="28" t="s">
        <v>24</v>
      </c>
      <c r="M81" s="29" t="s">
        <v>24</v>
      </c>
      <c r="N81" s="30" t="s">
        <v>24</v>
      </c>
      <c r="O81" s="31" t="s">
        <v>24</v>
      </c>
      <c r="P81" s="29" t="s">
        <v>24</v>
      </c>
      <c r="Q81" s="32"/>
    </row>
    <row r="82" spans="1:17" ht="14">
      <c r="A82" s="19" t="str">
        <f>HYPERLINK("https://drive.google.com/open?id=1--CUlIri4BKEjnuCNNJ5gDTghR4EjOGn","Oman (OM)")</f>
        <v>Oman (OM)</v>
      </c>
      <c r="B82" s="20" t="s">
        <v>166</v>
      </c>
      <c r="C82" s="22" t="s">
        <v>48</v>
      </c>
      <c r="D82" s="22" t="s">
        <v>48</v>
      </c>
      <c r="E82" s="23" t="s">
        <v>48</v>
      </c>
      <c r="F82" s="11" t="s">
        <v>30</v>
      </c>
      <c r="G82" s="34" t="s">
        <v>40</v>
      </c>
      <c r="H82" s="35" t="s">
        <v>49</v>
      </c>
      <c r="I82" s="26"/>
      <c r="J82" s="26"/>
      <c r="K82" s="27"/>
      <c r="L82" s="28" t="s">
        <v>24</v>
      </c>
      <c r="M82" s="29" t="s">
        <v>24</v>
      </c>
      <c r="N82" s="30" t="s">
        <v>24</v>
      </c>
      <c r="O82" s="31" t="s">
        <v>24</v>
      </c>
      <c r="P82" s="29" t="s">
        <v>24</v>
      </c>
      <c r="Q82" s="32" t="s">
        <v>25</v>
      </c>
    </row>
    <row r="83" spans="1:17" ht="14">
      <c r="A83" s="19" t="str">
        <f>HYPERLINK("https://drive.google.com/open?id=1xvjaksq0kJiF0GOf53t_hcBD96vWkf75","Panama (PA)")</f>
        <v>Panama (PA)</v>
      </c>
      <c r="B83" s="20" t="s">
        <v>31</v>
      </c>
      <c r="C83" s="22" t="s">
        <v>32</v>
      </c>
      <c r="D83" s="22" t="s">
        <v>32</v>
      </c>
      <c r="E83" s="23" t="s">
        <v>32</v>
      </c>
      <c r="F83" s="11" t="s">
        <v>30</v>
      </c>
      <c r="G83" s="25" t="s">
        <v>24</v>
      </c>
      <c r="H83" s="26"/>
      <c r="I83" s="26"/>
      <c r="J83" s="26"/>
      <c r="K83" s="27"/>
      <c r="L83" s="28" t="s">
        <v>24</v>
      </c>
      <c r="M83" s="29" t="s">
        <v>24</v>
      </c>
      <c r="N83" s="30" t="s">
        <v>24</v>
      </c>
      <c r="O83" s="31" t="s">
        <v>24</v>
      </c>
      <c r="P83" s="29" t="s">
        <v>24</v>
      </c>
      <c r="Q83" s="32" t="s">
        <v>33</v>
      </c>
    </row>
    <row r="84" spans="1:17" ht="14">
      <c r="A84" s="19" t="str">
        <f>HYPERLINK("https://drive.google.com/open?id=1Nu6bqd24WZxAnZg-I_sQWRZe1yVOLp8K","Papua New Guinea (PG)")</f>
        <v>Papua New Guinea (PG)</v>
      </c>
      <c r="B84" s="20" t="s">
        <v>29</v>
      </c>
      <c r="C84" s="22" t="s">
        <v>29</v>
      </c>
      <c r="D84" s="22" t="s">
        <v>29</v>
      </c>
      <c r="E84" s="23" t="s">
        <v>29</v>
      </c>
      <c r="F84" s="11" t="s">
        <v>30</v>
      </c>
      <c r="G84" s="25" t="s">
        <v>24</v>
      </c>
      <c r="H84" s="26"/>
      <c r="I84" s="26"/>
      <c r="J84" s="26"/>
      <c r="K84" s="27"/>
      <c r="L84" s="28" t="s">
        <v>24</v>
      </c>
      <c r="M84" s="29" t="s">
        <v>24</v>
      </c>
      <c r="N84" s="30" t="s">
        <v>24</v>
      </c>
      <c r="O84" s="31" t="s">
        <v>24</v>
      </c>
      <c r="P84" s="29" t="s">
        <v>24</v>
      </c>
      <c r="Q84" s="32" t="s">
        <v>167</v>
      </c>
    </row>
    <row r="85" spans="1:17" ht="14">
      <c r="A85" s="19" t="str">
        <f>HYPERLINK("https://drive.google.com/open?id=1CZFeRoIXXsoRmXYP0ldVUsTR4VSitQk5","Paraguay (PY)")</f>
        <v>Paraguay (PY)</v>
      </c>
      <c r="B85" s="20" t="s">
        <v>31</v>
      </c>
      <c r="C85" s="22" t="s">
        <v>32</v>
      </c>
      <c r="D85" s="22" t="s">
        <v>32</v>
      </c>
      <c r="E85" s="23" t="s">
        <v>32</v>
      </c>
      <c r="F85" s="11" t="s">
        <v>30</v>
      </c>
      <c r="G85" s="25" t="s">
        <v>24</v>
      </c>
      <c r="H85" s="26"/>
      <c r="I85" s="26"/>
      <c r="J85" s="26"/>
      <c r="K85" s="27"/>
      <c r="L85" s="28" t="s">
        <v>24</v>
      </c>
      <c r="M85" s="29" t="s">
        <v>24</v>
      </c>
      <c r="N85" s="30" t="s">
        <v>24</v>
      </c>
      <c r="O85" s="31" t="s">
        <v>24</v>
      </c>
      <c r="P85" s="29" t="s">
        <v>24</v>
      </c>
      <c r="Q85" s="32" t="s">
        <v>33</v>
      </c>
    </row>
    <row r="86" spans="1:17" ht="14">
      <c r="A86" s="19" t="str">
        <f>HYPERLINK("https://drive.google.com/open?id=1iHFYKpXM57pLz4amuxLpUALoeRDfv-gN","Peru (PE)")</f>
        <v>Peru (PE)</v>
      </c>
      <c r="B86" s="20" t="s">
        <v>31</v>
      </c>
      <c r="C86" s="22" t="s">
        <v>32</v>
      </c>
      <c r="D86" s="22" t="s">
        <v>32</v>
      </c>
      <c r="E86" s="23" t="s">
        <v>32</v>
      </c>
      <c r="F86" s="11" t="s">
        <v>30</v>
      </c>
      <c r="G86" s="25" t="s">
        <v>24</v>
      </c>
      <c r="H86" s="26"/>
      <c r="I86" s="26"/>
      <c r="J86" s="26"/>
      <c r="K86" s="27"/>
      <c r="L86" s="28" t="s">
        <v>24</v>
      </c>
      <c r="M86" s="29" t="s">
        <v>24</v>
      </c>
      <c r="N86" s="30" t="s">
        <v>24</v>
      </c>
      <c r="O86" s="31" t="s">
        <v>24</v>
      </c>
      <c r="P86" s="29" t="s">
        <v>24</v>
      </c>
      <c r="Q86" s="32" t="s">
        <v>33</v>
      </c>
    </row>
    <row r="87" spans="1:17" ht="14">
      <c r="A87" s="19" t="str">
        <f>HYPERLINK("https://drive.google.com/open?id=1qcNPAMMLeCfS8KHMduSXk71FGnTYuAnt","Philippines (PH)")</f>
        <v>Philippines (PH)</v>
      </c>
      <c r="B87" s="20" t="s">
        <v>168</v>
      </c>
      <c r="C87" s="21" t="s">
        <v>169</v>
      </c>
      <c r="D87" s="22" t="s">
        <v>170</v>
      </c>
      <c r="E87" s="23" t="s">
        <v>170</v>
      </c>
      <c r="F87" s="11" t="s">
        <v>171</v>
      </c>
      <c r="G87" s="25" t="s">
        <v>24</v>
      </c>
      <c r="H87" s="26"/>
      <c r="I87" s="26"/>
      <c r="J87" s="26"/>
      <c r="K87" s="27"/>
      <c r="L87" s="28" t="s">
        <v>24</v>
      </c>
      <c r="M87" s="29" t="s">
        <v>24</v>
      </c>
      <c r="N87" s="30" t="s">
        <v>24</v>
      </c>
      <c r="O87" s="31" t="s">
        <v>24</v>
      </c>
      <c r="P87" s="29" t="s">
        <v>24</v>
      </c>
      <c r="Q87" s="32" t="s">
        <v>172</v>
      </c>
    </row>
    <row r="88" spans="1:17" ht="14">
      <c r="A88" s="19" t="str">
        <f>HYPERLINK("https://drive.google.com/open?id=1APzU7LQ2L0ElH_tZiFBy8Obb7t6J9l9W","Poland (PL)")</f>
        <v>Poland (PL)</v>
      </c>
      <c r="B88" s="20" t="s">
        <v>173</v>
      </c>
      <c r="C88" s="21" t="s">
        <v>173</v>
      </c>
      <c r="D88" s="21" t="s">
        <v>173</v>
      </c>
      <c r="E88" s="38" t="s">
        <v>173</v>
      </c>
      <c r="F88" s="11" t="s">
        <v>30</v>
      </c>
      <c r="G88" s="25" t="s">
        <v>24</v>
      </c>
      <c r="H88" s="26"/>
      <c r="I88" s="26"/>
      <c r="J88" s="26"/>
      <c r="K88" s="27"/>
      <c r="L88" s="28" t="s">
        <v>24</v>
      </c>
      <c r="M88" s="29" t="s">
        <v>24</v>
      </c>
      <c r="N88" s="30" t="s">
        <v>24</v>
      </c>
      <c r="O88" s="31" t="s">
        <v>24</v>
      </c>
      <c r="P88" s="29" t="s">
        <v>24</v>
      </c>
      <c r="Q88" s="32" t="s">
        <v>28</v>
      </c>
    </row>
    <row r="89" spans="1:17" ht="14">
      <c r="A89" s="19" t="str">
        <f>HYPERLINK("https://drive.google.com/open?id=1I5fnymXxajHNXlF2IaHE-1YWo4Cslou2","Portugal (PT)")</f>
        <v>Portugal (PT)</v>
      </c>
      <c r="B89" s="20" t="s">
        <v>26</v>
      </c>
      <c r="C89" s="22" t="s">
        <v>26</v>
      </c>
      <c r="D89" s="22" t="s">
        <v>26</v>
      </c>
      <c r="E89" s="23" t="s">
        <v>26</v>
      </c>
      <c r="F89" s="11" t="s">
        <v>27</v>
      </c>
      <c r="G89" s="25" t="s">
        <v>24</v>
      </c>
      <c r="H89" s="26"/>
      <c r="I89" s="26"/>
      <c r="J89" s="26"/>
      <c r="K89" s="27"/>
      <c r="L89" s="28" t="s">
        <v>24</v>
      </c>
      <c r="M89" s="29" t="s">
        <v>24</v>
      </c>
      <c r="N89" s="30" t="s">
        <v>24</v>
      </c>
      <c r="O89" s="31" t="s">
        <v>24</v>
      </c>
      <c r="P89" s="29" t="s">
        <v>24</v>
      </c>
      <c r="Q89" s="32" t="s">
        <v>28</v>
      </c>
    </row>
    <row r="90" spans="1:17" ht="14">
      <c r="A90" s="19" t="str">
        <f>HYPERLINK("https://drive.google.com/open?id=1z6AU2TA6DvXx_oJ_DMZLKH7gT9LO2zpB","Qatar (QA)")</f>
        <v>Qatar (QA)</v>
      </c>
      <c r="B90" s="20" t="s">
        <v>48</v>
      </c>
      <c r="C90" s="22" t="s">
        <v>48</v>
      </c>
      <c r="D90" s="22" t="s">
        <v>48</v>
      </c>
      <c r="E90" s="23" t="s">
        <v>48</v>
      </c>
      <c r="F90" s="11" t="s">
        <v>30</v>
      </c>
      <c r="G90" s="34" t="s">
        <v>40</v>
      </c>
      <c r="H90" s="35" t="s">
        <v>49</v>
      </c>
      <c r="I90" s="26"/>
      <c r="J90" s="26"/>
      <c r="K90" s="27"/>
      <c r="L90" s="28" t="s">
        <v>24</v>
      </c>
      <c r="M90" s="29" t="s">
        <v>24</v>
      </c>
      <c r="N90" s="30" t="s">
        <v>24</v>
      </c>
      <c r="O90" s="31" t="s">
        <v>24</v>
      </c>
      <c r="P90" s="29" t="s">
        <v>24</v>
      </c>
      <c r="Q90" s="32" t="s">
        <v>25</v>
      </c>
    </row>
    <row r="91" spans="1:17" ht="14">
      <c r="A91" s="33" t="str">
        <f>HYPERLINK("https://drive.google.com/open?id=1yDm3V9kb6cwQ-IR99dxYHriCVuwrgynf","Russia (RU)")</f>
        <v>Russia (RU)</v>
      </c>
      <c r="B91" s="20" t="s">
        <v>34</v>
      </c>
      <c r="C91" s="21" t="s">
        <v>34</v>
      </c>
      <c r="D91" s="22" t="s">
        <v>34</v>
      </c>
      <c r="E91" s="23" t="s">
        <v>34</v>
      </c>
      <c r="F91" s="11" t="s">
        <v>36</v>
      </c>
      <c r="G91" s="34" t="s">
        <v>40</v>
      </c>
      <c r="H91" s="35" t="s">
        <v>174</v>
      </c>
      <c r="I91" s="26"/>
      <c r="J91" s="26"/>
      <c r="K91" s="27"/>
      <c r="L91" s="28" t="s">
        <v>24</v>
      </c>
      <c r="M91" s="29" t="s">
        <v>24</v>
      </c>
      <c r="N91" s="30" t="s">
        <v>24</v>
      </c>
      <c r="O91" s="31" t="s">
        <v>24</v>
      </c>
      <c r="P91" s="29" t="s">
        <v>24</v>
      </c>
      <c r="Q91" s="32"/>
    </row>
    <row r="92" spans="1:17" ht="14">
      <c r="A92" s="19" t="str">
        <f>HYPERLINK("https://drive.google.com/open?id=184N3KlfAHfSYhOUIDhpEhCNZkG9vqydG","Rwanda (RW)")</f>
        <v>Rwanda (RW)</v>
      </c>
      <c r="B92" s="20" t="s">
        <v>94</v>
      </c>
      <c r="C92" s="21" t="s">
        <v>175</v>
      </c>
      <c r="D92" s="22" t="s">
        <v>175</v>
      </c>
      <c r="E92" s="23" t="s">
        <v>175</v>
      </c>
      <c r="F92" s="11" t="s">
        <v>57</v>
      </c>
      <c r="G92" s="25" t="s">
        <v>24</v>
      </c>
      <c r="H92" s="26"/>
      <c r="I92" s="26"/>
      <c r="J92" s="26"/>
      <c r="K92" s="27"/>
      <c r="L92" s="28" t="s">
        <v>24</v>
      </c>
      <c r="M92" s="29" t="s">
        <v>24</v>
      </c>
      <c r="N92" s="30" t="s">
        <v>24</v>
      </c>
      <c r="O92" s="31" t="s">
        <v>24</v>
      </c>
      <c r="P92" s="29" t="s">
        <v>24</v>
      </c>
      <c r="Q92" s="32" t="s">
        <v>176</v>
      </c>
    </row>
    <row r="93" spans="1:17" ht="14">
      <c r="A93" s="19" t="str">
        <f>HYPERLINK("https://drive.google.com/open?id=16NXXl5PwVH5MU2DBM4juoDFXy2AMidfG","Saudi Arabia (SA)")</f>
        <v>Saudi Arabia (SA)</v>
      </c>
      <c r="B93" s="20" t="s">
        <v>82</v>
      </c>
      <c r="C93" s="21" t="s">
        <v>82</v>
      </c>
      <c r="D93" s="22" t="s">
        <v>82</v>
      </c>
      <c r="E93" s="23" t="s">
        <v>82</v>
      </c>
      <c r="F93" s="11" t="s">
        <v>30</v>
      </c>
      <c r="G93" s="34" t="s">
        <v>40</v>
      </c>
      <c r="H93" s="35" t="s">
        <v>49</v>
      </c>
      <c r="I93" s="26"/>
      <c r="J93" s="26"/>
      <c r="K93" s="27"/>
      <c r="L93" s="28" t="s">
        <v>24</v>
      </c>
      <c r="M93" s="29" t="s">
        <v>24</v>
      </c>
      <c r="N93" s="30" t="s">
        <v>24</v>
      </c>
      <c r="O93" s="31" t="s">
        <v>24</v>
      </c>
      <c r="P93" s="29" t="s">
        <v>24</v>
      </c>
      <c r="Q93" s="32"/>
    </row>
    <row r="94" spans="1:17" ht="14">
      <c r="A94" s="19" t="str">
        <f>HYPERLINK("https://drive.google.com/open?id=1ERiAO5uIP7NB8ZoD7MMQAKq1uA6eSrAh","Senegal (SN)")</f>
        <v>Senegal (SN)</v>
      </c>
      <c r="B94" s="20" t="s">
        <v>56</v>
      </c>
      <c r="C94" s="21" t="s">
        <v>56</v>
      </c>
      <c r="D94" s="22" t="s">
        <v>56</v>
      </c>
      <c r="E94" s="23" t="s">
        <v>56</v>
      </c>
      <c r="F94" s="11" t="s">
        <v>30</v>
      </c>
      <c r="G94" s="25" t="s">
        <v>24</v>
      </c>
      <c r="H94" s="26"/>
      <c r="I94" s="26"/>
      <c r="J94" s="26"/>
      <c r="K94" s="27"/>
      <c r="L94" s="28" t="s">
        <v>24</v>
      </c>
      <c r="M94" s="29" t="s">
        <v>24</v>
      </c>
      <c r="N94" s="30" t="s">
        <v>24</v>
      </c>
      <c r="O94" s="31" t="s">
        <v>24</v>
      </c>
      <c r="P94" s="29" t="s">
        <v>24</v>
      </c>
      <c r="Q94" s="32" t="s">
        <v>28</v>
      </c>
    </row>
    <row r="95" spans="1:17" ht="14">
      <c r="A95" s="19" t="str">
        <f>HYPERLINK("https://drive.google.com/open?id=127zFLpNCjkYApZ6kdPyH3cWORpkHTy1s","Singapore (SG)")</f>
        <v>Singapore (SG)</v>
      </c>
      <c r="B95" s="20" t="s">
        <v>177</v>
      </c>
      <c r="C95" s="22" t="s">
        <v>178</v>
      </c>
      <c r="D95" s="22" t="s">
        <v>179</v>
      </c>
      <c r="E95" s="23" t="s">
        <v>179</v>
      </c>
      <c r="F95" s="11" t="s">
        <v>180</v>
      </c>
      <c r="G95" s="34" t="s">
        <v>40</v>
      </c>
      <c r="H95" s="40" t="s">
        <v>181</v>
      </c>
      <c r="I95" s="26"/>
      <c r="J95" s="26"/>
      <c r="K95" s="27"/>
      <c r="L95" s="28" t="s">
        <v>24</v>
      </c>
      <c r="M95" s="29" t="s">
        <v>24</v>
      </c>
      <c r="N95" s="30" t="s">
        <v>24</v>
      </c>
      <c r="O95" s="31" t="s">
        <v>24</v>
      </c>
      <c r="P95" s="29" t="s">
        <v>24</v>
      </c>
      <c r="Q95" s="32" t="s">
        <v>182</v>
      </c>
    </row>
    <row r="96" spans="1:17" ht="14">
      <c r="A96" s="19" t="str">
        <f>HYPERLINK("https://drive.google.com/open?id=1cf805UGzKhfsN8SYK7R6RBh52-NfOq4G","Slovakia (SK)")</f>
        <v>Slovakia (SK)</v>
      </c>
      <c r="B96" s="20" t="s">
        <v>183</v>
      </c>
      <c r="C96" s="22" t="s">
        <v>184</v>
      </c>
      <c r="D96" s="22" t="s">
        <v>184</v>
      </c>
      <c r="E96" s="23" t="s">
        <v>184</v>
      </c>
      <c r="F96" s="11" t="s">
        <v>30</v>
      </c>
      <c r="G96" s="25" t="s">
        <v>24</v>
      </c>
      <c r="H96" s="26"/>
      <c r="I96" s="26"/>
      <c r="J96" s="26"/>
      <c r="K96" s="27"/>
      <c r="L96" s="28" t="s">
        <v>24</v>
      </c>
      <c r="M96" s="29" t="s">
        <v>24</v>
      </c>
      <c r="N96" s="30" t="s">
        <v>24</v>
      </c>
      <c r="O96" s="31" t="s">
        <v>24</v>
      </c>
      <c r="P96" s="29" t="s">
        <v>24</v>
      </c>
      <c r="Q96" s="32"/>
    </row>
    <row r="97" spans="1:17" ht="14">
      <c r="A97" s="19" t="str">
        <f>HYPERLINK("https://drive.google.com/open?id=19k5Pu79G96gbxGI3wnndFa7zzKXhdxr5","Slovenia (SI)")</f>
        <v>Slovenia (SI)</v>
      </c>
      <c r="B97" s="43" t="s">
        <v>185</v>
      </c>
      <c r="C97" s="21" t="s">
        <v>186</v>
      </c>
      <c r="D97" s="21" t="s">
        <v>186</v>
      </c>
      <c r="E97" s="38" t="s">
        <v>186</v>
      </c>
      <c r="F97" s="11" t="s">
        <v>30</v>
      </c>
      <c r="G97" s="25" t="s">
        <v>24</v>
      </c>
      <c r="H97" s="26"/>
      <c r="I97" s="26"/>
      <c r="J97" s="26"/>
      <c r="K97" s="27"/>
      <c r="L97" s="28" t="s">
        <v>24</v>
      </c>
      <c r="M97" s="29" t="s">
        <v>24</v>
      </c>
      <c r="N97" s="30" t="s">
        <v>24</v>
      </c>
      <c r="O97" s="31" t="s">
        <v>24</v>
      </c>
      <c r="P97" s="29" t="s">
        <v>24</v>
      </c>
      <c r="Q97" s="32"/>
    </row>
    <row r="98" spans="1:17" ht="14">
      <c r="A98" s="33" t="str">
        <f>HYPERLINK("https://drive.google.com/open?id=1ckbmcW-ivZgV39_wxlf4NgCJMDy62vNQ","South Africa (ZA)")</f>
        <v>South Africa (ZA)</v>
      </c>
      <c r="B98" s="20" t="s">
        <v>29</v>
      </c>
      <c r="C98" s="21" t="s">
        <v>187</v>
      </c>
      <c r="D98" s="21" t="s">
        <v>187</v>
      </c>
      <c r="E98" s="38" t="s">
        <v>187</v>
      </c>
      <c r="F98" s="11" t="s">
        <v>188</v>
      </c>
      <c r="G98" s="34" t="s">
        <v>40</v>
      </c>
      <c r="H98" s="40" t="s">
        <v>189</v>
      </c>
      <c r="I98" s="26"/>
      <c r="J98" s="26"/>
      <c r="K98" s="27"/>
      <c r="L98" s="28" t="s">
        <v>24</v>
      </c>
      <c r="M98" s="29" t="s">
        <v>24</v>
      </c>
      <c r="N98" s="30" t="s">
        <v>24</v>
      </c>
      <c r="O98" s="31" t="s">
        <v>24</v>
      </c>
      <c r="P98" s="29" t="s">
        <v>24</v>
      </c>
      <c r="Q98" s="32" t="s">
        <v>190</v>
      </c>
    </row>
    <row r="99" spans="1:17" ht="28">
      <c r="A99" s="33" t="str">
        <f>HYPERLINK("https://drive.google.com/open?id=1vRm0mF4RQcyy-uSSRjUQAzct8ZDcuq68","Spain (ES)")</f>
        <v>Spain (ES)</v>
      </c>
      <c r="B99" s="20" t="s">
        <v>32</v>
      </c>
      <c r="C99" s="21" t="s">
        <v>32</v>
      </c>
      <c r="D99" s="22" t="s">
        <v>32</v>
      </c>
      <c r="E99" s="23" t="s">
        <v>32</v>
      </c>
      <c r="F99" s="11" t="s">
        <v>191</v>
      </c>
      <c r="G99" s="34" t="s">
        <v>40</v>
      </c>
      <c r="H99" s="44" t="s">
        <v>192</v>
      </c>
      <c r="I99" s="26"/>
      <c r="J99" s="26"/>
      <c r="K99" s="27"/>
      <c r="L99" s="28" t="s">
        <v>24</v>
      </c>
      <c r="M99" s="29" t="s">
        <v>24</v>
      </c>
      <c r="N99" s="30" t="s">
        <v>24</v>
      </c>
      <c r="O99" s="31" t="s">
        <v>24</v>
      </c>
      <c r="P99" s="29" t="s">
        <v>24</v>
      </c>
      <c r="Q99" s="32"/>
    </row>
    <row r="100" spans="1:17" ht="14">
      <c r="A100" s="41" t="s">
        <v>193</v>
      </c>
      <c r="B100" s="20" t="s">
        <v>29</v>
      </c>
      <c r="C100" s="21" t="s">
        <v>194</v>
      </c>
      <c r="D100" s="21" t="s">
        <v>194</v>
      </c>
      <c r="E100" s="38" t="s">
        <v>194</v>
      </c>
      <c r="F100" s="24"/>
      <c r="G100" s="25" t="s">
        <v>24</v>
      </c>
      <c r="H100" s="26"/>
      <c r="I100" s="26"/>
      <c r="J100" s="26"/>
      <c r="K100" s="27"/>
      <c r="L100" s="28" t="s">
        <v>24</v>
      </c>
      <c r="M100" s="29" t="s">
        <v>24</v>
      </c>
      <c r="N100" s="30" t="s">
        <v>24</v>
      </c>
      <c r="O100" s="31" t="s">
        <v>24</v>
      </c>
      <c r="P100" s="29" t="s">
        <v>24</v>
      </c>
      <c r="Q100" s="32" t="s">
        <v>195</v>
      </c>
    </row>
    <row r="101" spans="1:17" ht="14">
      <c r="A101" s="33" t="str">
        <f>HYPERLINK("https://drive.google.com/open?id=1d5GY3mtPH11p0k1UzoSIeItt2NgZ7bkh","Sweden (SE)")</f>
        <v>Sweden (SE)</v>
      </c>
      <c r="B101" s="20" t="s">
        <v>196</v>
      </c>
      <c r="C101" s="21" t="s">
        <v>197</v>
      </c>
      <c r="D101" s="21" t="s">
        <v>197</v>
      </c>
      <c r="E101" s="38" t="s">
        <v>197</v>
      </c>
      <c r="F101" s="11" t="s">
        <v>198</v>
      </c>
      <c r="G101" s="25" t="s">
        <v>24</v>
      </c>
      <c r="H101" s="26"/>
      <c r="I101" s="26"/>
      <c r="J101" s="26"/>
      <c r="K101" s="27"/>
      <c r="L101" s="28" t="s">
        <v>24</v>
      </c>
      <c r="M101" s="29" t="s">
        <v>24</v>
      </c>
      <c r="N101" s="30" t="s">
        <v>24</v>
      </c>
      <c r="O101" s="31" t="s">
        <v>24</v>
      </c>
      <c r="P101" s="29" t="s">
        <v>24</v>
      </c>
      <c r="Q101" s="32"/>
    </row>
    <row r="102" spans="1:17" ht="14">
      <c r="A102" s="33" t="str">
        <f>HYPERLINK("https://drive.google.com/open?id=1CT8KEmym5pmkGFJojUpihTbVxlQmLyPK","Switzerland (CH)")</f>
        <v>Switzerland (CH)</v>
      </c>
      <c r="B102" s="20" t="s">
        <v>199</v>
      </c>
      <c r="C102" s="22" t="s">
        <v>199</v>
      </c>
      <c r="D102" s="22" t="s">
        <v>199</v>
      </c>
      <c r="E102" s="23" t="s">
        <v>199</v>
      </c>
      <c r="F102" s="11" t="s">
        <v>44</v>
      </c>
      <c r="G102" s="25" t="s">
        <v>24</v>
      </c>
      <c r="H102" s="26"/>
      <c r="I102" s="35" t="s">
        <v>44</v>
      </c>
      <c r="J102" s="25" t="s">
        <v>24</v>
      </c>
      <c r="K102" s="36" t="s">
        <v>45</v>
      </c>
      <c r="L102" s="28" t="s">
        <v>24</v>
      </c>
      <c r="M102" s="29" t="s">
        <v>24</v>
      </c>
      <c r="N102" s="30" t="s">
        <v>24</v>
      </c>
      <c r="O102" s="31" t="s">
        <v>24</v>
      </c>
      <c r="P102" s="29" t="s">
        <v>24</v>
      </c>
      <c r="Q102" s="32" t="s">
        <v>200</v>
      </c>
    </row>
    <row r="103" spans="1:17" ht="14">
      <c r="A103" s="33" t="str">
        <f>HYPERLINK("https://drive.google.com/open?id=1IGMRXTd_HWBSn2tkTkQHcUetL-xKfItm","Taiwan (TW)")</f>
        <v>Taiwan (TW)</v>
      </c>
      <c r="B103" s="20" t="s">
        <v>201</v>
      </c>
      <c r="C103" s="22" t="s">
        <v>202</v>
      </c>
      <c r="D103" s="21" t="s">
        <v>98</v>
      </c>
      <c r="E103" s="38" t="s">
        <v>98</v>
      </c>
      <c r="F103" s="11" t="s">
        <v>203</v>
      </c>
      <c r="G103" s="25" t="s">
        <v>24</v>
      </c>
      <c r="H103" s="26"/>
      <c r="I103" s="26"/>
      <c r="J103" s="26"/>
      <c r="K103" s="27"/>
      <c r="L103" s="28" t="s">
        <v>24</v>
      </c>
      <c r="M103" s="29" t="s">
        <v>24</v>
      </c>
      <c r="N103" s="30" t="s">
        <v>24</v>
      </c>
      <c r="O103" s="31" t="s">
        <v>24</v>
      </c>
      <c r="P103" s="29" t="s">
        <v>24</v>
      </c>
      <c r="Q103" s="32" t="s">
        <v>204</v>
      </c>
    </row>
    <row r="104" spans="1:17" ht="14">
      <c r="A104" s="41" t="s">
        <v>205</v>
      </c>
      <c r="B104" s="20" t="s">
        <v>206</v>
      </c>
      <c r="C104" s="22" t="s">
        <v>207</v>
      </c>
      <c r="D104" s="22" t="s">
        <v>207</v>
      </c>
      <c r="E104" s="23" t="s">
        <v>207</v>
      </c>
      <c r="F104" s="11" t="s">
        <v>36</v>
      </c>
      <c r="G104" s="25" t="s">
        <v>24</v>
      </c>
      <c r="H104" s="26"/>
      <c r="I104" s="26"/>
      <c r="J104" s="26"/>
      <c r="K104" s="27"/>
      <c r="L104" s="28" t="s">
        <v>24</v>
      </c>
      <c r="M104" s="29" t="s">
        <v>24</v>
      </c>
      <c r="N104" s="30" t="s">
        <v>24</v>
      </c>
      <c r="O104" s="31" t="s">
        <v>24</v>
      </c>
      <c r="P104" s="29" t="s">
        <v>24</v>
      </c>
      <c r="Q104" s="32" t="s">
        <v>208</v>
      </c>
    </row>
    <row r="105" spans="1:17" ht="14">
      <c r="A105" s="19" t="str">
        <f>HYPERLINK("https://drive.google.com/open?id=1GBZ7FmTRlEPLU5kzIDqiv_GsC4xlVnDw","Tanzania (TZ)")</f>
        <v>Tanzania (TZ)</v>
      </c>
      <c r="B105" s="20" t="s">
        <v>209</v>
      </c>
      <c r="C105" s="21" t="s">
        <v>210</v>
      </c>
      <c r="D105" s="22" t="s">
        <v>209</v>
      </c>
      <c r="E105" s="23" t="s">
        <v>209</v>
      </c>
      <c r="F105" s="11" t="s">
        <v>30</v>
      </c>
      <c r="G105" s="25" t="s">
        <v>24</v>
      </c>
      <c r="H105" s="26"/>
      <c r="I105" s="26"/>
      <c r="J105" s="26"/>
      <c r="K105" s="27"/>
      <c r="L105" s="28" t="s">
        <v>24</v>
      </c>
      <c r="M105" s="29" t="s">
        <v>24</v>
      </c>
      <c r="N105" s="30" t="s">
        <v>24</v>
      </c>
      <c r="O105" s="31" t="s">
        <v>24</v>
      </c>
      <c r="P105" s="29" t="s">
        <v>24</v>
      </c>
      <c r="Q105" s="32"/>
    </row>
    <row r="106" spans="1:17" ht="14">
      <c r="A106" s="19" t="str">
        <f>HYPERLINK("https://drive.google.com/open?id=1vAq5IV4mMvnIgpq-B_Tpga1-jHNCy7KL","Thailand (TH)")</f>
        <v>Thailand (TH)</v>
      </c>
      <c r="B106" s="20" t="s">
        <v>211</v>
      </c>
      <c r="C106" s="21" t="s">
        <v>212</v>
      </c>
      <c r="D106" s="21" t="s">
        <v>212</v>
      </c>
      <c r="E106" s="38" t="s">
        <v>212</v>
      </c>
      <c r="F106" s="11" t="s">
        <v>213</v>
      </c>
      <c r="G106" s="25" t="s">
        <v>24</v>
      </c>
      <c r="H106" s="26"/>
      <c r="I106" s="26"/>
      <c r="J106" s="26"/>
      <c r="K106" s="27"/>
      <c r="L106" s="28" t="s">
        <v>24</v>
      </c>
      <c r="M106" s="29" t="s">
        <v>24</v>
      </c>
      <c r="N106" s="30" t="s">
        <v>24</v>
      </c>
      <c r="O106" s="31" t="s">
        <v>24</v>
      </c>
      <c r="P106" s="29" t="s">
        <v>24</v>
      </c>
      <c r="Q106" s="32"/>
    </row>
    <row r="107" spans="1:17" ht="14">
      <c r="A107" s="19" t="str">
        <f>HYPERLINK("https://drive.google.com/open?id=1IkGOUYuTe6kZfJFtQEe-N5btgLQKQL3K","Togo (TG)")</f>
        <v>Togo (TG)</v>
      </c>
      <c r="B107" s="20" t="s">
        <v>56</v>
      </c>
      <c r="C107" s="21" t="s">
        <v>56</v>
      </c>
      <c r="D107" s="22" t="s">
        <v>56</v>
      </c>
      <c r="E107" s="23" t="s">
        <v>56</v>
      </c>
      <c r="F107" s="11" t="s">
        <v>57</v>
      </c>
      <c r="G107" s="25" t="s">
        <v>24</v>
      </c>
      <c r="H107" s="26"/>
      <c r="I107" s="26"/>
      <c r="J107" s="26"/>
      <c r="K107" s="27"/>
      <c r="L107" s="28" t="s">
        <v>24</v>
      </c>
      <c r="M107" s="29" t="s">
        <v>24</v>
      </c>
      <c r="N107" s="30" t="s">
        <v>24</v>
      </c>
      <c r="O107" s="31" t="s">
        <v>24</v>
      </c>
      <c r="P107" s="29" t="s">
        <v>24</v>
      </c>
      <c r="Q107" s="32" t="s">
        <v>28</v>
      </c>
    </row>
    <row r="108" spans="1:17" ht="14">
      <c r="A108" s="19" t="str">
        <f>HYPERLINK("https://drive.google.com/open?id=1fRDJFmraOoHhhPy1I9f96Af29pkVDJJ_","Trinidad and Tobago (TT)")</f>
        <v>Trinidad and Tobago (TT)</v>
      </c>
      <c r="B108" s="20" t="s">
        <v>29</v>
      </c>
      <c r="C108" s="21" t="s">
        <v>29</v>
      </c>
      <c r="D108" s="22" t="s">
        <v>29</v>
      </c>
      <c r="E108" s="23" t="s">
        <v>29</v>
      </c>
      <c r="F108" s="24"/>
      <c r="G108" s="25" t="s">
        <v>24</v>
      </c>
      <c r="H108" s="26"/>
      <c r="I108" s="26"/>
      <c r="J108" s="26"/>
      <c r="K108" s="27"/>
      <c r="L108" s="28" t="s">
        <v>24</v>
      </c>
      <c r="M108" s="29" t="s">
        <v>24</v>
      </c>
      <c r="N108" s="30" t="s">
        <v>24</v>
      </c>
      <c r="O108" s="31" t="s">
        <v>24</v>
      </c>
      <c r="P108" s="29" t="s">
        <v>24</v>
      </c>
      <c r="Q108" s="32"/>
    </row>
    <row r="109" spans="1:17" ht="14">
      <c r="A109" s="19" t="str">
        <f>HYPERLINK("https://drive.google.com/open?id=1uh2KaAVTOMuMJIhxFpU50AHO_Paz2dbn","Turkey (TR)")</f>
        <v>Turkey (TR)</v>
      </c>
      <c r="B109" s="20" t="s">
        <v>214</v>
      </c>
      <c r="C109" s="21" t="s">
        <v>214</v>
      </c>
      <c r="D109" s="21" t="s">
        <v>214</v>
      </c>
      <c r="E109" s="38" t="s">
        <v>214</v>
      </c>
      <c r="F109" s="45" t="s">
        <v>215</v>
      </c>
      <c r="G109" s="34" t="s">
        <v>40</v>
      </c>
      <c r="H109" s="40" t="s">
        <v>216</v>
      </c>
      <c r="I109" s="26"/>
      <c r="J109" s="26"/>
      <c r="K109" s="27"/>
      <c r="L109" s="28" t="s">
        <v>24</v>
      </c>
      <c r="M109" s="29" t="s">
        <v>24</v>
      </c>
      <c r="N109" s="30" t="s">
        <v>24</v>
      </c>
      <c r="O109" s="31" t="s">
        <v>24</v>
      </c>
      <c r="P109" s="29" t="s">
        <v>24</v>
      </c>
      <c r="Q109" s="32" t="s">
        <v>217</v>
      </c>
    </row>
    <row r="110" spans="1:17" ht="14">
      <c r="A110" s="19" t="str">
        <f>HYPERLINK("https://drive.google.com/open?id=1hYPspSOThKAZaN8EIxmHDIVl97RDegwh","Turkmenistan (TM)")</f>
        <v>Turkmenistan (TM)</v>
      </c>
      <c r="B110" s="20" t="s">
        <v>218</v>
      </c>
      <c r="C110" s="22" t="s">
        <v>219</v>
      </c>
      <c r="D110" s="22" t="s">
        <v>219</v>
      </c>
      <c r="E110" s="23" t="s">
        <v>219</v>
      </c>
      <c r="F110" s="11" t="s">
        <v>36</v>
      </c>
      <c r="G110" s="25" t="s">
        <v>24</v>
      </c>
      <c r="H110" s="26"/>
      <c r="I110" s="26"/>
      <c r="J110" s="26"/>
      <c r="K110" s="27"/>
      <c r="L110" s="28" t="s">
        <v>24</v>
      </c>
      <c r="M110" s="29" t="s">
        <v>24</v>
      </c>
      <c r="N110" s="30" t="s">
        <v>24</v>
      </c>
      <c r="O110" s="31" t="s">
        <v>24</v>
      </c>
      <c r="P110" s="29" t="s">
        <v>24</v>
      </c>
      <c r="Q110" s="32" t="s">
        <v>28</v>
      </c>
    </row>
    <row r="111" spans="1:17" ht="14">
      <c r="A111" s="19" t="str">
        <f>HYPERLINK("https://drive.google.com/open?id=1nz-efUudkBc-cTxu4XLvlTBvdjDDv2-x","Uganda (UG)")</f>
        <v>Uganda (UG)</v>
      </c>
      <c r="B111" s="20" t="s">
        <v>29</v>
      </c>
      <c r="C111" s="22" t="s">
        <v>209</v>
      </c>
      <c r="D111" s="22" t="s">
        <v>209</v>
      </c>
      <c r="E111" s="23" t="s">
        <v>209</v>
      </c>
      <c r="F111" s="11" t="s">
        <v>30</v>
      </c>
      <c r="G111" s="25" t="s">
        <v>24</v>
      </c>
      <c r="H111" s="26"/>
      <c r="I111" s="26"/>
      <c r="J111" s="26"/>
      <c r="K111" s="27"/>
      <c r="L111" s="28" t="s">
        <v>24</v>
      </c>
      <c r="M111" s="29" t="s">
        <v>24</v>
      </c>
      <c r="N111" s="30" t="s">
        <v>24</v>
      </c>
      <c r="O111" s="31" t="s">
        <v>24</v>
      </c>
      <c r="P111" s="29" t="s">
        <v>24</v>
      </c>
      <c r="Q111" s="32"/>
    </row>
    <row r="112" spans="1:17" ht="14">
      <c r="A112" s="33" t="str">
        <f>HYPERLINK("https://drive.google.com/open?id=1AJiAqxBZE9eCuKTaUzM4yJVaHpF2KaKs","UK (GB)")</f>
        <v>UK (GB)</v>
      </c>
      <c r="B112" s="20" t="s">
        <v>29</v>
      </c>
      <c r="C112" s="21" t="s">
        <v>29</v>
      </c>
      <c r="D112" s="22" t="s">
        <v>29</v>
      </c>
      <c r="E112" s="23" t="s">
        <v>29</v>
      </c>
      <c r="F112" s="11" t="s">
        <v>152</v>
      </c>
      <c r="G112" s="25" t="s">
        <v>24</v>
      </c>
      <c r="H112" s="26"/>
      <c r="I112" s="35" t="s">
        <v>152</v>
      </c>
      <c r="J112" s="25" t="s">
        <v>24</v>
      </c>
      <c r="K112" s="27"/>
      <c r="L112" s="28" t="s">
        <v>24</v>
      </c>
      <c r="M112" s="29" t="s">
        <v>24</v>
      </c>
      <c r="N112" s="30" t="s">
        <v>24</v>
      </c>
      <c r="O112" s="31" t="s">
        <v>24</v>
      </c>
      <c r="P112" s="29" t="s">
        <v>24</v>
      </c>
      <c r="Q112" s="32"/>
    </row>
    <row r="113" spans="1:17" ht="14">
      <c r="A113" s="19" t="str">
        <f>HYPERLINK("https://drive.google.com/open?id=1EoZ45ZQf46FVFHMQ3nHrfXZhfHC-Rp7p","Ukraine (UA)")</f>
        <v>Ukraine (UA)</v>
      </c>
      <c r="B113" s="20" t="s">
        <v>220</v>
      </c>
      <c r="C113" s="22" t="s">
        <v>221</v>
      </c>
      <c r="D113" s="22" t="s">
        <v>221</v>
      </c>
      <c r="E113" s="23" t="s">
        <v>221</v>
      </c>
      <c r="F113" s="24"/>
      <c r="G113" s="25" t="s">
        <v>24</v>
      </c>
      <c r="H113" s="26"/>
      <c r="I113" s="26"/>
      <c r="J113" s="26"/>
      <c r="K113" s="27"/>
      <c r="L113" s="28" t="s">
        <v>24</v>
      </c>
      <c r="M113" s="29" t="s">
        <v>24</v>
      </c>
      <c r="N113" s="30" t="s">
        <v>24</v>
      </c>
      <c r="O113" s="31" t="s">
        <v>24</v>
      </c>
      <c r="P113" s="29" t="s">
        <v>24</v>
      </c>
      <c r="Q113" s="32"/>
    </row>
    <row r="114" spans="1:17" ht="14">
      <c r="A114" s="19" t="str">
        <f>HYPERLINK("https://drive.google.com/open?id=1NNUgVKQ1z9kNcPFOuH_a_DlWeBho_A_n","United Arab Emirates (AE)")</f>
        <v>United Arab Emirates (AE)</v>
      </c>
      <c r="B114" s="20" t="s">
        <v>48</v>
      </c>
      <c r="C114" s="21" t="s">
        <v>222</v>
      </c>
      <c r="D114" s="22" t="s">
        <v>48</v>
      </c>
      <c r="E114" s="23" t="s">
        <v>48</v>
      </c>
      <c r="F114" s="11" t="s">
        <v>30</v>
      </c>
      <c r="G114" s="34" t="s">
        <v>40</v>
      </c>
      <c r="H114" s="35" t="s">
        <v>49</v>
      </c>
      <c r="I114" s="26"/>
      <c r="J114" s="26"/>
      <c r="K114" s="27"/>
      <c r="L114" s="28" t="s">
        <v>24</v>
      </c>
      <c r="M114" s="29" t="s">
        <v>24</v>
      </c>
      <c r="N114" s="30" t="s">
        <v>24</v>
      </c>
      <c r="O114" s="31" t="s">
        <v>24</v>
      </c>
      <c r="P114" s="29" t="s">
        <v>24</v>
      </c>
      <c r="Q114" s="32" t="s">
        <v>25</v>
      </c>
    </row>
    <row r="115" spans="1:17" ht="14">
      <c r="A115" s="19" t="str">
        <f>HYPERLINK("https://drive.google.com/open?id=1D12rX-Q7azjiR8EufHGY4rd6y91C6uXB","Uruguay (UY)")</f>
        <v>Uruguay (UY)</v>
      </c>
      <c r="B115" s="20" t="s">
        <v>31</v>
      </c>
      <c r="C115" s="22" t="s">
        <v>32</v>
      </c>
      <c r="D115" s="22" t="s">
        <v>32</v>
      </c>
      <c r="E115" s="23" t="s">
        <v>32</v>
      </c>
      <c r="F115" s="11" t="s">
        <v>30</v>
      </c>
      <c r="G115" s="25" t="s">
        <v>24</v>
      </c>
      <c r="H115" s="26"/>
      <c r="I115" s="26"/>
      <c r="J115" s="26"/>
      <c r="K115" s="27"/>
      <c r="L115" s="28" t="s">
        <v>24</v>
      </c>
      <c r="M115" s="29" t="s">
        <v>24</v>
      </c>
      <c r="N115" s="30" t="s">
        <v>24</v>
      </c>
      <c r="O115" s="31" t="s">
        <v>24</v>
      </c>
      <c r="P115" s="29" t="s">
        <v>24</v>
      </c>
      <c r="Q115" s="32" t="s">
        <v>33</v>
      </c>
    </row>
    <row r="116" spans="1:17" ht="14">
      <c r="A116" s="33" t="str">
        <f>HYPERLINK("https://drive.google.com/open?id=1b78LLzFzG397wuPbTw89_ykBoPKcKXrX","United States (US)")</f>
        <v>United States (US)</v>
      </c>
      <c r="B116" s="20" t="s">
        <v>29</v>
      </c>
      <c r="C116" s="22" t="s">
        <v>29</v>
      </c>
      <c r="D116" s="22" t="s">
        <v>29</v>
      </c>
      <c r="E116" s="23" t="s">
        <v>29</v>
      </c>
      <c r="F116" s="11" t="s">
        <v>30</v>
      </c>
      <c r="G116" s="25" t="s">
        <v>24</v>
      </c>
      <c r="H116" s="26"/>
      <c r="I116" s="35" t="s">
        <v>223</v>
      </c>
      <c r="J116" s="25" t="s">
        <v>24</v>
      </c>
      <c r="K116" s="27"/>
      <c r="L116" s="28" t="s">
        <v>24</v>
      </c>
      <c r="M116" s="46" t="s">
        <v>40</v>
      </c>
      <c r="N116" s="30" t="s">
        <v>24</v>
      </c>
      <c r="O116" s="31" t="s">
        <v>24</v>
      </c>
      <c r="P116" s="29" t="s">
        <v>24</v>
      </c>
      <c r="Q116" s="32"/>
    </row>
    <row r="117" spans="1:17" ht="14">
      <c r="A117" s="19" t="str">
        <f>HYPERLINK("https://drive.google.com/open?id=1BJ9o_LUMM8C2eiHlZIlFSjKrbEHS_WEL","Uzbekistan (UZ)")</f>
        <v>Uzbekistan (UZ)</v>
      </c>
      <c r="B117" s="20" t="s">
        <v>224</v>
      </c>
      <c r="C117" s="22" t="s">
        <v>225</v>
      </c>
      <c r="D117" s="22" t="s">
        <v>225</v>
      </c>
      <c r="E117" s="23" t="s">
        <v>225</v>
      </c>
      <c r="F117" s="11" t="s">
        <v>36</v>
      </c>
      <c r="G117" s="25" t="s">
        <v>24</v>
      </c>
      <c r="H117" s="26"/>
      <c r="I117" s="26"/>
      <c r="J117" s="26"/>
      <c r="K117" s="27"/>
      <c r="L117" s="28" t="s">
        <v>24</v>
      </c>
      <c r="M117" s="29" t="s">
        <v>24</v>
      </c>
      <c r="N117" s="30" t="s">
        <v>24</v>
      </c>
      <c r="O117" s="31" t="s">
        <v>24</v>
      </c>
      <c r="P117" s="29" t="s">
        <v>24</v>
      </c>
      <c r="Q117" s="32"/>
    </row>
    <row r="118" spans="1:17" ht="14">
      <c r="A118" s="19" t="str">
        <f>HYPERLINK("https://drive.google.com/open?id=1TzEPVBmY2LvlmYP35Hqja3DHUwdNfgB7","Venezuela (VE)")</f>
        <v>Venezuela (VE)</v>
      </c>
      <c r="B118" s="20" t="s">
        <v>31</v>
      </c>
      <c r="C118" s="22" t="s">
        <v>32</v>
      </c>
      <c r="D118" s="22" t="s">
        <v>32</v>
      </c>
      <c r="E118" s="23" t="s">
        <v>32</v>
      </c>
      <c r="F118" s="11" t="s">
        <v>226</v>
      </c>
      <c r="G118" s="25" t="s">
        <v>24</v>
      </c>
      <c r="H118" s="26"/>
      <c r="I118" s="26"/>
      <c r="J118" s="26"/>
      <c r="K118" s="27"/>
      <c r="L118" s="28" t="s">
        <v>24</v>
      </c>
      <c r="M118" s="29" t="s">
        <v>24</v>
      </c>
      <c r="N118" s="30" t="s">
        <v>24</v>
      </c>
      <c r="O118" s="31" t="s">
        <v>24</v>
      </c>
      <c r="P118" s="29" t="s">
        <v>24</v>
      </c>
      <c r="Q118" s="32" t="s">
        <v>33</v>
      </c>
    </row>
    <row r="119" spans="1:17" ht="14">
      <c r="A119" s="19" t="str">
        <f>HYPERLINK("https://drive.google.com/open?id=13RCh_J98-fN8qRCkyWx5114_nU_E7nmT","Vietnam (VN)")</f>
        <v>Vietnam (VN)</v>
      </c>
      <c r="B119" s="20" t="s">
        <v>227</v>
      </c>
      <c r="C119" s="22" t="s">
        <v>228</v>
      </c>
      <c r="D119" s="22" t="s">
        <v>228</v>
      </c>
      <c r="E119" s="23" t="s">
        <v>228</v>
      </c>
      <c r="F119" s="11" t="s">
        <v>229</v>
      </c>
      <c r="G119" s="34" t="s">
        <v>40</v>
      </c>
      <c r="H119" s="40" t="s">
        <v>230</v>
      </c>
      <c r="I119" s="26"/>
      <c r="J119" s="26"/>
      <c r="K119" s="27"/>
      <c r="L119" s="28" t="s">
        <v>24</v>
      </c>
      <c r="M119" s="29" t="s">
        <v>24</v>
      </c>
      <c r="N119" s="30" t="s">
        <v>24</v>
      </c>
      <c r="O119" s="31" t="s">
        <v>24</v>
      </c>
      <c r="P119" s="29" t="s">
        <v>24</v>
      </c>
      <c r="Q119" s="32"/>
    </row>
    <row r="120" spans="1:17" ht="14">
      <c r="A120" s="19" t="str">
        <f>HYPERLINK("https://drive.google.com/open?id=10LAkEfb0OWu58DKdCkD8kAcnZ99lFFOv","Zambia (ZM)")</f>
        <v>Zambia (ZM)</v>
      </c>
      <c r="B120" s="20" t="s">
        <v>29</v>
      </c>
      <c r="C120" s="21" t="s">
        <v>29</v>
      </c>
      <c r="D120" s="22" t="s">
        <v>29</v>
      </c>
      <c r="E120" s="23" t="s">
        <v>29</v>
      </c>
      <c r="F120" s="11" t="s">
        <v>30</v>
      </c>
      <c r="G120" s="25" t="s">
        <v>24</v>
      </c>
      <c r="H120" s="26"/>
      <c r="I120" s="26"/>
      <c r="J120" s="26"/>
      <c r="K120" s="27"/>
      <c r="L120" s="28" t="s">
        <v>24</v>
      </c>
      <c r="M120" s="29" t="s">
        <v>24</v>
      </c>
      <c r="N120" s="30" t="s">
        <v>24</v>
      </c>
      <c r="O120" s="31" t="s">
        <v>24</v>
      </c>
      <c r="P120" s="29" t="s">
        <v>24</v>
      </c>
      <c r="Q120" s="32"/>
    </row>
    <row r="121" spans="1:17" ht="14">
      <c r="A121" s="19" t="str">
        <f>HYPERLINK("https://drive.google.com/open?id=1LipqQDOzjkwU18-MLMQaxk3MlnPC4cPu","Zimbabwe (ZW)")</f>
        <v>Zimbabwe (ZW)</v>
      </c>
      <c r="B121" s="20" t="s">
        <v>29</v>
      </c>
      <c r="C121" s="21" t="s">
        <v>29</v>
      </c>
      <c r="D121" s="22" t="s">
        <v>29</v>
      </c>
      <c r="E121" s="23" t="s">
        <v>29</v>
      </c>
      <c r="F121" s="11" t="s">
        <v>30</v>
      </c>
      <c r="G121" s="25" t="s">
        <v>24</v>
      </c>
      <c r="H121" s="26"/>
      <c r="I121" s="26"/>
      <c r="J121" s="26"/>
      <c r="K121" s="27"/>
      <c r="L121" s="28" t="s">
        <v>24</v>
      </c>
      <c r="M121" s="29" t="s">
        <v>24</v>
      </c>
      <c r="N121" s="30" t="s">
        <v>24</v>
      </c>
      <c r="O121" s="31" t="s">
        <v>24</v>
      </c>
      <c r="P121" s="29" t="s">
        <v>24</v>
      </c>
      <c r="Q121" s="32"/>
    </row>
  </sheetData>
  <mergeCells count="3">
    <mergeCell ref="B3:E3"/>
    <mergeCell ref="F3:L3"/>
    <mergeCell ref="N3:O3"/>
  </mergeCells>
  <conditionalFormatting sqref="L5:L121">
    <cfRule type="containsText" dxfId="1" priority="1" operator="containsText" text="No">
      <formula>NOT(ISERROR(SEARCH(("No"),(L5))))</formula>
    </cfRule>
    <cfRule type="containsText" dxfId="0" priority="2" operator="containsText" text="Yes">
      <formula>NOT(ISERROR(SEARCH(("Yes"),(L5))))</formula>
    </cfRule>
  </conditionalFormatting>
  <hyperlinks>
    <hyperlink ref="F6" r:id="rId1" xr:uid="{00000000-0004-0000-0000-000000000000}"/>
    <hyperlink ref="F19" r:id="rId2" xr:uid="{00000000-0004-0000-0000-000001000000}"/>
    <hyperlink ref="F21" r:id="rId3" xr:uid="{00000000-0004-0000-0000-000002000000}"/>
    <hyperlink ref="F27" r:id="rId4" xr:uid="{00000000-0004-0000-0000-000003000000}"/>
    <hyperlink ref="F28" r:id="rId5" xr:uid="{00000000-0004-0000-0000-000004000000}"/>
    <hyperlink ref="F29" r:id="rId6" xr:uid="{00000000-0004-0000-0000-000005000000}"/>
    <hyperlink ref="F34" r:id="rId7" xr:uid="{00000000-0004-0000-0000-000006000000}"/>
    <hyperlink ref="F35" r:id="rId8" xr:uid="{00000000-0004-0000-0000-000007000000}"/>
    <hyperlink ref="F36" r:id="rId9" xr:uid="{00000000-0004-0000-0000-000008000000}"/>
    <hyperlink ref="F37" r:id="rId10" xr:uid="{00000000-0004-0000-0000-000009000000}"/>
    <hyperlink ref="F45" r:id="rId11" xr:uid="{00000000-0004-0000-0000-00000A000000}"/>
    <hyperlink ref="F47" r:id="rId12" xr:uid="{00000000-0004-0000-0000-00000B000000}"/>
    <hyperlink ref="F51" r:id="rId13" xr:uid="{00000000-0004-0000-0000-00000C000000}"/>
    <hyperlink ref="F87" r:id="rId14" xr:uid="{00000000-0004-0000-0000-00000D000000}"/>
    <hyperlink ref="F106" r:id="rId15" xr:uid="{00000000-0004-0000-0000-00000E000000}"/>
  </hyperlinks>
  <pageMargins left="0.7" right="0.7" top="0.75" bottom="0.75" header="0.3" footer="0.3"/>
  <legacyDrawing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C32"/>
  <sheetViews>
    <sheetView workbookViewId="0"/>
  </sheetViews>
  <sheetFormatPr baseColWidth="10" defaultColWidth="12.6640625" defaultRowHeight="15.75" customHeight="1"/>
  <sheetData>
    <row r="1" spans="1:29" ht="15.75" customHeight="1">
      <c r="A1" s="47"/>
      <c r="B1" s="48" t="s">
        <v>231</v>
      </c>
      <c r="C1" s="48" t="s">
        <v>232</v>
      </c>
      <c r="D1" s="48" t="s">
        <v>233</v>
      </c>
      <c r="E1" s="49"/>
      <c r="F1" s="49"/>
      <c r="G1" s="49"/>
      <c r="H1" s="49"/>
      <c r="I1" s="49"/>
      <c r="J1" s="49"/>
      <c r="K1" s="49"/>
      <c r="L1" s="49"/>
      <c r="M1" s="49"/>
      <c r="N1" s="49"/>
      <c r="O1" s="49"/>
      <c r="P1" s="49"/>
      <c r="Q1" s="49"/>
      <c r="R1" s="49"/>
      <c r="S1" s="49"/>
      <c r="T1" s="49"/>
      <c r="U1" s="49"/>
      <c r="V1" s="49"/>
      <c r="W1" s="49"/>
      <c r="X1" s="49"/>
      <c r="Y1" s="49"/>
      <c r="Z1" s="49"/>
      <c r="AA1" s="49"/>
      <c r="AB1" s="49"/>
      <c r="AC1" s="49"/>
    </row>
    <row r="2" spans="1:29" ht="15.75" customHeight="1">
      <c r="A2" s="47" t="s">
        <v>234</v>
      </c>
      <c r="B2" s="50" t="s">
        <v>235</v>
      </c>
      <c r="C2" s="50" t="s">
        <v>236</v>
      </c>
      <c r="D2" s="51" t="s">
        <v>237</v>
      </c>
      <c r="E2" s="49"/>
      <c r="F2" s="49"/>
      <c r="G2" s="49"/>
      <c r="H2" s="49"/>
      <c r="I2" s="49"/>
      <c r="J2" s="49"/>
      <c r="K2" s="49"/>
      <c r="L2" s="49"/>
      <c r="M2" s="49"/>
      <c r="N2" s="49"/>
      <c r="O2" s="49"/>
      <c r="P2" s="49"/>
      <c r="Q2" s="49"/>
      <c r="R2" s="49"/>
      <c r="S2" s="49"/>
      <c r="T2" s="49"/>
      <c r="U2" s="49"/>
      <c r="V2" s="49"/>
      <c r="W2" s="49"/>
      <c r="X2" s="49"/>
      <c r="Y2" s="49"/>
      <c r="Z2" s="49"/>
      <c r="AA2" s="49"/>
      <c r="AB2" s="49"/>
      <c r="AC2" s="49"/>
    </row>
    <row r="3" spans="1:29" ht="15.75" customHeight="1">
      <c r="A3" s="47" t="s">
        <v>238</v>
      </c>
      <c r="B3" s="52" t="s">
        <v>239</v>
      </c>
      <c r="C3" s="52" t="s">
        <v>239</v>
      </c>
      <c r="D3" s="51" t="s">
        <v>240</v>
      </c>
      <c r="E3" s="49"/>
      <c r="F3" s="49"/>
      <c r="G3" s="49"/>
      <c r="H3" s="49"/>
      <c r="I3" s="49"/>
      <c r="J3" s="49"/>
      <c r="K3" s="49"/>
      <c r="L3" s="49"/>
      <c r="M3" s="49"/>
      <c r="N3" s="49"/>
      <c r="O3" s="49"/>
      <c r="P3" s="49"/>
      <c r="Q3" s="49"/>
      <c r="R3" s="49"/>
      <c r="S3" s="49"/>
      <c r="T3" s="49"/>
      <c r="U3" s="49"/>
      <c r="V3" s="49"/>
      <c r="W3" s="49"/>
      <c r="X3" s="49"/>
      <c r="Y3" s="49"/>
      <c r="Z3" s="49"/>
      <c r="AA3" s="49"/>
      <c r="AB3" s="49"/>
      <c r="AC3" s="49"/>
    </row>
    <row r="4" spans="1:29" ht="15.75" customHeight="1">
      <c r="A4" s="49"/>
      <c r="B4" s="49"/>
      <c r="C4" s="49"/>
      <c r="D4" s="49"/>
      <c r="E4" s="49"/>
      <c r="F4" s="49"/>
      <c r="G4" s="49"/>
      <c r="H4" s="49"/>
      <c r="I4" s="49"/>
      <c r="J4" s="49"/>
      <c r="K4" s="49"/>
      <c r="L4" s="49"/>
      <c r="M4" s="49"/>
      <c r="N4" s="49"/>
      <c r="O4" s="49"/>
      <c r="P4" s="49"/>
      <c r="Q4" s="49"/>
      <c r="R4" s="49"/>
      <c r="S4" s="49"/>
      <c r="T4" s="49"/>
      <c r="U4" s="49"/>
      <c r="V4" s="49"/>
      <c r="W4" s="49"/>
      <c r="X4" s="49"/>
      <c r="Y4" s="49"/>
      <c r="Z4" s="49"/>
      <c r="AA4" s="49"/>
      <c r="AB4" s="49"/>
      <c r="AC4" s="49"/>
    </row>
    <row r="5" spans="1:29" ht="15.75" customHeight="1">
      <c r="A5" s="53" t="s">
        <v>241</v>
      </c>
      <c r="B5" s="54" t="s">
        <v>242</v>
      </c>
      <c r="C5" s="54" t="s">
        <v>243</v>
      </c>
      <c r="D5" s="54" t="s">
        <v>244</v>
      </c>
      <c r="E5" s="54" t="s">
        <v>245</v>
      </c>
      <c r="F5" s="53" t="s">
        <v>246</v>
      </c>
      <c r="G5" s="54" t="s">
        <v>4</v>
      </c>
      <c r="H5" s="54" t="s">
        <v>247</v>
      </c>
      <c r="I5" s="54" t="s">
        <v>248</v>
      </c>
      <c r="J5" s="54" t="s">
        <v>249</v>
      </c>
      <c r="K5" s="54" t="s">
        <v>3</v>
      </c>
      <c r="L5" s="54" t="s">
        <v>250</v>
      </c>
      <c r="M5" s="53" t="s">
        <v>251</v>
      </c>
      <c r="N5" s="55"/>
      <c r="O5" s="55"/>
      <c r="P5" s="55"/>
      <c r="Q5" s="55"/>
      <c r="R5" s="55"/>
      <c r="S5" s="55"/>
      <c r="T5" s="55"/>
      <c r="U5" s="55"/>
      <c r="V5" s="55"/>
      <c r="W5" s="55"/>
      <c r="X5" s="55"/>
      <c r="Y5" s="55"/>
      <c r="Z5" s="55"/>
      <c r="AA5" s="55"/>
      <c r="AB5" s="55"/>
      <c r="AC5" s="55"/>
    </row>
    <row r="6" spans="1:29" ht="15.75" customHeight="1">
      <c r="A6" s="51" t="s">
        <v>252</v>
      </c>
      <c r="B6" s="49" t="s">
        <v>231</v>
      </c>
      <c r="C6" s="49" t="s">
        <v>239</v>
      </c>
      <c r="D6" s="49" t="s">
        <v>239</v>
      </c>
      <c r="E6" s="49" t="s">
        <v>239</v>
      </c>
      <c r="F6" s="49" t="s">
        <v>239</v>
      </c>
      <c r="G6" s="49" t="s">
        <v>239</v>
      </c>
      <c r="H6" s="49" t="s">
        <v>29</v>
      </c>
      <c r="I6" s="49" t="s">
        <v>29</v>
      </c>
      <c r="J6" s="49" t="s">
        <v>253</v>
      </c>
      <c r="K6" s="49" t="s">
        <v>254</v>
      </c>
      <c r="L6" s="49" t="s">
        <v>255</v>
      </c>
      <c r="M6" s="51"/>
      <c r="N6" s="49"/>
      <c r="O6" s="49"/>
      <c r="P6" s="49"/>
      <c r="Q6" s="49"/>
      <c r="R6" s="49"/>
      <c r="S6" s="49"/>
      <c r="T6" s="49"/>
      <c r="U6" s="49"/>
      <c r="V6" s="49"/>
      <c r="W6" s="49"/>
      <c r="X6" s="49"/>
      <c r="Y6" s="49"/>
      <c r="Z6" s="49"/>
      <c r="AA6" s="49"/>
      <c r="AB6" s="49"/>
      <c r="AC6" s="49"/>
    </row>
    <row r="7" spans="1:29" ht="15.75" customHeight="1">
      <c r="A7" s="51" t="s">
        <v>252</v>
      </c>
      <c r="B7" s="49" t="s">
        <v>232</v>
      </c>
      <c r="C7" s="49" t="s">
        <v>239</v>
      </c>
      <c r="D7" s="49" t="s">
        <v>239</v>
      </c>
      <c r="E7" s="49" t="s">
        <v>239</v>
      </c>
      <c r="F7" s="49" t="s">
        <v>239</v>
      </c>
      <c r="G7" s="49" t="s">
        <v>239</v>
      </c>
      <c r="H7" s="49" t="s">
        <v>29</v>
      </c>
      <c r="I7" s="49" t="s">
        <v>239</v>
      </c>
      <c r="J7" s="49" t="s">
        <v>253</v>
      </c>
      <c r="K7" s="49" t="s">
        <v>254</v>
      </c>
      <c r="L7" s="49" t="s">
        <v>255</v>
      </c>
      <c r="M7" s="51"/>
      <c r="N7" s="49"/>
      <c r="O7" s="49"/>
      <c r="P7" s="49"/>
      <c r="Q7" s="49"/>
      <c r="R7" s="49"/>
      <c r="S7" s="49"/>
      <c r="T7" s="49"/>
      <c r="U7" s="49"/>
      <c r="V7" s="49"/>
      <c r="W7" s="49"/>
      <c r="X7" s="49"/>
      <c r="Y7" s="49"/>
      <c r="Z7" s="49"/>
      <c r="AA7" s="49"/>
      <c r="AB7" s="49"/>
      <c r="AC7" s="49"/>
    </row>
    <row r="8" spans="1:29" ht="15.75" customHeight="1">
      <c r="A8" s="51" t="s">
        <v>252</v>
      </c>
      <c r="B8" s="49" t="s">
        <v>233</v>
      </c>
      <c r="C8" s="49" t="s">
        <v>256</v>
      </c>
      <c r="D8" s="49" t="s">
        <v>29</v>
      </c>
      <c r="E8" s="49" t="s">
        <v>254</v>
      </c>
      <c r="F8" s="51" t="s">
        <v>29</v>
      </c>
      <c r="G8" s="49" t="s">
        <v>254</v>
      </c>
      <c r="H8" s="49" t="s">
        <v>29</v>
      </c>
      <c r="I8" s="49" t="s">
        <v>29</v>
      </c>
      <c r="J8" s="49" t="s">
        <v>253</v>
      </c>
      <c r="K8" s="49" t="s">
        <v>256</v>
      </c>
      <c r="L8" s="49" t="s">
        <v>255</v>
      </c>
      <c r="M8" s="51"/>
      <c r="N8" s="49"/>
      <c r="O8" s="49"/>
      <c r="P8" s="49"/>
      <c r="Q8" s="49"/>
      <c r="R8" s="49"/>
      <c r="S8" s="49"/>
      <c r="T8" s="49"/>
      <c r="U8" s="49"/>
      <c r="V8" s="49"/>
      <c r="W8" s="49"/>
      <c r="X8" s="49"/>
      <c r="Y8" s="49"/>
      <c r="Z8" s="49"/>
      <c r="AA8" s="49"/>
      <c r="AB8" s="49"/>
      <c r="AC8" s="49"/>
    </row>
    <row r="9" spans="1:29" ht="15.75" customHeight="1">
      <c r="A9" s="56" t="s">
        <v>257</v>
      </c>
      <c r="B9" s="57" t="s">
        <v>231</v>
      </c>
      <c r="C9" s="57" t="s">
        <v>239</v>
      </c>
      <c r="D9" s="57" t="s">
        <v>239</v>
      </c>
      <c r="E9" s="57" t="s">
        <v>239</v>
      </c>
      <c r="F9" s="57" t="s">
        <v>239</v>
      </c>
      <c r="G9" s="57" t="s">
        <v>239</v>
      </c>
      <c r="H9" s="57" t="s">
        <v>258</v>
      </c>
      <c r="I9" s="57" t="s">
        <v>258</v>
      </c>
      <c r="J9" s="57" t="s">
        <v>44</v>
      </c>
      <c r="K9" s="57" t="s">
        <v>254</v>
      </c>
      <c r="L9" s="57" t="s">
        <v>259</v>
      </c>
      <c r="M9" s="56" t="s">
        <v>260</v>
      </c>
      <c r="N9" s="57"/>
      <c r="O9" s="57"/>
      <c r="P9" s="57"/>
      <c r="Q9" s="57"/>
      <c r="R9" s="57"/>
      <c r="S9" s="57"/>
      <c r="T9" s="57"/>
      <c r="U9" s="57"/>
      <c r="V9" s="57"/>
      <c r="W9" s="57"/>
      <c r="X9" s="57"/>
      <c r="Y9" s="57"/>
      <c r="Z9" s="57"/>
      <c r="AA9" s="57"/>
      <c r="AB9" s="57"/>
      <c r="AC9" s="57"/>
    </row>
    <row r="10" spans="1:29" ht="15.75" customHeight="1">
      <c r="A10" s="56" t="s">
        <v>257</v>
      </c>
      <c r="B10" s="57" t="s">
        <v>232</v>
      </c>
      <c r="C10" s="57" t="s">
        <v>239</v>
      </c>
      <c r="D10" s="57" t="s">
        <v>239</v>
      </c>
      <c r="E10" s="57" t="s">
        <v>239</v>
      </c>
      <c r="F10" s="57" t="s">
        <v>239</v>
      </c>
      <c r="G10" s="57" t="s">
        <v>239</v>
      </c>
      <c r="H10" s="57" t="s">
        <v>258</v>
      </c>
      <c r="I10" s="57" t="s">
        <v>239</v>
      </c>
      <c r="J10" s="57" t="s">
        <v>44</v>
      </c>
      <c r="K10" s="57" t="s">
        <v>254</v>
      </c>
      <c r="L10" s="57" t="s">
        <v>259</v>
      </c>
      <c r="M10" s="56"/>
      <c r="N10" s="57"/>
      <c r="O10" s="57"/>
      <c r="P10" s="57"/>
      <c r="Q10" s="57"/>
      <c r="R10" s="57"/>
      <c r="S10" s="57"/>
      <c r="T10" s="57"/>
      <c r="U10" s="57"/>
      <c r="V10" s="57"/>
      <c r="W10" s="57"/>
      <c r="X10" s="57"/>
      <c r="Y10" s="57"/>
      <c r="Z10" s="57"/>
      <c r="AA10" s="57"/>
      <c r="AB10" s="57"/>
      <c r="AC10" s="57"/>
    </row>
    <row r="11" spans="1:29" ht="15.75" customHeight="1">
      <c r="A11" s="56" t="s">
        <v>257</v>
      </c>
      <c r="B11" s="57" t="s">
        <v>233</v>
      </c>
      <c r="C11" s="57" t="s">
        <v>256</v>
      </c>
      <c r="D11" s="57" t="s">
        <v>258</v>
      </c>
      <c r="E11" s="57" t="s">
        <v>254</v>
      </c>
      <c r="F11" s="56" t="s">
        <v>43</v>
      </c>
      <c r="G11" s="57" t="s">
        <v>43</v>
      </c>
      <c r="H11" s="57" t="s">
        <v>258</v>
      </c>
      <c r="I11" s="57" t="s">
        <v>239</v>
      </c>
      <c r="J11" s="57" t="s">
        <v>44</v>
      </c>
      <c r="K11" s="57" t="s">
        <v>254</v>
      </c>
      <c r="L11" s="57" t="s">
        <v>259</v>
      </c>
      <c r="M11" s="56"/>
      <c r="N11" s="57"/>
      <c r="O11" s="57"/>
      <c r="P11" s="57"/>
      <c r="Q11" s="57"/>
      <c r="R11" s="57"/>
      <c r="S11" s="57"/>
      <c r="T11" s="57"/>
      <c r="U11" s="57"/>
      <c r="V11" s="57"/>
      <c r="W11" s="57"/>
      <c r="X11" s="57"/>
      <c r="Y11" s="57"/>
      <c r="Z11" s="57"/>
      <c r="AA11" s="57"/>
      <c r="AB11" s="57"/>
      <c r="AC11" s="57"/>
    </row>
    <row r="12" spans="1:29" ht="15.75" customHeight="1">
      <c r="A12" s="51" t="s">
        <v>261</v>
      </c>
      <c r="B12" s="49" t="s">
        <v>231</v>
      </c>
      <c r="C12" s="49" t="s">
        <v>239</v>
      </c>
      <c r="D12" s="49" t="s">
        <v>239</v>
      </c>
      <c r="E12" s="49" t="s">
        <v>239</v>
      </c>
      <c r="F12" s="49" t="s">
        <v>239</v>
      </c>
      <c r="G12" s="49" t="s">
        <v>239</v>
      </c>
      <c r="H12" s="49" t="s">
        <v>29</v>
      </c>
      <c r="I12" s="49" t="s">
        <v>29</v>
      </c>
      <c r="J12" s="49" t="s">
        <v>69</v>
      </c>
      <c r="K12" s="49" t="s">
        <v>254</v>
      </c>
      <c r="L12" s="49" t="s">
        <v>239</v>
      </c>
      <c r="M12" s="51"/>
      <c r="N12" s="49"/>
      <c r="O12" s="49"/>
      <c r="P12" s="49"/>
      <c r="Q12" s="49"/>
      <c r="R12" s="49"/>
      <c r="S12" s="49"/>
      <c r="T12" s="49"/>
      <c r="U12" s="49"/>
      <c r="V12" s="49"/>
      <c r="W12" s="49"/>
      <c r="X12" s="49"/>
      <c r="Y12" s="49"/>
      <c r="Z12" s="49"/>
      <c r="AA12" s="49"/>
      <c r="AB12" s="49"/>
      <c r="AC12" s="49"/>
    </row>
    <row r="13" spans="1:29" ht="15.75" customHeight="1">
      <c r="A13" s="51" t="s">
        <v>261</v>
      </c>
      <c r="B13" s="49" t="s">
        <v>232</v>
      </c>
      <c r="C13" s="49" t="s">
        <v>239</v>
      </c>
      <c r="D13" s="49" t="s">
        <v>239</v>
      </c>
      <c r="E13" s="49" t="s">
        <v>239</v>
      </c>
      <c r="F13" s="49" t="s">
        <v>239</v>
      </c>
      <c r="G13" s="49" t="s">
        <v>239</v>
      </c>
      <c r="H13" s="49" t="s">
        <v>29</v>
      </c>
      <c r="I13" s="49" t="s">
        <v>239</v>
      </c>
      <c r="J13" s="49" t="s">
        <v>69</v>
      </c>
      <c r="K13" s="49" t="s">
        <v>254</v>
      </c>
      <c r="L13" s="49" t="s">
        <v>239</v>
      </c>
      <c r="M13" s="51"/>
      <c r="N13" s="49"/>
      <c r="O13" s="49"/>
      <c r="P13" s="49"/>
      <c r="Q13" s="49"/>
      <c r="R13" s="49"/>
      <c r="S13" s="49"/>
      <c r="T13" s="49"/>
      <c r="U13" s="49"/>
      <c r="V13" s="49"/>
      <c r="W13" s="49"/>
      <c r="X13" s="49"/>
      <c r="Y13" s="49"/>
      <c r="Z13" s="49"/>
      <c r="AA13" s="49"/>
      <c r="AB13" s="49"/>
      <c r="AC13" s="49"/>
    </row>
    <row r="14" spans="1:29" ht="15.75" customHeight="1">
      <c r="A14" s="51" t="s">
        <v>261</v>
      </c>
      <c r="B14" s="49" t="s">
        <v>233</v>
      </c>
      <c r="C14" s="49" t="s">
        <v>256</v>
      </c>
      <c r="D14" s="49" t="s">
        <v>29</v>
      </c>
      <c r="E14" s="49" t="s">
        <v>254</v>
      </c>
      <c r="F14" s="51" t="s">
        <v>29</v>
      </c>
      <c r="G14" s="49" t="s">
        <v>254</v>
      </c>
      <c r="H14" s="49" t="s">
        <v>29</v>
      </c>
      <c r="I14" s="49" t="s">
        <v>239</v>
      </c>
      <c r="J14" s="49" t="s">
        <v>69</v>
      </c>
      <c r="K14" s="49" t="s">
        <v>254</v>
      </c>
      <c r="L14" s="49" t="s">
        <v>239</v>
      </c>
      <c r="M14" s="51"/>
      <c r="N14" s="49"/>
      <c r="O14" s="49"/>
      <c r="P14" s="49"/>
      <c r="Q14" s="49"/>
      <c r="R14" s="49"/>
      <c r="S14" s="49"/>
      <c r="T14" s="49"/>
      <c r="U14" s="49"/>
      <c r="V14" s="49"/>
      <c r="W14" s="49"/>
      <c r="X14" s="49"/>
      <c r="Y14" s="49"/>
      <c r="Z14" s="49"/>
      <c r="AA14" s="49"/>
      <c r="AB14" s="49"/>
      <c r="AC14" s="49"/>
    </row>
    <row r="15" spans="1:29" ht="15.75" customHeight="1">
      <c r="A15" s="56" t="s">
        <v>262</v>
      </c>
      <c r="B15" s="57" t="s">
        <v>231</v>
      </c>
      <c r="C15" s="57" t="s">
        <v>239</v>
      </c>
      <c r="D15" s="57" t="s">
        <v>239</v>
      </c>
      <c r="E15" s="57" t="s">
        <v>239</v>
      </c>
      <c r="F15" s="57" t="s">
        <v>239</v>
      </c>
      <c r="G15" s="57" t="s">
        <v>239</v>
      </c>
      <c r="H15" s="57" t="s">
        <v>56</v>
      </c>
      <c r="I15" s="57" t="s">
        <v>94</v>
      </c>
      <c r="J15" s="57" t="s">
        <v>90</v>
      </c>
      <c r="K15" s="57" t="s">
        <v>254</v>
      </c>
      <c r="L15" s="57" t="s">
        <v>263</v>
      </c>
      <c r="M15" s="56" t="s">
        <v>260</v>
      </c>
      <c r="N15" s="57"/>
      <c r="O15" s="57"/>
      <c r="P15" s="57"/>
      <c r="Q15" s="57"/>
      <c r="R15" s="57"/>
      <c r="S15" s="57"/>
      <c r="T15" s="57"/>
      <c r="U15" s="57"/>
      <c r="V15" s="57"/>
      <c r="W15" s="57"/>
      <c r="X15" s="57"/>
      <c r="Y15" s="57"/>
      <c r="Z15" s="57"/>
      <c r="AA15" s="57"/>
      <c r="AB15" s="57"/>
      <c r="AC15" s="57"/>
    </row>
    <row r="16" spans="1:29" ht="15.75" customHeight="1">
      <c r="A16" s="56" t="s">
        <v>262</v>
      </c>
      <c r="B16" s="57" t="s">
        <v>232</v>
      </c>
      <c r="C16" s="57" t="s">
        <v>239</v>
      </c>
      <c r="D16" s="57" t="s">
        <v>239</v>
      </c>
      <c r="E16" s="57" t="s">
        <v>239</v>
      </c>
      <c r="F16" s="57" t="s">
        <v>239</v>
      </c>
      <c r="G16" s="57" t="s">
        <v>239</v>
      </c>
      <c r="H16" s="57" t="s">
        <v>56</v>
      </c>
      <c r="I16" s="57" t="s">
        <v>239</v>
      </c>
      <c r="J16" s="57" t="s">
        <v>90</v>
      </c>
      <c r="K16" s="58" t="s">
        <v>254</v>
      </c>
      <c r="L16" s="57" t="s">
        <v>263</v>
      </c>
      <c r="M16" s="56"/>
      <c r="N16" s="57"/>
      <c r="O16" s="57"/>
      <c r="P16" s="57"/>
      <c r="Q16" s="57"/>
      <c r="R16" s="57"/>
      <c r="S16" s="57"/>
      <c r="T16" s="57"/>
      <c r="U16" s="57"/>
      <c r="V16" s="57"/>
      <c r="W16" s="57"/>
      <c r="X16" s="57"/>
      <c r="Y16" s="57"/>
      <c r="Z16" s="57"/>
      <c r="AA16" s="57"/>
      <c r="AB16" s="57"/>
      <c r="AC16" s="57"/>
    </row>
    <row r="17" spans="1:29" ht="15.75" customHeight="1">
      <c r="A17" s="56" t="s">
        <v>262</v>
      </c>
      <c r="B17" s="57" t="s">
        <v>233</v>
      </c>
      <c r="C17" s="57" t="s">
        <v>256</v>
      </c>
      <c r="D17" s="57" t="s">
        <v>94</v>
      </c>
      <c r="E17" s="57" t="s">
        <v>239</v>
      </c>
      <c r="F17" s="57" t="s">
        <v>56</v>
      </c>
      <c r="G17" s="57" t="s">
        <v>239</v>
      </c>
      <c r="H17" s="57" t="s">
        <v>56</v>
      </c>
      <c r="I17" s="57" t="s">
        <v>239</v>
      </c>
      <c r="J17" s="57" t="s">
        <v>90</v>
      </c>
      <c r="K17" s="58" t="s">
        <v>256</v>
      </c>
      <c r="L17" s="57" t="s">
        <v>263</v>
      </c>
      <c r="M17" s="56"/>
      <c r="N17" s="57"/>
      <c r="O17" s="57"/>
      <c r="P17" s="57"/>
      <c r="Q17" s="57"/>
      <c r="R17" s="57"/>
      <c r="S17" s="57"/>
      <c r="T17" s="57"/>
      <c r="U17" s="57"/>
      <c r="V17" s="57"/>
      <c r="W17" s="57"/>
      <c r="X17" s="57"/>
      <c r="Y17" s="57"/>
      <c r="Z17" s="57"/>
      <c r="AA17" s="57"/>
      <c r="AB17" s="57"/>
      <c r="AC17" s="57"/>
    </row>
    <row r="18" spans="1:29" ht="15.75" customHeight="1">
      <c r="A18" s="51" t="s">
        <v>264</v>
      </c>
      <c r="B18" s="49" t="s">
        <v>231</v>
      </c>
      <c r="C18" s="49" t="s">
        <v>239</v>
      </c>
      <c r="D18" s="49" t="s">
        <v>239</v>
      </c>
      <c r="E18" s="49" t="s">
        <v>239</v>
      </c>
      <c r="F18" s="49" t="s">
        <v>239</v>
      </c>
      <c r="G18" s="49" t="s">
        <v>239</v>
      </c>
      <c r="H18" s="49" t="s">
        <v>258</v>
      </c>
      <c r="I18" s="49" t="s">
        <v>258</v>
      </c>
      <c r="J18" s="49" t="s">
        <v>44</v>
      </c>
      <c r="K18" s="59" t="s">
        <v>254</v>
      </c>
      <c r="L18" s="49" t="s">
        <v>259</v>
      </c>
      <c r="M18" s="51" t="s">
        <v>260</v>
      </c>
      <c r="N18" s="49"/>
      <c r="O18" s="49"/>
      <c r="P18" s="49"/>
      <c r="Q18" s="49"/>
      <c r="R18" s="49"/>
      <c r="S18" s="49"/>
      <c r="T18" s="49"/>
      <c r="U18" s="49"/>
      <c r="V18" s="49"/>
      <c r="W18" s="49"/>
      <c r="X18" s="49"/>
      <c r="Y18" s="49"/>
      <c r="Z18" s="49"/>
      <c r="AA18" s="49"/>
      <c r="AB18" s="49"/>
      <c r="AC18" s="49"/>
    </row>
    <row r="19" spans="1:29" ht="15.75" customHeight="1">
      <c r="A19" s="51" t="s">
        <v>264</v>
      </c>
      <c r="B19" s="49" t="s">
        <v>232</v>
      </c>
      <c r="C19" s="49" t="s">
        <v>239</v>
      </c>
      <c r="D19" s="49" t="s">
        <v>239</v>
      </c>
      <c r="E19" s="49" t="s">
        <v>239</v>
      </c>
      <c r="F19" s="49" t="s">
        <v>239</v>
      </c>
      <c r="G19" s="49" t="s">
        <v>239</v>
      </c>
      <c r="H19" s="49" t="s">
        <v>258</v>
      </c>
      <c r="I19" s="49" t="s">
        <v>239</v>
      </c>
      <c r="J19" s="49" t="s">
        <v>44</v>
      </c>
      <c r="K19" s="59" t="s">
        <v>254</v>
      </c>
      <c r="L19" s="49" t="s">
        <v>259</v>
      </c>
      <c r="M19" s="51"/>
      <c r="N19" s="49"/>
      <c r="O19" s="49"/>
      <c r="P19" s="49"/>
      <c r="Q19" s="49"/>
      <c r="R19" s="49"/>
      <c r="S19" s="49"/>
      <c r="T19" s="49"/>
      <c r="U19" s="49"/>
      <c r="V19" s="49"/>
      <c r="W19" s="49"/>
      <c r="X19" s="49"/>
      <c r="Y19" s="49"/>
      <c r="Z19" s="49"/>
      <c r="AA19" s="49"/>
      <c r="AB19" s="49"/>
      <c r="AC19" s="49"/>
    </row>
    <row r="20" spans="1:29" ht="15.75" customHeight="1">
      <c r="A20" s="51" t="s">
        <v>264</v>
      </c>
      <c r="B20" s="49" t="s">
        <v>233</v>
      </c>
      <c r="C20" s="49" t="s">
        <v>256</v>
      </c>
      <c r="D20" s="49" t="s">
        <v>258</v>
      </c>
      <c r="E20" s="49" t="s">
        <v>239</v>
      </c>
      <c r="F20" s="49" t="s">
        <v>43</v>
      </c>
      <c r="G20" s="49" t="s">
        <v>239</v>
      </c>
      <c r="H20" s="49" t="s">
        <v>258</v>
      </c>
      <c r="I20" s="49" t="s">
        <v>239</v>
      </c>
      <c r="J20" s="49" t="s">
        <v>44</v>
      </c>
      <c r="K20" s="59" t="s">
        <v>256</v>
      </c>
      <c r="L20" s="49" t="s">
        <v>259</v>
      </c>
      <c r="M20" s="51"/>
      <c r="N20" s="49"/>
      <c r="O20" s="49"/>
      <c r="P20" s="49"/>
      <c r="Q20" s="49"/>
      <c r="R20" s="49"/>
      <c r="S20" s="49"/>
      <c r="T20" s="49"/>
      <c r="U20" s="49"/>
      <c r="V20" s="49"/>
      <c r="W20" s="49"/>
      <c r="X20" s="49"/>
      <c r="Y20" s="49"/>
      <c r="Z20" s="49"/>
      <c r="AA20" s="49"/>
      <c r="AB20" s="49"/>
      <c r="AC20" s="49"/>
    </row>
    <row r="21" spans="1:29" ht="15.75" customHeight="1">
      <c r="A21" s="56" t="s">
        <v>265</v>
      </c>
      <c r="B21" s="57" t="s">
        <v>231</v>
      </c>
      <c r="C21" s="57" t="s">
        <v>239</v>
      </c>
      <c r="D21" s="57" t="s">
        <v>239</v>
      </c>
      <c r="E21" s="57" t="s">
        <v>239</v>
      </c>
      <c r="F21" s="57" t="s">
        <v>239</v>
      </c>
      <c r="G21" s="57" t="s">
        <v>266</v>
      </c>
      <c r="H21" s="57" t="s">
        <v>117</v>
      </c>
      <c r="I21" s="57" t="s">
        <v>267</v>
      </c>
      <c r="J21" s="57" t="s">
        <v>239</v>
      </c>
      <c r="K21" s="57" t="s">
        <v>254</v>
      </c>
      <c r="L21" s="57" t="s">
        <v>239</v>
      </c>
      <c r="M21" s="56" t="s">
        <v>260</v>
      </c>
      <c r="N21" s="57"/>
      <c r="O21" s="57"/>
      <c r="P21" s="57"/>
      <c r="Q21" s="57"/>
      <c r="R21" s="57"/>
      <c r="S21" s="57"/>
      <c r="T21" s="57"/>
      <c r="U21" s="57"/>
      <c r="V21" s="57"/>
      <c r="W21" s="57"/>
      <c r="X21" s="57"/>
      <c r="Y21" s="57"/>
      <c r="Z21" s="57"/>
      <c r="AA21" s="57"/>
      <c r="AB21" s="57"/>
      <c r="AC21" s="57"/>
    </row>
    <row r="22" spans="1:29" ht="15.75" customHeight="1">
      <c r="A22" s="56" t="s">
        <v>265</v>
      </c>
      <c r="B22" s="57" t="s">
        <v>232</v>
      </c>
      <c r="C22" s="57" t="s">
        <v>239</v>
      </c>
      <c r="D22" s="57" t="s">
        <v>239</v>
      </c>
      <c r="E22" s="57" t="s">
        <v>239</v>
      </c>
      <c r="F22" s="57" t="s">
        <v>239</v>
      </c>
      <c r="G22" s="57" t="s">
        <v>239</v>
      </c>
      <c r="H22" s="57" t="s">
        <v>117</v>
      </c>
      <c r="I22" s="57" t="s">
        <v>239</v>
      </c>
      <c r="J22" s="57" t="s">
        <v>239</v>
      </c>
      <c r="K22" s="57" t="s">
        <v>254</v>
      </c>
      <c r="L22" s="57" t="s">
        <v>239</v>
      </c>
      <c r="M22" s="56"/>
      <c r="N22" s="57"/>
      <c r="O22" s="57"/>
      <c r="P22" s="57"/>
      <c r="Q22" s="57"/>
      <c r="R22" s="57"/>
      <c r="S22" s="57"/>
      <c r="T22" s="57"/>
      <c r="U22" s="57"/>
      <c r="V22" s="57"/>
      <c r="W22" s="57"/>
      <c r="X22" s="57"/>
      <c r="Y22" s="57"/>
      <c r="Z22" s="57"/>
      <c r="AA22" s="57"/>
      <c r="AB22" s="57"/>
      <c r="AC22" s="57"/>
    </row>
    <row r="23" spans="1:29" ht="15.75" customHeight="1">
      <c r="A23" s="56" t="s">
        <v>265</v>
      </c>
      <c r="B23" s="57" t="s">
        <v>233</v>
      </c>
      <c r="C23" s="57" t="s">
        <v>256</v>
      </c>
      <c r="D23" s="57" t="s">
        <v>267</v>
      </c>
      <c r="E23" s="57" t="s">
        <v>254</v>
      </c>
      <c r="F23" s="57" t="s">
        <v>117</v>
      </c>
      <c r="G23" s="57" t="s">
        <v>254</v>
      </c>
      <c r="H23" s="57" t="s">
        <v>117</v>
      </c>
      <c r="I23" s="57" t="s">
        <v>239</v>
      </c>
      <c r="J23" s="57" t="s">
        <v>239</v>
      </c>
      <c r="K23" s="57" t="s">
        <v>254</v>
      </c>
      <c r="L23" s="57" t="s">
        <v>239</v>
      </c>
      <c r="M23" s="56"/>
      <c r="N23" s="57"/>
      <c r="O23" s="57"/>
      <c r="P23" s="57"/>
      <c r="Q23" s="57"/>
      <c r="R23" s="57"/>
      <c r="S23" s="57"/>
      <c r="T23" s="57"/>
      <c r="U23" s="57"/>
      <c r="V23" s="57"/>
      <c r="W23" s="57"/>
      <c r="X23" s="57"/>
      <c r="Y23" s="57"/>
      <c r="Z23" s="57"/>
      <c r="AA23" s="57"/>
      <c r="AB23" s="57"/>
      <c r="AC23" s="57"/>
    </row>
    <row r="24" spans="1:29" ht="15.75" customHeight="1">
      <c r="A24" s="51" t="s">
        <v>268</v>
      </c>
      <c r="B24" s="49" t="s">
        <v>231</v>
      </c>
      <c r="C24" s="49" t="s">
        <v>239</v>
      </c>
      <c r="D24" s="49" t="s">
        <v>239</v>
      </c>
      <c r="E24" s="49" t="s">
        <v>239</v>
      </c>
      <c r="F24" s="49" t="s">
        <v>239</v>
      </c>
      <c r="G24" s="49" t="s">
        <v>239</v>
      </c>
      <c r="H24" s="49" t="s">
        <v>258</v>
      </c>
      <c r="I24" s="49" t="s">
        <v>258</v>
      </c>
      <c r="J24" s="49" t="s">
        <v>44</v>
      </c>
      <c r="K24" s="49" t="s">
        <v>254</v>
      </c>
      <c r="L24" s="49" t="s">
        <v>259</v>
      </c>
      <c r="M24" s="51" t="s">
        <v>260</v>
      </c>
      <c r="N24" s="49"/>
      <c r="O24" s="49"/>
      <c r="P24" s="49"/>
      <c r="Q24" s="49"/>
      <c r="R24" s="49"/>
      <c r="S24" s="49"/>
      <c r="T24" s="49"/>
      <c r="U24" s="49"/>
      <c r="V24" s="49"/>
      <c r="W24" s="49"/>
      <c r="X24" s="49"/>
      <c r="Y24" s="49"/>
      <c r="Z24" s="49"/>
      <c r="AA24" s="49"/>
      <c r="AB24" s="49"/>
      <c r="AC24" s="49"/>
    </row>
    <row r="25" spans="1:29" ht="15.75" customHeight="1">
      <c r="A25" s="51" t="s">
        <v>268</v>
      </c>
      <c r="B25" s="49" t="s">
        <v>232</v>
      </c>
      <c r="C25" s="49" t="s">
        <v>239</v>
      </c>
      <c r="D25" s="49" t="s">
        <v>239</v>
      </c>
      <c r="E25" s="49" t="s">
        <v>239</v>
      </c>
      <c r="F25" s="49" t="s">
        <v>239</v>
      </c>
      <c r="G25" s="49" t="s">
        <v>239</v>
      </c>
      <c r="H25" s="49" t="s">
        <v>258</v>
      </c>
      <c r="I25" s="49" t="s">
        <v>239</v>
      </c>
      <c r="J25" s="49" t="s">
        <v>44</v>
      </c>
      <c r="K25" s="49" t="s">
        <v>254</v>
      </c>
      <c r="L25" s="49" t="s">
        <v>259</v>
      </c>
      <c r="M25" s="51"/>
      <c r="N25" s="49"/>
      <c r="O25" s="49"/>
      <c r="P25" s="49"/>
      <c r="Q25" s="49"/>
      <c r="R25" s="49"/>
      <c r="S25" s="49"/>
      <c r="T25" s="49"/>
      <c r="U25" s="49"/>
      <c r="V25" s="49"/>
      <c r="W25" s="49"/>
      <c r="X25" s="49"/>
      <c r="Y25" s="49"/>
      <c r="Z25" s="49"/>
      <c r="AA25" s="49"/>
      <c r="AB25" s="49"/>
      <c r="AC25" s="49"/>
    </row>
    <row r="26" spans="1:29" ht="15.75" customHeight="1">
      <c r="A26" s="51" t="s">
        <v>268</v>
      </c>
      <c r="B26" s="49" t="s">
        <v>233</v>
      </c>
      <c r="C26" s="49" t="s">
        <v>256</v>
      </c>
      <c r="D26" s="49" t="s">
        <v>258</v>
      </c>
      <c r="E26" s="49" t="s">
        <v>239</v>
      </c>
      <c r="F26" s="49" t="s">
        <v>43</v>
      </c>
      <c r="G26" s="49" t="s">
        <v>239</v>
      </c>
      <c r="H26" s="49" t="s">
        <v>258</v>
      </c>
      <c r="I26" s="49" t="s">
        <v>239</v>
      </c>
      <c r="J26" s="49" t="s">
        <v>44</v>
      </c>
      <c r="K26" s="49" t="s">
        <v>254</v>
      </c>
      <c r="L26" s="49" t="s">
        <v>259</v>
      </c>
      <c r="M26" s="51"/>
      <c r="N26" s="49"/>
      <c r="O26" s="49"/>
      <c r="P26" s="49"/>
      <c r="Q26" s="49"/>
      <c r="R26" s="49"/>
      <c r="S26" s="49"/>
      <c r="T26" s="49"/>
      <c r="U26" s="49"/>
      <c r="V26" s="49"/>
      <c r="W26" s="49"/>
      <c r="X26" s="49"/>
      <c r="Y26" s="49"/>
      <c r="Z26" s="49"/>
      <c r="AA26" s="49"/>
      <c r="AB26" s="49"/>
      <c r="AC26" s="49"/>
    </row>
    <row r="27" spans="1:29" ht="15.75" customHeight="1">
      <c r="A27" s="56" t="s">
        <v>269</v>
      </c>
      <c r="B27" s="57" t="s">
        <v>231</v>
      </c>
      <c r="C27" s="57" t="s">
        <v>239</v>
      </c>
      <c r="D27" s="57" t="s">
        <v>239</v>
      </c>
      <c r="E27" s="57" t="s">
        <v>239</v>
      </c>
      <c r="F27" s="57" t="s">
        <v>239</v>
      </c>
      <c r="G27" s="57" t="s">
        <v>239</v>
      </c>
      <c r="H27" s="57" t="s">
        <v>29</v>
      </c>
      <c r="I27" s="57" t="s">
        <v>29</v>
      </c>
      <c r="J27" s="57" t="s">
        <v>152</v>
      </c>
      <c r="K27" s="57" t="s">
        <v>254</v>
      </c>
      <c r="L27" s="57" t="s">
        <v>239</v>
      </c>
      <c r="M27" s="56"/>
      <c r="N27" s="57"/>
      <c r="O27" s="57"/>
      <c r="P27" s="57"/>
      <c r="Q27" s="57"/>
      <c r="R27" s="57"/>
      <c r="S27" s="57"/>
      <c r="T27" s="57"/>
      <c r="U27" s="57"/>
      <c r="V27" s="57"/>
      <c r="W27" s="57"/>
      <c r="X27" s="57"/>
      <c r="Y27" s="57"/>
      <c r="Z27" s="57"/>
      <c r="AA27" s="57"/>
      <c r="AB27" s="57"/>
      <c r="AC27" s="57"/>
    </row>
    <row r="28" spans="1:29" ht="15.75" customHeight="1">
      <c r="A28" s="56" t="s">
        <v>269</v>
      </c>
      <c r="B28" s="57" t="s">
        <v>232</v>
      </c>
      <c r="C28" s="57" t="s">
        <v>239</v>
      </c>
      <c r="D28" s="57" t="s">
        <v>239</v>
      </c>
      <c r="E28" s="57" t="s">
        <v>239</v>
      </c>
      <c r="F28" s="57" t="s">
        <v>239</v>
      </c>
      <c r="G28" s="57" t="s">
        <v>239</v>
      </c>
      <c r="H28" s="57" t="s">
        <v>29</v>
      </c>
      <c r="I28" s="57" t="s">
        <v>239</v>
      </c>
      <c r="J28" s="57" t="s">
        <v>152</v>
      </c>
      <c r="K28" s="57" t="s">
        <v>254</v>
      </c>
      <c r="L28" s="57" t="s">
        <v>239</v>
      </c>
      <c r="M28" s="56"/>
      <c r="N28" s="57"/>
      <c r="O28" s="57"/>
      <c r="P28" s="57"/>
      <c r="Q28" s="57"/>
      <c r="R28" s="57"/>
      <c r="S28" s="57"/>
      <c r="T28" s="57"/>
      <c r="U28" s="57"/>
      <c r="V28" s="57"/>
      <c r="W28" s="57"/>
      <c r="X28" s="57"/>
      <c r="Y28" s="57"/>
      <c r="Z28" s="57"/>
      <c r="AA28" s="57"/>
      <c r="AB28" s="57"/>
      <c r="AC28" s="57"/>
    </row>
    <row r="29" spans="1:29" ht="15.75" customHeight="1">
      <c r="A29" s="56" t="s">
        <v>269</v>
      </c>
      <c r="B29" s="57" t="s">
        <v>233</v>
      </c>
      <c r="C29" s="57" t="s">
        <v>256</v>
      </c>
      <c r="D29" s="57" t="s">
        <v>29</v>
      </c>
      <c r="E29" s="57" t="s">
        <v>254</v>
      </c>
      <c r="F29" s="56" t="s">
        <v>29</v>
      </c>
      <c r="G29" s="57" t="s">
        <v>254</v>
      </c>
      <c r="H29" s="57" t="s">
        <v>270</v>
      </c>
      <c r="I29" s="57" t="s">
        <v>239</v>
      </c>
      <c r="J29" s="57" t="s">
        <v>152</v>
      </c>
      <c r="K29" s="57" t="s">
        <v>254</v>
      </c>
      <c r="L29" s="57" t="s">
        <v>239</v>
      </c>
      <c r="M29" s="56"/>
      <c r="N29" s="57"/>
      <c r="O29" s="57"/>
      <c r="P29" s="57"/>
      <c r="Q29" s="57"/>
      <c r="R29" s="57"/>
      <c r="S29" s="57"/>
      <c r="T29" s="57"/>
      <c r="U29" s="57"/>
      <c r="V29" s="57"/>
      <c r="W29" s="57"/>
      <c r="X29" s="57"/>
      <c r="Y29" s="57"/>
      <c r="Z29" s="57"/>
      <c r="AA29" s="57"/>
      <c r="AB29" s="57"/>
      <c r="AC29" s="57"/>
    </row>
    <row r="30" spans="1:29" ht="15.75" customHeight="1">
      <c r="A30" s="51" t="s">
        <v>271</v>
      </c>
      <c r="B30" s="49" t="s">
        <v>231</v>
      </c>
      <c r="C30" s="49" t="s">
        <v>239</v>
      </c>
      <c r="D30" s="49" t="s">
        <v>239</v>
      </c>
      <c r="E30" s="49" t="s">
        <v>239</v>
      </c>
      <c r="F30" s="49" t="s">
        <v>239</v>
      </c>
      <c r="G30" s="49" t="s">
        <v>239</v>
      </c>
      <c r="H30" s="49" t="s">
        <v>29</v>
      </c>
      <c r="I30" s="49" t="s">
        <v>29</v>
      </c>
      <c r="J30" s="49" t="s">
        <v>272</v>
      </c>
      <c r="K30" s="49" t="s">
        <v>254</v>
      </c>
      <c r="L30" s="49" t="s">
        <v>239</v>
      </c>
      <c r="M30" s="51"/>
      <c r="N30" s="49"/>
      <c r="O30" s="49"/>
      <c r="P30" s="49"/>
      <c r="Q30" s="49"/>
      <c r="R30" s="49"/>
      <c r="S30" s="49"/>
      <c r="T30" s="49"/>
      <c r="U30" s="49"/>
      <c r="V30" s="49"/>
      <c r="W30" s="49"/>
      <c r="X30" s="49"/>
      <c r="Y30" s="49"/>
      <c r="Z30" s="49"/>
      <c r="AA30" s="49"/>
      <c r="AB30" s="49"/>
      <c r="AC30" s="49"/>
    </row>
    <row r="31" spans="1:29" ht="15.75" customHeight="1">
      <c r="A31" s="51" t="s">
        <v>271</v>
      </c>
      <c r="B31" s="49" t="s">
        <v>232</v>
      </c>
      <c r="C31" s="49" t="s">
        <v>239</v>
      </c>
      <c r="D31" s="49" t="s">
        <v>239</v>
      </c>
      <c r="E31" s="49" t="s">
        <v>239</v>
      </c>
      <c r="F31" s="49" t="s">
        <v>239</v>
      </c>
      <c r="G31" s="49" t="s">
        <v>239</v>
      </c>
      <c r="H31" s="49" t="s">
        <v>29</v>
      </c>
      <c r="I31" s="49" t="s">
        <v>239</v>
      </c>
      <c r="J31" s="49" t="s">
        <v>272</v>
      </c>
      <c r="K31" s="49" t="s">
        <v>254</v>
      </c>
      <c r="L31" s="49" t="s">
        <v>239</v>
      </c>
      <c r="M31" s="51"/>
      <c r="N31" s="49"/>
      <c r="O31" s="49"/>
      <c r="P31" s="49"/>
      <c r="Q31" s="49"/>
      <c r="R31" s="49"/>
      <c r="S31" s="49"/>
      <c r="T31" s="49"/>
      <c r="U31" s="49"/>
      <c r="V31" s="49"/>
      <c r="W31" s="49"/>
      <c r="X31" s="49"/>
      <c r="Y31" s="49"/>
      <c r="Z31" s="49"/>
      <c r="AA31" s="49"/>
      <c r="AB31" s="49"/>
      <c r="AC31" s="49"/>
    </row>
    <row r="32" spans="1:29" ht="15.75" customHeight="1">
      <c r="A32" s="51" t="s">
        <v>271</v>
      </c>
      <c r="B32" s="49" t="s">
        <v>233</v>
      </c>
      <c r="C32" s="49" t="s">
        <v>256</v>
      </c>
      <c r="D32" s="49" t="s">
        <v>29</v>
      </c>
      <c r="E32" s="49" t="s">
        <v>254</v>
      </c>
      <c r="F32" s="49" t="s">
        <v>29</v>
      </c>
      <c r="G32" s="49" t="s">
        <v>29</v>
      </c>
      <c r="H32" s="49" t="s">
        <v>29</v>
      </c>
      <c r="I32" s="49" t="s">
        <v>239</v>
      </c>
      <c r="J32" s="49" t="s">
        <v>272</v>
      </c>
      <c r="K32" s="49" t="s">
        <v>254</v>
      </c>
      <c r="L32" s="49" t="s">
        <v>239</v>
      </c>
      <c r="M32" s="51" t="s">
        <v>273</v>
      </c>
      <c r="N32" s="49"/>
      <c r="O32" s="49"/>
      <c r="P32" s="49"/>
      <c r="Q32" s="49"/>
      <c r="R32" s="49"/>
      <c r="S32" s="49"/>
      <c r="T32" s="49"/>
      <c r="U32" s="49"/>
      <c r="V32" s="49"/>
      <c r="W32" s="49"/>
      <c r="X32" s="49"/>
      <c r="Y32" s="49"/>
      <c r="Z32" s="49"/>
      <c r="AA32" s="49"/>
      <c r="AB32" s="49"/>
      <c r="AC32" s="4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Movie Publication Templates</vt:lpstr>
      <vt:lpstr>TV Publication Templates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Vinny Fardin</cp:lastModifiedBy>
  <dcterms:modified xsi:type="dcterms:W3CDTF">2024-12-11T09:29:11Z</dcterms:modified>
</cp:coreProperties>
</file>