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3"/>
  <workbookPr defaultThemeVersion="166925"/>
  <mc:AlternateContent xmlns:mc="http://schemas.openxmlformats.org/markup-compatibility/2006">
    <mc:Choice Requires="x15">
      <x15ac:absPath xmlns:x15ac="http://schemas.microsoft.com/office/spreadsheetml/2010/11/ac" url="/Users/gabytriess/Desktop/"/>
    </mc:Choice>
  </mc:AlternateContent>
  <xr:revisionPtr revIDLastSave="0" documentId="8_{450DB1BF-35C8-934F-8A54-C376F6093F94}" xr6:coauthVersionLast="46" xr6:coauthVersionMax="46" xr10:uidLastSave="{00000000-0000-0000-0000-000000000000}"/>
  <bookViews>
    <workbookView xWindow="0" yWindow="500" windowWidth="28800" windowHeight="17500" xr2:uid="{00000000-000D-0000-FFFF-FFFF00000000}"/>
  </bookViews>
  <sheets>
    <sheet name="Movies Templates" sheetId="1" r:id="rId1"/>
    <sheet name="TV Templates" sheetId="2" r:id="rId2"/>
  </sheets>
  <definedNames>
    <definedName name="_xlnm._FilterDatabase" localSheetId="0" hidden="1">'Movies Templates'!$A$1:$AC$235</definedName>
    <definedName name="_xlnm._FilterDatabase" localSheetId="1" hidden="1">'TV Templates'!$A$5:$AC$32</definedName>
  </definedNames>
  <calcPr calcId="191029"/>
</workbook>
</file>

<file path=xl/calcChain.xml><?xml version="1.0" encoding="utf-8"?>
<calcChain xmlns="http://schemas.openxmlformats.org/spreadsheetml/2006/main">
  <c r="A235" i="1" l="1"/>
  <c r="A234" i="1"/>
  <c r="A233" i="1"/>
  <c r="A232" i="1"/>
  <c r="A231" i="1"/>
  <c r="A230" i="1"/>
  <c r="A229" i="1"/>
  <c r="A228" i="1"/>
  <c r="A227" i="1"/>
  <c r="A226" i="1"/>
  <c r="A225" i="1"/>
  <c r="A224" i="1"/>
  <c r="A223" i="1"/>
  <c r="A222" i="1"/>
  <c r="A221" i="1"/>
  <c r="A220" i="1"/>
  <c r="A219" i="1"/>
  <c r="A218" i="1"/>
  <c r="A217" i="1"/>
  <c r="A216" i="1"/>
  <c r="A215" i="1"/>
  <c r="A214" i="1"/>
  <c r="A213" i="1"/>
  <c r="A212" i="1"/>
  <c r="A211" i="1"/>
  <c r="A210" i="1"/>
  <c r="A209" i="1"/>
  <c r="A208" i="1"/>
  <c r="A207" i="1"/>
  <c r="A206" i="1"/>
  <c r="A205" i="1"/>
  <c r="A204" i="1"/>
  <c r="A203" i="1"/>
  <c r="A202" i="1"/>
  <c r="A199" i="1"/>
  <c r="A198" i="1"/>
  <c r="A197" i="1"/>
  <c r="A196" i="1"/>
  <c r="A195" i="1"/>
  <c r="A194" i="1"/>
  <c r="A191" i="1"/>
  <c r="A190" i="1"/>
  <c r="A189" i="1"/>
  <c r="A188" i="1"/>
  <c r="A187" i="1"/>
  <c r="A186" i="1"/>
  <c r="A185" i="1"/>
  <c r="A184" i="1"/>
  <c r="A183" i="1"/>
  <c r="A182" i="1"/>
  <c r="A181" i="1"/>
  <c r="A180" i="1"/>
  <c r="A179" i="1"/>
  <c r="A178" i="1"/>
  <c r="A177" i="1"/>
  <c r="A176" i="1"/>
  <c r="A175" i="1"/>
  <c r="A174" i="1"/>
  <c r="A173" i="1"/>
  <c r="A172" i="1"/>
  <c r="A171" i="1"/>
  <c r="A170" i="1"/>
  <c r="A169" i="1"/>
  <c r="A168" i="1"/>
  <c r="A167" i="1"/>
  <c r="A166" i="1"/>
  <c r="A165" i="1"/>
  <c r="A164" i="1"/>
  <c r="A163" i="1"/>
  <c r="A162" i="1"/>
  <c r="A161" i="1"/>
  <c r="A160" i="1"/>
  <c r="A159" i="1"/>
  <c r="A158" i="1"/>
  <c r="A157" i="1"/>
  <c r="A156" i="1"/>
  <c r="A155" i="1"/>
  <c r="A154" i="1"/>
  <c r="A153" i="1"/>
  <c r="A152" i="1"/>
  <c r="A151" i="1"/>
  <c r="A150" i="1"/>
  <c r="A149" i="1"/>
  <c r="A148" i="1"/>
  <c r="A147" i="1"/>
  <c r="A146" i="1"/>
  <c r="A145" i="1"/>
  <c r="A144" i="1"/>
  <c r="A143" i="1"/>
  <c r="A142" i="1"/>
  <c r="A141" i="1"/>
  <c r="A140" i="1"/>
  <c r="A139" i="1"/>
  <c r="A138" i="1"/>
  <c r="A137" i="1"/>
  <c r="A136" i="1"/>
  <c r="A135" i="1"/>
  <c r="A134" i="1"/>
  <c r="A133" i="1"/>
  <c r="A132" i="1"/>
  <c r="A131" i="1"/>
  <c r="A130" i="1"/>
  <c r="A129" i="1"/>
  <c r="A128" i="1"/>
  <c r="A127" i="1"/>
  <c r="A126" i="1"/>
  <c r="A125" i="1"/>
  <c r="A124" i="1"/>
  <c r="A123" i="1"/>
  <c r="A122" i="1"/>
  <c r="A121" i="1"/>
  <c r="A120" i="1"/>
  <c r="A119" i="1"/>
  <c r="A118" i="1"/>
  <c r="A117" i="1"/>
  <c r="A116" i="1"/>
  <c r="A115" i="1"/>
  <c r="A114" i="1"/>
  <c r="A113" i="1"/>
  <c r="A112" i="1"/>
  <c r="A111" i="1"/>
  <c r="A110" i="1"/>
  <c r="A109" i="1"/>
  <c r="A108" i="1"/>
  <c r="A107" i="1"/>
  <c r="A106" i="1"/>
  <c r="A105" i="1"/>
  <c r="A104" i="1"/>
  <c r="A103" i="1"/>
  <c r="A102" i="1"/>
  <c r="A101" i="1"/>
  <c r="A100" i="1"/>
  <c r="A99" i="1"/>
  <c r="A98" i="1"/>
  <c r="A97" i="1"/>
  <c r="A96" i="1"/>
  <c r="A95" i="1"/>
  <c r="A94" i="1"/>
  <c r="A93" i="1"/>
  <c r="A92" i="1"/>
  <c r="A91" i="1"/>
  <c r="A90" i="1"/>
  <c r="A89" i="1"/>
  <c r="A88" i="1"/>
  <c r="A87" i="1"/>
  <c r="A86" i="1"/>
  <c r="A85" i="1"/>
  <c r="A84" i="1"/>
  <c r="A83" i="1"/>
  <c r="A82" i="1"/>
  <c r="A81" i="1"/>
  <c r="A80" i="1"/>
  <c r="A79" i="1"/>
  <c r="A78" i="1"/>
  <c r="A77" i="1"/>
  <c r="A76" i="1"/>
  <c r="A75" i="1"/>
  <c r="A74" i="1"/>
  <c r="A73" i="1"/>
  <c r="A72" i="1"/>
  <c r="A71" i="1"/>
  <c r="A70" i="1"/>
  <c r="A69" i="1"/>
  <c r="A68" i="1"/>
  <c r="A67" i="1"/>
  <c r="A66" i="1"/>
  <c r="A65" i="1"/>
  <c r="A64" i="1"/>
  <c r="A63" i="1"/>
  <c r="A62" i="1"/>
  <c r="A61" i="1"/>
  <c r="A60" i="1"/>
  <c r="A59" i="1"/>
  <c r="A58" i="1"/>
  <c r="A57" i="1"/>
  <c r="A56" i="1"/>
  <c r="A55" i="1"/>
  <c r="A54" i="1"/>
  <c r="A53" i="1"/>
  <c r="A52" i="1"/>
  <c r="A51" i="1"/>
  <c r="A50" i="1"/>
  <c r="A49" i="1"/>
  <c r="A48" i="1"/>
  <c r="A47" i="1"/>
  <c r="A46" i="1"/>
  <c r="A45" i="1"/>
  <c r="A44" i="1"/>
  <c r="A43" i="1"/>
  <c r="A42" i="1"/>
  <c r="A41" i="1"/>
  <c r="A40" i="1"/>
  <c r="A39" i="1"/>
  <c r="A38" i="1"/>
  <c r="A37" i="1"/>
  <c r="A36" i="1"/>
  <c r="A35" i="1"/>
  <c r="A34" i="1"/>
  <c r="A33" i="1"/>
  <c r="A32" i="1"/>
  <c r="A31" i="1"/>
  <c r="A30" i="1"/>
  <c r="A29" i="1"/>
  <c r="A28" i="1"/>
  <c r="A27" i="1"/>
  <c r="A26" i="1"/>
  <c r="A25" i="1"/>
  <c r="A24" i="1"/>
  <c r="A23" i="1"/>
  <c r="A22" i="1"/>
  <c r="A21" i="1"/>
  <c r="A20" i="1"/>
  <c r="A19" i="1"/>
  <c r="A18" i="1"/>
  <c r="A17" i="1"/>
  <c r="A16" i="1"/>
  <c r="A15" i="1"/>
  <c r="A14" i="1"/>
  <c r="A13" i="1"/>
  <c r="A12" i="1"/>
  <c r="A11" i="1"/>
  <c r="A10" i="1"/>
  <c r="A9" i="1"/>
  <c r="A8" i="1"/>
  <c r="A7" i="1"/>
  <c r="A6" i="1"/>
  <c r="A5" i="1"/>
  <c r="A4" i="1"/>
  <c r="A3" i="1"/>
  <c r="A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77" authorId="0" shapeId="0" xr:uid="{00000000-0006-0000-0000-000003000000}">
      <text>
        <r>
          <rPr>
            <sz val="10"/>
            <color rgb="FF000000"/>
            <rFont val="Arial"/>
          </rPr>
          <t>+overtsinsky@google.com 
+gabytriess@google.com 
Olga, I am checking language requirements for CIS-countries. Do we have Georgia? I assume: KA, RU, EN ?
	-Wido Wolter</t>
        </r>
      </text>
    </comment>
    <comment ref="M94" authorId="0" shapeId="0" xr:uid="{00000000-0006-0000-0000-000004000000}">
      <text>
        <r>
          <rPr>
            <sz val="10"/>
            <color rgb="FF000000"/>
            <rFont val="Arial"/>
          </rPr>
          <t>Allowed via artwork, metadata, or video
	-Olga Vertsinsky</t>
        </r>
      </text>
    </comment>
    <comment ref="M112" authorId="0" shapeId="0" xr:uid="{00000000-0006-0000-0000-000005000000}">
      <text>
        <r>
          <rPr>
            <sz val="10"/>
            <color rgb="FF000000"/>
            <rFont val="Arial"/>
          </rPr>
          <t>Not yet supported
	-Olga Vertsinsky</t>
        </r>
      </text>
    </comment>
    <comment ref="M130" authorId="0" shapeId="0" xr:uid="{00000000-0006-0000-0000-00000A000000}">
      <text>
        <r>
          <rPr>
            <sz val="10"/>
            <color rgb="FF000000"/>
            <rFont val="Arial"/>
          </rPr>
          <t>+overtsinsky@google.com FYI
_Assigned to Olga Vertsinsky_
	-Aaron Bauer</t>
        </r>
      </text>
    </comment>
    <comment ref="A192" authorId="0" shapeId="0" xr:uid="{00000000-0006-0000-0000-000009000000}">
      <text>
        <r>
          <rPr>
            <sz val="10"/>
            <color rgb="FF000000"/>
            <rFont val="Arial"/>
          </rPr>
          <t>+overtsinsky@google.com I cannot find the LK feature or trailer templates in the drive folders. Do these exist elsewhere?
_Assigned to Olga Vertsinsky_
	-Aaron Bauer</t>
        </r>
      </text>
    </comment>
    <comment ref="A200" authorId="0" shapeId="0" xr:uid="{00000000-0006-0000-0000-000008000000}">
      <text>
        <r>
          <rPr>
            <sz val="10"/>
            <color rgb="FF000000"/>
            <rFont val="Arial"/>
          </rPr>
          <t>+overtsinsky@google.com I cannot find the TJ feature or trailer templates in the drive folders. Do these exist elsewhere?
_Assigned to Olga Vertsinsky_
	-Aaron Bauer</t>
        </r>
      </text>
    </comment>
    <comment ref="K200" authorId="0" shapeId="0" xr:uid="{00000000-0006-0000-0000-000001000000}">
      <text>
        <r>
          <rPr>
            <sz val="10"/>
            <color rgb="FF000000"/>
            <rFont val="Arial"/>
          </rPr>
          <t>@betancourta@google.com @abhishekharee@google.com Alexia, do you know why these ratings requirements cells are blank as opposed to 'Not Required'?  We see TJ listed as 'no' on EHC.  It is also blank in  the legal/product territory requirements doc.  
https://screenshot.googleplex.com/1f425dd0-da6b-4ac8-9747-76a4267cfd98
https://screenshot.googleplex.com/8c213958-2db1-484c-8ef2-0abe02e3a581
_Assigned to Alexia Betancourt_
	-Austin Norausky
There used to not be any info for TJ in here at all until about a year ago, when the whole thing was blank (like Sri Lanka is now). Not sure why it doesn't say N/A and not required (probably an oversight while I was researching the info), but I'll update it so it does. Thanks for catching that!
	-Alexia Betancourt
Also, I'm not sure how up to date the territory reqs doc is - I've never worked out of that one and understand the sources of truth to be this doc, go/publicationtemplates, and the code itself which is in dire need of a cleanup.
	-Alexia Betancourt</t>
        </r>
      </text>
    </comment>
    <comment ref="A201" authorId="0" shapeId="0" xr:uid="{00000000-0006-0000-0000-000002000000}">
      <text>
        <r>
          <rPr>
            <sz val="10"/>
            <color rgb="FF000000"/>
            <rFont val="Arial"/>
          </rPr>
          <t>+overtsinsky@google.com 
+gabytriess@google.com 
Do we know the language requirements (audio) for this country? I assume: TJ, RU, EN?
_Assigned to Olga Vertsinsky_
	-Wido Wolter</t>
        </r>
      </text>
    </comment>
    <comment ref="M210" authorId="0" shapeId="0" xr:uid="{00000000-0006-0000-0000-000007000000}">
      <text>
        <r>
          <rPr>
            <sz val="10"/>
            <color rgb="FF000000"/>
            <rFont val="Arial"/>
          </rPr>
          <t>+overtsinsky@google.com FYI
_Assigned to Olga Vertsinsky_
	-Aaron Bauer</t>
        </r>
      </text>
    </comment>
    <comment ref="M230" authorId="0" shapeId="0" xr:uid="{00000000-0006-0000-0000-000006000000}">
      <text>
        <r>
          <rPr>
            <sz val="10"/>
            <color rgb="FF000000"/>
            <rFont val="Arial"/>
          </rPr>
          <t>+overtsinsky@google.com FYI
_Assigned to Olga Vertsinsky_
	-Aaron Bauer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10" authorId="0" shapeId="0" xr:uid="{00000000-0006-0000-0100-000001000000}">
      <text>
        <r>
          <rPr>
            <sz val="10"/>
            <color rgb="FF000000"/>
            <rFont val="Arial"/>
          </rPr>
          <t>+overtsinsky@google.com for season metadata, do we require the following to be filled out:
* season title
* season synopsis
* season cast/crew
	-Konish Dutta</t>
        </r>
      </text>
    </comment>
  </commentList>
</comments>
</file>

<file path=xl/sharedStrings.xml><?xml version="1.0" encoding="utf-8"?>
<sst xmlns="http://schemas.openxmlformats.org/spreadsheetml/2006/main" count="3015" uniqueCount="222">
  <si>
    <t>Territory
(Template link)</t>
  </si>
  <si>
    <t>Asset Type</t>
  </si>
  <si>
    <t>Video</t>
  </si>
  <si>
    <t>Stereo Audio 
(comma = OR)</t>
  </si>
  <si>
    <t>5.1 Audio</t>
  </si>
  <si>
    <t>Subtitles if no local audio provided
(comma = OR)</t>
  </si>
  <si>
    <t>Captions</t>
  </si>
  <si>
    <t>Metadata
(comma = OR)</t>
  </si>
  <si>
    <t>Artwork
(comma = OR)</t>
  </si>
  <si>
    <t xml:space="preserve">Rating System 
</t>
  </si>
  <si>
    <t>Ratings</t>
  </si>
  <si>
    <t>Invalid Ratings</t>
  </si>
  <si>
    <t>Notes</t>
  </si>
  <si>
    <t>Feature</t>
  </si>
  <si>
    <t>Required</t>
  </si>
  <si>
    <t>SQ,EN</t>
  </si>
  <si>
    <t>Not Required</t>
  </si>
  <si>
    <t>SQ, EN</t>
  </si>
  <si>
    <t>RUSSIA</t>
  </si>
  <si>
    <t>N/A</t>
  </si>
  <si>
    <t>Localized metadata / artwork preferred, but EN is accepted</t>
  </si>
  <si>
    <t>Trailer</t>
  </si>
  <si>
    <t>pt-PT, EN</t>
  </si>
  <si>
    <t>CCE</t>
  </si>
  <si>
    <t>EN</t>
  </si>
  <si>
    <t>MPAA</t>
  </si>
  <si>
    <t>ES-419</t>
  </si>
  <si>
    <t>ES-419, EN</t>
  </si>
  <si>
    <t>HY, RU, EN</t>
  </si>
  <si>
    <t>Same localized assets should be delivered together to prevent incorrect mix (e.g. HY audio, RU subtitles, EN metadata)
Localized metadata / artwork preferred, but EN is accepted</t>
  </si>
  <si>
    <t>NL, EN</t>
  </si>
  <si>
    <t>ACB</t>
  </si>
  <si>
    <t>ACB_UNRATED</t>
  </si>
  <si>
    <t>DE, EN</t>
  </si>
  <si>
    <t>DE</t>
  </si>
  <si>
    <t>FSK</t>
  </si>
  <si>
    <t>AZ, RU, EN</t>
  </si>
  <si>
    <t>Same localized assets should be delivered together to prevent incorrect mix (e.g. AZ audio, RU subtitles, EN metadata)
Localized metadata / artwork preferred, but EN is accepted</t>
  </si>
  <si>
    <t>AR</t>
  </si>
  <si>
    <t>AR, EN</t>
  </si>
  <si>
    <t>MENA_MPAA</t>
  </si>
  <si>
    <t>MENA_MPAA_UNRATED</t>
  </si>
  <si>
    <t>BE, RU, EN</t>
  </si>
  <si>
    <t>Same localized assets should be delivered together to prevent incorrect mix (e.g. BE audio, RU subtitles, EN metadata)
Localized metadata / artwork preferred, but EN is accepted</t>
  </si>
  <si>
    <t>DE, NL, FR, EN</t>
  </si>
  <si>
    <t>Same localized assets should be delivered together to prevent incorrect mix (e.g. DE audio, FR subtitles, EN metadata)
Localized metadata / artwork preferred, but EN is accepted</t>
  </si>
  <si>
    <t>FR, EN</t>
  </si>
  <si>
    <t>FR</t>
  </si>
  <si>
    <t>CNC</t>
  </si>
  <si>
    <t>SR, RU, EN</t>
  </si>
  <si>
    <t>Same localized assets should be delivered together to prevent incorrect mix (e.g. SR audio, RU subtitles, EN metadata)
Localized metadata / artwork preferred, but EN is accepted</t>
  </si>
  <si>
    <t>pt-BR</t>
  </si>
  <si>
    <t>pt-BR, EN</t>
  </si>
  <si>
    <t>DJCTQ</t>
  </si>
  <si>
    <t>Artwork requirement not called out in template</t>
  </si>
  <si>
    <t>KM</t>
  </si>
  <si>
    <t>KM, EN</t>
  </si>
  <si>
    <t>EN, fr-CA</t>
  </si>
  <si>
    <t>CHVRS</t>
  </si>
  <si>
    <t>pt-PT</t>
  </si>
  <si>
    <t>HR, EN</t>
  </si>
  <si>
    <t>EL, TR, EN</t>
  </si>
  <si>
    <t>Film (GRFILM)</t>
  </si>
  <si>
    <t>Same localized assets should be delivered together to prevent incorrect mix (e.g. EL audio, TR subtitles, EN metadata)
Localized metadata / artwork preferred, but EN is accepted</t>
  </si>
  <si>
    <t>CS, SK, EN</t>
  </si>
  <si>
    <t>Film (CZFilm)</t>
  </si>
  <si>
    <t>Same localized assets should be delivered together to prevent incorrect mix (e.g. CS audio, SK subtitles, EN metadata)
Localized metadata / artwork preferred, but EN is accepted</t>
  </si>
  <si>
    <t>DA, EN</t>
  </si>
  <si>
    <t>DA</t>
  </si>
  <si>
    <t>MCCYP</t>
  </si>
  <si>
    <t>ET, EN</t>
  </si>
  <si>
    <t>ET</t>
  </si>
  <si>
    <t>Film (EEFilm)</t>
  </si>
  <si>
    <t>FJ, HI, EN</t>
  </si>
  <si>
    <t>FI, EN</t>
  </si>
  <si>
    <t>FI</t>
  </si>
  <si>
    <t>MEKU</t>
  </si>
  <si>
    <t>CNC_UNRATED</t>
  </si>
  <si>
    <t>Localized artwork preferred, but EN is accepted</t>
  </si>
  <si>
    <t>FSK_UNRATED</t>
  </si>
  <si>
    <t>EL, EN</t>
  </si>
  <si>
    <t>EL</t>
  </si>
  <si>
    <t>GRFILM</t>
  </si>
  <si>
    <t>HT, FR, EN</t>
  </si>
  <si>
    <t>Template territory is incorrect (UY)
Localized metadata / artwork preferred, but EN is accepted</t>
  </si>
  <si>
    <t>yue-HK, Yue, cmn-HK, cmn, EN</t>
  </si>
  <si>
    <t>zh-Hant, EN</t>
  </si>
  <si>
    <t>FCO</t>
  </si>
  <si>
    <t>HU, EN</t>
  </si>
  <si>
    <t>HU</t>
  </si>
  <si>
    <t>IS, EN</t>
  </si>
  <si>
    <t>IS</t>
  </si>
  <si>
    <t>SMAIS</t>
  </si>
  <si>
    <t>HI, EN</t>
  </si>
  <si>
    <t>HI</t>
  </si>
  <si>
    <t>CBFC</t>
  </si>
  <si>
    <t>Rating certificate required, but not listed in template</t>
  </si>
  <si>
    <t>ID, EN</t>
  </si>
  <si>
    <t>ID</t>
  </si>
  <si>
    <t>LSF</t>
  </si>
  <si>
    <t>LSF_UNRATED</t>
  </si>
  <si>
    <t>IFCO / IFCOF</t>
  </si>
  <si>
    <t>IT</t>
  </si>
  <si>
    <t>IT, EN</t>
  </si>
  <si>
    <t>MIBAC</t>
  </si>
  <si>
    <t>MIBAC_VM18
MIBAC_UNSPECIFIED</t>
  </si>
  <si>
    <t>JA</t>
  </si>
  <si>
    <t>JA, EN</t>
  </si>
  <si>
    <t>ERIN</t>
  </si>
  <si>
    <t>RU, EN</t>
  </si>
  <si>
    <t>RU</t>
  </si>
  <si>
    <t>MRKF</t>
  </si>
  <si>
    <t>KO</t>
  </si>
  <si>
    <t>KO, EN</t>
  </si>
  <si>
    <t>KMRB</t>
  </si>
  <si>
    <t>LIM</t>
  </si>
  <si>
    <t>Ratings card required (doesn't appear in template)</t>
  </si>
  <si>
    <t>MKRF</t>
  </si>
  <si>
    <t>LO</t>
  </si>
  <si>
    <t>LO, EN</t>
  </si>
  <si>
    <t>LV, RU, EN</t>
  </si>
  <si>
    <t>NKC-LV</t>
  </si>
  <si>
    <t>Same localized assets should be delivered together to prevent incorrect mix (e.g. LV audio, RU subtitles, EN metadata)
Localized metadata / artwork preferred, but EN is accepted</t>
  </si>
  <si>
    <t>LT, EN</t>
  </si>
  <si>
    <t>LT</t>
  </si>
  <si>
    <t>DE, FR, LB, EN</t>
  </si>
  <si>
    <t>KIJKWIJZER</t>
  </si>
  <si>
    <t>Same localized assets should be delivered together to prevent incorrect mix (e.g. DE audio, LB subtitles, EN metadata)
Localized metadata / artwork preferred, but EN is accepted</t>
  </si>
  <si>
    <t>MK, EN</t>
  </si>
  <si>
    <t>MK</t>
  </si>
  <si>
    <t>CMN-MS, YUE, YUE-MS, CMN, EN</t>
  </si>
  <si>
    <t>ZH-HANS, EN, MS</t>
  </si>
  <si>
    <t>ZH-HANS, EN</t>
  </si>
  <si>
    <t>FCBM</t>
  </si>
  <si>
    <t>Ratings are required for MY, but this is not called out in the template</t>
  </si>
  <si>
    <t>MT, EN</t>
  </si>
  <si>
    <t>MT</t>
  </si>
  <si>
    <t>MCCAA</t>
  </si>
  <si>
    <t>BBFC</t>
  </si>
  <si>
    <t>RTC</t>
  </si>
  <si>
    <t>RO, EN</t>
  </si>
  <si>
    <t>RO</t>
  </si>
  <si>
    <t>NE, EN</t>
  </si>
  <si>
    <t>Kijkwijzer</t>
  </si>
  <si>
    <t>OFLC</t>
  </si>
  <si>
    <t>OFLC_UNRATED</t>
  </si>
  <si>
    <t>NO, EN</t>
  </si>
  <si>
    <t>NO</t>
  </si>
  <si>
    <t>Medietilsynet</t>
  </si>
  <si>
    <t>TPI, HO, EN</t>
  </si>
  <si>
    <t>Same localized assets should be delivered together to prevent incorrect mix (e.g. TPI audio, HO subtitles, EN metadata)
Localized metadata / artwork preferred, but EN is accepted</t>
  </si>
  <si>
    <t>TL, EN</t>
  </si>
  <si>
    <t>MTRCB</t>
  </si>
  <si>
    <t>PL, EN</t>
  </si>
  <si>
    <t>PL</t>
  </si>
  <si>
    <t>RUSSIA_UNRATED</t>
  </si>
  <si>
    <t>CMN-SG, CMN, EN</t>
  </si>
  <si>
    <t>ZH-Hans, EN</t>
  </si>
  <si>
    <t>MDA</t>
  </si>
  <si>
    <t>SI, EN</t>
  </si>
  <si>
    <t>SI</t>
  </si>
  <si>
    <t>FPB</t>
  </si>
  <si>
    <t>ES</t>
  </si>
  <si>
    <t>ES, EN</t>
  </si>
  <si>
    <t>ICAA</t>
  </si>
  <si>
    <t>Sri Lanka (LK)</t>
  </si>
  <si>
    <t>SE, EN</t>
  </si>
  <si>
    <t>SE</t>
  </si>
  <si>
    <t>SM-SA</t>
  </si>
  <si>
    <t>DE, FR, IT, EN</t>
  </si>
  <si>
    <t>cmn-TW, cmn, nan, EN</t>
  </si>
  <si>
    <t>zh-Hant</t>
  </si>
  <si>
    <t>Tajikistan (TJ)</t>
  </si>
  <si>
    <t>RU, TG</t>
  </si>
  <si>
    <t>SW, EN</t>
  </si>
  <si>
    <t>SW</t>
  </si>
  <si>
    <t>TH</t>
  </si>
  <si>
    <t>TH, EN</t>
  </si>
  <si>
    <t>BFVC</t>
  </si>
  <si>
    <t>TR, EN</t>
  </si>
  <si>
    <t>TR</t>
  </si>
  <si>
    <t>IBMCT</t>
  </si>
  <si>
    <t>TK, RU, EN</t>
  </si>
  <si>
    <t>Same localized assets should be delivered together to prevent incorrect mix (e.g. TK audio, RU subtitles, EN metadata)
Localized metadata / artwork preferred, but EN is accepted</t>
  </si>
  <si>
    <t>UK, RU, EN</t>
  </si>
  <si>
    <t>Same localized assets should be delivered together to prevent incorrect mix (e.g. UK audio, RU subtitles, EN metadata)
Localized metadata / artwork preferred, but EN is accepted</t>
  </si>
  <si>
    <t>Required (EN)</t>
  </si>
  <si>
    <t>UZ, RU, EN</t>
  </si>
  <si>
    <t>Same localized assets should be delivered together to prevent incorrect mix (e.g. UZ audio, RU subtitles, EN metadata)
Localized metadata / artwork preferred, but EN is accepted</t>
  </si>
  <si>
    <t>RESORTEVIOLENCIA</t>
  </si>
  <si>
    <t>VI, EN</t>
  </si>
  <si>
    <t>VI</t>
  </si>
  <si>
    <t>MCST</t>
  </si>
  <si>
    <t>Show</t>
  </si>
  <si>
    <t>Season</t>
  </si>
  <si>
    <t>Episode</t>
  </si>
  <si>
    <t>Required Assets to Publish</t>
  </si>
  <si>
    <t>- One season in show container ready to publish
- Artwork
- Metadata</t>
  </si>
  <si>
    <t>- All episodes in season in window and QC approved
- Artwork
- Metadata (Season #)</t>
  </si>
  <si>
    <t>- Video
- 2.0 Audio in approved language OR subtitles
- Metadata
- Thumbnail (Internally generated)</t>
  </si>
  <si>
    <t>Optional Assets</t>
  </si>
  <si>
    <t>- 5.1 Audio</t>
  </si>
  <si>
    <t>Territory</t>
  </si>
  <si>
    <t>Rating System 
go/tvodratings</t>
  </si>
  <si>
    <t>Australia (AU)</t>
  </si>
  <si>
    <t>ACB_TV</t>
  </si>
  <si>
    <t>Austria (AT)</t>
  </si>
  <si>
    <t>FSK_Unrated</t>
  </si>
  <si>
    <t>Canada (CA)</t>
  </si>
  <si>
    <t>CA_TV</t>
  </si>
  <si>
    <t>France (FR)</t>
  </si>
  <si>
    <t>CSA</t>
  </si>
  <si>
    <t>CSA_Unrated</t>
  </si>
  <si>
    <t>Germany (DE)</t>
  </si>
  <si>
    <t>Japan (JP)</t>
  </si>
  <si>
    <t>NA</t>
  </si>
  <si>
    <t>Switzerland (CH)</t>
  </si>
  <si>
    <t>UK (GB)</t>
  </si>
  <si>
    <t xml:space="preserve">EN </t>
  </si>
  <si>
    <t>US (US)</t>
  </si>
  <si>
    <t>TV</t>
  </si>
  <si>
    <t>Captions are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</si>
</sst>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Arial"/>
    </font>
    <font>
      <b/>
      <sz val="10"/>
      <color rgb="FFFFFFFF"/>
      <name val="Arial"/>
    </font>
    <font>
      <sz val="10"/>
      <color rgb="FFFFFFFF"/>
      <name val="Arial"/>
    </font>
    <font>
      <u/>
      <sz val="10"/>
      <color rgb="FF0000FF"/>
      <name val="Arial"/>
    </font>
    <font>
      <sz val="10"/>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u/>
      <sz val="10"/>
      <color rgb="FF0000FF"/>
      <name val="Arial"/>
    </font>
    <font>
      <sz val="10"/>
      <color rgb="FF000000"/>
      <name val="Arial"/>
    </font>
    <font>
      <sz val="10"/>
      <name val="Arial"/>
    </font>
    <font>
      <b/>
      <sz val="10"/>
      <name val="Arial"/>
    </font>
  </fonts>
  <fills count="6">
    <fill>
      <patternFill patternType="none"/>
    </fill>
    <fill>
      <patternFill patternType="gray125"/>
    </fill>
    <fill>
      <patternFill patternType="solid">
        <fgColor rgb="FF000000"/>
        <bgColor rgb="FF000000"/>
      </patternFill>
    </fill>
    <fill>
      <patternFill patternType="solid">
        <fgColor rgb="FFFFFFFF"/>
        <bgColor rgb="FFFFFFFF"/>
      </patternFill>
    </fill>
    <fill>
      <patternFill patternType="solid">
        <fgColor rgb="FF434343"/>
        <bgColor rgb="FF434343"/>
      </patternFill>
    </fill>
    <fill>
      <patternFill patternType="solid">
        <fgColor rgb="FFFFF2CC"/>
        <bgColor rgb="FFFFF2CC"/>
      </patternFill>
    </fill>
  </fills>
  <borders count="7">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45">
    <xf numFmtId="0" fontId="0" fillId="0" borderId="0" xfId="0" applyFont="1" applyAlignment="1"/>
    <xf numFmtId="0" fontId="1" fillId="2" borderId="0" xfId="0" applyFont="1" applyFill="1" applyAlignment="1">
      <alignment horizontal="center" wrapText="1"/>
    </xf>
    <xf numFmtId="0" fontId="1" fillId="2" borderId="0" xfId="0" applyFont="1" applyFill="1" applyAlignment="1">
      <alignment horizontal="center"/>
    </xf>
    <xf numFmtId="0" fontId="1" fillId="2" borderId="0" xfId="0" applyFont="1" applyFill="1" applyAlignment="1">
      <alignment horizontal="center"/>
    </xf>
    <xf numFmtId="0" fontId="2" fillId="2" borderId="0" xfId="0" applyFont="1" applyFill="1"/>
    <xf numFmtId="0" fontId="3" fillId="0" borderId="1" xfId="0" applyFont="1" applyBorder="1" applyAlignment="1">
      <alignment wrapText="1"/>
    </xf>
    <xf numFmtId="0" fontId="4" fillId="0" borderId="2" xfId="0" applyFont="1" applyBorder="1" applyAlignment="1"/>
    <xf numFmtId="0" fontId="4" fillId="0" borderId="2" xfId="0" applyFont="1" applyBorder="1" applyAlignment="1">
      <alignment wrapText="1"/>
    </xf>
    <xf numFmtId="0" fontId="4" fillId="0" borderId="2" xfId="0" applyFont="1" applyBorder="1"/>
    <xf numFmtId="0" fontId="4" fillId="0" borderId="2" xfId="0" applyFont="1" applyBorder="1"/>
    <xf numFmtId="0" fontId="4" fillId="0" borderId="3" xfId="0" applyFont="1" applyBorder="1"/>
    <xf numFmtId="0" fontId="5" fillId="0" borderId="4" xfId="0" applyFont="1" applyBorder="1" applyAlignment="1">
      <alignment wrapText="1"/>
    </xf>
    <xf numFmtId="0" fontId="4" fillId="0" borderId="5" xfId="0" applyFont="1" applyBorder="1" applyAlignment="1"/>
    <xf numFmtId="0" fontId="4" fillId="0" borderId="5" xfId="0" applyFont="1" applyBorder="1" applyAlignment="1">
      <alignment wrapText="1"/>
    </xf>
    <xf numFmtId="0" fontId="4" fillId="0" borderId="5" xfId="0" applyFont="1" applyBorder="1" applyAlignment="1">
      <alignment wrapText="1"/>
    </xf>
    <xf numFmtId="0" fontId="4" fillId="0" borderId="5" xfId="0" applyFont="1" applyBorder="1"/>
    <xf numFmtId="0" fontId="4" fillId="0" borderId="6" xfId="0" applyFont="1" applyBorder="1"/>
    <xf numFmtId="0" fontId="6" fillId="0" borderId="0" xfId="0" applyFont="1" applyAlignment="1">
      <alignment wrapText="1"/>
    </xf>
    <xf numFmtId="0" fontId="4" fillId="0" borderId="0" xfId="0" applyFont="1" applyAlignment="1"/>
    <xf numFmtId="0" fontId="4" fillId="0" borderId="0" xfId="0" applyFont="1" applyAlignment="1">
      <alignment wrapText="1"/>
    </xf>
    <xf numFmtId="0" fontId="4" fillId="0" borderId="0" xfId="0" applyFont="1"/>
    <xf numFmtId="0" fontId="7" fillId="0" borderId="5" xfId="0" applyFont="1" applyBorder="1" applyAlignment="1">
      <alignment wrapText="1"/>
    </xf>
    <xf numFmtId="0" fontId="8" fillId="0" borderId="0" xfId="0" applyFont="1" applyAlignment="1">
      <alignment wrapText="1"/>
    </xf>
    <xf numFmtId="0" fontId="4" fillId="0" borderId="0" xfId="0" applyFont="1"/>
    <xf numFmtId="0" fontId="4" fillId="0" borderId="0" xfId="0" applyFont="1" applyAlignment="1">
      <alignment wrapText="1"/>
    </xf>
    <xf numFmtId="0" fontId="9" fillId="0" borderId="5" xfId="0" applyFont="1" applyBorder="1" applyAlignment="1">
      <alignment wrapText="1"/>
    </xf>
    <xf numFmtId="0" fontId="4" fillId="0" borderId="5" xfId="0" applyFont="1" applyBorder="1"/>
    <xf numFmtId="0" fontId="10" fillId="0" borderId="0" xfId="0" applyFont="1"/>
    <xf numFmtId="0" fontId="11" fillId="0" borderId="5" xfId="0" applyFont="1" applyBorder="1"/>
    <xf numFmtId="0" fontId="12" fillId="3" borderId="0" xfId="0" applyFont="1" applyFill="1" applyAlignment="1">
      <alignment horizontal="left"/>
    </xf>
    <xf numFmtId="0" fontId="12" fillId="3" borderId="5" xfId="0" applyFont="1" applyFill="1" applyBorder="1" applyAlignment="1">
      <alignment horizontal="left"/>
    </xf>
    <xf numFmtId="0" fontId="13" fillId="0" borderId="0" xfId="0" applyFont="1" applyAlignment="1"/>
    <xf numFmtId="0" fontId="1" fillId="4" borderId="0" xfId="0" applyFont="1" applyFill="1" applyAlignment="1">
      <alignment horizontal="center" wrapText="1"/>
    </xf>
    <xf numFmtId="0" fontId="1" fillId="4" borderId="0" xfId="0" applyFont="1" applyFill="1" applyAlignment="1">
      <alignment horizontal="center"/>
    </xf>
    <xf numFmtId="0" fontId="14" fillId="0" borderId="0" xfId="0" applyFont="1" applyAlignment="1">
      <alignment horizontal="center"/>
    </xf>
    <xf numFmtId="0" fontId="14" fillId="0" borderId="0" xfId="0" applyFont="1" applyAlignment="1">
      <alignment horizontal="center" wrapText="1"/>
    </xf>
    <xf numFmtId="0" fontId="14" fillId="0" borderId="0" xfId="0" applyFont="1" applyAlignment="1">
      <alignment horizontal="center"/>
    </xf>
    <xf numFmtId="0" fontId="4" fillId="0" borderId="0" xfId="0" applyFont="1" applyAlignment="1">
      <alignment horizontal="left" vertical="top" wrapText="1"/>
    </xf>
    <xf numFmtId="0" fontId="4" fillId="0" borderId="0" xfId="0" applyFont="1" applyAlignment="1">
      <alignment horizontal="left" wrapText="1"/>
    </xf>
    <xf numFmtId="0" fontId="4" fillId="0" borderId="0" xfId="0" applyFont="1" applyAlignment="1">
      <alignment horizontal="center"/>
    </xf>
    <xf numFmtId="0" fontId="4" fillId="5" borderId="0" xfId="0" applyFont="1" applyFill="1" applyAlignment="1">
      <alignment wrapText="1"/>
    </xf>
    <xf numFmtId="0" fontId="4" fillId="5" borderId="0" xfId="0" applyFont="1" applyFill="1" applyAlignment="1"/>
    <xf numFmtId="0" fontId="4" fillId="5" borderId="0" xfId="0" applyFont="1" applyFill="1" applyAlignment="1">
      <alignment wrapText="1"/>
    </xf>
    <xf numFmtId="0" fontId="4" fillId="5" borderId="0" xfId="0" applyFont="1" applyFill="1"/>
    <xf numFmtId="0" fontId="12" fillId="5" borderId="0" xfId="0" applyFont="1" applyFill="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upport.google.com/moviestvpartners/answer/6318086" TargetMode="External"/><Relationship Id="rId13" Type="http://schemas.openxmlformats.org/officeDocument/2006/relationships/hyperlink" Target="https://support.google.com/moviestvpartners/answer/6318086" TargetMode="External"/><Relationship Id="rId18" Type="http://schemas.openxmlformats.org/officeDocument/2006/relationships/hyperlink" Target="https://support.google.com/moviestvpartners/answer/6317559" TargetMode="External"/><Relationship Id="rId3" Type="http://schemas.openxmlformats.org/officeDocument/2006/relationships/hyperlink" Target="https://support.google.com/moviestvpartners/answer/6307678" TargetMode="External"/><Relationship Id="rId7" Type="http://schemas.openxmlformats.org/officeDocument/2006/relationships/hyperlink" Target="https://support.google.com/moviestvpartners/answer/6318086" TargetMode="External"/><Relationship Id="rId12" Type="http://schemas.openxmlformats.org/officeDocument/2006/relationships/hyperlink" Target="https://support.google.com/moviestvpartners/answer/6318086" TargetMode="External"/><Relationship Id="rId17" Type="http://schemas.openxmlformats.org/officeDocument/2006/relationships/hyperlink" Target="https://support.google.com/moviestvpartners/answer/6318149" TargetMode="External"/><Relationship Id="rId2" Type="http://schemas.openxmlformats.org/officeDocument/2006/relationships/hyperlink" Target="https://support.google.com/moviestvpartners/answer/6317589" TargetMode="External"/><Relationship Id="rId16" Type="http://schemas.openxmlformats.org/officeDocument/2006/relationships/hyperlink" Target="https://support.google.com/moviestvpartners/answer/6317585" TargetMode="External"/><Relationship Id="rId20" Type="http://schemas.openxmlformats.org/officeDocument/2006/relationships/comments" Target="../comments1.xml"/><Relationship Id="rId1" Type="http://schemas.openxmlformats.org/officeDocument/2006/relationships/hyperlink" Target="https://support.google.com/moviestvpartners/answer/6307678" TargetMode="External"/><Relationship Id="rId6" Type="http://schemas.openxmlformats.org/officeDocument/2006/relationships/hyperlink" Target="https://support.google.com/moviestvpartners/answer/6318086" TargetMode="External"/><Relationship Id="rId11" Type="http://schemas.openxmlformats.org/officeDocument/2006/relationships/hyperlink" Target="https://support.google.com/moviestvpartners/answer/6318086" TargetMode="External"/><Relationship Id="rId5" Type="http://schemas.openxmlformats.org/officeDocument/2006/relationships/hyperlink" Target="https://support.google.com/moviestvpartners/answer/6307678" TargetMode="External"/><Relationship Id="rId15" Type="http://schemas.openxmlformats.org/officeDocument/2006/relationships/hyperlink" Target="https://support.google.com/moviestvpartners/answer/6318086" TargetMode="External"/><Relationship Id="rId10" Type="http://schemas.openxmlformats.org/officeDocument/2006/relationships/hyperlink" Target="https://support.google.com/moviestvpartners/answer/6318086" TargetMode="External"/><Relationship Id="rId19" Type="http://schemas.openxmlformats.org/officeDocument/2006/relationships/vmlDrawing" Target="../drawings/vmlDrawing1.vml"/><Relationship Id="rId4" Type="http://schemas.openxmlformats.org/officeDocument/2006/relationships/hyperlink" Target="https://support.google.com/moviestvpartners/answer/6307678" TargetMode="External"/><Relationship Id="rId9" Type="http://schemas.openxmlformats.org/officeDocument/2006/relationships/hyperlink" Target="https://support.google.com/moviestvpartners/answer/6318086" TargetMode="External"/><Relationship Id="rId14" Type="http://schemas.openxmlformats.org/officeDocument/2006/relationships/hyperlink" Target="https://support.google.com/moviestvpartners/answer/6318086" TargetMode="External"/></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C235"/>
  <sheetViews>
    <sheetView tabSelected="1" workbookViewId="0">
      <pane ySplit="1" topLeftCell="A2" activePane="bottomLeft" state="frozen"/>
      <selection pane="bottomLeft" activeCell="B3" sqref="B3"/>
    </sheetView>
  </sheetViews>
  <sheetFormatPr baseColWidth="10" defaultColWidth="14.5" defaultRowHeight="15.75" customHeight="1" x14ac:dyDescent="0.15"/>
  <cols>
    <col min="1" max="1" width="26.5" customWidth="1"/>
    <col min="4" max="4" width="29.6640625" customWidth="1"/>
    <col min="6" max="6" width="18" customWidth="1"/>
    <col min="8" max="9" width="16.5" customWidth="1"/>
    <col min="10" max="10" width="20" customWidth="1"/>
    <col min="11" max="11" width="17.5" customWidth="1"/>
    <col min="12" max="12" width="22.5" customWidth="1"/>
    <col min="13" max="13" width="101.5" customWidth="1"/>
  </cols>
  <sheetData>
    <row r="1" spans="1:29" ht="15.75" customHeight="1" x14ac:dyDescent="0.15">
      <c r="A1" s="1" t="s">
        <v>0</v>
      </c>
      <c r="B1" s="2" t="s">
        <v>1</v>
      </c>
      <c r="C1" s="2" t="s">
        <v>2</v>
      </c>
      <c r="D1" s="2" t="s">
        <v>3</v>
      </c>
      <c r="E1" s="2" t="s">
        <v>4</v>
      </c>
      <c r="F1" s="1" t="s">
        <v>5</v>
      </c>
      <c r="G1" s="2" t="s">
        <v>6</v>
      </c>
      <c r="H1" s="2" t="s">
        <v>7</v>
      </c>
      <c r="I1" s="2" t="s">
        <v>8</v>
      </c>
      <c r="J1" s="3" t="s">
        <v>9</v>
      </c>
      <c r="K1" s="2" t="s">
        <v>10</v>
      </c>
      <c r="L1" s="2" t="s">
        <v>11</v>
      </c>
      <c r="M1" s="1" t="s">
        <v>12</v>
      </c>
      <c r="N1" s="4"/>
      <c r="O1" s="4"/>
      <c r="P1" s="4"/>
      <c r="Q1" s="4"/>
      <c r="R1" s="4"/>
      <c r="S1" s="4"/>
      <c r="T1" s="4"/>
      <c r="U1" s="4"/>
      <c r="V1" s="4"/>
      <c r="W1" s="4"/>
      <c r="X1" s="4"/>
      <c r="Y1" s="4"/>
      <c r="Z1" s="4"/>
      <c r="AA1" s="4"/>
      <c r="AB1" s="4"/>
      <c r="AC1" s="4"/>
    </row>
    <row r="2" spans="1:29" ht="15.75" customHeight="1" x14ac:dyDescent="0.15">
      <c r="A2" s="5" t="str">
        <f>HYPERLINK("https://drive.google.com/open?id=1vIJt23RBlVNKKj4L5jqaC7F4CgEzyUfc","Albania (AL)")</f>
        <v>Albania (AL)</v>
      </c>
      <c r="B2" s="6" t="s">
        <v>13</v>
      </c>
      <c r="C2" s="6" t="s">
        <v>14</v>
      </c>
      <c r="D2" s="6" t="s">
        <v>15</v>
      </c>
      <c r="E2" s="6" t="s">
        <v>16</v>
      </c>
      <c r="F2" s="7" t="s">
        <v>17</v>
      </c>
      <c r="G2" s="6" t="s">
        <v>16</v>
      </c>
      <c r="H2" s="6" t="s">
        <v>17</v>
      </c>
      <c r="I2" s="6" t="s">
        <v>17</v>
      </c>
      <c r="J2" s="8" t="s">
        <v>18</v>
      </c>
      <c r="K2" s="6" t="s">
        <v>16</v>
      </c>
      <c r="L2" s="6" t="s">
        <v>19</v>
      </c>
      <c r="M2" s="7" t="s">
        <v>20</v>
      </c>
      <c r="N2" s="9"/>
      <c r="O2" s="9"/>
      <c r="P2" s="9"/>
      <c r="Q2" s="9"/>
      <c r="R2" s="9"/>
      <c r="S2" s="9"/>
      <c r="T2" s="9"/>
      <c r="U2" s="9"/>
      <c r="V2" s="9"/>
      <c r="W2" s="9"/>
      <c r="X2" s="9"/>
      <c r="Y2" s="9"/>
      <c r="Z2" s="9"/>
      <c r="AA2" s="9"/>
      <c r="AB2" s="9"/>
      <c r="AC2" s="10"/>
    </row>
    <row r="3" spans="1:29" ht="15.75" customHeight="1" x14ac:dyDescent="0.15">
      <c r="A3" s="11" t="str">
        <f>HYPERLINK("https://drive.google.com/open?id=1JhVehKXbZnI1-YMEkxVk1GOEd_gAIWtS","Albania (AL)")</f>
        <v>Albania (AL)</v>
      </c>
      <c r="B3" s="12" t="s">
        <v>21</v>
      </c>
      <c r="C3" s="12" t="s">
        <v>14</v>
      </c>
      <c r="D3" s="12" t="s">
        <v>17</v>
      </c>
      <c r="E3" s="12" t="s">
        <v>16</v>
      </c>
      <c r="F3" s="13" t="s">
        <v>17</v>
      </c>
      <c r="G3" s="12" t="s">
        <v>16</v>
      </c>
      <c r="H3" s="12" t="s">
        <v>16</v>
      </c>
      <c r="I3" s="12" t="s">
        <v>16</v>
      </c>
      <c r="J3" s="12" t="s">
        <v>19</v>
      </c>
      <c r="K3" s="12" t="s">
        <v>16</v>
      </c>
      <c r="L3" s="12" t="s">
        <v>19</v>
      </c>
      <c r="M3" s="14"/>
      <c r="N3" s="15"/>
      <c r="O3" s="15"/>
      <c r="P3" s="15"/>
      <c r="Q3" s="15"/>
      <c r="R3" s="15"/>
      <c r="S3" s="15"/>
      <c r="T3" s="15"/>
      <c r="U3" s="15"/>
      <c r="V3" s="15"/>
      <c r="W3" s="15"/>
      <c r="X3" s="15"/>
      <c r="Y3" s="15"/>
      <c r="Z3" s="15"/>
      <c r="AA3" s="15"/>
      <c r="AB3" s="15"/>
      <c r="AC3" s="16"/>
    </row>
    <row r="4" spans="1:29" ht="15.75" customHeight="1" x14ac:dyDescent="0.15">
      <c r="A4" s="17" t="str">
        <f>HYPERLINK("https://drive.google.com/open?id=1yCPFJWSOdSmhtL6R6KWVMwJl988Ycrpt","Angola (AO)")</f>
        <v>Angola (AO)</v>
      </c>
      <c r="B4" s="18" t="s">
        <v>13</v>
      </c>
      <c r="C4" s="18" t="s">
        <v>14</v>
      </c>
      <c r="D4" s="18" t="s">
        <v>22</v>
      </c>
      <c r="E4" s="18" t="s">
        <v>16</v>
      </c>
      <c r="F4" s="19" t="s">
        <v>22</v>
      </c>
      <c r="G4" s="18" t="s">
        <v>16</v>
      </c>
      <c r="H4" s="18" t="s">
        <v>22</v>
      </c>
      <c r="I4" s="18" t="s">
        <v>22</v>
      </c>
      <c r="J4" s="20" t="s">
        <v>23</v>
      </c>
      <c r="K4" s="18" t="s">
        <v>16</v>
      </c>
      <c r="L4" s="18" t="s">
        <v>19</v>
      </c>
      <c r="M4" s="19" t="s">
        <v>20</v>
      </c>
    </row>
    <row r="5" spans="1:29" ht="15.75" customHeight="1" x14ac:dyDescent="0.15">
      <c r="A5" s="21" t="str">
        <f>HYPERLINK("https://drive.google.com/open?id=1PzrCt7sU50fxs3oQsrka6a02do92SdV_","Angola (AO)")</f>
        <v>Angola (AO)</v>
      </c>
      <c r="B5" s="12" t="s">
        <v>21</v>
      </c>
      <c r="C5" s="12" t="s">
        <v>14</v>
      </c>
      <c r="D5" s="12" t="s">
        <v>22</v>
      </c>
      <c r="E5" s="12" t="s">
        <v>16</v>
      </c>
      <c r="F5" s="13" t="s">
        <v>22</v>
      </c>
      <c r="G5" s="12" t="s">
        <v>16</v>
      </c>
      <c r="H5" s="12" t="s">
        <v>16</v>
      </c>
      <c r="I5" s="12" t="s">
        <v>16</v>
      </c>
      <c r="J5" s="12" t="s">
        <v>19</v>
      </c>
      <c r="K5" s="12" t="s">
        <v>16</v>
      </c>
      <c r="L5" s="12" t="s">
        <v>19</v>
      </c>
      <c r="M5" s="14"/>
      <c r="N5" s="15"/>
      <c r="O5" s="15"/>
      <c r="P5" s="15"/>
      <c r="Q5" s="15"/>
      <c r="R5" s="15"/>
      <c r="S5" s="15"/>
      <c r="T5" s="15"/>
      <c r="U5" s="15"/>
      <c r="V5" s="15"/>
      <c r="W5" s="15"/>
      <c r="X5" s="15"/>
      <c r="Y5" s="15"/>
      <c r="Z5" s="15"/>
      <c r="AA5" s="15"/>
      <c r="AB5" s="15"/>
      <c r="AC5" s="15"/>
    </row>
    <row r="6" spans="1:29" ht="15.75" customHeight="1" x14ac:dyDescent="0.15">
      <c r="A6" s="22" t="str">
        <f>HYPERLINK("https://drive.google.com/open?id=1QVo6aeUv21ewmKo2ve3QfOGLO13TUHgn","Antigua and Barbuda (AG)")</f>
        <v>Antigua and Barbuda (AG)</v>
      </c>
      <c r="B6" s="18" t="s">
        <v>13</v>
      </c>
      <c r="C6" s="18" t="s">
        <v>14</v>
      </c>
      <c r="D6" s="18" t="s">
        <v>24</v>
      </c>
      <c r="E6" s="18" t="s">
        <v>16</v>
      </c>
      <c r="F6" s="19" t="s">
        <v>24</v>
      </c>
      <c r="G6" s="18" t="s">
        <v>16</v>
      </c>
      <c r="H6" s="18" t="s">
        <v>24</v>
      </c>
      <c r="I6" s="18" t="s">
        <v>24</v>
      </c>
      <c r="J6" s="23" t="s">
        <v>25</v>
      </c>
      <c r="K6" s="18" t="s">
        <v>16</v>
      </c>
      <c r="L6" s="18" t="s">
        <v>19</v>
      </c>
      <c r="M6" s="24"/>
    </row>
    <row r="7" spans="1:29" ht="15.75" customHeight="1" x14ac:dyDescent="0.15">
      <c r="A7" s="25" t="str">
        <f>HYPERLINK("https://drive.google.com/open?id=1L7cLprXEnQdJ3OfwecaplXColFcpE2ol","Antigua and Barbuda (AG)")</f>
        <v>Antigua and Barbuda (AG)</v>
      </c>
      <c r="B7" s="12" t="s">
        <v>21</v>
      </c>
      <c r="C7" s="12" t="s">
        <v>14</v>
      </c>
      <c r="D7" s="12" t="s">
        <v>24</v>
      </c>
      <c r="E7" s="12" t="s">
        <v>16</v>
      </c>
      <c r="F7" s="13" t="s">
        <v>24</v>
      </c>
      <c r="G7" s="12" t="s">
        <v>16</v>
      </c>
      <c r="H7" s="12" t="s">
        <v>16</v>
      </c>
      <c r="I7" s="12" t="s">
        <v>16</v>
      </c>
      <c r="J7" s="12" t="s">
        <v>19</v>
      </c>
      <c r="K7" s="12" t="s">
        <v>16</v>
      </c>
      <c r="L7" s="12" t="s">
        <v>19</v>
      </c>
      <c r="M7" s="14"/>
      <c r="N7" s="15"/>
      <c r="O7" s="15"/>
      <c r="P7" s="15"/>
      <c r="Q7" s="15"/>
      <c r="R7" s="15"/>
      <c r="S7" s="15"/>
      <c r="T7" s="15"/>
      <c r="U7" s="15"/>
      <c r="V7" s="15"/>
      <c r="W7" s="15"/>
      <c r="X7" s="15"/>
      <c r="Y7" s="15"/>
      <c r="Z7" s="15"/>
      <c r="AA7" s="15"/>
      <c r="AB7" s="15"/>
      <c r="AC7" s="15"/>
    </row>
    <row r="8" spans="1:29" ht="15.75" customHeight="1" x14ac:dyDescent="0.15">
      <c r="A8" s="22" t="str">
        <f t="shared" ref="A8:A9" si="0">HYPERLINK("https://drive.google.com/open?id=1Rq5Wb-Gvihk3dbkz09friFvji0JLVP2o","Argentina (AR)")</f>
        <v>Argentina (AR)</v>
      </c>
      <c r="B8" s="18" t="s">
        <v>13</v>
      </c>
      <c r="C8" s="18" t="s">
        <v>14</v>
      </c>
      <c r="D8" s="18" t="s">
        <v>26</v>
      </c>
      <c r="E8" s="18" t="s">
        <v>16</v>
      </c>
      <c r="F8" s="19" t="s">
        <v>26</v>
      </c>
      <c r="G8" s="18" t="s">
        <v>16</v>
      </c>
      <c r="H8" s="18" t="s">
        <v>27</v>
      </c>
      <c r="I8" s="18" t="s">
        <v>27</v>
      </c>
      <c r="J8" s="23" t="s">
        <v>25</v>
      </c>
      <c r="K8" s="18" t="s">
        <v>16</v>
      </c>
      <c r="L8" s="18" t="s">
        <v>19</v>
      </c>
      <c r="M8" s="19" t="s">
        <v>20</v>
      </c>
    </row>
    <row r="9" spans="1:29" ht="15.75" customHeight="1" x14ac:dyDescent="0.15">
      <c r="A9" s="21" t="str">
        <f t="shared" si="0"/>
        <v>Argentina (AR)</v>
      </c>
      <c r="B9" s="12" t="s">
        <v>21</v>
      </c>
      <c r="C9" s="12" t="s">
        <v>14</v>
      </c>
      <c r="D9" s="12" t="s">
        <v>27</v>
      </c>
      <c r="E9" s="12" t="s">
        <v>16</v>
      </c>
      <c r="F9" s="13" t="s">
        <v>26</v>
      </c>
      <c r="G9" s="12" t="s">
        <v>16</v>
      </c>
      <c r="H9" s="12" t="s">
        <v>16</v>
      </c>
      <c r="I9" s="12" t="s">
        <v>16</v>
      </c>
      <c r="J9" s="12" t="s">
        <v>19</v>
      </c>
      <c r="K9" s="12" t="s">
        <v>16</v>
      </c>
      <c r="L9" s="12" t="s">
        <v>19</v>
      </c>
      <c r="M9" s="14"/>
      <c r="N9" s="15"/>
      <c r="O9" s="15"/>
      <c r="P9" s="15"/>
      <c r="Q9" s="15"/>
      <c r="R9" s="15"/>
      <c r="S9" s="15"/>
      <c r="T9" s="15"/>
      <c r="U9" s="15"/>
      <c r="V9" s="15"/>
      <c r="W9" s="15"/>
      <c r="X9" s="15"/>
      <c r="Y9" s="15"/>
      <c r="Z9" s="15"/>
      <c r="AA9" s="15"/>
      <c r="AB9" s="15"/>
      <c r="AC9" s="15"/>
    </row>
    <row r="10" spans="1:29" ht="15.75" customHeight="1" x14ac:dyDescent="0.15">
      <c r="A10" s="17" t="str">
        <f>HYPERLINK("https://drive.google.com/open?id=1N3tdkWsHDWc44H68oaC5Sqso8N7Jn-Bq","Armenia (AM)")</f>
        <v>Armenia (AM)</v>
      </c>
      <c r="B10" s="18" t="s">
        <v>13</v>
      </c>
      <c r="C10" s="18" t="s">
        <v>14</v>
      </c>
      <c r="D10" s="18" t="s">
        <v>28</v>
      </c>
      <c r="E10" s="18" t="s">
        <v>16</v>
      </c>
      <c r="F10" s="18" t="s">
        <v>28</v>
      </c>
      <c r="G10" s="18" t="s">
        <v>16</v>
      </c>
      <c r="H10" s="18" t="s">
        <v>28</v>
      </c>
      <c r="I10" s="18" t="s">
        <v>28</v>
      </c>
      <c r="J10" s="20" t="s">
        <v>18</v>
      </c>
      <c r="K10" s="18" t="s">
        <v>16</v>
      </c>
      <c r="L10" s="18" t="s">
        <v>19</v>
      </c>
      <c r="M10" s="19" t="s">
        <v>29</v>
      </c>
    </row>
    <row r="11" spans="1:29" ht="15.75" customHeight="1" x14ac:dyDescent="0.15">
      <c r="A11" s="21" t="str">
        <f>HYPERLINK("https://drive.google.com/open?id=1Y7I97gXyi9nQ4w-zgpjWbYy1KozVNSK4","Armenia (AM)")</f>
        <v>Armenia (AM)</v>
      </c>
      <c r="B11" s="12" t="s">
        <v>21</v>
      </c>
      <c r="C11" s="12" t="s">
        <v>14</v>
      </c>
      <c r="D11" s="12" t="s">
        <v>28</v>
      </c>
      <c r="E11" s="12" t="s">
        <v>16</v>
      </c>
      <c r="F11" s="12" t="s">
        <v>28</v>
      </c>
      <c r="G11" s="12" t="s">
        <v>16</v>
      </c>
      <c r="H11" s="12" t="s">
        <v>16</v>
      </c>
      <c r="I11" s="12" t="s">
        <v>16</v>
      </c>
      <c r="J11" s="12" t="s">
        <v>19</v>
      </c>
      <c r="K11" s="12" t="s">
        <v>16</v>
      </c>
      <c r="L11" s="12" t="s">
        <v>19</v>
      </c>
      <c r="M11" s="14"/>
      <c r="N11" s="15"/>
      <c r="O11" s="15"/>
      <c r="P11" s="15"/>
      <c r="Q11" s="15"/>
      <c r="R11" s="15"/>
      <c r="S11" s="15"/>
      <c r="T11" s="15"/>
      <c r="U11" s="15"/>
      <c r="V11" s="15"/>
      <c r="W11" s="15"/>
      <c r="X11" s="15"/>
      <c r="Y11" s="15"/>
      <c r="Z11" s="15"/>
      <c r="AA11" s="15"/>
      <c r="AB11" s="15"/>
      <c r="AC11" s="15"/>
    </row>
    <row r="12" spans="1:29" ht="15.75" customHeight="1" x14ac:dyDescent="0.15">
      <c r="A12" s="17" t="str">
        <f>HYPERLINK("https://drive.google.com/open?id=1zxyDZ3IzIZb-_EluisrifgYnT1qpAr8x","Aruba (AW)")</f>
        <v>Aruba (AW)</v>
      </c>
      <c r="B12" s="18" t="s">
        <v>13</v>
      </c>
      <c r="C12" s="18" t="s">
        <v>14</v>
      </c>
      <c r="D12" s="18" t="s">
        <v>30</v>
      </c>
      <c r="E12" s="18" t="s">
        <v>16</v>
      </c>
      <c r="F12" s="18" t="s">
        <v>30</v>
      </c>
      <c r="G12" s="18" t="s">
        <v>16</v>
      </c>
      <c r="H12" s="18" t="s">
        <v>30</v>
      </c>
      <c r="I12" s="18" t="s">
        <v>30</v>
      </c>
      <c r="J12" s="18" t="s">
        <v>19</v>
      </c>
      <c r="K12" s="18" t="s">
        <v>16</v>
      </c>
      <c r="L12" s="18" t="s">
        <v>19</v>
      </c>
      <c r="M12" s="19" t="s">
        <v>20</v>
      </c>
    </row>
    <row r="13" spans="1:29" ht="15.75" customHeight="1" x14ac:dyDescent="0.15">
      <c r="A13" s="21" t="str">
        <f>HYPERLINK("https://drive.google.com/open?id=1pCOAvhEKTyPjofrNK4HH0kBfn6LG9Ewt","Aruba (AW)")</f>
        <v>Aruba (AW)</v>
      </c>
      <c r="B13" s="12" t="s">
        <v>21</v>
      </c>
      <c r="C13" s="12" t="s">
        <v>14</v>
      </c>
      <c r="D13" s="12" t="s">
        <v>30</v>
      </c>
      <c r="E13" s="12" t="s">
        <v>16</v>
      </c>
      <c r="F13" s="12" t="s">
        <v>30</v>
      </c>
      <c r="G13" s="12" t="s">
        <v>16</v>
      </c>
      <c r="H13" s="12" t="s">
        <v>16</v>
      </c>
      <c r="I13" s="12" t="s">
        <v>16</v>
      </c>
      <c r="J13" s="12" t="s">
        <v>19</v>
      </c>
      <c r="K13" s="12" t="s">
        <v>16</v>
      </c>
      <c r="L13" s="12" t="s">
        <v>19</v>
      </c>
      <c r="M13" s="13"/>
      <c r="N13" s="15"/>
      <c r="O13" s="15"/>
      <c r="P13" s="15"/>
      <c r="Q13" s="15"/>
      <c r="R13" s="15"/>
      <c r="S13" s="15"/>
      <c r="T13" s="15"/>
      <c r="U13" s="15"/>
      <c r="V13" s="15"/>
      <c r="W13" s="15"/>
      <c r="X13" s="15"/>
      <c r="Y13" s="15"/>
      <c r="Z13" s="15"/>
      <c r="AA13" s="15"/>
      <c r="AB13" s="15"/>
      <c r="AC13" s="15"/>
    </row>
    <row r="14" spans="1:29" ht="15.75" customHeight="1" x14ac:dyDescent="0.15">
      <c r="A14" s="22" t="str">
        <f>HYPERLINK("https://drive.google.com/open?id=1mIl78HsqSJ0-RlMGgFcK_fiy6y_Q8wB2","Australia (AU)")</f>
        <v>Australia (AU)</v>
      </c>
      <c r="B14" s="18" t="s">
        <v>13</v>
      </c>
      <c r="C14" s="18" t="s">
        <v>14</v>
      </c>
      <c r="D14" s="18" t="s">
        <v>24</v>
      </c>
      <c r="E14" s="18" t="s">
        <v>16</v>
      </c>
      <c r="F14" s="19" t="s">
        <v>24</v>
      </c>
      <c r="G14" s="18" t="s">
        <v>16</v>
      </c>
      <c r="H14" s="18" t="s">
        <v>24</v>
      </c>
      <c r="I14" s="18" t="s">
        <v>24</v>
      </c>
      <c r="J14" s="18" t="s">
        <v>31</v>
      </c>
      <c r="K14" s="18" t="s">
        <v>14</v>
      </c>
      <c r="L14" s="23" t="s">
        <v>32</v>
      </c>
      <c r="M14" s="24"/>
    </row>
    <row r="15" spans="1:29" ht="15.75" customHeight="1" x14ac:dyDescent="0.15">
      <c r="A15" s="25" t="str">
        <f>HYPERLINK("https://drive.google.com/open?id=1-g8wk9rIAxEoEiVHvOTD3S6CS9Sy4vlK","Australia (AU)")</f>
        <v>Australia (AU)</v>
      </c>
      <c r="B15" s="12" t="s">
        <v>21</v>
      </c>
      <c r="C15" s="12" t="s">
        <v>14</v>
      </c>
      <c r="D15" s="12" t="s">
        <v>24</v>
      </c>
      <c r="E15" s="12" t="s">
        <v>16</v>
      </c>
      <c r="F15" s="13" t="s">
        <v>24</v>
      </c>
      <c r="G15" s="12" t="s">
        <v>16</v>
      </c>
      <c r="H15" s="12" t="s">
        <v>16</v>
      </c>
      <c r="I15" s="12" t="s">
        <v>16</v>
      </c>
      <c r="J15" s="12" t="s">
        <v>19</v>
      </c>
      <c r="K15" s="12" t="s">
        <v>16</v>
      </c>
      <c r="L15" s="12" t="s">
        <v>19</v>
      </c>
      <c r="M15" s="14"/>
      <c r="N15" s="15"/>
      <c r="O15" s="15"/>
      <c r="P15" s="15"/>
      <c r="Q15" s="15"/>
      <c r="R15" s="15"/>
      <c r="S15" s="15"/>
      <c r="T15" s="15"/>
      <c r="U15" s="15"/>
      <c r="V15" s="15"/>
      <c r="W15" s="15"/>
      <c r="X15" s="15"/>
      <c r="Y15" s="15"/>
      <c r="Z15" s="15"/>
      <c r="AA15" s="15"/>
      <c r="AB15" s="15"/>
      <c r="AC15" s="15"/>
    </row>
    <row r="16" spans="1:29" ht="15.75" customHeight="1" x14ac:dyDescent="0.15">
      <c r="A16" s="22" t="str">
        <f>HYPERLINK("https://drive.google.com/open?id=13hGHLtNFWOmtgx6rOoxPPsGPEVNrO2lu","Austria (AT)")</f>
        <v>Austria (AT)</v>
      </c>
      <c r="B16" s="18" t="s">
        <v>13</v>
      </c>
      <c r="C16" s="18" t="s">
        <v>14</v>
      </c>
      <c r="D16" s="18" t="s">
        <v>33</v>
      </c>
      <c r="E16" s="18" t="s">
        <v>16</v>
      </c>
      <c r="F16" s="19" t="s">
        <v>34</v>
      </c>
      <c r="G16" s="18" t="s">
        <v>16</v>
      </c>
      <c r="H16" s="18" t="s">
        <v>33</v>
      </c>
      <c r="I16" s="18" t="s">
        <v>33</v>
      </c>
      <c r="J16" s="18" t="s">
        <v>35</v>
      </c>
      <c r="K16" s="18" t="s">
        <v>16</v>
      </c>
      <c r="L16" s="18" t="s">
        <v>19</v>
      </c>
      <c r="M16" s="19" t="s">
        <v>20</v>
      </c>
    </row>
    <row r="17" spans="1:29" ht="15.75" customHeight="1" x14ac:dyDescent="0.15">
      <c r="A17" s="25" t="str">
        <f>HYPERLINK("https://drive.google.com/open?id=1RzVnch-XgbjGNhKlETTD7noHTRxtIRXf","Austria (AT)")</f>
        <v>Austria (AT)</v>
      </c>
      <c r="B17" s="12" t="s">
        <v>21</v>
      </c>
      <c r="C17" s="12" t="s">
        <v>14</v>
      </c>
      <c r="D17" s="12" t="s">
        <v>33</v>
      </c>
      <c r="E17" s="12" t="s">
        <v>16</v>
      </c>
      <c r="F17" s="13" t="s">
        <v>34</v>
      </c>
      <c r="G17" s="12" t="s">
        <v>16</v>
      </c>
      <c r="H17" s="12" t="s">
        <v>16</v>
      </c>
      <c r="I17" s="12" t="s">
        <v>16</v>
      </c>
      <c r="J17" s="12" t="s">
        <v>19</v>
      </c>
      <c r="K17" s="12" t="s">
        <v>16</v>
      </c>
      <c r="L17" s="12" t="s">
        <v>19</v>
      </c>
      <c r="M17" s="14"/>
      <c r="N17" s="15"/>
      <c r="O17" s="15"/>
      <c r="P17" s="15"/>
      <c r="Q17" s="15"/>
      <c r="R17" s="15"/>
      <c r="S17" s="15"/>
      <c r="T17" s="15"/>
      <c r="U17" s="15"/>
      <c r="V17" s="15"/>
      <c r="W17" s="15"/>
      <c r="X17" s="15"/>
      <c r="Y17" s="15"/>
      <c r="Z17" s="15"/>
      <c r="AA17" s="15"/>
      <c r="AB17" s="15"/>
      <c r="AC17" s="15"/>
    </row>
    <row r="18" spans="1:29" ht="15.75" customHeight="1" x14ac:dyDescent="0.15">
      <c r="A18" s="17" t="str">
        <f>HYPERLINK("https://drive.google.com/open?id=1r2HKt9mEwmjsyUSr4CdcMbLDXiCQSoUo","Azerbaijan (AZ)")</f>
        <v>Azerbaijan (AZ)</v>
      </c>
      <c r="B18" s="18" t="s">
        <v>13</v>
      </c>
      <c r="C18" s="18" t="s">
        <v>14</v>
      </c>
      <c r="D18" s="18" t="s">
        <v>36</v>
      </c>
      <c r="E18" s="18" t="s">
        <v>16</v>
      </c>
      <c r="F18" s="18" t="s">
        <v>36</v>
      </c>
      <c r="G18" s="18" t="s">
        <v>16</v>
      </c>
      <c r="H18" s="18" t="s">
        <v>36</v>
      </c>
      <c r="I18" s="18" t="s">
        <v>36</v>
      </c>
      <c r="J18" s="20" t="s">
        <v>18</v>
      </c>
      <c r="K18" s="18" t="s">
        <v>16</v>
      </c>
      <c r="L18" s="18" t="s">
        <v>19</v>
      </c>
      <c r="M18" s="19" t="s">
        <v>37</v>
      </c>
    </row>
    <row r="19" spans="1:29" ht="15.75" customHeight="1" x14ac:dyDescent="0.15">
      <c r="A19" s="21" t="str">
        <f>HYPERLINK("https://drive.google.com/open?id=1frGBiWU4XUntSl-jptZvrfbAfOL_DBxj","Azerbaijan (AZ)")</f>
        <v>Azerbaijan (AZ)</v>
      </c>
      <c r="B19" s="12" t="s">
        <v>21</v>
      </c>
      <c r="C19" s="12" t="s">
        <v>14</v>
      </c>
      <c r="D19" s="12" t="s">
        <v>36</v>
      </c>
      <c r="E19" s="12" t="s">
        <v>16</v>
      </c>
      <c r="F19" s="12" t="s">
        <v>36</v>
      </c>
      <c r="G19" s="12" t="s">
        <v>16</v>
      </c>
      <c r="H19" s="12" t="s">
        <v>16</v>
      </c>
      <c r="I19" s="12" t="s">
        <v>16</v>
      </c>
      <c r="J19" s="12" t="s">
        <v>19</v>
      </c>
      <c r="K19" s="12" t="s">
        <v>16</v>
      </c>
      <c r="L19" s="12" t="s">
        <v>19</v>
      </c>
      <c r="M19" s="14"/>
      <c r="N19" s="15"/>
      <c r="O19" s="15"/>
      <c r="P19" s="15"/>
      <c r="Q19" s="15"/>
      <c r="R19" s="15"/>
      <c r="S19" s="15"/>
      <c r="T19" s="15"/>
      <c r="U19" s="15"/>
      <c r="V19" s="15"/>
      <c r="W19" s="15"/>
      <c r="X19" s="15"/>
      <c r="Y19" s="15"/>
      <c r="Z19" s="15"/>
      <c r="AA19" s="15"/>
      <c r="AB19" s="15"/>
      <c r="AC19" s="15"/>
    </row>
    <row r="20" spans="1:29" ht="15.75" customHeight="1" x14ac:dyDescent="0.15">
      <c r="A20" s="17" t="str">
        <f>HYPERLINK("https://drive.google.com/open?id=1yN-S5YNP3yPRbW-70Pt9MIN1D6It7WjH","Bahrain (BH)")</f>
        <v>Bahrain (BH)</v>
      </c>
      <c r="B20" s="18" t="s">
        <v>13</v>
      </c>
      <c r="C20" s="18" t="s">
        <v>14</v>
      </c>
      <c r="D20" s="18" t="s">
        <v>38</v>
      </c>
      <c r="E20" s="18" t="s">
        <v>16</v>
      </c>
      <c r="F20" s="19" t="s">
        <v>38</v>
      </c>
      <c r="G20" s="18" t="s">
        <v>16</v>
      </c>
      <c r="H20" s="18" t="s">
        <v>39</v>
      </c>
      <c r="I20" s="18" t="s">
        <v>39</v>
      </c>
      <c r="J20" s="23" t="s">
        <v>40</v>
      </c>
      <c r="K20" s="18" t="s">
        <v>14</v>
      </c>
      <c r="L20" s="23" t="s">
        <v>41</v>
      </c>
      <c r="M20" s="19" t="s">
        <v>20</v>
      </c>
    </row>
    <row r="21" spans="1:29" ht="15.75" customHeight="1" x14ac:dyDescent="0.15">
      <c r="A21" s="21" t="str">
        <f>HYPERLINK("https://drive.google.com/open?id=1eaEHMpxL4ZJikdfTJFDoQ0SBsAnc-vwy","Bahrain (BH)")</f>
        <v>Bahrain (BH)</v>
      </c>
      <c r="B21" s="12" t="s">
        <v>21</v>
      </c>
      <c r="C21" s="12" t="s">
        <v>14</v>
      </c>
      <c r="D21" s="12" t="s">
        <v>39</v>
      </c>
      <c r="E21" s="12" t="s">
        <v>16</v>
      </c>
      <c r="F21" s="13" t="s">
        <v>38</v>
      </c>
      <c r="G21" s="12" t="s">
        <v>16</v>
      </c>
      <c r="H21" s="12" t="s">
        <v>16</v>
      </c>
      <c r="I21" s="12" t="s">
        <v>16</v>
      </c>
      <c r="J21" s="12" t="s">
        <v>19</v>
      </c>
      <c r="K21" s="12" t="s">
        <v>16</v>
      </c>
      <c r="L21" s="12" t="s">
        <v>19</v>
      </c>
      <c r="M21" s="14"/>
      <c r="N21" s="15"/>
      <c r="O21" s="15"/>
      <c r="P21" s="15"/>
      <c r="Q21" s="15"/>
      <c r="R21" s="15"/>
      <c r="S21" s="15"/>
      <c r="T21" s="15"/>
      <c r="U21" s="15"/>
      <c r="V21" s="15"/>
      <c r="W21" s="15"/>
      <c r="X21" s="15"/>
      <c r="Y21" s="15"/>
      <c r="Z21" s="15"/>
      <c r="AA21" s="15"/>
      <c r="AB21" s="15"/>
      <c r="AC21" s="15"/>
    </row>
    <row r="22" spans="1:29" ht="15.75" customHeight="1" x14ac:dyDescent="0.15">
      <c r="A22" s="17" t="str">
        <f>HYPERLINK("https://drive.google.com/open?id=1HgKx2xkyKXJU8h1Pb8fRndOrMchp_M0t","Belarus (BY)")</f>
        <v>Belarus (BY)</v>
      </c>
      <c r="B22" s="18" t="s">
        <v>13</v>
      </c>
      <c r="C22" s="18" t="s">
        <v>14</v>
      </c>
      <c r="D22" s="18" t="s">
        <v>42</v>
      </c>
      <c r="E22" s="18" t="s">
        <v>16</v>
      </c>
      <c r="F22" s="18" t="s">
        <v>42</v>
      </c>
      <c r="G22" s="18" t="s">
        <v>16</v>
      </c>
      <c r="H22" s="18" t="s">
        <v>42</v>
      </c>
      <c r="I22" s="18" t="s">
        <v>42</v>
      </c>
      <c r="J22" s="20" t="s">
        <v>18</v>
      </c>
      <c r="K22" s="18" t="s">
        <v>16</v>
      </c>
      <c r="L22" s="18" t="s">
        <v>19</v>
      </c>
      <c r="M22" s="19" t="s">
        <v>43</v>
      </c>
    </row>
    <row r="23" spans="1:29" ht="15.75" customHeight="1" x14ac:dyDescent="0.15">
      <c r="A23" s="21" t="str">
        <f>HYPERLINK("https://drive.google.com/open?id=1no0Xcubkw_2GB7krGF_lqC9pjW2mN7Ls","Belarus (BY)")</f>
        <v>Belarus (BY)</v>
      </c>
      <c r="B23" s="12" t="s">
        <v>21</v>
      </c>
      <c r="C23" s="12" t="s">
        <v>14</v>
      </c>
      <c r="D23" s="12" t="s">
        <v>42</v>
      </c>
      <c r="E23" s="12" t="s">
        <v>16</v>
      </c>
      <c r="F23" s="12" t="s">
        <v>42</v>
      </c>
      <c r="G23" s="12" t="s">
        <v>16</v>
      </c>
      <c r="H23" s="12" t="s">
        <v>16</v>
      </c>
      <c r="I23" s="12" t="s">
        <v>16</v>
      </c>
      <c r="J23" s="12" t="s">
        <v>19</v>
      </c>
      <c r="K23" s="12" t="s">
        <v>16</v>
      </c>
      <c r="L23" s="12" t="s">
        <v>19</v>
      </c>
      <c r="M23" s="14"/>
      <c r="N23" s="15"/>
      <c r="O23" s="15"/>
      <c r="P23" s="15"/>
      <c r="Q23" s="15"/>
      <c r="R23" s="15"/>
      <c r="S23" s="15"/>
      <c r="T23" s="15"/>
      <c r="U23" s="15"/>
      <c r="V23" s="15"/>
      <c r="W23" s="15"/>
      <c r="X23" s="15"/>
      <c r="Y23" s="15"/>
      <c r="Z23" s="15"/>
      <c r="AA23" s="15"/>
      <c r="AB23" s="15"/>
      <c r="AC23" s="15"/>
    </row>
    <row r="24" spans="1:29" ht="15.75" customHeight="1" x14ac:dyDescent="0.15">
      <c r="A24" s="22" t="str">
        <f>HYPERLINK("https://drive.google.com/open?id=1VLPtFWltC-CzKk9yZ1u13YUUrBVXzU5T","Belgium (BE)")</f>
        <v>Belgium (BE)</v>
      </c>
      <c r="B24" s="18" t="s">
        <v>13</v>
      </c>
      <c r="C24" s="18" t="s">
        <v>14</v>
      </c>
      <c r="D24" s="18" t="s">
        <v>44</v>
      </c>
      <c r="E24" s="18" t="s">
        <v>16</v>
      </c>
      <c r="F24" s="18" t="s">
        <v>44</v>
      </c>
      <c r="G24" s="18" t="s">
        <v>16</v>
      </c>
      <c r="H24" s="18" t="s">
        <v>44</v>
      </c>
      <c r="I24" s="18" t="s">
        <v>44</v>
      </c>
      <c r="J24" s="23" t="s">
        <v>25</v>
      </c>
      <c r="K24" s="18" t="s">
        <v>16</v>
      </c>
      <c r="L24" s="18" t="s">
        <v>19</v>
      </c>
      <c r="M24" s="19" t="s">
        <v>45</v>
      </c>
    </row>
    <row r="25" spans="1:29" ht="15.75" customHeight="1" x14ac:dyDescent="0.15">
      <c r="A25" s="25" t="str">
        <f>HYPERLINK("https://drive.google.com/open?id=1_fu8P8IQbBkgF_TiDYUpyRgLmU3KkuN8","Belgium (BE)")</f>
        <v>Belgium (BE)</v>
      </c>
      <c r="B25" s="12" t="s">
        <v>21</v>
      </c>
      <c r="C25" s="12" t="s">
        <v>14</v>
      </c>
      <c r="D25" s="12" t="s">
        <v>44</v>
      </c>
      <c r="E25" s="12" t="s">
        <v>16</v>
      </c>
      <c r="F25" s="12" t="s">
        <v>44</v>
      </c>
      <c r="G25" s="12" t="s">
        <v>16</v>
      </c>
      <c r="H25" s="12" t="s">
        <v>16</v>
      </c>
      <c r="I25" s="12" t="s">
        <v>16</v>
      </c>
      <c r="J25" s="12" t="s">
        <v>19</v>
      </c>
      <c r="K25" s="12" t="s">
        <v>16</v>
      </c>
      <c r="L25" s="12" t="s">
        <v>19</v>
      </c>
      <c r="M25" s="14"/>
      <c r="N25" s="15"/>
      <c r="O25" s="15"/>
      <c r="P25" s="15"/>
      <c r="Q25" s="15"/>
      <c r="R25" s="15"/>
      <c r="S25" s="15"/>
      <c r="T25" s="15"/>
      <c r="U25" s="15"/>
      <c r="V25" s="15"/>
      <c r="W25" s="15"/>
      <c r="X25" s="15"/>
      <c r="Y25" s="15"/>
      <c r="Z25" s="15"/>
      <c r="AA25" s="15"/>
      <c r="AB25" s="15"/>
      <c r="AC25" s="15"/>
    </row>
    <row r="26" spans="1:29" ht="15.75" customHeight="1" x14ac:dyDescent="0.15">
      <c r="A26" s="17" t="str">
        <f>HYPERLINK("https://drive.google.com/open?id=1NPYfyWlLAIRvECCshNhtCk94SnvrOPPu","Belize (BZ)")</f>
        <v>Belize (BZ)</v>
      </c>
      <c r="B26" s="18" t="s">
        <v>13</v>
      </c>
      <c r="C26" s="18" t="s">
        <v>14</v>
      </c>
      <c r="D26" s="18" t="s">
        <v>24</v>
      </c>
      <c r="E26" s="18" t="s">
        <v>16</v>
      </c>
      <c r="F26" s="18" t="s">
        <v>24</v>
      </c>
      <c r="G26" s="18" t="s">
        <v>16</v>
      </c>
      <c r="H26" s="18" t="s">
        <v>24</v>
      </c>
      <c r="I26" s="18" t="s">
        <v>24</v>
      </c>
      <c r="J26" s="18" t="s">
        <v>19</v>
      </c>
      <c r="K26" s="18" t="s">
        <v>16</v>
      </c>
      <c r="L26" s="18" t="s">
        <v>19</v>
      </c>
      <c r="M26" s="24"/>
    </row>
    <row r="27" spans="1:29" ht="15.75" customHeight="1" x14ac:dyDescent="0.15">
      <c r="A27" s="21" t="str">
        <f>HYPERLINK("https://drive.google.com/open?id=1As_BQDNomFNtF2F4jTzausx-s5qEzvwe","Belize (BZ)")</f>
        <v>Belize (BZ)</v>
      </c>
      <c r="B27" s="12" t="s">
        <v>21</v>
      </c>
      <c r="C27" s="12" t="s">
        <v>14</v>
      </c>
      <c r="D27" s="12" t="s">
        <v>24</v>
      </c>
      <c r="E27" s="12" t="s">
        <v>16</v>
      </c>
      <c r="F27" s="12" t="s">
        <v>24</v>
      </c>
      <c r="G27" s="12" t="s">
        <v>16</v>
      </c>
      <c r="H27" s="12" t="s">
        <v>16</v>
      </c>
      <c r="I27" s="12" t="s">
        <v>16</v>
      </c>
      <c r="J27" s="12" t="s">
        <v>19</v>
      </c>
      <c r="K27" s="12" t="s">
        <v>16</v>
      </c>
      <c r="L27" s="12" t="s">
        <v>19</v>
      </c>
      <c r="M27" s="14"/>
      <c r="N27" s="15"/>
      <c r="O27" s="15"/>
      <c r="P27" s="15"/>
      <c r="Q27" s="15"/>
      <c r="R27" s="15"/>
      <c r="S27" s="15"/>
      <c r="T27" s="15"/>
      <c r="U27" s="15"/>
      <c r="V27" s="15"/>
      <c r="W27" s="15"/>
      <c r="X27" s="15"/>
      <c r="Y27" s="15"/>
      <c r="Z27" s="15"/>
      <c r="AA27" s="15"/>
      <c r="AB27" s="15"/>
      <c r="AC27" s="15"/>
    </row>
    <row r="28" spans="1:29" ht="15.75" customHeight="1" x14ac:dyDescent="0.15">
      <c r="A28" s="17" t="str">
        <f>HYPERLINK("https://drive.google.com/open?id=1G7od4oz3oJir7apL30x7KnPINOQm94bo","Benin (BJ)")</f>
        <v>Benin (BJ)</v>
      </c>
      <c r="B28" s="18" t="s">
        <v>13</v>
      </c>
      <c r="C28" s="18" t="s">
        <v>14</v>
      </c>
      <c r="D28" s="18" t="s">
        <v>46</v>
      </c>
      <c r="E28" s="18" t="s">
        <v>16</v>
      </c>
      <c r="F28" s="19" t="s">
        <v>47</v>
      </c>
      <c r="G28" s="18" t="s">
        <v>16</v>
      </c>
      <c r="H28" s="18" t="s">
        <v>46</v>
      </c>
      <c r="I28" s="18" t="s">
        <v>46</v>
      </c>
      <c r="J28" s="18" t="s">
        <v>48</v>
      </c>
      <c r="K28" s="18" t="s">
        <v>16</v>
      </c>
      <c r="L28" s="18" t="s">
        <v>19</v>
      </c>
      <c r="M28" s="19" t="s">
        <v>20</v>
      </c>
    </row>
    <row r="29" spans="1:29" ht="15.75" customHeight="1" x14ac:dyDescent="0.15">
      <c r="A29" s="21" t="str">
        <f>HYPERLINK("https://drive.google.com/open?id=1RTYwqYj-jsEn2i4LTMrXgkTzIMgOO6n5","Benin (BJ)")</f>
        <v>Benin (BJ)</v>
      </c>
      <c r="B29" s="12" t="s">
        <v>21</v>
      </c>
      <c r="C29" s="12" t="s">
        <v>14</v>
      </c>
      <c r="D29" s="12" t="s">
        <v>46</v>
      </c>
      <c r="E29" s="12" t="s">
        <v>16</v>
      </c>
      <c r="F29" s="13" t="s">
        <v>47</v>
      </c>
      <c r="G29" s="12" t="s">
        <v>16</v>
      </c>
      <c r="H29" s="12" t="s">
        <v>16</v>
      </c>
      <c r="I29" s="12" t="s">
        <v>16</v>
      </c>
      <c r="J29" s="12" t="s">
        <v>19</v>
      </c>
      <c r="K29" s="12" t="s">
        <v>16</v>
      </c>
      <c r="L29" s="12" t="s">
        <v>19</v>
      </c>
      <c r="M29" s="14"/>
      <c r="N29" s="15"/>
      <c r="O29" s="15"/>
      <c r="P29" s="15"/>
      <c r="Q29" s="15"/>
      <c r="R29" s="15"/>
      <c r="S29" s="15"/>
      <c r="T29" s="15"/>
      <c r="U29" s="15"/>
      <c r="V29" s="15"/>
      <c r="W29" s="15"/>
      <c r="X29" s="15"/>
      <c r="Y29" s="15"/>
      <c r="Z29" s="15"/>
      <c r="AA29" s="15"/>
      <c r="AB29" s="15"/>
      <c r="AC29" s="15"/>
    </row>
    <row r="30" spans="1:29" ht="15.75" customHeight="1" x14ac:dyDescent="0.15">
      <c r="A30" s="17" t="str">
        <f>HYPERLINK("https://drive.google.com/open?id=1V1M-sWWAbFukNlOjK24PahtW06VewfcH","Bolivia (BO)")</f>
        <v>Bolivia (BO)</v>
      </c>
      <c r="B30" s="18" t="s">
        <v>13</v>
      </c>
      <c r="C30" s="18" t="s">
        <v>14</v>
      </c>
      <c r="D30" s="18" t="s">
        <v>26</v>
      </c>
      <c r="E30" s="18" t="s">
        <v>16</v>
      </c>
      <c r="F30" s="18" t="s">
        <v>26</v>
      </c>
      <c r="G30" s="18" t="s">
        <v>16</v>
      </c>
      <c r="H30" s="18" t="s">
        <v>27</v>
      </c>
      <c r="I30" s="18" t="s">
        <v>27</v>
      </c>
      <c r="J30" s="20" t="s">
        <v>25</v>
      </c>
      <c r="K30" s="18" t="s">
        <v>16</v>
      </c>
      <c r="L30" s="18" t="s">
        <v>19</v>
      </c>
      <c r="M30" s="19" t="s">
        <v>20</v>
      </c>
    </row>
    <row r="31" spans="1:29" ht="15.75" customHeight="1" x14ac:dyDescent="0.15">
      <c r="A31" s="21" t="str">
        <f>HYPERLINK("https://drive.google.com/open?id=1RqEq9f9eu2LjDuFgl4kw8J0YlTLhO_gB","Bolivia (BO)")</f>
        <v>Bolivia (BO)</v>
      </c>
      <c r="B31" s="12" t="s">
        <v>21</v>
      </c>
      <c r="C31" s="12" t="s">
        <v>14</v>
      </c>
      <c r="D31" s="12" t="s">
        <v>27</v>
      </c>
      <c r="E31" s="12" t="s">
        <v>16</v>
      </c>
      <c r="F31" s="13" t="s">
        <v>26</v>
      </c>
      <c r="G31" s="12" t="s">
        <v>16</v>
      </c>
      <c r="H31" s="12" t="s">
        <v>16</v>
      </c>
      <c r="I31" s="12" t="s">
        <v>16</v>
      </c>
      <c r="J31" s="12" t="s">
        <v>19</v>
      </c>
      <c r="K31" s="12" t="s">
        <v>16</v>
      </c>
      <c r="L31" s="12" t="s">
        <v>19</v>
      </c>
      <c r="M31" s="14"/>
      <c r="N31" s="15"/>
      <c r="O31" s="15"/>
      <c r="P31" s="15"/>
      <c r="Q31" s="15"/>
      <c r="R31" s="15"/>
      <c r="S31" s="15"/>
      <c r="T31" s="15"/>
      <c r="U31" s="15"/>
      <c r="V31" s="15"/>
      <c r="W31" s="15"/>
      <c r="X31" s="15"/>
      <c r="Y31" s="15"/>
      <c r="Z31" s="15"/>
      <c r="AA31" s="15"/>
      <c r="AB31" s="15"/>
      <c r="AC31" s="15"/>
    </row>
    <row r="32" spans="1:29" ht="15.75" customHeight="1" x14ac:dyDescent="0.15">
      <c r="A32" s="17" t="str">
        <f>HYPERLINK("https://drive.google.com/open?id=16WLL6Fppek5thI-jDtpaKfkQPRThvg_G","Bosnia and Herzegovina (BA)")</f>
        <v>Bosnia and Herzegovina (BA)</v>
      </c>
      <c r="B32" s="18" t="s">
        <v>13</v>
      </c>
      <c r="C32" s="18" t="s">
        <v>14</v>
      </c>
      <c r="D32" s="18" t="s">
        <v>49</v>
      </c>
      <c r="E32" s="18" t="s">
        <v>16</v>
      </c>
      <c r="F32" s="18" t="s">
        <v>49</v>
      </c>
      <c r="G32" s="18" t="s">
        <v>16</v>
      </c>
      <c r="H32" s="18" t="s">
        <v>49</v>
      </c>
      <c r="I32" s="18" t="s">
        <v>49</v>
      </c>
      <c r="J32" s="18" t="s">
        <v>25</v>
      </c>
      <c r="K32" s="18" t="s">
        <v>16</v>
      </c>
      <c r="L32" s="18" t="s">
        <v>19</v>
      </c>
      <c r="M32" s="19" t="s">
        <v>50</v>
      </c>
    </row>
    <row r="33" spans="1:29" ht="15.75" customHeight="1" x14ac:dyDescent="0.15">
      <c r="A33" s="21" t="str">
        <f>HYPERLINK("https://drive.google.com/open?id=1KOS9vRxjx5MheZjEtXFLDXVDNJrVv3Bb","Bosnia and Herzegovina (BA)")</f>
        <v>Bosnia and Herzegovina (BA)</v>
      </c>
      <c r="B33" s="12" t="s">
        <v>21</v>
      </c>
      <c r="C33" s="12" t="s">
        <v>14</v>
      </c>
      <c r="D33" s="12" t="s">
        <v>49</v>
      </c>
      <c r="E33" s="12" t="s">
        <v>16</v>
      </c>
      <c r="F33" s="12" t="s">
        <v>49</v>
      </c>
      <c r="G33" s="12" t="s">
        <v>16</v>
      </c>
      <c r="H33" s="12" t="s">
        <v>16</v>
      </c>
      <c r="I33" s="12" t="s">
        <v>16</v>
      </c>
      <c r="J33" s="26" t="s">
        <v>19</v>
      </c>
      <c r="K33" s="12" t="s">
        <v>16</v>
      </c>
      <c r="L33" s="12" t="s">
        <v>19</v>
      </c>
      <c r="M33" s="14"/>
      <c r="N33" s="15"/>
      <c r="O33" s="15"/>
      <c r="P33" s="15"/>
      <c r="Q33" s="15"/>
      <c r="R33" s="15"/>
      <c r="S33" s="15"/>
      <c r="T33" s="15"/>
      <c r="U33" s="15"/>
      <c r="V33" s="15"/>
      <c r="W33" s="15"/>
      <c r="X33" s="15"/>
      <c r="Y33" s="15"/>
      <c r="Z33" s="15"/>
      <c r="AA33" s="15"/>
      <c r="AB33" s="15"/>
      <c r="AC33" s="15"/>
    </row>
    <row r="34" spans="1:29" ht="15.75" customHeight="1" x14ac:dyDescent="0.15">
      <c r="A34" s="17" t="str">
        <f>HYPERLINK("https://drive.google.com/open?id=146pJKlRjaPJBmZgH3AHpL3RJ5t-Cg-GP","Botswana (BW)")</f>
        <v>Botswana (BW)</v>
      </c>
      <c r="B34" s="18" t="s">
        <v>13</v>
      </c>
      <c r="C34" s="18" t="s">
        <v>14</v>
      </c>
      <c r="D34" s="18" t="s">
        <v>24</v>
      </c>
      <c r="E34" s="18" t="s">
        <v>16</v>
      </c>
      <c r="F34" s="19" t="s">
        <v>24</v>
      </c>
      <c r="G34" s="18" t="s">
        <v>16</v>
      </c>
      <c r="H34" s="18" t="s">
        <v>24</v>
      </c>
      <c r="I34" s="18" t="s">
        <v>24</v>
      </c>
      <c r="J34" s="20" t="s">
        <v>25</v>
      </c>
      <c r="K34" s="18" t="s">
        <v>16</v>
      </c>
      <c r="L34" s="18" t="s">
        <v>19</v>
      </c>
      <c r="M34" s="24"/>
    </row>
    <row r="35" spans="1:29" ht="15.75" customHeight="1" x14ac:dyDescent="0.15">
      <c r="A35" s="21" t="str">
        <f>HYPERLINK("https://drive.google.com/open?id=1Es0cWQbVCGeiXa6pgTGmnGDjIHgGyyeS","Botswana (BW)")</f>
        <v>Botswana (BW)</v>
      </c>
      <c r="B35" s="12" t="s">
        <v>21</v>
      </c>
      <c r="C35" s="12" t="s">
        <v>14</v>
      </c>
      <c r="D35" s="12" t="s">
        <v>24</v>
      </c>
      <c r="E35" s="12" t="s">
        <v>16</v>
      </c>
      <c r="F35" s="13" t="s">
        <v>24</v>
      </c>
      <c r="G35" s="12" t="s">
        <v>16</v>
      </c>
      <c r="H35" s="12" t="s">
        <v>16</v>
      </c>
      <c r="I35" s="12" t="s">
        <v>16</v>
      </c>
      <c r="J35" s="26" t="s">
        <v>19</v>
      </c>
      <c r="K35" s="12" t="s">
        <v>16</v>
      </c>
      <c r="L35" s="12" t="s">
        <v>19</v>
      </c>
      <c r="M35" s="14"/>
      <c r="N35" s="15"/>
      <c r="O35" s="15"/>
      <c r="P35" s="15"/>
      <c r="Q35" s="15"/>
      <c r="R35" s="15"/>
      <c r="S35" s="15"/>
      <c r="T35" s="15"/>
      <c r="U35" s="15"/>
      <c r="V35" s="15"/>
      <c r="W35" s="15"/>
      <c r="X35" s="15"/>
      <c r="Y35" s="15"/>
      <c r="Z35" s="15"/>
      <c r="AA35" s="15"/>
      <c r="AB35" s="15"/>
      <c r="AC35" s="15"/>
    </row>
    <row r="36" spans="1:29" ht="15.75" customHeight="1" x14ac:dyDescent="0.15">
      <c r="A36" s="22" t="str">
        <f>HYPERLINK("https://drive.google.com/open?id=1hmZ_F1q6oJ8RwYuNxxJ-rVd0VHW1n1uD","Brazil (BR)")</f>
        <v>Brazil (BR)</v>
      </c>
      <c r="B36" s="18" t="s">
        <v>13</v>
      </c>
      <c r="C36" s="18" t="s">
        <v>14</v>
      </c>
      <c r="D36" s="18" t="s">
        <v>51</v>
      </c>
      <c r="E36" s="18" t="s">
        <v>16</v>
      </c>
      <c r="F36" s="19" t="s">
        <v>51</v>
      </c>
      <c r="G36" s="18" t="s">
        <v>16</v>
      </c>
      <c r="H36" s="18" t="s">
        <v>51</v>
      </c>
      <c r="I36" s="18" t="s">
        <v>52</v>
      </c>
      <c r="J36" s="23" t="s">
        <v>53</v>
      </c>
      <c r="K36" s="18" t="s">
        <v>16</v>
      </c>
      <c r="L36" s="18" t="s">
        <v>19</v>
      </c>
      <c r="M36" s="19" t="s">
        <v>54</v>
      </c>
    </row>
    <row r="37" spans="1:29" ht="15.75" customHeight="1" x14ac:dyDescent="0.15">
      <c r="A37" s="25" t="str">
        <f>HYPERLINK("https://drive.google.com/open?id=1J_F9ZeEJ5FFlrMZ1iS837ZQY9qv4WWye","Brazil (BR)")</f>
        <v>Brazil (BR)</v>
      </c>
      <c r="B37" s="12" t="s">
        <v>21</v>
      </c>
      <c r="C37" s="12" t="s">
        <v>14</v>
      </c>
      <c r="D37" s="13" t="s">
        <v>51</v>
      </c>
      <c r="E37" s="12" t="s">
        <v>16</v>
      </c>
      <c r="F37" s="13" t="s">
        <v>51</v>
      </c>
      <c r="G37" s="12" t="s">
        <v>16</v>
      </c>
      <c r="H37" s="12" t="s">
        <v>16</v>
      </c>
      <c r="I37" s="12" t="s">
        <v>16</v>
      </c>
      <c r="J37" s="26" t="s">
        <v>19</v>
      </c>
      <c r="K37" s="12" t="s">
        <v>16</v>
      </c>
      <c r="L37" s="12" t="s">
        <v>19</v>
      </c>
      <c r="M37" s="14"/>
      <c r="N37" s="15"/>
      <c r="O37" s="15"/>
      <c r="P37" s="15"/>
      <c r="Q37" s="15"/>
      <c r="R37" s="15"/>
      <c r="S37" s="15"/>
      <c r="T37" s="15"/>
      <c r="U37" s="15"/>
      <c r="V37" s="15"/>
      <c r="W37" s="15"/>
      <c r="X37" s="15"/>
      <c r="Y37" s="15"/>
      <c r="Z37" s="15"/>
      <c r="AA37" s="15"/>
      <c r="AB37" s="15"/>
      <c r="AC37" s="15"/>
    </row>
    <row r="38" spans="1:29" ht="15.75" customHeight="1" x14ac:dyDescent="0.15">
      <c r="A38" s="17" t="str">
        <f>HYPERLINK("https://drive.google.com/open?id=1JFMW8OGyweK0i6N51ShW-UOSHtGa9jNC","Burkina Faso (BF)")</f>
        <v>Burkina Faso (BF)</v>
      </c>
      <c r="B38" s="18" t="s">
        <v>13</v>
      </c>
      <c r="C38" s="18" t="s">
        <v>14</v>
      </c>
      <c r="D38" s="18" t="s">
        <v>46</v>
      </c>
      <c r="E38" s="18" t="s">
        <v>16</v>
      </c>
      <c r="F38" s="19" t="s">
        <v>47</v>
      </c>
      <c r="G38" s="18" t="s">
        <v>16</v>
      </c>
      <c r="H38" s="18" t="s">
        <v>46</v>
      </c>
      <c r="I38" s="18" t="s">
        <v>46</v>
      </c>
      <c r="J38" s="18" t="s">
        <v>48</v>
      </c>
      <c r="K38" s="18" t="s">
        <v>16</v>
      </c>
      <c r="L38" s="18" t="s">
        <v>19</v>
      </c>
      <c r="M38" s="19" t="s">
        <v>20</v>
      </c>
    </row>
    <row r="39" spans="1:29" ht="15.75" customHeight="1" x14ac:dyDescent="0.15">
      <c r="A39" s="21" t="str">
        <f>HYPERLINK("https://drive.google.com/open?id=1bW6FOy0kVPBogawRWpXA7VcEhVJ6nQzT","Burkina Faso (BF)")</f>
        <v>Burkina Faso (BF)</v>
      </c>
      <c r="B39" s="12" t="s">
        <v>21</v>
      </c>
      <c r="C39" s="12" t="s">
        <v>14</v>
      </c>
      <c r="D39" s="12" t="s">
        <v>46</v>
      </c>
      <c r="E39" s="12" t="s">
        <v>16</v>
      </c>
      <c r="F39" s="13" t="s">
        <v>47</v>
      </c>
      <c r="G39" s="12" t="s">
        <v>16</v>
      </c>
      <c r="H39" s="12" t="s">
        <v>16</v>
      </c>
      <c r="I39" s="12" t="s">
        <v>16</v>
      </c>
      <c r="J39" s="12" t="s">
        <v>19</v>
      </c>
      <c r="K39" s="12" t="s">
        <v>16</v>
      </c>
      <c r="L39" s="12" t="s">
        <v>19</v>
      </c>
      <c r="M39" s="14"/>
      <c r="N39" s="15"/>
      <c r="O39" s="15"/>
      <c r="P39" s="15"/>
      <c r="Q39" s="15"/>
      <c r="R39" s="15"/>
      <c r="S39" s="15"/>
      <c r="T39" s="15"/>
      <c r="U39" s="15"/>
      <c r="V39" s="15"/>
      <c r="W39" s="15"/>
      <c r="X39" s="15"/>
      <c r="Y39" s="15"/>
      <c r="Z39" s="15"/>
      <c r="AA39" s="15"/>
      <c r="AB39" s="15"/>
      <c r="AC39" s="15"/>
    </row>
    <row r="40" spans="1:29" ht="15.75" customHeight="1" x14ac:dyDescent="0.15">
      <c r="A40" s="17" t="str">
        <f>HYPERLINK("https://drive.google.com/open?id=1NT45qqQYyjjHnw_BvwqJu5AZgrX23ook","Cambodia (KH)")</f>
        <v>Cambodia (KH)</v>
      </c>
      <c r="B40" s="18" t="s">
        <v>13</v>
      </c>
      <c r="C40" s="18" t="s">
        <v>14</v>
      </c>
      <c r="D40" s="18" t="s">
        <v>55</v>
      </c>
      <c r="E40" s="18" t="s">
        <v>16</v>
      </c>
      <c r="F40" s="19" t="s">
        <v>55</v>
      </c>
      <c r="G40" s="18" t="s">
        <v>16</v>
      </c>
      <c r="H40" s="18" t="s">
        <v>56</v>
      </c>
      <c r="I40" s="18" t="s">
        <v>56</v>
      </c>
      <c r="J40" s="18" t="s">
        <v>19</v>
      </c>
      <c r="K40" s="18" t="s">
        <v>16</v>
      </c>
      <c r="L40" s="18" t="s">
        <v>19</v>
      </c>
      <c r="M40" s="19" t="s">
        <v>20</v>
      </c>
    </row>
    <row r="41" spans="1:29" ht="15.75" customHeight="1" x14ac:dyDescent="0.15">
      <c r="A41" s="21" t="str">
        <f>HYPERLINK("https://drive.google.com/open?id=1c5CQ3CIEw8F3jRC2G4oWq02c3go6zSPA","Cambodia (KH)")</f>
        <v>Cambodia (KH)</v>
      </c>
      <c r="B41" s="12" t="s">
        <v>21</v>
      </c>
      <c r="C41" s="12" t="s">
        <v>14</v>
      </c>
      <c r="D41" s="12" t="s">
        <v>56</v>
      </c>
      <c r="E41" s="12" t="s">
        <v>16</v>
      </c>
      <c r="F41" s="12" t="s">
        <v>55</v>
      </c>
      <c r="G41" s="12" t="s">
        <v>16</v>
      </c>
      <c r="H41" s="12" t="s">
        <v>16</v>
      </c>
      <c r="I41" s="12" t="s">
        <v>16</v>
      </c>
      <c r="J41" s="12" t="s">
        <v>19</v>
      </c>
      <c r="K41" s="12" t="s">
        <v>16</v>
      </c>
      <c r="L41" s="12" t="s">
        <v>19</v>
      </c>
      <c r="M41" s="14"/>
      <c r="N41" s="15"/>
      <c r="O41" s="15"/>
      <c r="P41" s="15"/>
      <c r="Q41" s="15"/>
      <c r="R41" s="15"/>
      <c r="S41" s="15"/>
      <c r="T41" s="15"/>
      <c r="U41" s="15"/>
      <c r="V41" s="15"/>
      <c r="W41" s="15"/>
      <c r="X41" s="15"/>
      <c r="Y41" s="15"/>
      <c r="Z41" s="15"/>
      <c r="AA41" s="15"/>
      <c r="AB41" s="15"/>
      <c r="AC41" s="15"/>
    </row>
    <row r="42" spans="1:29" ht="15.75" customHeight="1" x14ac:dyDescent="0.15">
      <c r="A42" s="22" t="str">
        <f>HYPERLINK("https://drive.google.com/open?id=1uICPYGHVHoyglvdo8uX_1dozP96wQf7_","Canada (CA)")</f>
        <v>Canada (CA)</v>
      </c>
      <c r="B42" s="18" t="s">
        <v>13</v>
      </c>
      <c r="C42" s="18" t="s">
        <v>14</v>
      </c>
      <c r="D42" s="18" t="s">
        <v>57</v>
      </c>
      <c r="E42" s="18" t="s">
        <v>16</v>
      </c>
      <c r="F42" s="19" t="s">
        <v>57</v>
      </c>
      <c r="G42" s="18" t="s">
        <v>16</v>
      </c>
      <c r="H42" s="18" t="s">
        <v>24</v>
      </c>
      <c r="I42" s="18" t="s">
        <v>24</v>
      </c>
      <c r="J42" s="23" t="s">
        <v>58</v>
      </c>
      <c r="K42" s="18" t="s">
        <v>16</v>
      </c>
      <c r="L42" s="18" t="s">
        <v>19</v>
      </c>
      <c r="M42" s="24"/>
    </row>
    <row r="43" spans="1:29" ht="15.75" customHeight="1" x14ac:dyDescent="0.15">
      <c r="A43" s="25" t="str">
        <f>HYPERLINK("https://drive.google.com/open?id=1AOi3iHse20T6qfuTFc8eaCnEV8mAMbZm","Canada (CA)")</f>
        <v>Canada (CA)</v>
      </c>
      <c r="B43" s="12" t="s">
        <v>21</v>
      </c>
      <c r="C43" s="12" t="s">
        <v>14</v>
      </c>
      <c r="D43" s="12" t="s">
        <v>24</v>
      </c>
      <c r="E43" s="12" t="s">
        <v>16</v>
      </c>
      <c r="F43" s="13" t="s">
        <v>24</v>
      </c>
      <c r="G43" s="12" t="s">
        <v>16</v>
      </c>
      <c r="H43" s="12" t="s">
        <v>16</v>
      </c>
      <c r="I43" s="12" t="s">
        <v>16</v>
      </c>
      <c r="J43" s="12" t="s">
        <v>19</v>
      </c>
      <c r="K43" s="12" t="s">
        <v>16</v>
      </c>
      <c r="L43" s="12" t="s">
        <v>19</v>
      </c>
      <c r="M43" s="14"/>
      <c r="N43" s="15"/>
      <c r="O43" s="15"/>
      <c r="P43" s="15"/>
      <c r="Q43" s="15"/>
      <c r="R43" s="15"/>
      <c r="S43" s="15"/>
      <c r="T43" s="15"/>
      <c r="U43" s="15"/>
      <c r="V43" s="15"/>
      <c r="W43" s="15"/>
      <c r="X43" s="15"/>
      <c r="Y43" s="15"/>
      <c r="Z43" s="15"/>
      <c r="AA43" s="15"/>
      <c r="AB43" s="15"/>
      <c r="AC43" s="15"/>
    </row>
    <row r="44" spans="1:29" ht="15.75" customHeight="1" x14ac:dyDescent="0.15">
      <c r="A44" s="17" t="str">
        <f>HYPERLINK("https://drive.google.com/open?id=1JjekUVg-LnZC7jgaoasW4pglNnidd3Og","Cape Verde (CV)")</f>
        <v>Cape Verde (CV)</v>
      </c>
      <c r="B44" s="18" t="s">
        <v>13</v>
      </c>
      <c r="C44" s="18" t="s">
        <v>14</v>
      </c>
      <c r="D44" s="18" t="s">
        <v>22</v>
      </c>
      <c r="E44" s="18" t="s">
        <v>16</v>
      </c>
      <c r="F44" s="18" t="s">
        <v>59</v>
      </c>
      <c r="G44" s="18" t="s">
        <v>16</v>
      </c>
      <c r="H44" s="18" t="s">
        <v>22</v>
      </c>
      <c r="I44" s="18" t="s">
        <v>22</v>
      </c>
      <c r="J44" s="18" t="s">
        <v>23</v>
      </c>
      <c r="K44" s="18" t="s">
        <v>16</v>
      </c>
      <c r="L44" s="18" t="s">
        <v>19</v>
      </c>
      <c r="M44" s="19" t="s">
        <v>20</v>
      </c>
    </row>
    <row r="45" spans="1:29" ht="15.75" customHeight="1" x14ac:dyDescent="0.15">
      <c r="A45" s="21" t="str">
        <f>HYPERLINK("https://drive.google.com/open?id=1KCuVQp4Wv_F18Y8VsVTLJ_RPrAeXHfz4","Cape Verde (CV)")</f>
        <v>Cape Verde (CV)</v>
      </c>
      <c r="B45" s="12" t="s">
        <v>21</v>
      </c>
      <c r="C45" s="12" t="s">
        <v>14</v>
      </c>
      <c r="D45" s="12" t="s">
        <v>22</v>
      </c>
      <c r="E45" s="12" t="s">
        <v>16</v>
      </c>
      <c r="F45" s="12" t="s">
        <v>59</v>
      </c>
      <c r="G45" s="12" t="s">
        <v>16</v>
      </c>
      <c r="H45" s="12" t="s">
        <v>16</v>
      </c>
      <c r="I45" s="12" t="s">
        <v>16</v>
      </c>
      <c r="J45" s="12" t="s">
        <v>19</v>
      </c>
      <c r="K45" s="12" t="s">
        <v>16</v>
      </c>
      <c r="L45" s="12" t="s">
        <v>19</v>
      </c>
      <c r="M45" s="14"/>
      <c r="N45" s="15"/>
      <c r="O45" s="15"/>
      <c r="P45" s="15"/>
      <c r="Q45" s="15"/>
      <c r="R45" s="15"/>
      <c r="S45" s="15"/>
      <c r="T45" s="15"/>
      <c r="U45" s="15"/>
      <c r="V45" s="15"/>
      <c r="W45" s="15"/>
      <c r="X45" s="15"/>
      <c r="Y45" s="15"/>
      <c r="Z45" s="15"/>
      <c r="AA45" s="15"/>
      <c r="AB45" s="15"/>
      <c r="AC45" s="15"/>
    </row>
    <row r="46" spans="1:29" ht="15.75" customHeight="1" x14ac:dyDescent="0.15">
      <c r="A46" s="17" t="str">
        <f>HYPERLINK("https://drive.google.com/open?id=19NBULZUUosVnp_PChQg0exVRexmDGwPf","Chile (CL)")</f>
        <v>Chile (CL)</v>
      </c>
      <c r="B46" s="18" t="s">
        <v>13</v>
      </c>
      <c r="C46" s="18" t="s">
        <v>14</v>
      </c>
      <c r="D46" s="18" t="s">
        <v>26</v>
      </c>
      <c r="E46" s="18" t="s">
        <v>16</v>
      </c>
      <c r="F46" s="18" t="s">
        <v>26</v>
      </c>
      <c r="G46" s="18" t="s">
        <v>16</v>
      </c>
      <c r="H46" s="18" t="s">
        <v>27</v>
      </c>
      <c r="I46" s="18" t="s">
        <v>27</v>
      </c>
      <c r="J46" s="20" t="s">
        <v>25</v>
      </c>
      <c r="K46" s="18" t="s">
        <v>16</v>
      </c>
      <c r="L46" s="18" t="s">
        <v>19</v>
      </c>
      <c r="M46" s="19" t="s">
        <v>20</v>
      </c>
    </row>
    <row r="47" spans="1:29" ht="15.75" customHeight="1" x14ac:dyDescent="0.15">
      <c r="A47" s="21" t="str">
        <f>HYPERLINK("https://drive.google.com/open?id=1muIkpBQk5F09Af_8B1C2wpV5P4leLCl5","Chile (CL)")</f>
        <v>Chile (CL)</v>
      </c>
      <c r="B47" s="12" t="s">
        <v>21</v>
      </c>
      <c r="C47" s="12" t="s">
        <v>14</v>
      </c>
      <c r="D47" s="12" t="s">
        <v>27</v>
      </c>
      <c r="E47" s="12" t="s">
        <v>16</v>
      </c>
      <c r="F47" s="13" t="s">
        <v>26</v>
      </c>
      <c r="G47" s="12" t="s">
        <v>16</v>
      </c>
      <c r="H47" s="12" t="s">
        <v>16</v>
      </c>
      <c r="I47" s="12" t="s">
        <v>16</v>
      </c>
      <c r="J47" s="12" t="s">
        <v>19</v>
      </c>
      <c r="K47" s="12" t="s">
        <v>16</v>
      </c>
      <c r="L47" s="12" t="s">
        <v>19</v>
      </c>
      <c r="M47" s="14"/>
      <c r="N47" s="15"/>
      <c r="O47" s="15"/>
      <c r="P47" s="15"/>
      <c r="Q47" s="15"/>
      <c r="R47" s="15"/>
      <c r="S47" s="15"/>
      <c r="T47" s="15"/>
      <c r="U47" s="15"/>
      <c r="V47" s="15"/>
      <c r="W47" s="15"/>
      <c r="X47" s="15"/>
      <c r="Y47" s="15"/>
      <c r="Z47" s="15"/>
      <c r="AA47" s="15"/>
      <c r="AB47" s="15"/>
      <c r="AC47" s="15"/>
    </row>
    <row r="48" spans="1:29" ht="15.75" customHeight="1" x14ac:dyDescent="0.15">
      <c r="A48" s="17" t="str">
        <f>HYPERLINK("https://drive.google.com/open?id=1sIlxd0vt-y8DOZrzenCQGdvjuujnjo3n","Colombia (CO)")</f>
        <v>Colombia (CO)</v>
      </c>
      <c r="B48" s="18" t="s">
        <v>13</v>
      </c>
      <c r="C48" s="18" t="s">
        <v>14</v>
      </c>
      <c r="D48" s="18" t="s">
        <v>26</v>
      </c>
      <c r="E48" s="18" t="s">
        <v>16</v>
      </c>
      <c r="F48" s="18" t="s">
        <v>26</v>
      </c>
      <c r="G48" s="18" t="s">
        <v>16</v>
      </c>
      <c r="H48" s="18" t="s">
        <v>27</v>
      </c>
      <c r="I48" s="18" t="s">
        <v>27</v>
      </c>
      <c r="J48" s="20" t="s">
        <v>25</v>
      </c>
      <c r="K48" s="18" t="s">
        <v>16</v>
      </c>
      <c r="L48" s="18" t="s">
        <v>19</v>
      </c>
      <c r="M48" s="19" t="s">
        <v>20</v>
      </c>
    </row>
    <row r="49" spans="1:29" ht="15.75" customHeight="1" x14ac:dyDescent="0.15">
      <c r="A49" s="21" t="str">
        <f>HYPERLINK("https://drive.google.com/open?id=1FcWGxr3SQINK2CUJ96AJyfPZtaWMy2Zv","Colombia (CO)")</f>
        <v>Colombia (CO)</v>
      </c>
      <c r="B49" s="12" t="s">
        <v>21</v>
      </c>
      <c r="C49" s="12" t="s">
        <v>14</v>
      </c>
      <c r="D49" s="12" t="s">
        <v>27</v>
      </c>
      <c r="E49" s="12" t="s">
        <v>16</v>
      </c>
      <c r="F49" s="13" t="s">
        <v>26</v>
      </c>
      <c r="G49" s="12" t="s">
        <v>16</v>
      </c>
      <c r="H49" s="12" t="s">
        <v>16</v>
      </c>
      <c r="I49" s="12" t="s">
        <v>16</v>
      </c>
      <c r="J49" s="12" t="s">
        <v>19</v>
      </c>
      <c r="K49" s="12" t="s">
        <v>16</v>
      </c>
      <c r="L49" s="12" t="s">
        <v>19</v>
      </c>
      <c r="M49" s="14"/>
      <c r="N49" s="15"/>
      <c r="O49" s="15"/>
      <c r="P49" s="15"/>
      <c r="Q49" s="15"/>
      <c r="R49" s="15"/>
      <c r="S49" s="15"/>
      <c r="T49" s="15"/>
      <c r="U49" s="15"/>
      <c r="V49" s="15"/>
      <c r="W49" s="15"/>
      <c r="X49" s="15"/>
      <c r="Y49" s="15"/>
      <c r="Z49" s="15"/>
      <c r="AA49" s="15"/>
      <c r="AB49" s="15"/>
      <c r="AC49" s="15"/>
    </row>
    <row r="50" spans="1:29" ht="15.75" customHeight="1" x14ac:dyDescent="0.15">
      <c r="A50" s="17" t="str">
        <f>HYPERLINK("https://drive.google.com/open?id=1kadVCctEcJB3k7GaMjNoXB6kcESFzMbA","Costa Rica (CR)")</f>
        <v>Costa Rica (CR)</v>
      </c>
      <c r="B50" s="18" t="s">
        <v>13</v>
      </c>
      <c r="C50" s="18" t="s">
        <v>14</v>
      </c>
      <c r="D50" s="18" t="s">
        <v>26</v>
      </c>
      <c r="E50" s="18" t="s">
        <v>16</v>
      </c>
      <c r="F50" s="18" t="s">
        <v>26</v>
      </c>
      <c r="G50" s="18" t="s">
        <v>16</v>
      </c>
      <c r="H50" s="18" t="s">
        <v>27</v>
      </c>
      <c r="I50" s="18" t="s">
        <v>27</v>
      </c>
      <c r="J50" s="20" t="s">
        <v>25</v>
      </c>
      <c r="K50" s="18" t="s">
        <v>16</v>
      </c>
      <c r="L50" s="18" t="s">
        <v>19</v>
      </c>
      <c r="M50" s="19" t="s">
        <v>20</v>
      </c>
    </row>
    <row r="51" spans="1:29" ht="15.75" customHeight="1" x14ac:dyDescent="0.15">
      <c r="A51" s="21" t="str">
        <f>HYPERLINK("https://drive.google.com/open?id=1I--3e7gmGWaZk36DbXT3tmXiSdNHK0Nj","Costa Rica (CR)")</f>
        <v>Costa Rica (CR)</v>
      </c>
      <c r="B51" s="12" t="s">
        <v>21</v>
      </c>
      <c r="C51" s="12" t="s">
        <v>14</v>
      </c>
      <c r="D51" s="12" t="s">
        <v>27</v>
      </c>
      <c r="E51" s="12" t="s">
        <v>16</v>
      </c>
      <c r="F51" s="13" t="s">
        <v>26</v>
      </c>
      <c r="G51" s="12" t="s">
        <v>16</v>
      </c>
      <c r="H51" s="12" t="s">
        <v>16</v>
      </c>
      <c r="I51" s="12" t="s">
        <v>16</v>
      </c>
      <c r="J51" s="12" t="s">
        <v>19</v>
      </c>
      <c r="K51" s="12" t="s">
        <v>16</v>
      </c>
      <c r="L51" s="12" t="s">
        <v>19</v>
      </c>
      <c r="M51" s="14"/>
      <c r="N51" s="15"/>
      <c r="O51" s="15"/>
      <c r="P51" s="15"/>
      <c r="Q51" s="15"/>
      <c r="R51" s="15"/>
      <c r="S51" s="15"/>
      <c r="T51" s="15"/>
      <c r="U51" s="15"/>
      <c r="V51" s="15"/>
      <c r="W51" s="15"/>
      <c r="X51" s="15"/>
      <c r="Y51" s="15"/>
      <c r="Z51" s="15"/>
      <c r="AA51" s="15"/>
      <c r="AB51" s="15"/>
      <c r="AC51" s="15"/>
    </row>
    <row r="52" spans="1:29" ht="15.75" customHeight="1" x14ac:dyDescent="0.15">
      <c r="A52" s="17" t="str">
        <f>HYPERLINK("https://drive.google.com/open?id=1jjysSoFF9-AVQc28csPs91WGIoTnZlvT","Croatia (HR)")</f>
        <v>Croatia (HR)</v>
      </c>
      <c r="B52" s="18" t="s">
        <v>13</v>
      </c>
      <c r="C52" s="18" t="s">
        <v>14</v>
      </c>
      <c r="D52" s="18" t="s">
        <v>60</v>
      </c>
      <c r="E52" s="18" t="s">
        <v>16</v>
      </c>
      <c r="F52" s="19" t="s">
        <v>24</v>
      </c>
      <c r="G52" s="18" t="s">
        <v>16</v>
      </c>
      <c r="H52" s="18" t="s">
        <v>60</v>
      </c>
      <c r="I52" s="18" t="s">
        <v>60</v>
      </c>
      <c r="J52" s="18" t="s">
        <v>19</v>
      </c>
      <c r="K52" s="18" t="s">
        <v>16</v>
      </c>
      <c r="L52" s="18" t="s">
        <v>19</v>
      </c>
      <c r="M52" s="19" t="s">
        <v>20</v>
      </c>
    </row>
    <row r="53" spans="1:29" ht="15.75" customHeight="1" x14ac:dyDescent="0.15">
      <c r="A53" s="21" t="str">
        <f>HYPERLINK("https://drive.google.com/open?id=1ucONRvRt-cQqLcJ6tGbj8pFK5aByJXOa","Croatia (HR)")</f>
        <v>Croatia (HR)</v>
      </c>
      <c r="B53" s="12" t="s">
        <v>21</v>
      </c>
      <c r="C53" s="12" t="s">
        <v>14</v>
      </c>
      <c r="D53" s="12" t="s">
        <v>60</v>
      </c>
      <c r="E53" s="12" t="s">
        <v>16</v>
      </c>
      <c r="F53" s="13" t="s">
        <v>24</v>
      </c>
      <c r="G53" s="12" t="s">
        <v>16</v>
      </c>
      <c r="H53" s="12" t="s">
        <v>16</v>
      </c>
      <c r="I53" s="12" t="s">
        <v>16</v>
      </c>
      <c r="J53" s="12" t="s">
        <v>19</v>
      </c>
      <c r="K53" s="12" t="s">
        <v>16</v>
      </c>
      <c r="L53" s="12" t="s">
        <v>19</v>
      </c>
      <c r="M53" s="14"/>
      <c r="N53" s="15"/>
      <c r="O53" s="15"/>
      <c r="P53" s="15"/>
      <c r="Q53" s="15"/>
      <c r="R53" s="15"/>
      <c r="S53" s="15"/>
      <c r="T53" s="15"/>
      <c r="U53" s="15"/>
      <c r="V53" s="15"/>
      <c r="W53" s="15"/>
      <c r="X53" s="15"/>
      <c r="Y53" s="15"/>
      <c r="Z53" s="15"/>
      <c r="AA53" s="15"/>
      <c r="AB53" s="15"/>
      <c r="AC53" s="15"/>
    </row>
    <row r="54" spans="1:29" ht="28" x14ac:dyDescent="0.15">
      <c r="A54" s="17" t="str">
        <f>HYPERLINK("https://drive.google.com/open?id=1W64Tl1YhASnWNAikw-11PPjR6xJRcb3d","Cyprus (CY)")</f>
        <v>Cyprus (CY)</v>
      </c>
      <c r="B54" s="18" t="s">
        <v>13</v>
      </c>
      <c r="C54" s="18" t="s">
        <v>14</v>
      </c>
      <c r="D54" s="18" t="s">
        <v>61</v>
      </c>
      <c r="E54" s="18" t="s">
        <v>16</v>
      </c>
      <c r="F54" s="18" t="s">
        <v>61</v>
      </c>
      <c r="G54" s="18" t="s">
        <v>16</v>
      </c>
      <c r="H54" s="18" t="s">
        <v>61</v>
      </c>
      <c r="I54" s="18" t="s">
        <v>61</v>
      </c>
      <c r="J54" s="23" t="s">
        <v>62</v>
      </c>
      <c r="K54" s="18" t="s">
        <v>16</v>
      </c>
      <c r="L54" s="18" t="s">
        <v>19</v>
      </c>
      <c r="M54" s="19" t="s">
        <v>63</v>
      </c>
    </row>
    <row r="55" spans="1:29" ht="14" x14ac:dyDescent="0.15">
      <c r="A55" s="21" t="str">
        <f>HYPERLINK("https://drive.google.com/open?id=1GSDKF1kOHrXAKy9UmS7_cw4ju0FWlJad","Cyprus (CY)")</f>
        <v>Cyprus (CY)</v>
      </c>
      <c r="B55" s="12" t="s">
        <v>21</v>
      </c>
      <c r="C55" s="12" t="s">
        <v>14</v>
      </c>
      <c r="D55" s="12" t="s">
        <v>61</v>
      </c>
      <c r="E55" s="12" t="s">
        <v>16</v>
      </c>
      <c r="F55" s="12" t="s">
        <v>61</v>
      </c>
      <c r="G55" s="12" t="s">
        <v>16</v>
      </c>
      <c r="H55" s="12" t="s">
        <v>16</v>
      </c>
      <c r="I55" s="12" t="s">
        <v>16</v>
      </c>
      <c r="J55" s="12" t="s">
        <v>19</v>
      </c>
      <c r="K55" s="12" t="s">
        <v>16</v>
      </c>
      <c r="L55" s="12" t="s">
        <v>19</v>
      </c>
      <c r="M55" s="14"/>
      <c r="N55" s="15"/>
      <c r="O55" s="15"/>
      <c r="P55" s="15"/>
      <c r="Q55" s="15"/>
      <c r="R55" s="15"/>
      <c r="S55" s="15"/>
      <c r="T55" s="15"/>
      <c r="U55" s="15"/>
      <c r="V55" s="15"/>
      <c r="W55" s="15"/>
      <c r="X55" s="15"/>
      <c r="Y55" s="15"/>
      <c r="Z55" s="15"/>
      <c r="AA55" s="15"/>
      <c r="AB55" s="15"/>
      <c r="AC55" s="15"/>
    </row>
    <row r="56" spans="1:29" ht="28" x14ac:dyDescent="0.15">
      <c r="A56" s="17" t="str">
        <f>HYPERLINK("https://drive.google.com/open?id=1y4KG0ot5wTmh5HzgOGQxpgurVbStGsQn","Czechia (CZ)")</f>
        <v>Czechia (CZ)</v>
      </c>
      <c r="B56" s="18" t="s">
        <v>13</v>
      </c>
      <c r="C56" s="18" t="s">
        <v>14</v>
      </c>
      <c r="D56" s="18" t="s">
        <v>64</v>
      </c>
      <c r="E56" s="18" t="s">
        <v>16</v>
      </c>
      <c r="F56" s="18" t="s">
        <v>64</v>
      </c>
      <c r="G56" s="18" t="s">
        <v>16</v>
      </c>
      <c r="H56" s="18" t="s">
        <v>64</v>
      </c>
      <c r="I56" s="18" t="s">
        <v>64</v>
      </c>
      <c r="J56" s="23" t="s">
        <v>65</v>
      </c>
      <c r="K56" s="18" t="s">
        <v>16</v>
      </c>
      <c r="L56" s="18" t="s">
        <v>19</v>
      </c>
      <c r="M56" s="19" t="s">
        <v>66</v>
      </c>
    </row>
    <row r="57" spans="1:29" ht="14" x14ac:dyDescent="0.15">
      <c r="A57" s="21" t="str">
        <f>HYPERLINK("https://drive.google.com/open?id=1haCIqMS66qZ7jcw4UbtsTNLWpL2xeS4A","Czechia (CZ)")</f>
        <v>Czechia (CZ)</v>
      </c>
      <c r="B57" s="12" t="s">
        <v>21</v>
      </c>
      <c r="C57" s="12" t="s">
        <v>14</v>
      </c>
      <c r="D57" s="12" t="s">
        <v>64</v>
      </c>
      <c r="E57" s="12" t="s">
        <v>16</v>
      </c>
      <c r="F57" s="12" t="s">
        <v>64</v>
      </c>
      <c r="G57" s="12" t="s">
        <v>16</v>
      </c>
      <c r="H57" s="12" t="s">
        <v>16</v>
      </c>
      <c r="I57" s="12" t="s">
        <v>16</v>
      </c>
      <c r="J57" s="12" t="s">
        <v>19</v>
      </c>
      <c r="K57" s="12" t="s">
        <v>16</v>
      </c>
      <c r="L57" s="12" t="s">
        <v>19</v>
      </c>
      <c r="M57" s="14"/>
      <c r="N57" s="15"/>
      <c r="O57" s="15"/>
      <c r="P57" s="15"/>
      <c r="Q57" s="15"/>
      <c r="R57" s="15"/>
      <c r="S57" s="15"/>
      <c r="T57" s="15"/>
      <c r="U57" s="15"/>
      <c r="V57" s="15"/>
      <c r="W57" s="15"/>
      <c r="X57" s="15"/>
      <c r="Y57" s="15"/>
      <c r="Z57" s="15"/>
      <c r="AA57" s="15"/>
      <c r="AB57" s="15"/>
      <c r="AC57" s="15"/>
    </row>
    <row r="58" spans="1:29" ht="14" x14ac:dyDescent="0.15">
      <c r="A58" s="22" t="str">
        <f>HYPERLINK("https://drive.google.com/open?id=17tPQFQBj5tfTVcNthnzW51c866JRorBf","Denmark (DK)")</f>
        <v>Denmark (DK)</v>
      </c>
      <c r="B58" s="18" t="s">
        <v>13</v>
      </c>
      <c r="C58" s="18" t="s">
        <v>14</v>
      </c>
      <c r="D58" s="18" t="s">
        <v>67</v>
      </c>
      <c r="E58" s="18" t="s">
        <v>16</v>
      </c>
      <c r="F58" s="19" t="s">
        <v>68</v>
      </c>
      <c r="G58" s="18" t="s">
        <v>16</v>
      </c>
      <c r="H58" s="18" t="s">
        <v>67</v>
      </c>
      <c r="I58" s="18" t="s">
        <v>67</v>
      </c>
      <c r="J58" s="23" t="s">
        <v>69</v>
      </c>
      <c r="K58" s="18" t="s">
        <v>16</v>
      </c>
      <c r="L58" s="18" t="s">
        <v>19</v>
      </c>
      <c r="M58" s="19" t="s">
        <v>20</v>
      </c>
    </row>
    <row r="59" spans="1:29" ht="14" x14ac:dyDescent="0.15">
      <c r="A59" s="25" t="str">
        <f>HYPERLINK("https://drive.google.com/open?id=1pSqMThsTEb5UiQXxMFWhUcPSiIcCpFI2","Denmark (DK)")</f>
        <v>Denmark (DK)</v>
      </c>
      <c r="B59" s="12" t="s">
        <v>21</v>
      </c>
      <c r="C59" s="12" t="s">
        <v>14</v>
      </c>
      <c r="D59" s="12" t="s">
        <v>67</v>
      </c>
      <c r="E59" s="12" t="s">
        <v>16</v>
      </c>
      <c r="F59" s="13" t="s">
        <v>68</v>
      </c>
      <c r="G59" s="12" t="s">
        <v>16</v>
      </c>
      <c r="H59" s="12" t="s">
        <v>16</v>
      </c>
      <c r="I59" s="12" t="s">
        <v>16</v>
      </c>
      <c r="J59" s="12" t="s">
        <v>19</v>
      </c>
      <c r="K59" s="12" t="s">
        <v>16</v>
      </c>
      <c r="L59" s="12" t="s">
        <v>19</v>
      </c>
      <c r="M59" s="14"/>
      <c r="N59" s="15"/>
      <c r="O59" s="15"/>
      <c r="P59" s="15"/>
      <c r="Q59" s="15"/>
      <c r="R59" s="15"/>
      <c r="S59" s="15"/>
      <c r="T59" s="15"/>
      <c r="U59" s="15"/>
      <c r="V59" s="15"/>
      <c r="W59" s="15"/>
      <c r="X59" s="15"/>
      <c r="Y59" s="15"/>
      <c r="Z59" s="15"/>
      <c r="AA59" s="15"/>
      <c r="AB59" s="15"/>
      <c r="AC59" s="15"/>
    </row>
    <row r="60" spans="1:29" ht="14" x14ac:dyDescent="0.15">
      <c r="A60" s="17" t="str">
        <f>HYPERLINK("https://drive.google.com/open?id=1cfQfQbUEwfPu-wP7wfCOCWBxbStGRv3Q","Dominican Republic (DO)")</f>
        <v>Dominican Republic (DO)</v>
      </c>
      <c r="B60" s="18" t="s">
        <v>13</v>
      </c>
      <c r="C60" s="18" t="s">
        <v>14</v>
      </c>
      <c r="D60" s="18" t="s">
        <v>26</v>
      </c>
      <c r="E60" s="18" t="s">
        <v>16</v>
      </c>
      <c r="F60" s="18" t="s">
        <v>26</v>
      </c>
      <c r="G60" s="18" t="s">
        <v>16</v>
      </c>
      <c r="H60" s="18" t="s">
        <v>27</v>
      </c>
      <c r="I60" s="18" t="s">
        <v>27</v>
      </c>
      <c r="J60" s="20" t="s">
        <v>25</v>
      </c>
      <c r="K60" s="18" t="s">
        <v>16</v>
      </c>
      <c r="L60" s="18" t="s">
        <v>19</v>
      </c>
      <c r="M60" s="19" t="s">
        <v>20</v>
      </c>
    </row>
    <row r="61" spans="1:29" ht="14" x14ac:dyDescent="0.15">
      <c r="A61" s="21" t="str">
        <f>HYPERLINK("https://drive.google.com/open?id=1ttMjVgxDm7N5PqGNr8W0KJLlHAxzBYDF","Dominican Republic (DO)")</f>
        <v>Dominican Republic (DO)</v>
      </c>
      <c r="B61" s="12" t="s">
        <v>21</v>
      </c>
      <c r="C61" s="12" t="s">
        <v>14</v>
      </c>
      <c r="D61" s="12" t="s">
        <v>27</v>
      </c>
      <c r="E61" s="12" t="s">
        <v>16</v>
      </c>
      <c r="F61" s="13" t="s">
        <v>26</v>
      </c>
      <c r="G61" s="12" t="s">
        <v>16</v>
      </c>
      <c r="H61" s="12" t="s">
        <v>16</v>
      </c>
      <c r="I61" s="12" t="s">
        <v>16</v>
      </c>
      <c r="J61" s="12" t="s">
        <v>19</v>
      </c>
      <c r="K61" s="12" t="s">
        <v>16</v>
      </c>
      <c r="L61" s="12" t="s">
        <v>19</v>
      </c>
      <c r="M61" s="14"/>
      <c r="N61" s="15"/>
      <c r="O61" s="15"/>
      <c r="P61" s="15"/>
      <c r="Q61" s="15"/>
      <c r="R61" s="15"/>
      <c r="S61" s="15"/>
      <c r="T61" s="15"/>
      <c r="U61" s="15"/>
      <c r="V61" s="15"/>
      <c r="W61" s="15"/>
      <c r="X61" s="15"/>
      <c r="Y61" s="15"/>
      <c r="Z61" s="15"/>
      <c r="AA61" s="15"/>
      <c r="AB61" s="15"/>
      <c r="AC61" s="15"/>
    </row>
    <row r="62" spans="1:29" ht="14" x14ac:dyDescent="0.15">
      <c r="A62" s="17" t="str">
        <f>HYPERLINK("https://drive.google.com/open?id=1pYxGJsRH1fG6U3R5wHkolMt0oMb0-cDs","Ecuador (EC)")</f>
        <v>Ecuador (EC)</v>
      </c>
      <c r="B62" s="18" t="s">
        <v>13</v>
      </c>
      <c r="C62" s="18" t="s">
        <v>14</v>
      </c>
      <c r="D62" s="18" t="s">
        <v>26</v>
      </c>
      <c r="E62" s="18" t="s">
        <v>16</v>
      </c>
      <c r="F62" s="18" t="s">
        <v>26</v>
      </c>
      <c r="G62" s="18" t="s">
        <v>16</v>
      </c>
      <c r="H62" s="18" t="s">
        <v>27</v>
      </c>
      <c r="I62" s="18" t="s">
        <v>27</v>
      </c>
      <c r="J62" s="20" t="s">
        <v>25</v>
      </c>
      <c r="K62" s="18" t="s">
        <v>16</v>
      </c>
      <c r="L62" s="18" t="s">
        <v>19</v>
      </c>
      <c r="M62" s="19" t="s">
        <v>20</v>
      </c>
    </row>
    <row r="63" spans="1:29" ht="14" x14ac:dyDescent="0.15">
      <c r="A63" s="21" t="str">
        <f>HYPERLINK("https://drive.google.com/open?id=1a864cTl3UT_MrSUAxhuCgNLubQtpLeV7","Ecuador (EC)")</f>
        <v>Ecuador (EC)</v>
      </c>
      <c r="B63" s="12" t="s">
        <v>21</v>
      </c>
      <c r="C63" s="12" t="s">
        <v>14</v>
      </c>
      <c r="D63" s="12" t="s">
        <v>27</v>
      </c>
      <c r="E63" s="12" t="s">
        <v>16</v>
      </c>
      <c r="F63" s="13" t="s">
        <v>26</v>
      </c>
      <c r="G63" s="12" t="s">
        <v>16</v>
      </c>
      <c r="H63" s="12" t="s">
        <v>16</v>
      </c>
      <c r="I63" s="12" t="s">
        <v>16</v>
      </c>
      <c r="J63" s="12" t="s">
        <v>19</v>
      </c>
      <c r="K63" s="12" t="s">
        <v>16</v>
      </c>
      <c r="L63" s="12" t="s">
        <v>19</v>
      </c>
      <c r="M63" s="14"/>
      <c r="N63" s="15"/>
      <c r="O63" s="15"/>
      <c r="P63" s="15"/>
      <c r="Q63" s="15"/>
      <c r="R63" s="15"/>
      <c r="S63" s="15"/>
      <c r="T63" s="15"/>
      <c r="U63" s="15"/>
      <c r="V63" s="15"/>
      <c r="W63" s="15"/>
      <c r="X63" s="15"/>
      <c r="Y63" s="15"/>
      <c r="Z63" s="15"/>
      <c r="AA63" s="15"/>
      <c r="AB63" s="15"/>
      <c r="AC63" s="15"/>
    </row>
    <row r="64" spans="1:29" ht="14" x14ac:dyDescent="0.15">
      <c r="A64" s="17" t="str">
        <f>HYPERLINK("https://drive.google.com/open?id=1Ogf3thQl-5d2vggNaur_JeFfopsKNCBb","Egypt (EG)")</f>
        <v>Egypt (EG)</v>
      </c>
      <c r="B64" s="18" t="s">
        <v>13</v>
      </c>
      <c r="C64" s="18" t="s">
        <v>14</v>
      </c>
      <c r="D64" s="18" t="s">
        <v>38</v>
      </c>
      <c r="E64" s="18" t="s">
        <v>16</v>
      </c>
      <c r="F64" s="19" t="s">
        <v>38</v>
      </c>
      <c r="G64" s="18" t="s">
        <v>16</v>
      </c>
      <c r="H64" s="18" t="s">
        <v>39</v>
      </c>
      <c r="I64" s="18" t="s">
        <v>39</v>
      </c>
      <c r="J64" s="23" t="s">
        <v>40</v>
      </c>
      <c r="K64" s="18" t="s">
        <v>14</v>
      </c>
      <c r="L64" s="23" t="s">
        <v>41</v>
      </c>
      <c r="M64" s="19" t="s">
        <v>20</v>
      </c>
    </row>
    <row r="65" spans="1:29" ht="14" x14ac:dyDescent="0.15">
      <c r="A65" s="21" t="str">
        <f>HYPERLINK("https://drive.google.com/open?id=1lfHvRs5PjkQcn9nhngjivLL2mYyDRsdh","Egypt (EG)")</f>
        <v>Egypt (EG)</v>
      </c>
      <c r="B65" s="12" t="s">
        <v>21</v>
      </c>
      <c r="C65" s="12" t="s">
        <v>14</v>
      </c>
      <c r="D65" s="12" t="s">
        <v>39</v>
      </c>
      <c r="E65" s="12" t="s">
        <v>16</v>
      </c>
      <c r="F65" s="13" t="s">
        <v>38</v>
      </c>
      <c r="G65" s="12" t="s">
        <v>16</v>
      </c>
      <c r="H65" s="12" t="s">
        <v>16</v>
      </c>
      <c r="I65" s="12" t="s">
        <v>16</v>
      </c>
      <c r="J65" s="12" t="s">
        <v>19</v>
      </c>
      <c r="K65" s="12" t="s">
        <v>16</v>
      </c>
      <c r="L65" s="12" t="s">
        <v>19</v>
      </c>
      <c r="M65" s="14"/>
      <c r="N65" s="15"/>
      <c r="O65" s="15"/>
      <c r="P65" s="15"/>
      <c r="Q65" s="15"/>
      <c r="R65" s="15"/>
      <c r="S65" s="15"/>
      <c r="T65" s="15"/>
      <c r="U65" s="15"/>
      <c r="V65" s="15"/>
      <c r="W65" s="15"/>
      <c r="X65" s="15"/>
      <c r="Y65" s="15"/>
      <c r="Z65" s="15"/>
      <c r="AA65" s="15"/>
      <c r="AB65" s="15"/>
      <c r="AC65" s="15"/>
    </row>
    <row r="66" spans="1:29" ht="14" x14ac:dyDescent="0.15">
      <c r="A66" s="17" t="str">
        <f>HYPERLINK("https://drive.google.com/open?id=10SxCyPMIAIFkY6qP5wiB9kOGHmVhlREK","El Salvador (SV)")</f>
        <v>El Salvador (SV)</v>
      </c>
      <c r="B66" s="18" t="s">
        <v>13</v>
      </c>
      <c r="C66" s="18" t="s">
        <v>14</v>
      </c>
      <c r="D66" s="18" t="s">
        <v>26</v>
      </c>
      <c r="E66" s="18" t="s">
        <v>16</v>
      </c>
      <c r="F66" s="18" t="s">
        <v>26</v>
      </c>
      <c r="G66" s="18" t="s">
        <v>16</v>
      </c>
      <c r="H66" s="18" t="s">
        <v>27</v>
      </c>
      <c r="I66" s="18" t="s">
        <v>27</v>
      </c>
      <c r="J66" s="20" t="s">
        <v>25</v>
      </c>
      <c r="K66" s="18" t="s">
        <v>16</v>
      </c>
      <c r="L66" s="18" t="s">
        <v>19</v>
      </c>
      <c r="M66" s="19" t="s">
        <v>20</v>
      </c>
    </row>
    <row r="67" spans="1:29" ht="14" x14ac:dyDescent="0.15">
      <c r="A67" s="21" t="str">
        <f>HYPERLINK("https://drive.google.com/open?id=1ZdjmHiIp-YtQawZdNoQxr7A5UUKnxQZ9","El Salvador (SV)")</f>
        <v>El Salvador (SV)</v>
      </c>
      <c r="B67" s="12" t="s">
        <v>21</v>
      </c>
      <c r="C67" s="12" t="s">
        <v>14</v>
      </c>
      <c r="D67" s="12" t="s">
        <v>27</v>
      </c>
      <c r="E67" s="12" t="s">
        <v>16</v>
      </c>
      <c r="F67" s="13" t="s">
        <v>26</v>
      </c>
      <c r="G67" s="12" t="s">
        <v>16</v>
      </c>
      <c r="H67" s="12" t="s">
        <v>16</v>
      </c>
      <c r="I67" s="12" t="s">
        <v>16</v>
      </c>
      <c r="J67" s="12" t="s">
        <v>19</v>
      </c>
      <c r="K67" s="12" t="s">
        <v>16</v>
      </c>
      <c r="L67" s="12" t="s">
        <v>19</v>
      </c>
      <c r="M67" s="14"/>
      <c r="N67" s="15"/>
      <c r="O67" s="15"/>
      <c r="P67" s="15"/>
      <c r="Q67" s="15"/>
      <c r="R67" s="15"/>
      <c r="S67" s="15"/>
      <c r="T67" s="15"/>
      <c r="U67" s="15"/>
      <c r="V67" s="15"/>
      <c r="W67" s="15"/>
      <c r="X67" s="15"/>
      <c r="Y67" s="15"/>
      <c r="Z67" s="15"/>
      <c r="AA67" s="15"/>
      <c r="AB67" s="15"/>
      <c r="AC67" s="15"/>
    </row>
    <row r="68" spans="1:29" ht="14" x14ac:dyDescent="0.15">
      <c r="A68" s="17" t="str">
        <f>HYPERLINK("https://drive.google.com/open?id=1l0yyhVbkGYRXNQs6OL1PtaTMQoDLK-BG","Estonia (EE)")</f>
        <v>Estonia (EE)</v>
      </c>
      <c r="B68" s="18" t="s">
        <v>13</v>
      </c>
      <c r="C68" s="18" t="s">
        <v>14</v>
      </c>
      <c r="D68" s="18" t="s">
        <v>70</v>
      </c>
      <c r="E68" s="18" t="s">
        <v>16</v>
      </c>
      <c r="F68" s="19" t="s">
        <v>71</v>
      </c>
      <c r="G68" s="18" t="s">
        <v>16</v>
      </c>
      <c r="H68" s="18" t="s">
        <v>70</v>
      </c>
      <c r="I68" s="18" t="s">
        <v>70</v>
      </c>
      <c r="J68" s="23" t="s">
        <v>72</v>
      </c>
      <c r="K68" s="18" t="s">
        <v>16</v>
      </c>
      <c r="L68" s="18" t="s">
        <v>19</v>
      </c>
      <c r="M68" s="19" t="s">
        <v>20</v>
      </c>
    </row>
    <row r="69" spans="1:29" ht="14" x14ac:dyDescent="0.15">
      <c r="A69" s="21" t="str">
        <f>HYPERLINK("https://drive.google.com/open?id=192iKvBZM3lKLtUTnEq5mz0N5z3PpbdaW","Estonia (EE)")</f>
        <v>Estonia (EE)</v>
      </c>
      <c r="B69" s="12" t="s">
        <v>21</v>
      </c>
      <c r="C69" s="12" t="s">
        <v>14</v>
      </c>
      <c r="D69" s="12" t="s">
        <v>70</v>
      </c>
      <c r="E69" s="12" t="s">
        <v>16</v>
      </c>
      <c r="F69" s="13" t="s">
        <v>71</v>
      </c>
      <c r="G69" s="12" t="s">
        <v>16</v>
      </c>
      <c r="H69" s="12" t="s">
        <v>16</v>
      </c>
      <c r="I69" s="12" t="s">
        <v>16</v>
      </c>
      <c r="J69" s="12" t="s">
        <v>19</v>
      </c>
      <c r="K69" s="12" t="s">
        <v>16</v>
      </c>
      <c r="L69" s="12" t="s">
        <v>19</v>
      </c>
      <c r="M69" s="14"/>
      <c r="N69" s="15"/>
      <c r="O69" s="15"/>
      <c r="P69" s="15"/>
      <c r="Q69" s="15"/>
      <c r="R69" s="15"/>
      <c r="S69" s="15"/>
      <c r="T69" s="15"/>
      <c r="U69" s="15"/>
      <c r="V69" s="15"/>
      <c r="W69" s="15"/>
      <c r="X69" s="15"/>
      <c r="Y69" s="15"/>
      <c r="Z69" s="15"/>
      <c r="AA69" s="15"/>
      <c r="AB69" s="15"/>
      <c r="AC69" s="15"/>
    </row>
    <row r="70" spans="1:29" ht="14" x14ac:dyDescent="0.15">
      <c r="A70" s="17" t="str">
        <f>HYPERLINK("https://drive.google.com/open?id=1mzo5PPcCt-6K61GAEuUIiWSDxzHAlZdU","Fiji (FJ)")</f>
        <v>Fiji (FJ)</v>
      </c>
      <c r="B70" s="18" t="s">
        <v>13</v>
      </c>
      <c r="C70" s="18" t="s">
        <v>14</v>
      </c>
      <c r="D70" s="18" t="s">
        <v>73</v>
      </c>
      <c r="E70" s="18" t="s">
        <v>16</v>
      </c>
      <c r="F70" s="18" t="s">
        <v>73</v>
      </c>
      <c r="G70" s="18" t="s">
        <v>16</v>
      </c>
      <c r="H70" s="18" t="s">
        <v>73</v>
      </c>
      <c r="I70" s="18" t="s">
        <v>73</v>
      </c>
      <c r="J70" s="18" t="s">
        <v>19</v>
      </c>
      <c r="K70" s="18" t="s">
        <v>16</v>
      </c>
      <c r="L70" s="18" t="s">
        <v>19</v>
      </c>
      <c r="M70" s="19" t="s">
        <v>20</v>
      </c>
    </row>
    <row r="71" spans="1:29" ht="14" x14ac:dyDescent="0.15">
      <c r="A71" s="21" t="str">
        <f>HYPERLINK("https://drive.google.com/open?id=1zk8DAMmDB4khWUXocrUpf6j-3soTvG0O","Fiji (FJ)")</f>
        <v>Fiji (FJ)</v>
      </c>
      <c r="B71" s="12" t="s">
        <v>21</v>
      </c>
      <c r="C71" s="12" t="s">
        <v>14</v>
      </c>
      <c r="D71" s="12" t="s">
        <v>73</v>
      </c>
      <c r="E71" s="12" t="s">
        <v>16</v>
      </c>
      <c r="F71" s="12" t="s">
        <v>73</v>
      </c>
      <c r="G71" s="12" t="s">
        <v>16</v>
      </c>
      <c r="H71" s="12" t="s">
        <v>16</v>
      </c>
      <c r="I71" s="12" t="s">
        <v>16</v>
      </c>
      <c r="J71" s="12" t="s">
        <v>19</v>
      </c>
      <c r="K71" s="12" t="s">
        <v>16</v>
      </c>
      <c r="L71" s="12" t="s">
        <v>19</v>
      </c>
      <c r="M71" s="14"/>
      <c r="N71" s="15"/>
      <c r="O71" s="15"/>
      <c r="P71" s="15"/>
      <c r="Q71" s="15"/>
      <c r="R71" s="15"/>
      <c r="S71" s="15"/>
      <c r="T71" s="15"/>
      <c r="U71" s="15"/>
      <c r="V71" s="15"/>
      <c r="W71" s="15"/>
      <c r="X71" s="15"/>
      <c r="Y71" s="15"/>
      <c r="Z71" s="15"/>
      <c r="AA71" s="15"/>
      <c r="AB71" s="15"/>
      <c r="AC71" s="15"/>
    </row>
    <row r="72" spans="1:29" ht="14" x14ac:dyDescent="0.15">
      <c r="A72" s="22" t="str">
        <f>HYPERLINK("https://drive.google.com/open?id=159Po-rGvCYfhn0CfzPTJ1yWTpxPCk0IO","Finland (FI)")</f>
        <v>Finland (FI)</v>
      </c>
      <c r="B72" s="18" t="s">
        <v>13</v>
      </c>
      <c r="C72" s="18" t="s">
        <v>14</v>
      </c>
      <c r="D72" s="18" t="s">
        <v>74</v>
      </c>
      <c r="E72" s="18" t="s">
        <v>16</v>
      </c>
      <c r="F72" s="19" t="s">
        <v>75</v>
      </c>
      <c r="G72" s="18" t="s">
        <v>16</v>
      </c>
      <c r="H72" s="18" t="s">
        <v>74</v>
      </c>
      <c r="I72" s="18" t="s">
        <v>74</v>
      </c>
      <c r="J72" s="23" t="s">
        <v>76</v>
      </c>
      <c r="K72" s="18" t="s">
        <v>16</v>
      </c>
      <c r="L72" s="18" t="s">
        <v>19</v>
      </c>
      <c r="M72" s="19" t="s">
        <v>20</v>
      </c>
    </row>
    <row r="73" spans="1:29" ht="14" x14ac:dyDescent="0.15">
      <c r="A73" s="25" t="str">
        <f>HYPERLINK("https://drive.google.com/open?id=1sczjrIqA4XEYXfswUfkKQB6nvdzgV--u","Finland (FI)")</f>
        <v>Finland (FI)</v>
      </c>
      <c r="B73" s="12" t="s">
        <v>21</v>
      </c>
      <c r="C73" s="12" t="s">
        <v>14</v>
      </c>
      <c r="D73" s="12" t="s">
        <v>74</v>
      </c>
      <c r="E73" s="12" t="s">
        <v>16</v>
      </c>
      <c r="F73" s="13" t="s">
        <v>75</v>
      </c>
      <c r="G73" s="12" t="s">
        <v>16</v>
      </c>
      <c r="H73" s="12" t="s">
        <v>16</v>
      </c>
      <c r="I73" s="12" t="s">
        <v>16</v>
      </c>
      <c r="J73" s="12" t="s">
        <v>19</v>
      </c>
      <c r="K73" s="12" t="s">
        <v>16</v>
      </c>
      <c r="L73" s="12" t="s">
        <v>19</v>
      </c>
      <c r="M73" s="14"/>
      <c r="N73" s="15"/>
      <c r="O73" s="15"/>
      <c r="P73" s="15"/>
      <c r="Q73" s="15"/>
      <c r="R73" s="15"/>
      <c r="S73" s="15"/>
      <c r="T73" s="15"/>
      <c r="U73" s="15"/>
      <c r="V73" s="15"/>
      <c r="W73" s="15"/>
      <c r="X73" s="15"/>
      <c r="Y73" s="15"/>
      <c r="Z73" s="15"/>
      <c r="AA73" s="15"/>
      <c r="AB73" s="15"/>
      <c r="AC73" s="15"/>
    </row>
    <row r="74" spans="1:29" ht="14" x14ac:dyDescent="0.15">
      <c r="A74" s="22" t="str">
        <f>HYPERLINK("https://drive.google.com/open?id=1NoXr78OgXDM6tZhA0_2JBLLKwqiSN86Q","France (FR)")</f>
        <v>France (FR)</v>
      </c>
      <c r="B74" s="18" t="s">
        <v>13</v>
      </c>
      <c r="C74" s="18" t="s">
        <v>14</v>
      </c>
      <c r="D74" s="18" t="s">
        <v>47</v>
      </c>
      <c r="E74" s="18" t="s">
        <v>16</v>
      </c>
      <c r="F74" s="19" t="s">
        <v>47</v>
      </c>
      <c r="G74" s="18" t="s">
        <v>16</v>
      </c>
      <c r="H74" s="18" t="s">
        <v>47</v>
      </c>
      <c r="I74" s="18" t="s">
        <v>46</v>
      </c>
      <c r="J74" s="23" t="s">
        <v>48</v>
      </c>
      <c r="K74" s="18" t="s">
        <v>14</v>
      </c>
      <c r="L74" s="23" t="s">
        <v>77</v>
      </c>
      <c r="M74" s="19" t="s">
        <v>78</v>
      </c>
    </row>
    <row r="75" spans="1:29" ht="14" x14ac:dyDescent="0.15">
      <c r="A75" s="25" t="str">
        <f>HYPERLINK("https://drive.google.com/open?id=18woKGk9rRaxf2y90nXKV8x_zWklJ7Mwk","France (FR)")</f>
        <v>France (FR)</v>
      </c>
      <c r="B75" s="12" t="s">
        <v>21</v>
      </c>
      <c r="C75" s="12" t="s">
        <v>14</v>
      </c>
      <c r="D75" s="12" t="s">
        <v>47</v>
      </c>
      <c r="E75" s="12" t="s">
        <v>16</v>
      </c>
      <c r="F75" s="13" t="s">
        <v>47</v>
      </c>
      <c r="G75" s="12" t="s">
        <v>16</v>
      </c>
      <c r="H75" s="12" t="s">
        <v>16</v>
      </c>
      <c r="I75" s="12" t="s">
        <v>16</v>
      </c>
      <c r="J75" s="12" t="s">
        <v>19</v>
      </c>
      <c r="K75" s="12" t="s">
        <v>16</v>
      </c>
      <c r="L75" s="12" t="s">
        <v>19</v>
      </c>
      <c r="M75" s="14"/>
      <c r="N75" s="15"/>
      <c r="O75" s="15"/>
      <c r="P75" s="15"/>
      <c r="Q75" s="15"/>
      <c r="R75" s="15"/>
      <c r="S75" s="15"/>
      <c r="T75" s="15"/>
      <c r="U75" s="15"/>
      <c r="V75" s="15"/>
      <c r="W75" s="15"/>
      <c r="X75" s="15"/>
      <c r="Y75" s="15"/>
      <c r="Z75" s="15"/>
      <c r="AA75" s="15"/>
      <c r="AB75" s="15"/>
      <c r="AC75" s="15"/>
    </row>
    <row r="76" spans="1:29" ht="14" x14ac:dyDescent="0.15">
      <c r="A76" s="17" t="str">
        <f>HYPERLINK("https://drive.google.com/open?id=1K587l4cSfvuPLUcFcFCQebX4afj-8Z4w","Gabon (GA)")</f>
        <v>Gabon (GA)</v>
      </c>
      <c r="B76" s="18" t="s">
        <v>13</v>
      </c>
      <c r="C76" s="18" t="s">
        <v>14</v>
      </c>
      <c r="D76" s="18" t="s">
        <v>46</v>
      </c>
      <c r="E76" s="18" t="s">
        <v>16</v>
      </c>
      <c r="F76" s="19" t="s">
        <v>47</v>
      </c>
      <c r="G76" s="18" t="s">
        <v>16</v>
      </c>
      <c r="H76" s="18" t="s">
        <v>46</v>
      </c>
      <c r="I76" s="18" t="s">
        <v>46</v>
      </c>
      <c r="J76" s="23" t="s">
        <v>48</v>
      </c>
      <c r="K76" s="18" t="s">
        <v>16</v>
      </c>
      <c r="L76" s="18" t="s">
        <v>19</v>
      </c>
      <c r="M76" s="19" t="s">
        <v>20</v>
      </c>
    </row>
    <row r="77" spans="1:29" ht="14" x14ac:dyDescent="0.15">
      <c r="A77" s="21" t="str">
        <f>HYPERLINK("https://drive.google.com/open?id=1C5Y3shPcYo_HM5zcioBYi92ndLnbnGnP","Gabon (GA)")</f>
        <v>Gabon (GA)</v>
      </c>
      <c r="B77" s="12" t="s">
        <v>21</v>
      </c>
      <c r="C77" s="12" t="s">
        <v>14</v>
      </c>
      <c r="D77" s="12" t="s">
        <v>46</v>
      </c>
      <c r="E77" s="12" t="s">
        <v>16</v>
      </c>
      <c r="F77" s="13" t="s">
        <v>47</v>
      </c>
      <c r="G77" s="12" t="s">
        <v>16</v>
      </c>
      <c r="H77" s="12" t="s">
        <v>16</v>
      </c>
      <c r="I77" s="12" t="s">
        <v>16</v>
      </c>
      <c r="J77" s="12" t="s">
        <v>19</v>
      </c>
      <c r="K77" s="12" t="s">
        <v>16</v>
      </c>
      <c r="L77" s="12" t="s">
        <v>19</v>
      </c>
      <c r="M77" s="14"/>
      <c r="N77" s="15"/>
      <c r="O77" s="15"/>
      <c r="P77" s="15"/>
      <c r="Q77" s="15"/>
      <c r="R77" s="15"/>
      <c r="S77" s="15"/>
      <c r="T77" s="15"/>
      <c r="U77" s="15"/>
      <c r="V77" s="15"/>
      <c r="W77" s="15"/>
      <c r="X77" s="15"/>
      <c r="Y77" s="15"/>
      <c r="Z77" s="15"/>
      <c r="AA77" s="15"/>
      <c r="AB77" s="15"/>
      <c r="AC77" s="15"/>
    </row>
    <row r="78" spans="1:29" ht="14" x14ac:dyDescent="0.15">
      <c r="A78" s="22" t="str">
        <f>HYPERLINK("https://drive.google.com/open?id=1z3-gJKUHrqm9DtGszdQ31qT2gLw3_9y9","Germany (DE)")</f>
        <v>Germany (DE)</v>
      </c>
      <c r="B78" s="18" t="s">
        <v>13</v>
      </c>
      <c r="C78" s="18" t="s">
        <v>14</v>
      </c>
      <c r="D78" s="18" t="s">
        <v>34</v>
      </c>
      <c r="E78" s="18" t="s">
        <v>16</v>
      </c>
      <c r="F78" s="19" t="s">
        <v>34</v>
      </c>
      <c r="G78" s="18" t="s">
        <v>16</v>
      </c>
      <c r="H78" s="18" t="s">
        <v>34</v>
      </c>
      <c r="I78" s="18" t="s">
        <v>33</v>
      </c>
      <c r="J78" s="18" t="s">
        <v>35</v>
      </c>
      <c r="K78" s="18" t="s">
        <v>14</v>
      </c>
      <c r="L78" s="18" t="s">
        <v>79</v>
      </c>
      <c r="M78" s="19" t="s">
        <v>78</v>
      </c>
    </row>
    <row r="79" spans="1:29" ht="14" x14ac:dyDescent="0.15">
      <c r="A79" s="25" t="str">
        <f>HYPERLINK("https://drive.google.com/open?id=1qmekH0AFuem-kZznBwLOSyq0xaTsvPUd","Germany (DE)")</f>
        <v>Germany (DE)</v>
      </c>
      <c r="B79" s="12" t="s">
        <v>21</v>
      </c>
      <c r="C79" s="12" t="s">
        <v>14</v>
      </c>
      <c r="D79" s="12" t="s">
        <v>34</v>
      </c>
      <c r="E79" s="12" t="s">
        <v>16</v>
      </c>
      <c r="F79" s="13" t="s">
        <v>34</v>
      </c>
      <c r="G79" s="12" t="s">
        <v>16</v>
      </c>
      <c r="H79" s="12" t="s">
        <v>16</v>
      </c>
      <c r="I79" s="12" t="s">
        <v>16</v>
      </c>
      <c r="J79" s="12" t="s">
        <v>19</v>
      </c>
      <c r="K79" s="12" t="s">
        <v>16</v>
      </c>
      <c r="L79" s="12" t="s">
        <v>19</v>
      </c>
      <c r="M79" s="14"/>
      <c r="N79" s="15"/>
      <c r="O79" s="15"/>
      <c r="P79" s="15"/>
      <c r="Q79" s="15"/>
      <c r="R79" s="15"/>
      <c r="S79" s="15"/>
      <c r="T79" s="15"/>
      <c r="U79" s="15"/>
      <c r="V79" s="15"/>
      <c r="W79" s="15"/>
      <c r="X79" s="15"/>
      <c r="Y79" s="15"/>
      <c r="Z79" s="15"/>
      <c r="AA79" s="15"/>
      <c r="AB79" s="15"/>
      <c r="AC79" s="15"/>
    </row>
    <row r="80" spans="1:29" ht="14" x14ac:dyDescent="0.15">
      <c r="A80" s="27" t="str">
        <f>HYPERLINK("https://drive.google.com/open?id=1lL34VnnufVOwIsw4an3Z7-8Tc7u9wdoN","Greece (GR)")</f>
        <v>Greece (GR)</v>
      </c>
      <c r="B80" s="23" t="s">
        <v>13</v>
      </c>
      <c r="C80" s="23" t="s">
        <v>14</v>
      </c>
      <c r="D80" s="18" t="s">
        <v>80</v>
      </c>
      <c r="E80" s="23" t="s">
        <v>16</v>
      </c>
      <c r="F80" s="18" t="s">
        <v>81</v>
      </c>
      <c r="G80" s="18" t="s">
        <v>16</v>
      </c>
      <c r="H80" s="18" t="s">
        <v>80</v>
      </c>
      <c r="I80" s="18" t="s">
        <v>80</v>
      </c>
      <c r="J80" s="18" t="s">
        <v>82</v>
      </c>
      <c r="K80" s="18" t="s">
        <v>16</v>
      </c>
      <c r="L80" s="18" t="s">
        <v>19</v>
      </c>
      <c r="M80" s="19" t="s">
        <v>20</v>
      </c>
    </row>
    <row r="81" spans="1:29" ht="13" x14ac:dyDescent="0.15">
      <c r="A81" s="28" t="str">
        <f>HYPERLINK("https://drive.google.com/open?id=1UU1blYrjmUP4O-VNU15zCWbWlfgtI1Y5","Greece (GR)")</f>
        <v>Greece (GR)</v>
      </c>
      <c r="B81" s="12" t="s">
        <v>21</v>
      </c>
      <c r="C81" s="12" t="s">
        <v>14</v>
      </c>
      <c r="D81" s="12" t="s">
        <v>80</v>
      </c>
      <c r="E81" s="26" t="s">
        <v>16</v>
      </c>
      <c r="F81" s="12" t="s">
        <v>81</v>
      </c>
      <c r="G81" s="12" t="s">
        <v>16</v>
      </c>
      <c r="H81" s="12" t="s">
        <v>16</v>
      </c>
      <c r="I81" s="12" t="s">
        <v>16</v>
      </c>
      <c r="J81" s="12" t="s">
        <v>19</v>
      </c>
      <c r="K81" s="12" t="s">
        <v>16</v>
      </c>
      <c r="L81" s="12" t="s">
        <v>19</v>
      </c>
      <c r="M81" s="14"/>
      <c r="N81" s="15"/>
      <c r="O81" s="15"/>
      <c r="P81" s="15"/>
      <c r="Q81" s="15"/>
      <c r="R81" s="15"/>
      <c r="S81" s="15"/>
      <c r="T81" s="15"/>
      <c r="U81" s="15"/>
      <c r="V81" s="15"/>
      <c r="W81" s="15"/>
      <c r="X81" s="15"/>
      <c r="Y81" s="15"/>
      <c r="Z81" s="15"/>
      <c r="AA81" s="15"/>
      <c r="AB81" s="15"/>
      <c r="AC81" s="15"/>
    </row>
    <row r="82" spans="1:29" ht="14" x14ac:dyDescent="0.15">
      <c r="A82" s="17" t="str">
        <f>HYPERLINK("https://drive.google.com/open?id=1ukXh6N6c_UutsjoWjilAdWNad28gU7Rv","Guatemala (GT)")</f>
        <v>Guatemala (GT)</v>
      </c>
      <c r="B82" s="18" t="s">
        <v>13</v>
      </c>
      <c r="C82" s="18" t="s">
        <v>14</v>
      </c>
      <c r="D82" s="18" t="s">
        <v>26</v>
      </c>
      <c r="E82" s="18" t="s">
        <v>16</v>
      </c>
      <c r="F82" s="18" t="s">
        <v>26</v>
      </c>
      <c r="G82" s="18" t="s">
        <v>16</v>
      </c>
      <c r="H82" s="18" t="s">
        <v>27</v>
      </c>
      <c r="I82" s="18" t="s">
        <v>27</v>
      </c>
      <c r="J82" s="20" t="s">
        <v>25</v>
      </c>
      <c r="K82" s="18" t="s">
        <v>16</v>
      </c>
      <c r="L82" s="18" t="s">
        <v>19</v>
      </c>
      <c r="M82" s="19" t="s">
        <v>20</v>
      </c>
    </row>
    <row r="83" spans="1:29" ht="14" x14ac:dyDescent="0.15">
      <c r="A83" s="21" t="str">
        <f>HYPERLINK("https://drive.google.com/open?id=1a7KwG3xJW_Wl80m02XyD-CSZeTcWk0Zz","Guatemala (GT)")</f>
        <v>Guatemala (GT)</v>
      </c>
      <c r="B83" s="12" t="s">
        <v>21</v>
      </c>
      <c r="C83" s="12" t="s">
        <v>14</v>
      </c>
      <c r="D83" s="12" t="s">
        <v>27</v>
      </c>
      <c r="E83" s="12" t="s">
        <v>16</v>
      </c>
      <c r="F83" s="13" t="s">
        <v>26</v>
      </c>
      <c r="G83" s="12" t="s">
        <v>16</v>
      </c>
      <c r="H83" s="12" t="s">
        <v>16</v>
      </c>
      <c r="I83" s="12" t="s">
        <v>16</v>
      </c>
      <c r="J83" s="12" t="s">
        <v>19</v>
      </c>
      <c r="K83" s="12" t="s">
        <v>16</v>
      </c>
      <c r="L83" s="12" t="s">
        <v>19</v>
      </c>
      <c r="M83" s="14"/>
      <c r="N83" s="15"/>
      <c r="O83" s="15"/>
      <c r="P83" s="15"/>
      <c r="Q83" s="15"/>
      <c r="R83" s="15"/>
      <c r="S83" s="15"/>
      <c r="T83" s="15"/>
      <c r="U83" s="15"/>
      <c r="V83" s="15"/>
      <c r="W83" s="15"/>
      <c r="X83" s="15"/>
      <c r="Y83" s="15"/>
      <c r="Z83" s="15"/>
      <c r="AA83" s="15"/>
      <c r="AB83" s="15"/>
      <c r="AC83" s="15"/>
    </row>
    <row r="84" spans="1:29" ht="14" x14ac:dyDescent="0.15">
      <c r="A84" s="17" t="str">
        <f>HYPERLINK("https://drive.google.com/open?id=1Zs6EodsmcE25P3BfBtoYJc017UWR_g90","Haiti (HT)")</f>
        <v>Haiti (HT)</v>
      </c>
      <c r="B84" s="18" t="s">
        <v>13</v>
      </c>
      <c r="C84" s="18" t="s">
        <v>14</v>
      </c>
      <c r="D84" s="18" t="s">
        <v>83</v>
      </c>
      <c r="E84" s="18" t="s">
        <v>16</v>
      </c>
      <c r="F84" s="18" t="s">
        <v>83</v>
      </c>
      <c r="G84" s="18" t="s">
        <v>16</v>
      </c>
      <c r="H84" s="18" t="s">
        <v>83</v>
      </c>
      <c r="I84" s="18" t="s">
        <v>83</v>
      </c>
      <c r="J84" s="18" t="s">
        <v>19</v>
      </c>
      <c r="K84" s="18" t="s">
        <v>16</v>
      </c>
      <c r="L84" s="18" t="s">
        <v>19</v>
      </c>
      <c r="M84" s="29" t="s">
        <v>84</v>
      </c>
    </row>
    <row r="85" spans="1:29" ht="14" x14ac:dyDescent="0.15">
      <c r="A85" s="21" t="str">
        <f>HYPERLINK("https://drive.google.com/open?id=1NDYAusLNxojw8BsiL2CZeFe5xZfLX8l6","Haiti (HT)")</f>
        <v>Haiti (HT)</v>
      </c>
      <c r="B85" s="12" t="s">
        <v>21</v>
      </c>
      <c r="C85" s="12" t="s">
        <v>14</v>
      </c>
      <c r="D85" s="12" t="s">
        <v>83</v>
      </c>
      <c r="E85" s="12" t="s">
        <v>16</v>
      </c>
      <c r="F85" s="12" t="s">
        <v>83</v>
      </c>
      <c r="G85" s="12" t="s">
        <v>16</v>
      </c>
      <c r="H85" s="12" t="s">
        <v>16</v>
      </c>
      <c r="I85" s="12" t="s">
        <v>16</v>
      </c>
      <c r="J85" s="12" t="s">
        <v>19</v>
      </c>
      <c r="K85" s="12" t="s">
        <v>16</v>
      </c>
      <c r="L85" s="12" t="s">
        <v>19</v>
      </c>
      <c r="M85" s="14"/>
      <c r="N85" s="15"/>
      <c r="O85" s="15"/>
      <c r="P85" s="15"/>
      <c r="Q85" s="15"/>
      <c r="R85" s="15"/>
      <c r="S85" s="15"/>
      <c r="T85" s="15"/>
      <c r="U85" s="15"/>
      <c r="V85" s="15"/>
      <c r="W85" s="15"/>
      <c r="X85" s="15"/>
      <c r="Y85" s="15"/>
      <c r="Z85" s="15"/>
      <c r="AA85" s="15"/>
      <c r="AB85" s="15"/>
      <c r="AC85" s="15"/>
    </row>
    <row r="86" spans="1:29" ht="14" x14ac:dyDescent="0.15">
      <c r="A86" s="17" t="str">
        <f>HYPERLINK("https://drive.google.com/open?id=1g_fU2sbbXcyVcXRXHGCd8bebIQYYZIWy","Honduras (HN)")</f>
        <v>Honduras (HN)</v>
      </c>
      <c r="B86" s="18" t="s">
        <v>13</v>
      </c>
      <c r="C86" s="18" t="s">
        <v>14</v>
      </c>
      <c r="D86" s="18" t="s">
        <v>26</v>
      </c>
      <c r="E86" s="18" t="s">
        <v>16</v>
      </c>
      <c r="F86" s="18" t="s">
        <v>26</v>
      </c>
      <c r="G86" s="18" t="s">
        <v>16</v>
      </c>
      <c r="H86" s="18" t="s">
        <v>27</v>
      </c>
      <c r="I86" s="18" t="s">
        <v>27</v>
      </c>
      <c r="J86" s="20" t="s">
        <v>25</v>
      </c>
      <c r="K86" s="18" t="s">
        <v>16</v>
      </c>
      <c r="L86" s="18" t="s">
        <v>19</v>
      </c>
      <c r="M86" s="19" t="s">
        <v>20</v>
      </c>
    </row>
    <row r="87" spans="1:29" ht="14" x14ac:dyDescent="0.15">
      <c r="A87" s="21" t="str">
        <f>HYPERLINK("https://drive.google.com/open?id=1Vw1zXV2C547ppUphLcE1M_y_JQv2bSiX","Honduras (HN)")</f>
        <v>Honduras (HN)</v>
      </c>
      <c r="B87" s="12" t="s">
        <v>21</v>
      </c>
      <c r="C87" s="12" t="s">
        <v>14</v>
      </c>
      <c r="D87" s="12" t="s">
        <v>27</v>
      </c>
      <c r="E87" s="12" t="s">
        <v>16</v>
      </c>
      <c r="F87" s="13" t="s">
        <v>26</v>
      </c>
      <c r="G87" s="12" t="s">
        <v>16</v>
      </c>
      <c r="H87" s="12" t="s">
        <v>16</v>
      </c>
      <c r="I87" s="12" t="s">
        <v>16</v>
      </c>
      <c r="J87" s="12" t="s">
        <v>19</v>
      </c>
      <c r="K87" s="12" t="s">
        <v>16</v>
      </c>
      <c r="L87" s="12" t="s">
        <v>19</v>
      </c>
      <c r="M87" s="14"/>
      <c r="N87" s="15"/>
      <c r="O87" s="15"/>
      <c r="P87" s="15"/>
      <c r="Q87" s="15"/>
      <c r="R87" s="15"/>
      <c r="S87" s="15"/>
      <c r="T87" s="15"/>
      <c r="U87" s="15"/>
      <c r="V87" s="15"/>
      <c r="W87" s="15"/>
      <c r="X87" s="15"/>
      <c r="Y87" s="15"/>
      <c r="Z87" s="15"/>
      <c r="AA87" s="15"/>
      <c r="AB87" s="15"/>
      <c r="AC87" s="15"/>
    </row>
    <row r="88" spans="1:29" ht="14" x14ac:dyDescent="0.15">
      <c r="A88" s="22" t="str">
        <f>HYPERLINK("https://drive.google.com/open?id=1ni1wt-h24ybbIob2S-WJZNtLfrB_fXky","Hong Kong (HK)")</f>
        <v>Hong Kong (HK)</v>
      </c>
      <c r="B88" s="18" t="s">
        <v>13</v>
      </c>
      <c r="C88" s="18" t="s">
        <v>14</v>
      </c>
      <c r="D88" s="18" t="s">
        <v>85</v>
      </c>
      <c r="E88" s="18" t="s">
        <v>16</v>
      </c>
      <c r="F88" s="19" t="s">
        <v>86</v>
      </c>
      <c r="G88" s="18" t="s">
        <v>16</v>
      </c>
      <c r="H88" s="19" t="s">
        <v>86</v>
      </c>
      <c r="I88" s="19" t="s">
        <v>86</v>
      </c>
      <c r="J88" s="23" t="s">
        <v>87</v>
      </c>
      <c r="K88" s="18" t="s">
        <v>14</v>
      </c>
      <c r="L88" s="18" t="s">
        <v>19</v>
      </c>
      <c r="M88" s="19"/>
    </row>
    <row r="89" spans="1:29" ht="14" x14ac:dyDescent="0.15">
      <c r="A89" s="25" t="str">
        <f>HYPERLINK("https://drive.google.com/open?id=1ZuB04iupqnRVDc9IqIVMzPRhT6MNAgqB","Hong Kong (HK)")</f>
        <v>Hong Kong (HK)</v>
      </c>
      <c r="B89" s="12" t="s">
        <v>21</v>
      </c>
      <c r="C89" s="12" t="s">
        <v>14</v>
      </c>
      <c r="D89" s="12" t="s">
        <v>85</v>
      </c>
      <c r="E89" s="12" t="s">
        <v>16</v>
      </c>
      <c r="F89" s="19" t="s">
        <v>86</v>
      </c>
      <c r="G89" s="12" t="s">
        <v>16</v>
      </c>
      <c r="H89" s="12" t="s">
        <v>16</v>
      </c>
      <c r="I89" s="12" t="s">
        <v>16</v>
      </c>
      <c r="J89" s="12" t="s">
        <v>19</v>
      </c>
      <c r="K89" s="12" t="s">
        <v>16</v>
      </c>
      <c r="L89" s="12" t="s">
        <v>19</v>
      </c>
      <c r="M89" s="14"/>
      <c r="N89" s="15"/>
      <c r="O89" s="15"/>
      <c r="P89" s="15"/>
      <c r="Q89" s="15"/>
      <c r="R89" s="15"/>
      <c r="S89" s="15"/>
      <c r="T89" s="15"/>
      <c r="U89" s="15"/>
      <c r="V89" s="15"/>
      <c r="W89" s="15"/>
      <c r="X89" s="15"/>
      <c r="Y89" s="15"/>
      <c r="Z89" s="15"/>
      <c r="AA89" s="15"/>
      <c r="AB89" s="15"/>
      <c r="AC89" s="15"/>
    </row>
    <row r="90" spans="1:29" ht="14" x14ac:dyDescent="0.15">
      <c r="A90" s="17" t="str">
        <f>HYPERLINK("https://drive.google.com/open?id=1MmOjC3UKN-rwGIe_HIKo3TZDoDzSC6xJ","Hungary (HU)")</f>
        <v>Hungary (HU)</v>
      </c>
      <c r="B90" s="18" t="s">
        <v>13</v>
      </c>
      <c r="C90" s="18" t="s">
        <v>14</v>
      </c>
      <c r="D90" s="18" t="s">
        <v>88</v>
      </c>
      <c r="E90" s="18" t="s">
        <v>16</v>
      </c>
      <c r="F90" s="19" t="s">
        <v>89</v>
      </c>
      <c r="G90" s="18" t="s">
        <v>16</v>
      </c>
      <c r="H90" s="18" t="s">
        <v>88</v>
      </c>
      <c r="I90" s="18" t="s">
        <v>88</v>
      </c>
      <c r="J90" s="23" t="s">
        <v>25</v>
      </c>
      <c r="K90" s="18" t="s">
        <v>16</v>
      </c>
      <c r="L90" s="18" t="s">
        <v>19</v>
      </c>
      <c r="M90" s="19" t="s">
        <v>20</v>
      </c>
    </row>
    <row r="91" spans="1:29" ht="14" x14ac:dyDescent="0.15">
      <c r="A91" s="21" t="str">
        <f>HYPERLINK("https://drive.google.com/open?id=10jX7rUkEEIG6irmYOzOaqXGc-MTOgsH-","Hungary (HU)")</f>
        <v>Hungary (HU)</v>
      </c>
      <c r="B91" s="12" t="s">
        <v>21</v>
      </c>
      <c r="C91" s="12" t="s">
        <v>14</v>
      </c>
      <c r="D91" s="12" t="s">
        <v>88</v>
      </c>
      <c r="E91" s="12" t="s">
        <v>16</v>
      </c>
      <c r="F91" s="13" t="s">
        <v>89</v>
      </c>
      <c r="G91" s="12" t="s">
        <v>16</v>
      </c>
      <c r="H91" s="12" t="s">
        <v>16</v>
      </c>
      <c r="I91" s="12" t="s">
        <v>16</v>
      </c>
      <c r="J91" s="12" t="s">
        <v>19</v>
      </c>
      <c r="K91" s="12" t="s">
        <v>16</v>
      </c>
      <c r="L91" s="12" t="s">
        <v>19</v>
      </c>
      <c r="M91" s="14"/>
      <c r="N91" s="15"/>
      <c r="O91" s="15"/>
      <c r="P91" s="15"/>
      <c r="Q91" s="15"/>
      <c r="R91" s="15"/>
      <c r="S91" s="15"/>
      <c r="T91" s="15"/>
      <c r="U91" s="15"/>
      <c r="V91" s="15"/>
      <c r="W91" s="15"/>
      <c r="X91" s="15"/>
      <c r="Y91" s="15"/>
      <c r="Z91" s="15"/>
      <c r="AA91" s="15"/>
      <c r="AB91" s="15"/>
      <c r="AC91" s="15"/>
    </row>
    <row r="92" spans="1:29" ht="14" x14ac:dyDescent="0.15">
      <c r="A92" s="17" t="str">
        <f>HYPERLINK("https://drive.google.com/open?id=1XfisMgO7agxal94gCYOhS26hfnI_sX9F","Iceland (IS)")</f>
        <v>Iceland (IS)</v>
      </c>
      <c r="B92" s="18" t="s">
        <v>13</v>
      </c>
      <c r="C92" s="18" t="s">
        <v>14</v>
      </c>
      <c r="D92" s="18" t="s">
        <v>90</v>
      </c>
      <c r="E92" s="18" t="s">
        <v>16</v>
      </c>
      <c r="F92" s="19" t="s">
        <v>91</v>
      </c>
      <c r="G92" s="18" t="s">
        <v>16</v>
      </c>
      <c r="H92" s="18" t="s">
        <v>90</v>
      </c>
      <c r="I92" s="18" t="s">
        <v>90</v>
      </c>
      <c r="J92" s="18" t="s">
        <v>92</v>
      </c>
      <c r="K92" s="18" t="s">
        <v>16</v>
      </c>
      <c r="L92" s="18" t="s">
        <v>19</v>
      </c>
      <c r="M92" s="19" t="s">
        <v>20</v>
      </c>
    </row>
    <row r="93" spans="1:29" ht="14" x14ac:dyDescent="0.15">
      <c r="A93" s="21" t="str">
        <f>HYPERLINK("https://drive.google.com/open?id=1XgFBwMMovjnija0E_YxvTfb1exL7nAaJ","Iceland (IS)")</f>
        <v>Iceland (IS)</v>
      </c>
      <c r="B93" s="12" t="s">
        <v>21</v>
      </c>
      <c r="C93" s="12" t="s">
        <v>14</v>
      </c>
      <c r="D93" s="12" t="s">
        <v>90</v>
      </c>
      <c r="E93" s="12" t="s">
        <v>16</v>
      </c>
      <c r="F93" s="13" t="s">
        <v>91</v>
      </c>
      <c r="G93" s="12" t="s">
        <v>16</v>
      </c>
      <c r="H93" s="12" t="s">
        <v>16</v>
      </c>
      <c r="I93" s="12" t="s">
        <v>16</v>
      </c>
      <c r="J93" s="12" t="s">
        <v>19</v>
      </c>
      <c r="K93" s="12" t="s">
        <v>16</v>
      </c>
      <c r="L93" s="12" t="s">
        <v>19</v>
      </c>
      <c r="M93" s="14"/>
      <c r="N93" s="15"/>
      <c r="O93" s="15"/>
      <c r="P93" s="15"/>
      <c r="Q93" s="15"/>
      <c r="R93" s="15"/>
      <c r="S93" s="15"/>
      <c r="T93" s="15"/>
      <c r="U93" s="15"/>
      <c r="V93" s="15"/>
      <c r="W93" s="15"/>
      <c r="X93" s="15"/>
      <c r="Y93" s="15"/>
      <c r="Z93" s="15"/>
      <c r="AA93" s="15"/>
      <c r="AB93" s="15"/>
      <c r="AC93" s="15"/>
    </row>
    <row r="94" spans="1:29" ht="14" x14ac:dyDescent="0.15">
      <c r="A94" s="22" t="str">
        <f>HYPERLINK("https://drive.google.com/open?id=1Bv_1bbYRZn53bx6RbHdxFKmZLHQQBo_u","India (IN)")</f>
        <v>India (IN)</v>
      </c>
      <c r="B94" s="18" t="s">
        <v>13</v>
      </c>
      <c r="C94" s="18" t="s">
        <v>14</v>
      </c>
      <c r="D94" s="18" t="s">
        <v>93</v>
      </c>
      <c r="E94" s="18" t="s">
        <v>16</v>
      </c>
      <c r="F94" s="19" t="s">
        <v>94</v>
      </c>
      <c r="G94" s="18" t="s">
        <v>16</v>
      </c>
      <c r="H94" s="18" t="s">
        <v>93</v>
      </c>
      <c r="I94" s="18" t="s">
        <v>93</v>
      </c>
      <c r="J94" s="20" t="s">
        <v>95</v>
      </c>
      <c r="K94" s="18" t="s">
        <v>14</v>
      </c>
      <c r="L94" s="18" t="s">
        <v>19</v>
      </c>
      <c r="M94" s="18" t="s">
        <v>96</v>
      </c>
    </row>
    <row r="95" spans="1:29" ht="14" x14ac:dyDescent="0.15">
      <c r="A95" s="25" t="str">
        <f>HYPERLINK("https://drive.google.com/open?id=1puxGFfGK-hae8BkCDctvKXNDavxoF4DE","India (IN)")</f>
        <v>India (IN)</v>
      </c>
      <c r="B95" s="12" t="s">
        <v>21</v>
      </c>
      <c r="C95" s="12" t="s">
        <v>14</v>
      </c>
      <c r="D95" s="12" t="s">
        <v>93</v>
      </c>
      <c r="E95" s="12" t="s">
        <v>16</v>
      </c>
      <c r="F95" s="13" t="s">
        <v>94</v>
      </c>
      <c r="G95" s="12" t="s">
        <v>16</v>
      </c>
      <c r="H95" s="12" t="s">
        <v>16</v>
      </c>
      <c r="I95" s="12" t="s">
        <v>16</v>
      </c>
      <c r="J95" s="12" t="s">
        <v>19</v>
      </c>
      <c r="K95" s="12" t="s">
        <v>16</v>
      </c>
      <c r="L95" s="12" t="s">
        <v>19</v>
      </c>
      <c r="M95" s="15"/>
      <c r="N95" s="15"/>
      <c r="O95" s="15"/>
      <c r="P95" s="15"/>
      <c r="Q95" s="15"/>
      <c r="R95" s="15"/>
      <c r="S95" s="15"/>
      <c r="T95" s="15"/>
      <c r="U95" s="15"/>
      <c r="V95" s="15"/>
      <c r="W95" s="15"/>
      <c r="X95" s="15"/>
      <c r="Y95" s="15"/>
      <c r="Z95" s="15"/>
      <c r="AA95" s="15"/>
      <c r="AB95" s="15"/>
      <c r="AC95" s="15"/>
    </row>
    <row r="96" spans="1:29" ht="14" x14ac:dyDescent="0.15">
      <c r="A96" s="22" t="str">
        <f>HYPERLINK("https://drive.google.com/open?id=1TZHcZ4QKLGNkhOwjUGl8uUMcNZTRbea_","Indonesia (ID)")</f>
        <v>Indonesia (ID)</v>
      </c>
      <c r="B96" s="18" t="s">
        <v>13</v>
      </c>
      <c r="C96" s="18" t="s">
        <v>14</v>
      </c>
      <c r="D96" s="18" t="s">
        <v>97</v>
      </c>
      <c r="E96" s="18" t="s">
        <v>16</v>
      </c>
      <c r="F96" s="19" t="s">
        <v>98</v>
      </c>
      <c r="G96" s="18" t="s">
        <v>16</v>
      </c>
      <c r="H96" s="18" t="s">
        <v>97</v>
      </c>
      <c r="I96" s="18" t="s">
        <v>97</v>
      </c>
      <c r="J96" s="23" t="s">
        <v>99</v>
      </c>
      <c r="K96" s="18" t="s">
        <v>14</v>
      </c>
      <c r="L96" s="23" t="s">
        <v>100</v>
      </c>
      <c r="M96" s="29" t="s">
        <v>20</v>
      </c>
    </row>
    <row r="97" spans="1:29" ht="14" x14ac:dyDescent="0.15">
      <c r="A97" s="25" t="str">
        <f>HYPERLINK("https://drive.google.com/open?id=1H423kI7Bp1cR3sH9vvz8A9B_UEp50g28","Indonesia (ID)")</f>
        <v>Indonesia (ID)</v>
      </c>
      <c r="B97" s="12" t="s">
        <v>21</v>
      </c>
      <c r="C97" s="12" t="s">
        <v>14</v>
      </c>
      <c r="D97" s="12" t="s">
        <v>97</v>
      </c>
      <c r="E97" s="12" t="s">
        <v>16</v>
      </c>
      <c r="F97" s="13" t="s">
        <v>98</v>
      </c>
      <c r="G97" s="12" t="s">
        <v>16</v>
      </c>
      <c r="H97" s="12" t="s">
        <v>16</v>
      </c>
      <c r="I97" s="12" t="s">
        <v>16</v>
      </c>
      <c r="J97" s="12" t="s">
        <v>19</v>
      </c>
      <c r="K97" s="12" t="s">
        <v>16</v>
      </c>
      <c r="L97" s="12" t="s">
        <v>19</v>
      </c>
      <c r="M97" s="30"/>
      <c r="N97" s="15"/>
      <c r="O97" s="15"/>
      <c r="P97" s="15"/>
      <c r="Q97" s="15"/>
      <c r="R97" s="15"/>
      <c r="S97" s="15"/>
      <c r="T97" s="15"/>
      <c r="U97" s="15"/>
      <c r="V97" s="15"/>
      <c r="W97" s="15"/>
      <c r="X97" s="15"/>
      <c r="Y97" s="15"/>
      <c r="Z97" s="15"/>
      <c r="AA97" s="15"/>
      <c r="AB97" s="15"/>
      <c r="AC97" s="15"/>
    </row>
    <row r="98" spans="1:29" ht="14" x14ac:dyDescent="0.15">
      <c r="A98" s="22" t="str">
        <f>HYPERLINK("https://drive.google.com/open?id=1D0FIrfi6rFEUiwKjvBAtgz3_MoqrSyUv","Ireland (IE)")</f>
        <v>Ireland (IE)</v>
      </c>
      <c r="B98" s="18" t="s">
        <v>13</v>
      </c>
      <c r="C98" s="18" t="s">
        <v>14</v>
      </c>
      <c r="D98" s="18" t="s">
        <v>24</v>
      </c>
      <c r="E98" s="18" t="s">
        <v>16</v>
      </c>
      <c r="F98" s="19" t="s">
        <v>24</v>
      </c>
      <c r="G98" s="18" t="s">
        <v>16</v>
      </c>
      <c r="H98" s="18" t="s">
        <v>24</v>
      </c>
      <c r="I98" s="18" t="s">
        <v>24</v>
      </c>
      <c r="J98" s="18" t="s">
        <v>101</v>
      </c>
      <c r="K98" s="18" t="s">
        <v>16</v>
      </c>
      <c r="L98" s="18" t="s">
        <v>19</v>
      </c>
      <c r="M98" s="24"/>
    </row>
    <row r="99" spans="1:29" ht="14" x14ac:dyDescent="0.15">
      <c r="A99" s="25" t="str">
        <f>HYPERLINK("https://drive.google.com/open?id=1jYsFFebM0ekmbIrHgOXaP8dhF-UvynLq","Ireland (IE)")</f>
        <v>Ireland (IE)</v>
      </c>
      <c r="B99" s="12" t="s">
        <v>21</v>
      </c>
      <c r="C99" s="12" t="s">
        <v>14</v>
      </c>
      <c r="D99" s="12" t="s">
        <v>24</v>
      </c>
      <c r="E99" s="12" t="s">
        <v>16</v>
      </c>
      <c r="F99" s="13" t="s">
        <v>24</v>
      </c>
      <c r="G99" s="12" t="s">
        <v>16</v>
      </c>
      <c r="H99" s="12" t="s">
        <v>16</v>
      </c>
      <c r="I99" s="12" t="s">
        <v>16</v>
      </c>
      <c r="J99" s="12" t="s">
        <v>19</v>
      </c>
      <c r="K99" s="12" t="s">
        <v>16</v>
      </c>
      <c r="L99" s="12" t="s">
        <v>19</v>
      </c>
      <c r="M99" s="14"/>
      <c r="N99" s="15"/>
      <c r="O99" s="15"/>
      <c r="P99" s="15"/>
      <c r="Q99" s="15"/>
      <c r="R99" s="15"/>
      <c r="S99" s="15"/>
      <c r="T99" s="15"/>
      <c r="U99" s="15"/>
      <c r="V99" s="15"/>
      <c r="W99" s="15"/>
      <c r="X99" s="15"/>
      <c r="Y99" s="15"/>
      <c r="Z99" s="15"/>
      <c r="AA99" s="15"/>
      <c r="AB99" s="15"/>
      <c r="AC99" s="15"/>
    </row>
    <row r="100" spans="1:29" ht="14" x14ac:dyDescent="0.15">
      <c r="A100" s="22" t="str">
        <f>HYPERLINK("https://drive.google.com/open?id=1gSvZ-PK1wd_nSJtef_Pw1Zk8bEwCDoIa","Italy (IT)")</f>
        <v>Italy (IT)</v>
      </c>
      <c r="B100" s="18" t="s">
        <v>13</v>
      </c>
      <c r="C100" s="18" t="s">
        <v>14</v>
      </c>
      <c r="D100" s="18" t="s">
        <v>102</v>
      </c>
      <c r="E100" s="18" t="s">
        <v>16</v>
      </c>
      <c r="F100" s="19" t="s">
        <v>102</v>
      </c>
      <c r="G100" s="18" t="s">
        <v>16</v>
      </c>
      <c r="H100" s="18" t="s">
        <v>102</v>
      </c>
      <c r="I100" s="18" t="s">
        <v>103</v>
      </c>
      <c r="J100" s="18" t="s">
        <v>104</v>
      </c>
      <c r="K100" s="18" t="s">
        <v>14</v>
      </c>
      <c r="L100" s="23" t="s">
        <v>105</v>
      </c>
      <c r="M100" s="19" t="s">
        <v>78</v>
      </c>
    </row>
    <row r="101" spans="1:29" ht="14" x14ac:dyDescent="0.15">
      <c r="A101" s="25" t="str">
        <f>HYPERLINK("https://drive.google.com/open?id=1sZuyMw0w523EVIV7NQ7hEK9kS8_j9aaL","Italy (IT)")</f>
        <v>Italy (IT)</v>
      </c>
      <c r="B101" s="12" t="s">
        <v>21</v>
      </c>
      <c r="C101" s="12" t="s">
        <v>14</v>
      </c>
      <c r="D101" s="12" t="s">
        <v>102</v>
      </c>
      <c r="E101" s="12" t="s">
        <v>16</v>
      </c>
      <c r="F101" s="13" t="s">
        <v>102</v>
      </c>
      <c r="G101" s="12" t="s">
        <v>16</v>
      </c>
      <c r="H101" s="12" t="s">
        <v>16</v>
      </c>
      <c r="I101" s="12" t="s">
        <v>16</v>
      </c>
      <c r="J101" s="12" t="s">
        <v>19</v>
      </c>
      <c r="K101" s="12" t="s">
        <v>16</v>
      </c>
      <c r="L101" s="12" t="s">
        <v>19</v>
      </c>
      <c r="M101" s="14"/>
      <c r="N101" s="15"/>
      <c r="O101" s="15"/>
      <c r="P101" s="15"/>
      <c r="Q101" s="15"/>
      <c r="R101" s="15"/>
      <c r="S101" s="15"/>
      <c r="T101" s="15"/>
      <c r="U101" s="15"/>
      <c r="V101" s="15"/>
      <c r="W101" s="15"/>
      <c r="X101" s="15"/>
      <c r="Y101" s="15"/>
      <c r="Z101" s="15"/>
      <c r="AA101" s="15"/>
      <c r="AB101" s="15"/>
      <c r="AC101" s="15"/>
    </row>
    <row r="102" spans="1:29" ht="14" x14ac:dyDescent="0.15">
      <c r="A102" s="17" t="str">
        <f>HYPERLINK("https://drive.google.com/open?id=1qZ20lCNd550DTloMJsdXtPGf6WqO1S1t","Ivory Coast (CI)")</f>
        <v>Ivory Coast (CI)</v>
      </c>
      <c r="B102" s="18" t="s">
        <v>13</v>
      </c>
      <c r="C102" s="18" t="s">
        <v>14</v>
      </c>
      <c r="D102" s="18" t="s">
        <v>46</v>
      </c>
      <c r="E102" s="18" t="s">
        <v>16</v>
      </c>
      <c r="F102" s="19" t="s">
        <v>47</v>
      </c>
      <c r="G102" s="18" t="s">
        <v>16</v>
      </c>
      <c r="H102" s="18" t="s">
        <v>46</v>
      </c>
      <c r="I102" s="18" t="s">
        <v>46</v>
      </c>
      <c r="J102" s="18" t="s">
        <v>48</v>
      </c>
      <c r="K102" s="18" t="s">
        <v>16</v>
      </c>
      <c r="L102" s="18" t="s">
        <v>19</v>
      </c>
      <c r="M102" s="29" t="s">
        <v>20</v>
      </c>
    </row>
    <row r="103" spans="1:29" ht="14" x14ac:dyDescent="0.15">
      <c r="A103" s="21" t="str">
        <f>HYPERLINK("https://drive.google.com/open?id=15yXGYCuS7q1xEY-y3caEiamU9KD9IrG_","Ivory Coast (CI)")</f>
        <v>Ivory Coast (CI)</v>
      </c>
      <c r="B103" s="12" t="s">
        <v>21</v>
      </c>
      <c r="C103" s="12" t="s">
        <v>14</v>
      </c>
      <c r="D103" s="12" t="s">
        <v>46</v>
      </c>
      <c r="E103" s="12" t="s">
        <v>16</v>
      </c>
      <c r="F103" s="13" t="s">
        <v>47</v>
      </c>
      <c r="G103" s="12" t="s">
        <v>16</v>
      </c>
      <c r="H103" s="12" t="s">
        <v>16</v>
      </c>
      <c r="I103" s="12" t="s">
        <v>16</v>
      </c>
      <c r="J103" s="12" t="s">
        <v>19</v>
      </c>
      <c r="K103" s="12" t="s">
        <v>16</v>
      </c>
      <c r="L103" s="12" t="s">
        <v>19</v>
      </c>
      <c r="M103" s="14"/>
      <c r="N103" s="15"/>
      <c r="O103" s="15"/>
      <c r="P103" s="15"/>
      <c r="Q103" s="15"/>
      <c r="R103" s="15"/>
      <c r="S103" s="15"/>
      <c r="T103" s="15"/>
      <c r="U103" s="15"/>
      <c r="V103" s="15"/>
      <c r="W103" s="15"/>
      <c r="X103" s="15"/>
      <c r="Y103" s="15"/>
      <c r="Z103" s="15"/>
      <c r="AA103" s="15"/>
      <c r="AB103" s="15"/>
      <c r="AC103" s="15"/>
    </row>
    <row r="104" spans="1:29" ht="14" x14ac:dyDescent="0.15">
      <c r="A104" s="17" t="str">
        <f>HYPERLINK("https://drive.google.com/open?id=1raEcjpusPI-OXwWTHwEQS3dXSAgQ64oq","Jamaica (JM)")</f>
        <v>Jamaica (JM)</v>
      </c>
      <c r="B104" s="18" t="s">
        <v>13</v>
      </c>
      <c r="C104" s="18" t="s">
        <v>14</v>
      </c>
      <c r="D104" s="18" t="s">
        <v>24</v>
      </c>
      <c r="E104" s="18" t="s">
        <v>16</v>
      </c>
      <c r="F104" s="18" t="s">
        <v>24</v>
      </c>
      <c r="G104" s="18" t="s">
        <v>16</v>
      </c>
      <c r="H104" s="18" t="s">
        <v>24</v>
      </c>
      <c r="I104" s="18" t="s">
        <v>24</v>
      </c>
      <c r="J104" s="18" t="s">
        <v>25</v>
      </c>
      <c r="K104" s="18" t="s">
        <v>16</v>
      </c>
      <c r="L104" s="18" t="s">
        <v>19</v>
      </c>
      <c r="M104" s="24"/>
    </row>
    <row r="105" spans="1:29" ht="14" x14ac:dyDescent="0.15">
      <c r="A105" s="21" t="str">
        <f>HYPERLINK("https://drive.google.com/open?id=1maHaRvLtG6XPTqqkVRugli8ftnbqg4Bp","Jamaica (JM)")</f>
        <v>Jamaica (JM)</v>
      </c>
      <c r="B105" s="12" t="s">
        <v>21</v>
      </c>
      <c r="C105" s="12" t="s">
        <v>14</v>
      </c>
      <c r="D105" s="12" t="s">
        <v>24</v>
      </c>
      <c r="E105" s="12" t="s">
        <v>16</v>
      </c>
      <c r="F105" s="12" t="s">
        <v>24</v>
      </c>
      <c r="G105" s="12" t="s">
        <v>16</v>
      </c>
      <c r="H105" s="12" t="s">
        <v>16</v>
      </c>
      <c r="I105" s="12" t="s">
        <v>16</v>
      </c>
      <c r="J105" s="12" t="s">
        <v>19</v>
      </c>
      <c r="K105" s="12" t="s">
        <v>16</v>
      </c>
      <c r="L105" s="12" t="s">
        <v>19</v>
      </c>
      <c r="M105" s="14"/>
      <c r="N105" s="15"/>
      <c r="O105" s="15"/>
      <c r="P105" s="15"/>
      <c r="Q105" s="15"/>
      <c r="R105" s="15"/>
      <c r="S105" s="15"/>
      <c r="T105" s="15"/>
      <c r="U105" s="15"/>
      <c r="V105" s="15"/>
      <c r="W105" s="15"/>
      <c r="X105" s="15"/>
      <c r="Y105" s="15"/>
      <c r="Z105" s="15"/>
      <c r="AA105" s="15"/>
      <c r="AB105" s="15"/>
      <c r="AC105" s="15"/>
    </row>
    <row r="106" spans="1:29" ht="14" x14ac:dyDescent="0.15">
      <c r="A106" s="22" t="str">
        <f>HYPERLINK("https://drive.google.com/open?id=1lbFGTfkjxF1gMeJuQlRSBH9dAdTH9L8G","Japan (JP)")</f>
        <v>Japan (JP)</v>
      </c>
      <c r="B106" s="18" t="s">
        <v>13</v>
      </c>
      <c r="C106" s="18" t="s">
        <v>14</v>
      </c>
      <c r="D106" s="18" t="s">
        <v>106</v>
      </c>
      <c r="E106" s="18" t="s">
        <v>16</v>
      </c>
      <c r="F106" s="18" t="s">
        <v>106</v>
      </c>
      <c r="G106" s="18" t="s">
        <v>16</v>
      </c>
      <c r="H106" s="18" t="s">
        <v>106</v>
      </c>
      <c r="I106" s="18" t="s">
        <v>107</v>
      </c>
      <c r="J106" s="23" t="s">
        <v>108</v>
      </c>
      <c r="K106" s="18" t="s">
        <v>16</v>
      </c>
      <c r="L106" s="18" t="s">
        <v>19</v>
      </c>
      <c r="M106" s="19" t="s">
        <v>78</v>
      </c>
    </row>
    <row r="107" spans="1:29" ht="14" x14ac:dyDescent="0.15">
      <c r="A107" s="25" t="str">
        <f>HYPERLINK("https://drive.google.com/open?id=1Dacvs03tBvxhO0i1cBRhKfiWYKzshtd4","Japan (JP)")</f>
        <v>Japan (JP)</v>
      </c>
      <c r="B107" s="12" t="s">
        <v>21</v>
      </c>
      <c r="C107" s="12" t="s">
        <v>14</v>
      </c>
      <c r="D107" s="12" t="s">
        <v>106</v>
      </c>
      <c r="E107" s="12" t="s">
        <v>16</v>
      </c>
      <c r="F107" s="12" t="s">
        <v>106</v>
      </c>
      <c r="G107" s="12" t="s">
        <v>16</v>
      </c>
      <c r="H107" s="12" t="s">
        <v>16</v>
      </c>
      <c r="I107" s="12" t="s">
        <v>16</v>
      </c>
      <c r="J107" s="12" t="s">
        <v>19</v>
      </c>
      <c r="K107" s="12" t="s">
        <v>16</v>
      </c>
      <c r="L107" s="12" t="s">
        <v>19</v>
      </c>
      <c r="M107" s="14"/>
      <c r="N107" s="15"/>
      <c r="O107" s="15"/>
      <c r="P107" s="15"/>
      <c r="Q107" s="15"/>
      <c r="R107" s="15"/>
      <c r="S107" s="15"/>
      <c r="T107" s="15"/>
      <c r="U107" s="15"/>
      <c r="V107" s="15"/>
      <c r="W107" s="15"/>
      <c r="X107" s="15"/>
      <c r="Y107" s="15"/>
      <c r="Z107" s="15"/>
      <c r="AA107" s="15"/>
      <c r="AB107" s="15"/>
      <c r="AC107" s="15"/>
    </row>
    <row r="108" spans="1:29" ht="14" x14ac:dyDescent="0.15">
      <c r="A108" s="17" t="str">
        <f>HYPERLINK("https://drive.google.com/open?id=1zAP7bs_HtGEmf794bQZrPth5qIt9BDXg","Jordan (JO)")</f>
        <v>Jordan (JO)</v>
      </c>
      <c r="B108" s="18" t="s">
        <v>13</v>
      </c>
      <c r="C108" s="18" t="s">
        <v>14</v>
      </c>
      <c r="D108" s="18" t="s">
        <v>38</v>
      </c>
      <c r="E108" s="18" t="s">
        <v>16</v>
      </c>
      <c r="F108" s="19" t="s">
        <v>38</v>
      </c>
      <c r="G108" s="18" t="s">
        <v>16</v>
      </c>
      <c r="H108" s="18" t="s">
        <v>39</v>
      </c>
      <c r="I108" s="18" t="s">
        <v>39</v>
      </c>
      <c r="J108" s="23" t="s">
        <v>40</v>
      </c>
      <c r="K108" s="18" t="s">
        <v>14</v>
      </c>
      <c r="L108" s="23" t="s">
        <v>41</v>
      </c>
      <c r="M108" s="19" t="s">
        <v>20</v>
      </c>
    </row>
    <row r="109" spans="1:29" ht="14" x14ac:dyDescent="0.15">
      <c r="A109" s="21" t="str">
        <f>HYPERLINK("https://drive.google.com/open?id=1MWlWPRePcnC9imfAmbR2uHbBVSUH3o6Q","Jordan (JO)")</f>
        <v>Jordan (JO)</v>
      </c>
      <c r="B109" s="12" t="s">
        <v>21</v>
      </c>
      <c r="C109" s="12" t="s">
        <v>14</v>
      </c>
      <c r="D109" s="12" t="s">
        <v>39</v>
      </c>
      <c r="E109" s="12" t="s">
        <v>16</v>
      </c>
      <c r="F109" s="13" t="s">
        <v>38</v>
      </c>
      <c r="G109" s="12" t="s">
        <v>16</v>
      </c>
      <c r="H109" s="12" t="s">
        <v>16</v>
      </c>
      <c r="I109" s="12" t="s">
        <v>16</v>
      </c>
      <c r="J109" s="12" t="s">
        <v>19</v>
      </c>
      <c r="K109" s="12" t="s">
        <v>16</v>
      </c>
      <c r="L109" s="12" t="s">
        <v>19</v>
      </c>
      <c r="M109" s="14"/>
      <c r="N109" s="15"/>
      <c r="O109" s="15"/>
      <c r="P109" s="15"/>
      <c r="Q109" s="15"/>
      <c r="R109" s="15"/>
      <c r="S109" s="15"/>
      <c r="T109" s="15"/>
      <c r="U109" s="15"/>
      <c r="V109" s="15"/>
      <c r="W109" s="15"/>
      <c r="X109" s="15"/>
      <c r="Y109" s="15"/>
      <c r="Z109" s="15"/>
      <c r="AA109" s="15"/>
      <c r="AB109" s="15"/>
      <c r="AC109" s="15"/>
    </row>
    <row r="110" spans="1:29" ht="14" x14ac:dyDescent="0.15">
      <c r="A110" s="17" t="str">
        <f>HYPERLINK("https://drive.google.com/open?id=1eiKptb8DEnmeyIkGj8WgRZy1LhJwPWV_","Kazakhstan (KZ)")</f>
        <v>Kazakhstan (KZ)</v>
      </c>
      <c r="B110" s="18" t="s">
        <v>13</v>
      </c>
      <c r="C110" s="18" t="s">
        <v>14</v>
      </c>
      <c r="D110" s="18" t="s">
        <v>109</v>
      </c>
      <c r="E110" s="18" t="s">
        <v>16</v>
      </c>
      <c r="F110" s="19" t="s">
        <v>110</v>
      </c>
      <c r="G110" s="18" t="s">
        <v>16</v>
      </c>
      <c r="H110" s="18" t="s">
        <v>109</v>
      </c>
      <c r="I110" s="18" t="s">
        <v>109</v>
      </c>
      <c r="J110" s="18" t="s">
        <v>111</v>
      </c>
      <c r="K110" s="18" t="s">
        <v>16</v>
      </c>
      <c r="L110" s="18" t="s">
        <v>19</v>
      </c>
      <c r="M110" s="19" t="s">
        <v>20</v>
      </c>
    </row>
    <row r="111" spans="1:29" ht="14" x14ac:dyDescent="0.15">
      <c r="A111" s="21" t="str">
        <f>HYPERLINK("https://drive.google.com/open?id=1I1Nr7Cmjbr7_Ng3izysrZzFXBdSotLkX","Kazakhstan (KZ)")</f>
        <v>Kazakhstan (KZ)</v>
      </c>
      <c r="B111" s="12" t="s">
        <v>21</v>
      </c>
      <c r="C111" s="12" t="s">
        <v>14</v>
      </c>
      <c r="D111" s="12" t="s">
        <v>109</v>
      </c>
      <c r="E111" s="12" t="s">
        <v>16</v>
      </c>
      <c r="F111" s="13" t="s">
        <v>110</v>
      </c>
      <c r="G111" s="12" t="s">
        <v>16</v>
      </c>
      <c r="H111" s="12" t="s">
        <v>16</v>
      </c>
      <c r="I111" s="12" t="s">
        <v>16</v>
      </c>
      <c r="J111" s="12" t="s">
        <v>19</v>
      </c>
      <c r="K111" s="12" t="s">
        <v>16</v>
      </c>
      <c r="L111" s="12" t="s">
        <v>19</v>
      </c>
      <c r="M111" s="14"/>
      <c r="N111" s="15"/>
      <c r="O111" s="15"/>
      <c r="P111" s="15"/>
      <c r="Q111" s="15"/>
      <c r="R111" s="15"/>
      <c r="S111" s="15"/>
      <c r="T111" s="15"/>
      <c r="U111" s="15"/>
      <c r="V111" s="15"/>
      <c r="W111" s="15"/>
      <c r="X111" s="15"/>
      <c r="Y111" s="15"/>
      <c r="Z111" s="15"/>
      <c r="AA111" s="15"/>
      <c r="AB111" s="15"/>
      <c r="AC111" s="15"/>
    </row>
    <row r="112" spans="1:29" ht="14" x14ac:dyDescent="0.15">
      <c r="A112" s="22" t="str">
        <f>HYPERLINK("https://drive.google.com/open?id=1P5RJLTf7NPefWWoziqvS08_DYcV9DIKr","Korea (KR)")</f>
        <v>Korea (KR)</v>
      </c>
      <c r="B112" s="18" t="s">
        <v>13</v>
      </c>
      <c r="C112" s="18" t="s">
        <v>14</v>
      </c>
      <c r="D112" s="18" t="s">
        <v>112</v>
      </c>
      <c r="E112" s="18" t="s">
        <v>16</v>
      </c>
      <c r="F112" s="19" t="s">
        <v>112</v>
      </c>
      <c r="G112" s="18" t="s">
        <v>16</v>
      </c>
      <c r="H112" s="18" t="s">
        <v>112</v>
      </c>
      <c r="I112" s="18" t="s">
        <v>113</v>
      </c>
      <c r="J112" s="23" t="s">
        <v>114</v>
      </c>
      <c r="K112" s="18" t="s">
        <v>14</v>
      </c>
      <c r="L112" s="23" t="s">
        <v>115</v>
      </c>
      <c r="M112" s="19" t="s">
        <v>116</v>
      </c>
    </row>
    <row r="113" spans="1:29" ht="14" x14ac:dyDescent="0.15">
      <c r="A113" s="25" t="str">
        <f>HYPERLINK("https://drive.google.com/open?id=153PXXhq1AxFjRhBHwvt8okxO0RmfoAVx","Korea (KR)")</f>
        <v>Korea (KR)</v>
      </c>
      <c r="B113" s="12" t="s">
        <v>21</v>
      </c>
      <c r="C113" s="12" t="s">
        <v>14</v>
      </c>
      <c r="D113" s="12" t="s">
        <v>112</v>
      </c>
      <c r="E113" s="12" t="s">
        <v>16</v>
      </c>
      <c r="F113" s="13" t="s">
        <v>112</v>
      </c>
      <c r="G113" s="12" t="s">
        <v>16</v>
      </c>
      <c r="H113" s="12" t="s">
        <v>16</v>
      </c>
      <c r="I113" s="12" t="s">
        <v>16</v>
      </c>
      <c r="J113" s="12" t="s">
        <v>19</v>
      </c>
      <c r="K113" s="12" t="s">
        <v>16</v>
      </c>
      <c r="L113" s="12" t="s">
        <v>19</v>
      </c>
      <c r="M113" s="14"/>
      <c r="N113" s="15"/>
      <c r="O113" s="15"/>
      <c r="P113" s="15"/>
      <c r="Q113" s="15"/>
      <c r="R113" s="15"/>
      <c r="S113" s="15"/>
      <c r="T113" s="15"/>
      <c r="U113" s="15"/>
      <c r="V113" s="15"/>
      <c r="W113" s="15"/>
      <c r="X113" s="15"/>
      <c r="Y113" s="15"/>
      <c r="Z113" s="15"/>
      <c r="AA113" s="15"/>
      <c r="AB113" s="15"/>
      <c r="AC113" s="15"/>
    </row>
    <row r="114" spans="1:29" ht="14" x14ac:dyDescent="0.15">
      <c r="A114" s="17" t="str">
        <f>HYPERLINK("https://drive.google.com/open?id=1lk3yhUH7LTpDPTSJRpcJyjGa39Rn_Krq","Kuwait (KW)")</f>
        <v>Kuwait (KW)</v>
      </c>
      <c r="B114" s="18" t="s">
        <v>13</v>
      </c>
      <c r="C114" s="18" t="s">
        <v>14</v>
      </c>
      <c r="D114" s="18" t="s">
        <v>38</v>
      </c>
      <c r="E114" s="18" t="s">
        <v>16</v>
      </c>
      <c r="F114" s="19" t="s">
        <v>38</v>
      </c>
      <c r="G114" s="18" t="s">
        <v>16</v>
      </c>
      <c r="H114" s="18" t="s">
        <v>39</v>
      </c>
      <c r="I114" s="18" t="s">
        <v>39</v>
      </c>
      <c r="J114" s="23" t="s">
        <v>40</v>
      </c>
      <c r="K114" s="18" t="s">
        <v>14</v>
      </c>
      <c r="L114" s="23" t="s">
        <v>41</v>
      </c>
      <c r="M114" s="19" t="s">
        <v>20</v>
      </c>
    </row>
    <row r="115" spans="1:29" ht="14" x14ac:dyDescent="0.15">
      <c r="A115" s="21" t="str">
        <f>HYPERLINK("https://drive.google.com/open?id=1F8wpQbs6RK_MQF_BVRldoBJPEhjRu9uJ","Kuwait (KW)")</f>
        <v>Kuwait (KW)</v>
      </c>
      <c r="B115" s="12" t="s">
        <v>21</v>
      </c>
      <c r="C115" s="12" t="s">
        <v>14</v>
      </c>
      <c r="D115" s="12" t="s">
        <v>39</v>
      </c>
      <c r="E115" s="12" t="s">
        <v>16</v>
      </c>
      <c r="F115" s="13" t="s">
        <v>38</v>
      </c>
      <c r="G115" s="12" t="s">
        <v>16</v>
      </c>
      <c r="H115" s="12" t="s">
        <v>16</v>
      </c>
      <c r="I115" s="12" t="s">
        <v>16</v>
      </c>
      <c r="J115" s="12" t="s">
        <v>19</v>
      </c>
      <c r="K115" s="12" t="s">
        <v>16</v>
      </c>
      <c r="L115" s="12" t="s">
        <v>19</v>
      </c>
      <c r="M115" s="14"/>
      <c r="N115" s="15"/>
      <c r="O115" s="15"/>
      <c r="P115" s="15"/>
      <c r="Q115" s="15"/>
      <c r="R115" s="15"/>
      <c r="S115" s="15"/>
      <c r="T115" s="15"/>
      <c r="U115" s="15"/>
      <c r="V115" s="15"/>
      <c r="W115" s="15"/>
      <c r="X115" s="15"/>
      <c r="Y115" s="15"/>
      <c r="Z115" s="15"/>
      <c r="AA115" s="15"/>
      <c r="AB115" s="15"/>
      <c r="AC115" s="15"/>
    </row>
    <row r="116" spans="1:29" ht="14" x14ac:dyDescent="0.15">
      <c r="A116" s="17" t="str">
        <f>HYPERLINK("https://drive.google.com/open?id=1mIM4X_hzmxd0kEFxsTErVxg60Yitec-x","Kyrgyzstan (KG)")</f>
        <v>Kyrgyzstan (KG)</v>
      </c>
      <c r="B116" s="18" t="s">
        <v>13</v>
      </c>
      <c r="C116" s="18" t="s">
        <v>14</v>
      </c>
      <c r="D116" s="18" t="s">
        <v>109</v>
      </c>
      <c r="E116" s="18" t="s">
        <v>16</v>
      </c>
      <c r="F116" s="19" t="s">
        <v>110</v>
      </c>
      <c r="G116" s="18" t="s">
        <v>16</v>
      </c>
      <c r="H116" s="18" t="s">
        <v>109</v>
      </c>
      <c r="I116" s="18" t="s">
        <v>109</v>
      </c>
      <c r="J116" s="23" t="s">
        <v>117</v>
      </c>
      <c r="K116" s="18" t="s">
        <v>16</v>
      </c>
      <c r="L116" s="18" t="s">
        <v>19</v>
      </c>
      <c r="M116" s="19" t="s">
        <v>20</v>
      </c>
    </row>
    <row r="117" spans="1:29" ht="14" x14ac:dyDescent="0.15">
      <c r="A117" s="21" t="str">
        <f>HYPERLINK("https://drive.google.com/open?id=1-rXyTMAs-3LTGxznLntzfJ7V8dNHutr2","Kyrgyzstan (KG)")</f>
        <v>Kyrgyzstan (KG)</v>
      </c>
      <c r="B117" s="12" t="s">
        <v>21</v>
      </c>
      <c r="C117" s="12" t="s">
        <v>14</v>
      </c>
      <c r="D117" s="12" t="s">
        <v>109</v>
      </c>
      <c r="E117" s="12" t="s">
        <v>16</v>
      </c>
      <c r="F117" s="13" t="s">
        <v>110</v>
      </c>
      <c r="G117" s="12" t="s">
        <v>16</v>
      </c>
      <c r="H117" s="12" t="s">
        <v>16</v>
      </c>
      <c r="I117" s="12" t="s">
        <v>16</v>
      </c>
      <c r="J117" s="12" t="s">
        <v>19</v>
      </c>
      <c r="K117" s="12" t="s">
        <v>16</v>
      </c>
      <c r="L117" s="12" t="s">
        <v>19</v>
      </c>
      <c r="M117" s="14"/>
      <c r="N117" s="15"/>
      <c r="O117" s="15"/>
      <c r="P117" s="15"/>
      <c r="Q117" s="15"/>
      <c r="R117" s="15"/>
      <c r="S117" s="15"/>
      <c r="T117" s="15"/>
      <c r="U117" s="15"/>
      <c r="V117" s="15"/>
      <c r="W117" s="15"/>
      <c r="X117" s="15"/>
      <c r="Y117" s="15"/>
      <c r="Z117" s="15"/>
      <c r="AA117" s="15"/>
      <c r="AB117" s="15"/>
      <c r="AC117" s="15"/>
    </row>
    <row r="118" spans="1:29" ht="28" x14ac:dyDescent="0.15">
      <c r="A118" s="17" t="str">
        <f>HYPERLINK("https://drive.google.com/open?id=1daUtZTGXZr-fjybe9GapAwvbp9hnIbxJ","Lao People's Democratic Republic (LA)")</f>
        <v>Lao People's Democratic Republic (LA)</v>
      </c>
      <c r="B118" s="18" t="s">
        <v>13</v>
      </c>
      <c r="C118" s="18" t="s">
        <v>14</v>
      </c>
      <c r="D118" s="18" t="s">
        <v>118</v>
      </c>
      <c r="E118" s="18" t="s">
        <v>16</v>
      </c>
      <c r="F118" s="19" t="s">
        <v>118</v>
      </c>
      <c r="G118" s="18" t="s">
        <v>16</v>
      </c>
      <c r="H118" s="18" t="s">
        <v>119</v>
      </c>
      <c r="I118" s="18" t="s">
        <v>119</v>
      </c>
      <c r="J118" s="18" t="s">
        <v>19</v>
      </c>
      <c r="K118" s="18" t="s">
        <v>16</v>
      </c>
      <c r="L118" s="18" t="s">
        <v>19</v>
      </c>
      <c r="M118" s="29" t="s">
        <v>20</v>
      </c>
    </row>
    <row r="119" spans="1:29" ht="28" x14ac:dyDescent="0.15">
      <c r="A119" s="21" t="str">
        <f>HYPERLINK("https://drive.google.com/open?id=1tku8JHLPnCC_xd84HyOATGxVM2NzwfOW","Lao People's Democratic Republic (LA)")</f>
        <v>Lao People's Democratic Republic (LA)</v>
      </c>
      <c r="B119" s="12" t="s">
        <v>21</v>
      </c>
      <c r="C119" s="12" t="s">
        <v>14</v>
      </c>
      <c r="D119" s="12" t="s">
        <v>119</v>
      </c>
      <c r="E119" s="12" t="s">
        <v>16</v>
      </c>
      <c r="F119" s="12" t="s">
        <v>118</v>
      </c>
      <c r="G119" s="12" t="s">
        <v>16</v>
      </c>
      <c r="H119" s="12" t="s">
        <v>16</v>
      </c>
      <c r="I119" s="12" t="s">
        <v>16</v>
      </c>
      <c r="J119" s="12" t="s">
        <v>19</v>
      </c>
      <c r="K119" s="12" t="s">
        <v>16</v>
      </c>
      <c r="L119" s="12" t="s">
        <v>19</v>
      </c>
      <c r="M119" s="14"/>
      <c r="N119" s="15"/>
      <c r="O119" s="15"/>
      <c r="P119" s="15"/>
      <c r="Q119" s="15"/>
      <c r="R119" s="15"/>
      <c r="S119" s="15"/>
      <c r="T119" s="15"/>
      <c r="U119" s="15"/>
      <c r="V119" s="15"/>
      <c r="W119" s="15"/>
      <c r="X119" s="15"/>
      <c r="Y119" s="15"/>
      <c r="Z119" s="15"/>
      <c r="AA119" s="15"/>
      <c r="AB119" s="15"/>
      <c r="AC119" s="15"/>
    </row>
    <row r="120" spans="1:29" ht="28" x14ac:dyDescent="0.15">
      <c r="A120" s="17" t="str">
        <f>HYPERLINK("https://drive.google.com/open?id=1YHrqptxegOZRic-e9YQPWnt02Cp2NfK3","Latvia (LV)")</f>
        <v>Latvia (LV)</v>
      </c>
      <c r="B120" s="18" t="s">
        <v>13</v>
      </c>
      <c r="C120" s="18" t="s">
        <v>14</v>
      </c>
      <c r="D120" s="18" t="s">
        <v>120</v>
      </c>
      <c r="E120" s="18" t="s">
        <v>16</v>
      </c>
      <c r="F120" s="18" t="s">
        <v>120</v>
      </c>
      <c r="G120" s="18" t="s">
        <v>16</v>
      </c>
      <c r="H120" s="18" t="s">
        <v>120</v>
      </c>
      <c r="I120" s="18" t="s">
        <v>120</v>
      </c>
      <c r="J120" s="23" t="s">
        <v>121</v>
      </c>
      <c r="K120" s="18" t="s">
        <v>16</v>
      </c>
      <c r="L120" s="18" t="s">
        <v>19</v>
      </c>
      <c r="M120" s="19" t="s">
        <v>122</v>
      </c>
    </row>
    <row r="121" spans="1:29" ht="14" x14ac:dyDescent="0.15">
      <c r="A121" s="21" t="str">
        <f>HYPERLINK("https://drive.google.com/open?id=14RWAuDIDfAtMXgOBBBvgBIHxG42tw4w7","Latvia (LV)")</f>
        <v>Latvia (LV)</v>
      </c>
      <c r="B121" s="12" t="s">
        <v>21</v>
      </c>
      <c r="C121" s="12" t="s">
        <v>14</v>
      </c>
      <c r="D121" s="12" t="s">
        <v>120</v>
      </c>
      <c r="E121" s="12" t="s">
        <v>16</v>
      </c>
      <c r="F121" s="12" t="s">
        <v>120</v>
      </c>
      <c r="G121" s="12" t="s">
        <v>16</v>
      </c>
      <c r="H121" s="12" t="s">
        <v>16</v>
      </c>
      <c r="I121" s="12" t="s">
        <v>16</v>
      </c>
      <c r="J121" s="12" t="s">
        <v>19</v>
      </c>
      <c r="K121" s="12" t="s">
        <v>16</v>
      </c>
      <c r="L121" s="12" t="s">
        <v>19</v>
      </c>
      <c r="M121" s="14"/>
      <c r="N121" s="15"/>
      <c r="O121" s="15"/>
      <c r="P121" s="15"/>
      <c r="Q121" s="15"/>
      <c r="R121" s="15"/>
      <c r="S121" s="15"/>
      <c r="T121" s="15"/>
      <c r="U121" s="15"/>
      <c r="V121" s="15"/>
      <c r="W121" s="15"/>
      <c r="X121" s="15"/>
      <c r="Y121" s="15"/>
      <c r="Z121" s="15"/>
      <c r="AA121" s="15"/>
      <c r="AB121" s="15"/>
      <c r="AC121" s="15"/>
    </row>
    <row r="122" spans="1:29" ht="14" x14ac:dyDescent="0.15">
      <c r="A122" s="17" t="str">
        <f>HYPERLINK("https://drive.google.com/open?id=1sqa6xX5qZQ3Ma82alxd8apq_jFMA7Aik","Lebanon (LB)")</f>
        <v>Lebanon (LB)</v>
      </c>
      <c r="B122" s="18" t="s">
        <v>13</v>
      </c>
      <c r="C122" s="18" t="s">
        <v>14</v>
      </c>
      <c r="D122" s="18" t="s">
        <v>38</v>
      </c>
      <c r="E122" s="18" t="s">
        <v>16</v>
      </c>
      <c r="F122" s="19" t="s">
        <v>38</v>
      </c>
      <c r="G122" s="18" t="s">
        <v>16</v>
      </c>
      <c r="H122" s="18" t="s">
        <v>39</v>
      </c>
      <c r="I122" s="18" t="s">
        <v>39</v>
      </c>
      <c r="J122" s="23" t="s">
        <v>40</v>
      </c>
      <c r="K122" s="18" t="s">
        <v>14</v>
      </c>
      <c r="L122" s="23" t="s">
        <v>41</v>
      </c>
      <c r="M122" s="19" t="s">
        <v>20</v>
      </c>
    </row>
    <row r="123" spans="1:29" ht="14" x14ac:dyDescent="0.15">
      <c r="A123" s="21" t="str">
        <f>HYPERLINK("https://drive.google.com/open?id=1q17yNeQgvF_ahhTaqDmIif2pOxux5pHM","Lebanon (LB)")</f>
        <v>Lebanon (LB)</v>
      </c>
      <c r="B123" s="12" t="s">
        <v>21</v>
      </c>
      <c r="C123" s="12" t="s">
        <v>14</v>
      </c>
      <c r="D123" s="12" t="s">
        <v>39</v>
      </c>
      <c r="E123" s="12" t="s">
        <v>16</v>
      </c>
      <c r="F123" s="13" t="s">
        <v>38</v>
      </c>
      <c r="G123" s="12" t="s">
        <v>16</v>
      </c>
      <c r="H123" s="12" t="s">
        <v>16</v>
      </c>
      <c r="I123" s="12" t="s">
        <v>16</v>
      </c>
      <c r="J123" s="12" t="s">
        <v>19</v>
      </c>
      <c r="K123" s="12" t="s">
        <v>16</v>
      </c>
      <c r="L123" s="12" t="s">
        <v>19</v>
      </c>
      <c r="M123" s="14"/>
      <c r="N123" s="15"/>
      <c r="O123" s="15"/>
      <c r="P123" s="15"/>
      <c r="Q123" s="15"/>
      <c r="R123" s="15"/>
      <c r="S123" s="15"/>
      <c r="T123" s="15"/>
      <c r="U123" s="15"/>
      <c r="V123" s="15"/>
      <c r="W123" s="15"/>
      <c r="X123" s="15"/>
      <c r="Y123" s="15"/>
      <c r="Z123" s="15"/>
      <c r="AA123" s="15"/>
      <c r="AB123" s="15"/>
      <c r="AC123" s="15"/>
    </row>
    <row r="124" spans="1:29" ht="14" x14ac:dyDescent="0.15">
      <c r="A124" s="17" t="str">
        <f>HYPERLINK("https://drive.google.com/open?id=1EaxA0GLtWXeLndgq5K-2u4Tre_Mgm2PH","Lithuania (LT)")</f>
        <v>Lithuania (LT)</v>
      </c>
      <c r="B124" s="18" t="s">
        <v>13</v>
      </c>
      <c r="C124" s="18" t="s">
        <v>14</v>
      </c>
      <c r="D124" s="18" t="s">
        <v>123</v>
      </c>
      <c r="E124" s="18" t="s">
        <v>16</v>
      </c>
      <c r="F124" s="19" t="s">
        <v>124</v>
      </c>
      <c r="G124" s="18" t="s">
        <v>16</v>
      </c>
      <c r="H124" s="18" t="s">
        <v>123</v>
      </c>
      <c r="I124" s="18" t="s">
        <v>123</v>
      </c>
      <c r="J124" s="18" t="s">
        <v>19</v>
      </c>
      <c r="K124" s="18" t="s">
        <v>16</v>
      </c>
      <c r="L124" s="18" t="s">
        <v>19</v>
      </c>
      <c r="M124" s="29" t="s">
        <v>20</v>
      </c>
    </row>
    <row r="125" spans="1:29" ht="14" x14ac:dyDescent="0.15">
      <c r="A125" s="21" t="str">
        <f>HYPERLINK("https://drive.google.com/open?id=1XjApOsCnRF5sCNjHYTwFiATCJdYyuJYu","Lithuania (LT)")</f>
        <v>Lithuania (LT)</v>
      </c>
      <c r="B125" s="12" t="s">
        <v>21</v>
      </c>
      <c r="C125" s="12" t="s">
        <v>14</v>
      </c>
      <c r="D125" s="12" t="s">
        <v>123</v>
      </c>
      <c r="E125" s="12" t="s">
        <v>16</v>
      </c>
      <c r="F125" s="13" t="s">
        <v>124</v>
      </c>
      <c r="G125" s="12" t="s">
        <v>16</v>
      </c>
      <c r="H125" s="12" t="s">
        <v>16</v>
      </c>
      <c r="I125" s="12" t="s">
        <v>16</v>
      </c>
      <c r="J125" s="12" t="s">
        <v>19</v>
      </c>
      <c r="K125" s="12" t="s">
        <v>16</v>
      </c>
      <c r="L125" s="12" t="s">
        <v>19</v>
      </c>
      <c r="M125" s="14"/>
      <c r="N125" s="15"/>
      <c r="O125" s="15"/>
      <c r="P125" s="15"/>
      <c r="Q125" s="15"/>
      <c r="R125" s="15"/>
      <c r="S125" s="15"/>
      <c r="T125" s="15"/>
      <c r="U125" s="15"/>
      <c r="V125" s="15"/>
      <c r="W125" s="15"/>
      <c r="X125" s="15"/>
      <c r="Y125" s="15"/>
      <c r="Z125" s="15"/>
      <c r="AA125" s="15"/>
      <c r="AB125" s="15"/>
      <c r="AC125" s="15"/>
    </row>
    <row r="126" spans="1:29" ht="28" x14ac:dyDescent="0.15">
      <c r="A126" s="17" t="str">
        <f>HYPERLINK("https://drive.google.com/open?id=1Z_lFCH0A0akEPcu1Lca7d5pipzzXkuxQ","Luxembourg (LU)")</f>
        <v>Luxembourg (LU)</v>
      </c>
      <c r="B126" s="18" t="s">
        <v>13</v>
      </c>
      <c r="C126" s="18" t="s">
        <v>14</v>
      </c>
      <c r="D126" s="18" t="s">
        <v>125</v>
      </c>
      <c r="E126" s="18" t="s">
        <v>16</v>
      </c>
      <c r="F126" s="18" t="s">
        <v>125</v>
      </c>
      <c r="G126" s="18" t="s">
        <v>16</v>
      </c>
      <c r="H126" s="18" t="s">
        <v>125</v>
      </c>
      <c r="I126" s="18" t="s">
        <v>125</v>
      </c>
      <c r="J126" s="18" t="s">
        <v>126</v>
      </c>
      <c r="K126" s="18" t="s">
        <v>16</v>
      </c>
      <c r="L126" s="18" t="s">
        <v>19</v>
      </c>
      <c r="M126" s="19" t="s">
        <v>127</v>
      </c>
    </row>
    <row r="127" spans="1:29" ht="14" x14ac:dyDescent="0.15">
      <c r="A127" s="21" t="str">
        <f>HYPERLINK("https://drive.google.com/open?id=1DLvVk7Eg3xHN84AiG_rVn5T1AciQrIeg","Luxembourg (LU)")</f>
        <v>Luxembourg (LU)</v>
      </c>
      <c r="B127" s="12" t="s">
        <v>21</v>
      </c>
      <c r="C127" s="12" t="s">
        <v>14</v>
      </c>
      <c r="D127" s="12" t="s">
        <v>125</v>
      </c>
      <c r="E127" s="12" t="s">
        <v>16</v>
      </c>
      <c r="F127" s="12" t="s">
        <v>125</v>
      </c>
      <c r="G127" s="12" t="s">
        <v>16</v>
      </c>
      <c r="H127" s="12" t="s">
        <v>16</v>
      </c>
      <c r="I127" s="12" t="s">
        <v>16</v>
      </c>
      <c r="J127" s="12" t="s">
        <v>19</v>
      </c>
      <c r="K127" s="12" t="s">
        <v>16</v>
      </c>
      <c r="L127" s="12" t="s">
        <v>19</v>
      </c>
      <c r="M127" s="14"/>
      <c r="N127" s="15"/>
      <c r="O127" s="15"/>
      <c r="P127" s="15"/>
      <c r="Q127" s="15"/>
      <c r="R127" s="15"/>
      <c r="S127" s="15"/>
      <c r="T127" s="15"/>
      <c r="U127" s="15"/>
      <c r="V127" s="15"/>
      <c r="W127" s="15"/>
      <c r="X127" s="15"/>
      <c r="Y127" s="15"/>
      <c r="Z127" s="15"/>
      <c r="AA127" s="15"/>
      <c r="AB127" s="15"/>
      <c r="AC127" s="15"/>
    </row>
    <row r="128" spans="1:29" ht="14" x14ac:dyDescent="0.15">
      <c r="A128" s="17" t="str">
        <f>HYPERLINK("https://drive.google.com/open?id=1s9L-A_AVQf4yMdX3CW9EievgfPj6NG-e","Macedonia (MK)")</f>
        <v>Macedonia (MK)</v>
      </c>
      <c r="B128" s="18" t="s">
        <v>13</v>
      </c>
      <c r="C128" s="18" t="s">
        <v>14</v>
      </c>
      <c r="D128" s="18" t="s">
        <v>128</v>
      </c>
      <c r="E128" s="18" t="s">
        <v>16</v>
      </c>
      <c r="F128" s="19" t="s">
        <v>129</v>
      </c>
      <c r="G128" s="18" t="s">
        <v>16</v>
      </c>
      <c r="H128" s="18" t="s">
        <v>128</v>
      </c>
      <c r="I128" s="18" t="s">
        <v>128</v>
      </c>
      <c r="J128" s="18" t="s">
        <v>25</v>
      </c>
      <c r="K128" s="31" t="s">
        <v>16</v>
      </c>
      <c r="L128" s="31" t="s">
        <v>19</v>
      </c>
      <c r="M128" s="29" t="s">
        <v>20</v>
      </c>
    </row>
    <row r="129" spans="1:29" ht="14" x14ac:dyDescent="0.15">
      <c r="A129" s="21" t="str">
        <f>HYPERLINK("https://drive.google.com/open?id=1uLBjWup_IuL4fxzlVbexLBrffrCbwiSc","Macedonia (MK)")</f>
        <v>Macedonia (MK)</v>
      </c>
      <c r="B129" s="12" t="s">
        <v>21</v>
      </c>
      <c r="C129" s="12" t="s">
        <v>14</v>
      </c>
      <c r="D129" s="12" t="s">
        <v>128</v>
      </c>
      <c r="E129" s="12" t="s">
        <v>16</v>
      </c>
      <c r="F129" s="13" t="s">
        <v>129</v>
      </c>
      <c r="G129" s="12" t="s">
        <v>16</v>
      </c>
      <c r="H129" s="12" t="s">
        <v>16</v>
      </c>
      <c r="I129" s="12" t="s">
        <v>16</v>
      </c>
      <c r="J129" s="12" t="s">
        <v>19</v>
      </c>
      <c r="K129" s="12" t="s">
        <v>16</v>
      </c>
      <c r="L129" s="12" t="s">
        <v>19</v>
      </c>
      <c r="M129" s="30"/>
      <c r="N129" s="15"/>
      <c r="O129" s="15"/>
      <c r="P129" s="15"/>
      <c r="Q129" s="15"/>
      <c r="R129" s="15"/>
      <c r="S129" s="15"/>
      <c r="T129" s="15"/>
      <c r="U129" s="15"/>
      <c r="V129" s="15"/>
      <c r="W129" s="15"/>
      <c r="X129" s="15"/>
      <c r="Y129" s="15"/>
      <c r="Z129" s="15"/>
      <c r="AA129" s="15"/>
      <c r="AB129" s="15"/>
      <c r="AC129" s="15"/>
    </row>
    <row r="130" spans="1:29" ht="14" x14ac:dyDescent="0.15">
      <c r="A130" s="17" t="str">
        <f>HYPERLINK("https://drive.google.com/open?id=1WjUIQG9CnBsquw1RIvYhmOo_wJxNhUz-","Malaysia (MY)")</f>
        <v>Malaysia (MY)</v>
      </c>
      <c r="B130" s="18" t="s">
        <v>13</v>
      </c>
      <c r="C130" s="18" t="s">
        <v>14</v>
      </c>
      <c r="D130" s="18" t="s">
        <v>130</v>
      </c>
      <c r="E130" s="18" t="s">
        <v>16</v>
      </c>
      <c r="F130" s="18" t="s">
        <v>131</v>
      </c>
      <c r="G130" s="18" t="s">
        <v>16</v>
      </c>
      <c r="H130" s="18" t="s">
        <v>132</v>
      </c>
      <c r="I130" s="18" t="s">
        <v>132</v>
      </c>
      <c r="J130" s="23" t="s">
        <v>133</v>
      </c>
      <c r="K130" s="18" t="s">
        <v>14</v>
      </c>
      <c r="M130" s="19" t="s">
        <v>134</v>
      </c>
    </row>
    <row r="131" spans="1:29" ht="14" x14ac:dyDescent="0.15">
      <c r="A131" s="21" t="str">
        <f>HYPERLINK("https://drive.google.com/open?id=1Fc8ig9voJ0dNDa-MflirCeeEofAEh0sV","Malaysia (MY)")</f>
        <v>Malaysia (MY)</v>
      </c>
      <c r="B131" s="12" t="s">
        <v>21</v>
      </c>
      <c r="C131" s="12" t="s">
        <v>14</v>
      </c>
      <c r="D131" s="12" t="s">
        <v>130</v>
      </c>
      <c r="E131" s="12" t="s">
        <v>16</v>
      </c>
      <c r="F131" s="12" t="s">
        <v>131</v>
      </c>
      <c r="G131" s="12" t="s">
        <v>16</v>
      </c>
      <c r="H131" s="12" t="s">
        <v>16</v>
      </c>
      <c r="I131" s="12" t="s">
        <v>16</v>
      </c>
      <c r="J131" s="12" t="s">
        <v>19</v>
      </c>
      <c r="K131" s="12" t="s">
        <v>16</v>
      </c>
      <c r="L131" s="12" t="s">
        <v>19</v>
      </c>
      <c r="M131" s="14"/>
      <c r="N131" s="15"/>
      <c r="O131" s="15"/>
      <c r="P131" s="15"/>
      <c r="Q131" s="15"/>
      <c r="R131" s="15"/>
      <c r="S131" s="15"/>
      <c r="T131" s="15"/>
      <c r="U131" s="15"/>
      <c r="V131" s="15"/>
      <c r="W131" s="15"/>
      <c r="X131" s="15"/>
      <c r="Y131" s="15"/>
      <c r="Z131" s="15"/>
      <c r="AA131" s="15"/>
      <c r="AB131" s="15"/>
      <c r="AC131" s="15"/>
    </row>
    <row r="132" spans="1:29" ht="14" x14ac:dyDescent="0.15">
      <c r="A132" s="17" t="str">
        <f>HYPERLINK("https://drive.google.com/open?id=1aH1sUKO-IfCZGTqg1plZ-npqGQ290QiZ","Mali (ML)")</f>
        <v>Mali (ML)</v>
      </c>
      <c r="B132" s="18" t="s">
        <v>13</v>
      </c>
      <c r="C132" s="18" t="s">
        <v>14</v>
      </c>
      <c r="D132" s="18" t="s">
        <v>46</v>
      </c>
      <c r="E132" s="18" t="s">
        <v>16</v>
      </c>
      <c r="F132" s="19" t="s">
        <v>47</v>
      </c>
      <c r="G132" s="18" t="s">
        <v>16</v>
      </c>
      <c r="H132" s="18" t="s">
        <v>46</v>
      </c>
      <c r="I132" s="18" t="s">
        <v>46</v>
      </c>
      <c r="J132" s="18" t="s">
        <v>48</v>
      </c>
      <c r="K132" s="18" t="s">
        <v>16</v>
      </c>
      <c r="L132" s="18" t="s">
        <v>19</v>
      </c>
      <c r="M132" s="29" t="s">
        <v>20</v>
      </c>
    </row>
    <row r="133" spans="1:29" ht="14" x14ac:dyDescent="0.15">
      <c r="A133" s="21" t="str">
        <f>HYPERLINK("https://drive.google.com/open?id=1T7DhD1qGzywjmkmlqtyCWacNlatNSSX1","Mali (ML)")</f>
        <v>Mali (ML)</v>
      </c>
      <c r="B133" s="12" t="s">
        <v>21</v>
      </c>
      <c r="C133" s="12" t="s">
        <v>14</v>
      </c>
      <c r="D133" s="12" t="s">
        <v>46</v>
      </c>
      <c r="E133" s="12" t="s">
        <v>16</v>
      </c>
      <c r="F133" s="13" t="s">
        <v>47</v>
      </c>
      <c r="G133" s="12" t="s">
        <v>16</v>
      </c>
      <c r="H133" s="12" t="s">
        <v>16</v>
      </c>
      <c r="I133" s="12" t="s">
        <v>16</v>
      </c>
      <c r="J133" s="12" t="s">
        <v>19</v>
      </c>
      <c r="K133" s="12" t="s">
        <v>16</v>
      </c>
      <c r="L133" s="12" t="s">
        <v>19</v>
      </c>
      <c r="M133" s="14"/>
      <c r="N133" s="15"/>
      <c r="O133" s="15"/>
      <c r="P133" s="15"/>
      <c r="Q133" s="15"/>
      <c r="R133" s="15"/>
      <c r="S133" s="15"/>
      <c r="T133" s="15"/>
      <c r="U133" s="15"/>
      <c r="V133" s="15"/>
      <c r="W133" s="15"/>
      <c r="X133" s="15"/>
      <c r="Y133" s="15"/>
      <c r="Z133" s="15"/>
      <c r="AA133" s="15"/>
      <c r="AB133" s="15"/>
      <c r="AC133" s="15"/>
    </row>
    <row r="134" spans="1:29" ht="14" x14ac:dyDescent="0.15">
      <c r="A134" s="17" t="str">
        <f>HYPERLINK("https://drive.google.com/open?id=1NPqfmkpN4ulZQWX212ei_H47dw2cmkEW","Malta (MT)")</f>
        <v>Malta (MT)</v>
      </c>
      <c r="B134" s="18" t="s">
        <v>13</v>
      </c>
      <c r="C134" s="18" t="s">
        <v>14</v>
      </c>
      <c r="D134" s="18" t="s">
        <v>135</v>
      </c>
      <c r="E134" s="18" t="s">
        <v>16</v>
      </c>
      <c r="F134" s="19" t="s">
        <v>136</v>
      </c>
      <c r="G134" s="18" t="s">
        <v>16</v>
      </c>
      <c r="H134" s="18" t="s">
        <v>135</v>
      </c>
      <c r="I134" s="18" t="s">
        <v>135</v>
      </c>
      <c r="J134" s="18" t="s">
        <v>137</v>
      </c>
      <c r="K134" s="18" t="s">
        <v>16</v>
      </c>
      <c r="L134" s="18" t="s">
        <v>19</v>
      </c>
      <c r="M134" s="29" t="s">
        <v>20</v>
      </c>
    </row>
    <row r="135" spans="1:29" ht="14" x14ac:dyDescent="0.15">
      <c r="A135" s="21" t="str">
        <f>HYPERLINK("https://drive.google.com/open?id=1g48TK7Bf-L4HR1w2GwaBfM2qLIC7412p","Malta (MT)")</f>
        <v>Malta (MT)</v>
      </c>
      <c r="B135" s="12" t="s">
        <v>21</v>
      </c>
      <c r="C135" s="12" t="s">
        <v>14</v>
      </c>
      <c r="D135" s="12" t="s">
        <v>135</v>
      </c>
      <c r="E135" s="12" t="s">
        <v>16</v>
      </c>
      <c r="F135" s="13" t="s">
        <v>136</v>
      </c>
      <c r="G135" s="12" t="s">
        <v>16</v>
      </c>
      <c r="H135" s="12" t="s">
        <v>16</v>
      </c>
      <c r="I135" s="12" t="s">
        <v>16</v>
      </c>
      <c r="J135" s="12" t="s">
        <v>19</v>
      </c>
      <c r="K135" s="12" t="s">
        <v>16</v>
      </c>
      <c r="L135" s="12" t="s">
        <v>19</v>
      </c>
      <c r="M135" s="14"/>
      <c r="N135" s="15"/>
      <c r="O135" s="15"/>
      <c r="P135" s="15"/>
      <c r="Q135" s="15"/>
      <c r="R135" s="15"/>
      <c r="S135" s="15"/>
      <c r="T135" s="15"/>
      <c r="U135" s="15"/>
      <c r="V135" s="15"/>
      <c r="W135" s="15"/>
      <c r="X135" s="15"/>
      <c r="Y135" s="15"/>
      <c r="Z135" s="15"/>
      <c r="AA135" s="15"/>
      <c r="AB135" s="15"/>
      <c r="AC135" s="15"/>
    </row>
    <row r="136" spans="1:29" ht="14" x14ac:dyDescent="0.15">
      <c r="A136" s="17" t="str">
        <f>HYPERLINK("https://drive.google.com/open?id=1NanOfJUOdiHrIPUVw1nV7njU0gQ_TKHy","Mauritius (MU)")</f>
        <v>Mauritius (MU)</v>
      </c>
      <c r="B136" s="18" t="s">
        <v>13</v>
      </c>
      <c r="C136" s="18" t="s">
        <v>14</v>
      </c>
      <c r="D136" s="18" t="s">
        <v>46</v>
      </c>
      <c r="E136" s="18" t="s">
        <v>16</v>
      </c>
      <c r="F136" s="19" t="s">
        <v>47</v>
      </c>
      <c r="G136" s="18" t="s">
        <v>16</v>
      </c>
      <c r="H136" s="18" t="s">
        <v>46</v>
      </c>
      <c r="I136" s="18" t="s">
        <v>46</v>
      </c>
      <c r="J136" s="18" t="s">
        <v>138</v>
      </c>
      <c r="K136" s="18" t="s">
        <v>16</v>
      </c>
      <c r="L136" s="18" t="s">
        <v>19</v>
      </c>
      <c r="M136" s="29" t="s">
        <v>20</v>
      </c>
    </row>
    <row r="137" spans="1:29" ht="14" x14ac:dyDescent="0.15">
      <c r="A137" s="21" t="str">
        <f>HYPERLINK("https://drive.google.com/open?id=1ug7PWBZYAKs6Keiugj8vwEvtqy1Y3FOY","Mauritius (MU)")</f>
        <v>Mauritius (MU)</v>
      </c>
      <c r="B137" s="12" t="s">
        <v>21</v>
      </c>
      <c r="C137" s="12" t="s">
        <v>14</v>
      </c>
      <c r="D137" s="12" t="s">
        <v>46</v>
      </c>
      <c r="E137" s="12" t="s">
        <v>16</v>
      </c>
      <c r="F137" s="13" t="s">
        <v>47</v>
      </c>
      <c r="G137" s="12" t="s">
        <v>16</v>
      </c>
      <c r="H137" s="12" t="s">
        <v>16</v>
      </c>
      <c r="I137" s="12" t="s">
        <v>16</v>
      </c>
      <c r="J137" s="12" t="s">
        <v>19</v>
      </c>
      <c r="K137" s="12" t="s">
        <v>16</v>
      </c>
      <c r="L137" s="12" t="s">
        <v>19</v>
      </c>
      <c r="M137" s="14"/>
      <c r="N137" s="15"/>
      <c r="O137" s="15"/>
      <c r="P137" s="15"/>
      <c r="Q137" s="15"/>
      <c r="R137" s="15"/>
      <c r="S137" s="15"/>
      <c r="T137" s="15"/>
      <c r="U137" s="15"/>
      <c r="V137" s="15"/>
      <c r="W137" s="15"/>
      <c r="X137" s="15"/>
      <c r="Y137" s="15"/>
      <c r="Z137" s="15"/>
      <c r="AA137" s="15"/>
      <c r="AB137" s="15"/>
      <c r="AC137" s="15"/>
    </row>
    <row r="138" spans="1:29" ht="14" x14ac:dyDescent="0.15">
      <c r="A138" s="22" t="str">
        <f>HYPERLINK("https://drive.google.com/open?id=1VPqz55nS67WiG86hKTecKKVyl3VJDDTs","Mexico (MX)")</f>
        <v>Mexico (MX)</v>
      </c>
      <c r="B138" s="18" t="s">
        <v>13</v>
      </c>
      <c r="C138" s="18" t="s">
        <v>14</v>
      </c>
      <c r="D138" s="18" t="s">
        <v>26</v>
      </c>
      <c r="E138" s="18" t="s">
        <v>16</v>
      </c>
      <c r="F138" s="18" t="s">
        <v>26</v>
      </c>
      <c r="G138" s="18" t="s">
        <v>16</v>
      </c>
      <c r="H138" s="18" t="s">
        <v>26</v>
      </c>
      <c r="I138" s="18" t="s">
        <v>27</v>
      </c>
      <c r="J138" s="23" t="s">
        <v>139</v>
      </c>
      <c r="K138" s="18" t="s">
        <v>16</v>
      </c>
      <c r="L138" s="18" t="s">
        <v>19</v>
      </c>
      <c r="M138" s="19" t="s">
        <v>78</v>
      </c>
    </row>
    <row r="139" spans="1:29" ht="14" x14ac:dyDescent="0.15">
      <c r="A139" s="25" t="str">
        <f>HYPERLINK("https://drive.google.com/open?id=1YM8HS2rh_T729alBLtAGgccuNjrvebNJ","Mexico (MX)")</f>
        <v>Mexico (MX)</v>
      </c>
      <c r="B139" s="12" t="s">
        <v>21</v>
      </c>
      <c r="C139" s="12" t="s">
        <v>14</v>
      </c>
      <c r="D139" s="12" t="s">
        <v>26</v>
      </c>
      <c r="E139" s="12" t="s">
        <v>16</v>
      </c>
      <c r="F139" s="12" t="s">
        <v>26</v>
      </c>
      <c r="G139" s="12" t="s">
        <v>16</v>
      </c>
      <c r="H139" s="12" t="s">
        <v>16</v>
      </c>
      <c r="I139" s="12" t="s">
        <v>16</v>
      </c>
      <c r="J139" s="12" t="s">
        <v>19</v>
      </c>
      <c r="K139" s="12" t="s">
        <v>16</v>
      </c>
      <c r="L139" s="12" t="s">
        <v>19</v>
      </c>
      <c r="M139" s="14"/>
      <c r="N139" s="15"/>
      <c r="O139" s="15"/>
      <c r="P139" s="15"/>
      <c r="Q139" s="15"/>
      <c r="R139" s="15"/>
      <c r="S139" s="15"/>
      <c r="T139" s="15"/>
      <c r="U139" s="15"/>
      <c r="V139" s="15"/>
      <c r="W139" s="15"/>
      <c r="X139" s="15"/>
      <c r="Y139" s="15"/>
      <c r="Z139" s="15"/>
      <c r="AA139" s="15"/>
      <c r="AB139" s="15"/>
      <c r="AC139" s="15"/>
    </row>
    <row r="140" spans="1:29" ht="14" x14ac:dyDescent="0.15">
      <c r="A140" s="17" t="str">
        <f>HYPERLINK("https://drive.google.com/open?id=1XwKWNnJ5bhNFKh3-t4hmgkfg_sHx9Ne2","Moldova (MD)")</f>
        <v>Moldova (MD)</v>
      </c>
      <c r="B140" s="18" t="s">
        <v>13</v>
      </c>
      <c r="C140" s="18" t="s">
        <v>14</v>
      </c>
      <c r="D140" s="18" t="s">
        <v>140</v>
      </c>
      <c r="E140" s="18" t="s">
        <v>16</v>
      </c>
      <c r="F140" s="19" t="s">
        <v>141</v>
      </c>
      <c r="G140" s="18" t="s">
        <v>16</v>
      </c>
      <c r="H140" s="18" t="s">
        <v>140</v>
      </c>
      <c r="I140" s="18" t="s">
        <v>140</v>
      </c>
      <c r="J140" s="18" t="s">
        <v>19</v>
      </c>
      <c r="K140" s="18" t="s">
        <v>16</v>
      </c>
      <c r="L140" s="18" t="s">
        <v>19</v>
      </c>
      <c r="M140" s="29" t="s">
        <v>20</v>
      </c>
    </row>
    <row r="141" spans="1:29" ht="14" x14ac:dyDescent="0.15">
      <c r="A141" s="21" t="str">
        <f>HYPERLINK("https://drive.google.com/open?id=1P9zjCDPxmRUkuTrN_7JpHZK_MckZpOV8","Moldova (MD)")</f>
        <v>Moldova (MD)</v>
      </c>
      <c r="B141" s="12" t="s">
        <v>21</v>
      </c>
      <c r="C141" s="12" t="s">
        <v>14</v>
      </c>
      <c r="D141" s="12" t="s">
        <v>140</v>
      </c>
      <c r="E141" s="12" t="s">
        <v>16</v>
      </c>
      <c r="F141" s="13" t="s">
        <v>141</v>
      </c>
      <c r="G141" s="12" t="s">
        <v>16</v>
      </c>
      <c r="H141" s="12" t="s">
        <v>16</v>
      </c>
      <c r="I141" s="12" t="s">
        <v>16</v>
      </c>
      <c r="J141" s="12" t="s">
        <v>19</v>
      </c>
      <c r="K141" s="12" t="s">
        <v>16</v>
      </c>
      <c r="L141" s="12" t="s">
        <v>19</v>
      </c>
      <c r="M141" s="14"/>
      <c r="N141" s="15"/>
      <c r="O141" s="15"/>
      <c r="P141" s="15"/>
      <c r="Q141" s="15"/>
      <c r="R141" s="15"/>
      <c r="S141" s="15"/>
      <c r="T141" s="15"/>
      <c r="U141" s="15"/>
      <c r="V141" s="15"/>
      <c r="W141" s="15"/>
      <c r="X141" s="15"/>
      <c r="Y141" s="15"/>
      <c r="Z141" s="15"/>
      <c r="AA141" s="15"/>
      <c r="AB141" s="15"/>
      <c r="AC141" s="15"/>
    </row>
    <row r="142" spans="1:29" ht="14" x14ac:dyDescent="0.15">
      <c r="A142" s="17" t="str">
        <f>HYPERLINK("https://drive.google.com/open?id=1tG8R-ctPvabdGrFJy5_ESe33IvQX87it","Namibia (NA)")</f>
        <v>Namibia (NA)</v>
      </c>
      <c r="B142" s="18" t="s">
        <v>13</v>
      </c>
      <c r="C142" s="18" t="s">
        <v>14</v>
      </c>
      <c r="D142" s="18" t="s">
        <v>24</v>
      </c>
      <c r="E142" s="18" t="s">
        <v>16</v>
      </c>
      <c r="F142" s="19" t="s">
        <v>24</v>
      </c>
      <c r="G142" s="18" t="s">
        <v>16</v>
      </c>
      <c r="H142" s="19" t="s">
        <v>24</v>
      </c>
      <c r="I142" s="19" t="s">
        <v>24</v>
      </c>
      <c r="J142" s="18" t="s">
        <v>19</v>
      </c>
      <c r="K142" s="18" t="s">
        <v>16</v>
      </c>
      <c r="L142" s="18" t="s">
        <v>19</v>
      </c>
      <c r="M142" s="24"/>
    </row>
    <row r="143" spans="1:29" ht="14" x14ac:dyDescent="0.15">
      <c r="A143" s="21" t="str">
        <f>HYPERLINK("https://drive.google.com/open?id=1iDYSS-ng8fI5gacsBsDhhSvSLQAfp_Oz","Namibia (NA)")</f>
        <v>Namibia (NA)</v>
      </c>
      <c r="B143" s="12" t="s">
        <v>21</v>
      </c>
      <c r="C143" s="12" t="s">
        <v>14</v>
      </c>
      <c r="D143" s="12" t="s">
        <v>24</v>
      </c>
      <c r="E143" s="12" t="s">
        <v>16</v>
      </c>
      <c r="F143" s="13" t="s">
        <v>24</v>
      </c>
      <c r="G143" s="12" t="s">
        <v>16</v>
      </c>
      <c r="H143" s="12" t="s">
        <v>16</v>
      </c>
      <c r="I143" s="12" t="s">
        <v>16</v>
      </c>
      <c r="J143" s="12" t="s">
        <v>19</v>
      </c>
      <c r="K143" s="12" t="s">
        <v>16</v>
      </c>
      <c r="L143" s="12" t="s">
        <v>19</v>
      </c>
      <c r="M143" s="14"/>
      <c r="N143" s="15"/>
      <c r="O143" s="15"/>
      <c r="P143" s="15"/>
      <c r="Q143" s="15"/>
      <c r="R143" s="15"/>
      <c r="S143" s="15"/>
      <c r="T143" s="15"/>
      <c r="U143" s="15"/>
      <c r="V143" s="15"/>
      <c r="W143" s="15"/>
      <c r="X143" s="15"/>
      <c r="Y143" s="15"/>
      <c r="Z143" s="15"/>
      <c r="AA143" s="15"/>
      <c r="AB143" s="15"/>
      <c r="AC143" s="15"/>
    </row>
    <row r="144" spans="1:29" ht="14" x14ac:dyDescent="0.15">
      <c r="A144" s="17" t="str">
        <f>HYPERLINK("https://drive.google.com/open?id=1s5x05kLd-FndcvcewocWh0YpLKbseerQ","Nepal (NP)")</f>
        <v>Nepal (NP)</v>
      </c>
      <c r="B144" s="18" t="s">
        <v>13</v>
      </c>
      <c r="C144" s="18" t="s">
        <v>14</v>
      </c>
      <c r="D144" s="18" t="s">
        <v>142</v>
      </c>
      <c r="E144" s="18" t="s">
        <v>16</v>
      </c>
      <c r="F144" s="19" t="s">
        <v>142</v>
      </c>
      <c r="G144" s="18" t="s">
        <v>16</v>
      </c>
      <c r="H144" s="19" t="s">
        <v>142</v>
      </c>
      <c r="I144" s="19" t="s">
        <v>142</v>
      </c>
      <c r="J144" s="18" t="s">
        <v>25</v>
      </c>
      <c r="K144" s="18" t="s">
        <v>16</v>
      </c>
      <c r="L144" s="18" t="s">
        <v>19</v>
      </c>
      <c r="M144" s="29" t="s">
        <v>20</v>
      </c>
    </row>
    <row r="145" spans="1:29" ht="14" x14ac:dyDescent="0.15">
      <c r="A145" s="21" t="str">
        <f>HYPERLINK("https://drive.google.com/open?id=1m4xH4gvMp0s8aeb0qcovN_t50etajVjJ","Nepal (NP)")</f>
        <v>Nepal (NP)</v>
      </c>
      <c r="B145" s="12" t="s">
        <v>21</v>
      </c>
      <c r="C145" s="12" t="s">
        <v>14</v>
      </c>
      <c r="D145" s="12" t="s">
        <v>142</v>
      </c>
      <c r="E145" s="12" t="s">
        <v>16</v>
      </c>
      <c r="F145" s="13" t="s">
        <v>142</v>
      </c>
      <c r="G145" s="12" t="s">
        <v>16</v>
      </c>
      <c r="H145" s="12" t="s">
        <v>16</v>
      </c>
      <c r="I145" s="12" t="s">
        <v>16</v>
      </c>
      <c r="J145" s="12" t="s">
        <v>19</v>
      </c>
      <c r="K145" s="12" t="s">
        <v>16</v>
      </c>
      <c r="L145" s="12" t="s">
        <v>19</v>
      </c>
      <c r="M145" s="14"/>
      <c r="N145" s="15"/>
      <c r="O145" s="15"/>
      <c r="P145" s="15"/>
      <c r="Q145" s="15"/>
      <c r="R145" s="15"/>
      <c r="S145" s="15"/>
      <c r="T145" s="15"/>
      <c r="U145" s="15"/>
      <c r="V145" s="15"/>
      <c r="W145" s="15"/>
      <c r="X145" s="15"/>
      <c r="Y145" s="15"/>
      <c r="Z145" s="15"/>
      <c r="AA145" s="15"/>
      <c r="AB145" s="15"/>
      <c r="AC145" s="15"/>
    </row>
    <row r="146" spans="1:29" ht="14" x14ac:dyDescent="0.15">
      <c r="A146" s="22" t="str">
        <f>HYPERLINK("https://drive.google.com/open?id=1DMkYpzvefwE9B-tF9m0LvrGLendMA4Wn","Netherlands (NL)")</f>
        <v>Netherlands (NL)</v>
      </c>
      <c r="B146" s="18" t="s">
        <v>13</v>
      </c>
      <c r="C146" s="18" t="s">
        <v>14</v>
      </c>
      <c r="D146" s="18" t="s">
        <v>30</v>
      </c>
      <c r="E146" s="18" t="s">
        <v>16</v>
      </c>
      <c r="F146" s="18" t="s">
        <v>30</v>
      </c>
      <c r="G146" s="18" t="s">
        <v>16</v>
      </c>
      <c r="H146" s="18" t="s">
        <v>30</v>
      </c>
      <c r="I146" s="18" t="s">
        <v>30</v>
      </c>
      <c r="J146" s="23" t="s">
        <v>143</v>
      </c>
      <c r="K146" s="18" t="s">
        <v>16</v>
      </c>
      <c r="L146" s="18" t="s">
        <v>19</v>
      </c>
      <c r="M146" s="29" t="s">
        <v>20</v>
      </c>
    </row>
    <row r="147" spans="1:29" ht="14" x14ac:dyDescent="0.15">
      <c r="A147" s="25" t="str">
        <f>HYPERLINK("https://drive.google.com/open?id=1loT2RbWma3fS4xlLx80BfDhqDMwSeq8n","Netherlands (NL)")</f>
        <v>Netherlands (NL)</v>
      </c>
      <c r="B147" s="12" t="s">
        <v>21</v>
      </c>
      <c r="C147" s="12" t="s">
        <v>14</v>
      </c>
      <c r="D147" s="12" t="s">
        <v>30</v>
      </c>
      <c r="E147" s="12" t="s">
        <v>16</v>
      </c>
      <c r="F147" s="12" t="s">
        <v>30</v>
      </c>
      <c r="G147" s="12" t="s">
        <v>16</v>
      </c>
      <c r="H147" s="12" t="s">
        <v>16</v>
      </c>
      <c r="I147" s="12" t="s">
        <v>16</v>
      </c>
      <c r="J147" s="12" t="s">
        <v>19</v>
      </c>
      <c r="K147" s="12" t="s">
        <v>16</v>
      </c>
      <c r="L147" s="12" t="s">
        <v>19</v>
      </c>
      <c r="M147" s="14"/>
      <c r="N147" s="15"/>
      <c r="O147" s="15"/>
      <c r="P147" s="15"/>
      <c r="Q147" s="15"/>
      <c r="R147" s="15"/>
      <c r="S147" s="15"/>
      <c r="T147" s="15"/>
      <c r="U147" s="15"/>
      <c r="V147" s="15"/>
      <c r="W147" s="15"/>
      <c r="X147" s="15"/>
      <c r="Y147" s="15"/>
      <c r="Z147" s="15"/>
      <c r="AA147" s="15"/>
      <c r="AB147" s="15"/>
      <c r="AC147" s="15"/>
    </row>
    <row r="148" spans="1:29" ht="14" x14ac:dyDescent="0.15">
      <c r="A148" s="22" t="str">
        <f>HYPERLINK("https://drive.google.com/open?id=1Zo1K91LcfKsRQG3jqpgD7ADKnSXbVe7m","New Zealand (NZ)")</f>
        <v>New Zealand (NZ)</v>
      </c>
      <c r="B148" s="18" t="s">
        <v>13</v>
      </c>
      <c r="C148" s="18" t="s">
        <v>14</v>
      </c>
      <c r="D148" s="18" t="s">
        <v>24</v>
      </c>
      <c r="E148" s="18" t="s">
        <v>16</v>
      </c>
      <c r="F148" s="18" t="s">
        <v>24</v>
      </c>
      <c r="G148" s="18" t="s">
        <v>16</v>
      </c>
      <c r="H148" s="18" t="s">
        <v>24</v>
      </c>
      <c r="I148" s="18" t="s">
        <v>24</v>
      </c>
      <c r="J148" s="23" t="s">
        <v>144</v>
      </c>
      <c r="K148" s="18" t="s">
        <v>14</v>
      </c>
      <c r="L148" s="23" t="s">
        <v>145</v>
      </c>
      <c r="M148" s="24"/>
    </row>
    <row r="149" spans="1:29" ht="14" x14ac:dyDescent="0.15">
      <c r="A149" s="25" t="str">
        <f>HYPERLINK("https://drive.google.com/open?id=15QeFDQEIn3n5eXFo4xskC1kpkGUNPvlr","New Zealand (NZ)")</f>
        <v>New Zealand (NZ)</v>
      </c>
      <c r="B149" s="12" t="s">
        <v>21</v>
      </c>
      <c r="C149" s="12" t="s">
        <v>14</v>
      </c>
      <c r="D149" s="12" t="s">
        <v>24</v>
      </c>
      <c r="E149" s="12" t="s">
        <v>16</v>
      </c>
      <c r="F149" s="12" t="s">
        <v>24</v>
      </c>
      <c r="G149" s="12" t="s">
        <v>16</v>
      </c>
      <c r="H149" s="12" t="s">
        <v>16</v>
      </c>
      <c r="I149" s="12" t="s">
        <v>16</v>
      </c>
      <c r="J149" s="12" t="s">
        <v>19</v>
      </c>
      <c r="K149" s="12" t="s">
        <v>16</v>
      </c>
      <c r="L149" s="12" t="s">
        <v>19</v>
      </c>
      <c r="M149" s="14"/>
      <c r="N149" s="15"/>
      <c r="O149" s="15"/>
      <c r="P149" s="15"/>
      <c r="Q149" s="15"/>
      <c r="R149" s="15"/>
      <c r="S149" s="15"/>
      <c r="T149" s="15"/>
      <c r="U149" s="15"/>
      <c r="V149" s="15"/>
      <c r="W149" s="15"/>
      <c r="X149" s="15"/>
      <c r="Y149" s="15"/>
      <c r="Z149" s="15"/>
      <c r="AA149" s="15"/>
      <c r="AB149" s="15"/>
      <c r="AC149" s="15"/>
    </row>
    <row r="150" spans="1:29" ht="14" x14ac:dyDescent="0.15">
      <c r="A150" s="17" t="str">
        <f>HYPERLINK("https://drive.google.com/open?id=1ZC_-BXrTLF3GNsqBFLuN4Ththu7QlIaQ","Nicaragua (NI)")</f>
        <v>Nicaragua (NI)</v>
      </c>
      <c r="B150" s="18" t="s">
        <v>13</v>
      </c>
      <c r="C150" s="18" t="s">
        <v>14</v>
      </c>
      <c r="D150" s="18" t="s">
        <v>26</v>
      </c>
      <c r="E150" s="18" t="s">
        <v>16</v>
      </c>
      <c r="F150" s="18" t="s">
        <v>26</v>
      </c>
      <c r="G150" s="18" t="s">
        <v>16</v>
      </c>
      <c r="H150" s="18" t="s">
        <v>26</v>
      </c>
      <c r="I150" s="18" t="s">
        <v>16</v>
      </c>
      <c r="J150" s="18" t="s">
        <v>25</v>
      </c>
      <c r="K150" s="18" t="s">
        <v>16</v>
      </c>
      <c r="L150" s="18" t="s">
        <v>19</v>
      </c>
      <c r="M150" s="24"/>
    </row>
    <row r="151" spans="1:29" ht="14" x14ac:dyDescent="0.15">
      <c r="A151" s="21" t="str">
        <f>HYPERLINK("https://drive.google.com/open?id=1xD2G-Rpym_vNC_qnGFqwgDx5TLsWo9nO","Nicaragua (NI)")</f>
        <v>Nicaragua (NI)</v>
      </c>
      <c r="B151" s="12" t="s">
        <v>21</v>
      </c>
      <c r="C151" s="12" t="s">
        <v>14</v>
      </c>
      <c r="D151" s="12" t="s">
        <v>26</v>
      </c>
      <c r="E151" s="12" t="s">
        <v>16</v>
      </c>
      <c r="F151" s="12" t="s">
        <v>26</v>
      </c>
      <c r="G151" s="12" t="s">
        <v>16</v>
      </c>
      <c r="H151" s="12" t="s">
        <v>16</v>
      </c>
      <c r="I151" s="12" t="s">
        <v>16</v>
      </c>
      <c r="J151" s="12" t="s">
        <v>19</v>
      </c>
      <c r="K151" s="12" t="s">
        <v>16</v>
      </c>
      <c r="L151" s="12" t="s">
        <v>19</v>
      </c>
      <c r="M151" s="14"/>
      <c r="N151" s="15"/>
      <c r="O151" s="15"/>
      <c r="P151" s="15"/>
      <c r="Q151" s="15"/>
      <c r="R151" s="15"/>
      <c r="S151" s="15"/>
      <c r="T151" s="15"/>
      <c r="U151" s="15"/>
      <c r="V151" s="15"/>
      <c r="W151" s="15"/>
      <c r="X151" s="15"/>
      <c r="Y151" s="15"/>
      <c r="Z151" s="15"/>
      <c r="AA151" s="15"/>
      <c r="AB151" s="15"/>
      <c r="AC151" s="15"/>
    </row>
    <row r="152" spans="1:29" ht="14" x14ac:dyDescent="0.15">
      <c r="A152" s="17" t="str">
        <f>HYPERLINK("https://drive.google.com/open?id=1FGC-MooIIyz3i8Cf-niLDYa9PKAlowyQ","Niger (NE)")</f>
        <v>Niger (NE)</v>
      </c>
      <c r="B152" s="18" t="s">
        <v>13</v>
      </c>
      <c r="C152" s="18" t="s">
        <v>14</v>
      </c>
      <c r="D152" s="18" t="s">
        <v>46</v>
      </c>
      <c r="E152" s="18" t="s">
        <v>16</v>
      </c>
      <c r="F152" s="19" t="s">
        <v>47</v>
      </c>
      <c r="G152" s="18" t="s">
        <v>16</v>
      </c>
      <c r="H152" s="18" t="s">
        <v>46</v>
      </c>
      <c r="I152" s="18" t="s">
        <v>46</v>
      </c>
      <c r="J152" s="18" t="s">
        <v>48</v>
      </c>
      <c r="K152" s="18" t="s">
        <v>16</v>
      </c>
      <c r="L152" s="18" t="s">
        <v>19</v>
      </c>
      <c r="M152" s="19" t="s">
        <v>20</v>
      </c>
    </row>
    <row r="153" spans="1:29" ht="14" x14ac:dyDescent="0.15">
      <c r="A153" s="21" t="str">
        <f>HYPERLINK("https://drive.google.com/open?id=1l62vqWkCCnkVjNIjoZnwHe9pGSP4so_S","Niger (NE)")</f>
        <v>Niger (NE)</v>
      </c>
      <c r="B153" s="12" t="s">
        <v>21</v>
      </c>
      <c r="C153" s="12" t="s">
        <v>14</v>
      </c>
      <c r="D153" s="12" t="s">
        <v>46</v>
      </c>
      <c r="E153" s="12" t="s">
        <v>16</v>
      </c>
      <c r="F153" s="13" t="s">
        <v>47</v>
      </c>
      <c r="G153" s="12" t="s">
        <v>16</v>
      </c>
      <c r="H153" s="12" t="s">
        <v>16</v>
      </c>
      <c r="I153" s="12" t="s">
        <v>16</v>
      </c>
      <c r="J153" s="12" t="s">
        <v>19</v>
      </c>
      <c r="K153" s="12" t="s">
        <v>16</v>
      </c>
      <c r="L153" s="12" t="s">
        <v>19</v>
      </c>
      <c r="M153" s="14"/>
      <c r="N153" s="15"/>
      <c r="O153" s="15"/>
      <c r="P153" s="15"/>
      <c r="Q153" s="15"/>
      <c r="R153" s="15"/>
      <c r="S153" s="15"/>
      <c r="T153" s="15"/>
      <c r="U153" s="15"/>
      <c r="V153" s="15"/>
      <c r="W153" s="15"/>
      <c r="X153" s="15"/>
      <c r="Y153" s="15"/>
      <c r="Z153" s="15"/>
      <c r="AA153" s="15"/>
      <c r="AB153" s="15"/>
      <c r="AC153" s="15"/>
    </row>
    <row r="154" spans="1:29" ht="14" x14ac:dyDescent="0.15">
      <c r="A154" s="22" t="str">
        <f>HYPERLINK("https://drive.google.com/open?id=12ZFunVJ9lShTpiis3MbPkZOJ6O5iavsJ","Norway (NO)")</f>
        <v>Norway (NO)</v>
      </c>
      <c r="B154" s="18" t="s">
        <v>13</v>
      </c>
      <c r="C154" s="18" t="s">
        <v>14</v>
      </c>
      <c r="D154" s="18" t="s">
        <v>146</v>
      </c>
      <c r="E154" s="18" t="s">
        <v>16</v>
      </c>
      <c r="F154" s="19" t="s">
        <v>147</v>
      </c>
      <c r="G154" s="18" t="s">
        <v>16</v>
      </c>
      <c r="H154" s="18" t="s">
        <v>146</v>
      </c>
      <c r="I154" s="18" t="s">
        <v>146</v>
      </c>
      <c r="J154" s="23" t="s">
        <v>148</v>
      </c>
      <c r="K154" s="18" t="s">
        <v>16</v>
      </c>
      <c r="L154" s="18" t="s">
        <v>19</v>
      </c>
      <c r="M154" s="19" t="s">
        <v>20</v>
      </c>
    </row>
    <row r="155" spans="1:29" ht="14" x14ac:dyDescent="0.15">
      <c r="A155" s="25" t="str">
        <f>HYPERLINK("https://drive.google.com/open?id=1e2E1u2DPVU2bShzYhxR-K8lExlMHX8T2","Norway (NO)")</f>
        <v>Norway (NO)</v>
      </c>
      <c r="B155" s="12" t="s">
        <v>21</v>
      </c>
      <c r="C155" s="12" t="s">
        <v>14</v>
      </c>
      <c r="D155" s="12" t="s">
        <v>146</v>
      </c>
      <c r="E155" s="12" t="s">
        <v>16</v>
      </c>
      <c r="F155" s="13" t="s">
        <v>147</v>
      </c>
      <c r="G155" s="12" t="s">
        <v>16</v>
      </c>
      <c r="H155" s="12" t="s">
        <v>16</v>
      </c>
      <c r="I155" s="12" t="s">
        <v>16</v>
      </c>
      <c r="J155" s="12" t="s">
        <v>19</v>
      </c>
      <c r="K155" s="12" t="s">
        <v>16</v>
      </c>
      <c r="L155" s="12" t="s">
        <v>19</v>
      </c>
      <c r="M155" s="14"/>
      <c r="N155" s="15"/>
      <c r="O155" s="15"/>
      <c r="P155" s="15"/>
      <c r="Q155" s="15"/>
      <c r="R155" s="15"/>
      <c r="S155" s="15"/>
      <c r="T155" s="15"/>
      <c r="U155" s="15"/>
      <c r="V155" s="15"/>
      <c r="W155" s="15"/>
      <c r="X155" s="15"/>
      <c r="Y155" s="15"/>
      <c r="Z155" s="15"/>
      <c r="AA155" s="15"/>
      <c r="AB155" s="15"/>
      <c r="AC155" s="15"/>
    </row>
    <row r="156" spans="1:29" ht="14" x14ac:dyDescent="0.15">
      <c r="A156" s="17" t="str">
        <f>HYPERLINK("https://drive.google.com/open?id=1--CUlIri4BKEjnuCNNJ5gDTghR4EjOGn","Oman (OM)")</f>
        <v>Oman (OM)</v>
      </c>
      <c r="B156" s="18" t="s">
        <v>13</v>
      </c>
      <c r="C156" s="18" t="s">
        <v>14</v>
      </c>
      <c r="D156" s="18" t="s">
        <v>38</v>
      </c>
      <c r="E156" s="18" t="s">
        <v>16</v>
      </c>
      <c r="F156" s="19" t="s">
        <v>38</v>
      </c>
      <c r="G156" s="18" t="s">
        <v>16</v>
      </c>
      <c r="H156" s="18" t="s">
        <v>39</v>
      </c>
      <c r="I156" s="18" t="s">
        <v>39</v>
      </c>
      <c r="J156" s="23" t="s">
        <v>40</v>
      </c>
      <c r="K156" s="18" t="s">
        <v>14</v>
      </c>
      <c r="L156" s="23" t="s">
        <v>41</v>
      </c>
      <c r="M156" s="19" t="s">
        <v>20</v>
      </c>
    </row>
    <row r="157" spans="1:29" ht="14" x14ac:dyDescent="0.15">
      <c r="A157" s="21" t="str">
        <f>HYPERLINK("https://drive.google.com/open?id=1b6RCP6hS5aKHAiY0PTdbT28Tc2GvfRMa","Oman (OM)")</f>
        <v>Oman (OM)</v>
      </c>
      <c r="B157" s="12" t="s">
        <v>21</v>
      </c>
      <c r="C157" s="12" t="s">
        <v>14</v>
      </c>
      <c r="D157" s="12" t="s">
        <v>39</v>
      </c>
      <c r="E157" s="12" t="s">
        <v>16</v>
      </c>
      <c r="F157" s="13" t="s">
        <v>38</v>
      </c>
      <c r="G157" s="12" t="s">
        <v>16</v>
      </c>
      <c r="H157" s="12" t="s">
        <v>16</v>
      </c>
      <c r="I157" s="12" t="s">
        <v>16</v>
      </c>
      <c r="J157" s="12" t="s">
        <v>19</v>
      </c>
      <c r="K157" s="12" t="s">
        <v>16</v>
      </c>
      <c r="L157" s="12" t="s">
        <v>19</v>
      </c>
      <c r="M157" s="14"/>
      <c r="N157" s="15"/>
      <c r="O157" s="15"/>
      <c r="P157" s="15"/>
      <c r="Q157" s="15"/>
      <c r="R157" s="15"/>
      <c r="S157" s="15"/>
      <c r="T157" s="15"/>
      <c r="U157" s="15"/>
      <c r="V157" s="15"/>
      <c r="W157" s="15"/>
      <c r="X157" s="15"/>
      <c r="Y157" s="15"/>
      <c r="Z157" s="15"/>
      <c r="AA157" s="15"/>
      <c r="AB157" s="15"/>
      <c r="AC157" s="15"/>
    </row>
    <row r="158" spans="1:29" ht="14" x14ac:dyDescent="0.15">
      <c r="A158" s="17" t="str">
        <f>HYPERLINK("https://drive.google.com/open?id=1xvjaksq0kJiF0GOf53t_hcBD96vWkf75","Panama (PA)")</f>
        <v>Panama (PA)</v>
      </c>
      <c r="B158" s="18" t="s">
        <v>13</v>
      </c>
      <c r="C158" s="18" t="s">
        <v>14</v>
      </c>
      <c r="D158" s="18" t="s">
        <v>26</v>
      </c>
      <c r="E158" s="18" t="s">
        <v>16</v>
      </c>
      <c r="F158" s="18" t="s">
        <v>26</v>
      </c>
      <c r="G158" s="18" t="s">
        <v>16</v>
      </c>
      <c r="H158" s="18" t="s">
        <v>26</v>
      </c>
      <c r="I158" s="18" t="s">
        <v>16</v>
      </c>
      <c r="J158" s="18" t="s">
        <v>25</v>
      </c>
      <c r="K158" s="18" t="s">
        <v>16</v>
      </c>
      <c r="L158" s="18" t="s">
        <v>19</v>
      </c>
      <c r="M158" s="24"/>
    </row>
    <row r="159" spans="1:29" ht="14" x14ac:dyDescent="0.15">
      <c r="A159" s="21" t="str">
        <f>HYPERLINK("https://drive.google.com/open?id=1o9ny56Daq9JkxyDOiDTwosnT5fLvNf_-","Panama (PA)")</f>
        <v>Panama (PA)</v>
      </c>
      <c r="B159" s="12" t="s">
        <v>21</v>
      </c>
      <c r="C159" s="12" t="s">
        <v>14</v>
      </c>
      <c r="D159" s="12" t="s">
        <v>26</v>
      </c>
      <c r="E159" s="12" t="s">
        <v>16</v>
      </c>
      <c r="F159" s="12" t="s">
        <v>26</v>
      </c>
      <c r="G159" s="12" t="s">
        <v>16</v>
      </c>
      <c r="H159" s="12" t="s">
        <v>16</v>
      </c>
      <c r="I159" s="12" t="s">
        <v>16</v>
      </c>
      <c r="J159" s="12" t="s">
        <v>19</v>
      </c>
      <c r="K159" s="12" t="s">
        <v>16</v>
      </c>
      <c r="L159" s="12" t="s">
        <v>19</v>
      </c>
      <c r="M159" s="14"/>
      <c r="N159" s="15"/>
      <c r="O159" s="15"/>
      <c r="P159" s="15"/>
      <c r="Q159" s="15"/>
      <c r="R159" s="15"/>
      <c r="S159" s="15"/>
      <c r="T159" s="15"/>
      <c r="U159" s="15"/>
      <c r="V159" s="15"/>
      <c r="W159" s="15"/>
      <c r="X159" s="15"/>
      <c r="Y159" s="15"/>
      <c r="Z159" s="15"/>
      <c r="AA159" s="15"/>
      <c r="AB159" s="15"/>
      <c r="AC159" s="15"/>
    </row>
    <row r="160" spans="1:29" ht="14" x14ac:dyDescent="0.15">
      <c r="A160" s="17" t="str">
        <f>HYPERLINK("https://drive.google.com/open?id=1Nu6bqd24WZxAnZg-I_sQWRZe1yVOLp8K","Papua New Guinea (PG)")</f>
        <v>Papua New Guinea (PG)</v>
      </c>
      <c r="B160" s="18" t="s">
        <v>13</v>
      </c>
      <c r="C160" s="18" t="s">
        <v>14</v>
      </c>
      <c r="D160" s="18" t="s">
        <v>149</v>
      </c>
      <c r="E160" s="18" t="s">
        <v>16</v>
      </c>
      <c r="F160" s="18" t="s">
        <v>149</v>
      </c>
      <c r="G160" s="18" t="s">
        <v>16</v>
      </c>
      <c r="H160" s="18" t="s">
        <v>149</v>
      </c>
      <c r="I160" s="18" t="s">
        <v>149</v>
      </c>
      <c r="J160" s="18" t="s">
        <v>25</v>
      </c>
      <c r="K160" s="18" t="s">
        <v>16</v>
      </c>
      <c r="L160" s="18" t="s">
        <v>19</v>
      </c>
      <c r="M160" s="29" t="s">
        <v>150</v>
      </c>
    </row>
    <row r="161" spans="1:29" ht="14" x14ac:dyDescent="0.15">
      <c r="A161" s="21" t="str">
        <f>HYPERLINK("https://drive.google.com/open?id=1mz1fh9-wxac66qdgPl1CtfjgatMkFZJi","Papua New Guinea (PG)")</f>
        <v>Papua New Guinea (PG)</v>
      </c>
      <c r="B161" s="12" t="s">
        <v>21</v>
      </c>
      <c r="C161" s="12" t="s">
        <v>14</v>
      </c>
      <c r="D161" s="12" t="s">
        <v>149</v>
      </c>
      <c r="E161" s="12" t="s">
        <v>16</v>
      </c>
      <c r="F161" s="12" t="s">
        <v>149</v>
      </c>
      <c r="G161" s="12" t="s">
        <v>16</v>
      </c>
      <c r="H161" s="12" t="s">
        <v>16</v>
      </c>
      <c r="I161" s="12" t="s">
        <v>16</v>
      </c>
      <c r="J161" s="12" t="s">
        <v>19</v>
      </c>
      <c r="K161" s="12" t="s">
        <v>16</v>
      </c>
      <c r="L161" s="12" t="s">
        <v>19</v>
      </c>
      <c r="M161" s="14"/>
      <c r="N161" s="15"/>
      <c r="O161" s="15"/>
      <c r="P161" s="15"/>
      <c r="Q161" s="15"/>
      <c r="R161" s="15"/>
      <c r="S161" s="15"/>
      <c r="T161" s="15"/>
      <c r="U161" s="15"/>
      <c r="V161" s="15"/>
      <c r="W161" s="15"/>
      <c r="X161" s="15"/>
      <c r="Y161" s="15"/>
      <c r="Z161" s="15"/>
      <c r="AA161" s="15"/>
      <c r="AB161" s="15"/>
      <c r="AC161" s="15"/>
    </row>
    <row r="162" spans="1:29" ht="14" x14ac:dyDescent="0.15">
      <c r="A162" s="17" t="str">
        <f>HYPERLINK("https://drive.google.com/open?id=1CZFeRoIXXsoRmXYP0ldVUsTR4VSitQk5","Paraguay (PY)")</f>
        <v>Paraguay (PY)</v>
      </c>
      <c r="B162" s="18" t="s">
        <v>13</v>
      </c>
      <c r="C162" s="18" t="s">
        <v>14</v>
      </c>
      <c r="D162" s="18" t="s">
        <v>26</v>
      </c>
      <c r="E162" s="18" t="s">
        <v>16</v>
      </c>
      <c r="F162" s="18" t="s">
        <v>26</v>
      </c>
      <c r="G162" s="18" t="s">
        <v>16</v>
      </c>
      <c r="H162" s="18" t="s">
        <v>27</v>
      </c>
      <c r="I162" s="18" t="s">
        <v>27</v>
      </c>
      <c r="J162" s="18" t="s">
        <v>25</v>
      </c>
      <c r="K162" s="18" t="s">
        <v>16</v>
      </c>
      <c r="L162" s="18" t="s">
        <v>19</v>
      </c>
      <c r="M162" s="29" t="s">
        <v>20</v>
      </c>
    </row>
    <row r="163" spans="1:29" ht="14" x14ac:dyDescent="0.15">
      <c r="A163" s="21" t="str">
        <f>HYPERLINK("https://drive.google.com/open?id=15vN5cjzfNx1coTDnQkKcu0zIYVUN2Bob","Paraguay (PY)")</f>
        <v>Paraguay (PY)</v>
      </c>
      <c r="B163" s="12" t="s">
        <v>21</v>
      </c>
      <c r="C163" s="12" t="s">
        <v>14</v>
      </c>
      <c r="D163" s="12" t="s">
        <v>26</v>
      </c>
      <c r="E163" s="12" t="s">
        <v>16</v>
      </c>
      <c r="F163" s="12" t="s">
        <v>26</v>
      </c>
      <c r="G163" s="12" t="s">
        <v>16</v>
      </c>
      <c r="H163" s="12" t="s">
        <v>16</v>
      </c>
      <c r="I163" s="12" t="s">
        <v>16</v>
      </c>
      <c r="J163" s="12" t="s">
        <v>19</v>
      </c>
      <c r="K163" s="12" t="s">
        <v>16</v>
      </c>
      <c r="L163" s="12" t="s">
        <v>19</v>
      </c>
      <c r="M163" s="14"/>
      <c r="N163" s="15"/>
      <c r="O163" s="15"/>
      <c r="P163" s="15"/>
      <c r="Q163" s="15"/>
      <c r="R163" s="15"/>
      <c r="S163" s="15"/>
      <c r="T163" s="15"/>
      <c r="U163" s="15"/>
      <c r="V163" s="15"/>
      <c r="W163" s="15"/>
      <c r="X163" s="15"/>
      <c r="Y163" s="15"/>
      <c r="Z163" s="15"/>
      <c r="AA163" s="15"/>
      <c r="AB163" s="15"/>
      <c r="AC163" s="15"/>
    </row>
    <row r="164" spans="1:29" ht="14" x14ac:dyDescent="0.15">
      <c r="A164" s="17" t="str">
        <f>HYPERLINK("https://drive.google.com/open?id=1iHFYKpXM57pLz4amuxLpUALoeRDfv-gN","Peru (PE)")</f>
        <v>Peru (PE)</v>
      </c>
      <c r="B164" s="18" t="s">
        <v>13</v>
      </c>
      <c r="C164" s="18" t="s">
        <v>14</v>
      </c>
      <c r="D164" s="18" t="s">
        <v>26</v>
      </c>
      <c r="E164" s="18" t="s">
        <v>16</v>
      </c>
      <c r="F164" s="18" t="s">
        <v>26</v>
      </c>
      <c r="G164" s="18" t="s">
        <v>16</v>
      </c>
      <c r="H164" s="18" t="s">
        <v>27</v>
      </c>
      <c r="I164" s="18" t="s">
        <v>27</v>
      </c>
      <c r="J164" s="18" t="s">
        <v>25</v>
      </c>
      <c r="K164" s="18" t="s">
        <v>16</v>
      </c>
      <c r="L164" s="18" t="s">
        <v>19</v>
      </c>
      <c r="M164" s="29" t="s">
        <v>20</v>
      </c>
    </row>
    <row r="165" spans="1:29" ht="14" x14ac:dyDescent="0.15">
      <c r="A165" s="21" t="str">
        <f>HYPERLINK("https://drive.google.com/open?id=1FnKBY3CcdKkq8TIBv9alDkwS84BLlxv0","Peru (PE)")</f>
        <v>Peru (PE)</v>
      </c>
      <c r="B165" s="12" t="s">
        <v>21</v>
      </c>
      <c r="C165" s="12" t="s">
        <v>14</v>
      </c>
      <c r="D165" s="12" t="s">
        <v>26</v>
      </c>
      <c r="E165" s="12" t="s">
        <v>16</v>
      </c>
      <c r="F165" s="12" t="s">
        <v>26</v>
      </c>
      <c r="G165" s="12" t="s">
        <v>16</v>
      </c>
      <c r="H165" s="12" t="s">
        <v>16</v>
      </c>
      <c r="I165" s="12" t="s">
        <v>16</v>
      </c>
      <c r="J165" s="12" t="s">
        <v>19</v>
      </c>
      <c r="K165" s="12" t="s">
        <v>16</v>
      </c>
      <c r="L165" s="12" t="s">
        <v>19</v>
      </c>
      <c r="M165" s="14"/>
      <c r="N165" s="15"/>
      <c r="O165" s="15"/>
      <c r="P165" s="15"/>
      <c r="Q165" s="15"/>
      <c r="R165" s="15"/>
      <c r="S165" s="15"/>
      <c r="T165" s="15"/>
      <c r="U165" s="15"/>
      <c r="V165" s="15"/>
      <c r="W165" s="15"/>
      <c r="X165" s="15"/>
      <c r="Y165" s="15"/>
      <c r="Z165" s="15"/>
      <c r="AA165" s="15"/>
      <c r="AB165" s="15"/>
      <c r="AC165" s="15"/>
    </row>
    <row r="166" spans="1:29" ht="14" x14ac:dyDescent="0.15">
      <c r="A166" s="17" t="str">
        <f>HYPERLINK("https://drive.google.com/open?id=1qcNPAMMLeCfS8KHMduSXk71FGnTYuAnt","Philippines (PH)")</f>
        <v>Philippines (PH)</v>
      </c>
      <c r="B166" s="18" t="s">
        <v>13</v>
      </c>
      <c r="C166" s="18" t="s">
        <v>14</v>
      </c>
      <c r="D166" s="18" t="s">
        <v>151</v>
      </c>
      <c r="E166" s="18" t="s">
        <v>16</v>
      </c>
      <c r="F166" s="19" t="s">
        <v>151</v>
      </c>
      <c r="G166" s="18" t="s">
        <v>16</v>
      </c>
      <c r="H166" s="18" t="s">
        <v>151</v>
      </c>
      <c r="I166" s="18" t="s">
        <v>151</v>
      </c>
      <c r="J166" s="20" t="s">
        <v>152</v>
      </c>
      <c r="K166" s="18" t="s">
        <v>16</v>
      </c>
      <c r="L166" s="18" t="s">
        <v>19</v>
      </c>
      <c r="M166" s="29" t="s">
        <v>20</v>
      </c>
    </row>
    <row r="167" spans="1:29" ht="14" x14ac:dyDescent="0.15">
      <c r="A167" s="21" t="str">
        <f>HYPERLINK("https://drive.google.com/open?id=1hOXCyYb4S_PKYuV__R4zO_tgzMiL77c2","Philippines (PH)")</f>
        <v>Philippines (PH)</v>
      </c>
      <c r="B167" s="12" t="s">
        <v>21</v>
      </c>
      <c r="C167" s="12" t="s">
        <v>14</v>
      </c>
      <c r="D167" s="12" t="s">
        <v>151</v>
      </c>
      <c r="E167" s="12" t="s">
        <v>16</v>
      </c>
      <c r="F167" s="12" t="s">
        <v>151</v>
      </c>
      <c r="G167" s="12" t="s">
        <v>16</v>
      </c>
      <c r="H167" s="12" t="s">
        <v>16</v>
      </c>
      <c r="I167" s="12" t="s">
        <v>16</v>
      </c>
      <c r="J167" s="12" t="s">
        <v>19</v>
      </c>
      <c r="K167" s="12" t="s">
        <v>16</v>
      </c>
      <c r="L167" s="12" t="s">
        <v>19</v>
      </c>
      <c r="M167" s="14"/>
      <c r="N167" s="15"/>
      <c r="O167" s="15"/>
      <c r="P167" s="15"/>
      <c r="Q167" s="15"/>
      <c r="R167" s="15"/>
      <c r="S167" s="15"/>
      <c r="T167" s="15"/>
      <c r="U167" s="15"/>
      <c r="V167" s="15"/>
      <c r="W167" s="15"/>
      <c r="X167" s="15"/>
      <c r="Y167" s="15"/>
      <c r="Z167" s="15"/>
      <c r="AA167" s="15"/>
      <c r="AB167" s="15"/>
      <c r="AC167" s="15"/>
    </row>
    <row r="168" spans="1:29" ht="14" x14ac:dyDescent="0.15">
      <c r="A168" s="17" t="str">
        <f>HYPERLINK("https://drive.google.com/open?id=1APzU7LQ2L0ElH_tZiFBy8Obb7t6J9l9W","Poland (PL)")</f>
        <v>Poland (PL)</v>
      </c>
      <c r="B168" s="18" t="s">
        <v>13</v>
      </c>
      <c r="C168" s="18" t="s">
        <v>14</v>
      </c>
      <c r="D168" s="18" t="s">
        <v>153</v>
      </c>
      <c r="E168" s="18" t="s">
        <v>16</v>
      </c>
      <c r="F168" s="19" t="s">
        <v>154</v>
      </c>
      <c r="G168" s="18" t="s">
        <v>16</v>
      </c>
      <c r="H168" s="18" t="s">
        <v>153</v>
      </c>
      <c r="I168" s="18" t="s">
        <v>153</v>
      </c>
      <c r="J168" s="23" t="s">
        <v>25</v>
      </c>
      <c r="K168" s="18" t="s">
        <v>16</v>
      </c>
      <c r="L168" s="18" t="s">
        <v>19</v>
      </c>
      <c r="M168" s="29" t="s">
        <v>20</v>
      </c>
    </row>
    <row r="169" spans="1:29" ht="14" x14ac:dyDescent="0.15">
      <c r="A169" s="21" t="str">
        <f>HYPERLINK("https://drive.google.com/open?id=1NmIu50tTlsoFf7_Efc8-646EdGWxzKEw","Poland (PL)")</f>
        <v>Poland (PL)</v>
      </c>
      <c r="B169" s="12" t="s">
        <v>21</v>
      </c>
      <c r="C169" s="12" t="s">
        <v>14</v>
      </c>
      <c r="D169" s="12" t="s">
        <v>153</v>
      </c>
      <c r="E169" s="12" t="s">
        <v>16</v>
      </c>
      <c r="F169" s="13" t="s">
        <v>154</v>
      </c>
      <c r="G169" s="12" t="s">
        <v>16</v>
      </c>
      <c r="H169" s="12" t="s">
        <v>16</v>
      </c>
      <c r="I169" s="12" t="s">
        <v>16</v>
      </c>
      <c r="J169" s="12" t="s">
        <v>19</v>
      </c>
      <c r="K169" s="12" t="s">
        <v>16</v>
      </c>
      <c r="L169" s="12" t="s">
        <v>19</v>
      </c>
      <c r="M169" s="14"/>
      <c r="N169" s="15"/>
      <c r="O169" s="15"/>
      <c r="P169" s="15"/>
      <c r="Q169" s="15"/>
      <c r="R169" s="15"/>
      <c r="S169" s="15"/>
      <c r="T169" s="15"/>
      <c r="U169" s="15"/>
      <c r="V169" s="15"/>
      <c r="W169" s="15"/>
      <c r="X169" s="15"/>
      <c r="Y169" s="15"/>
      <c r="Z169" s="15"/>
      <c r="AA169" s="15"/>
      <c r="AB169" s="15"/>
      <c r="AC169" s="15"/>
    </row>
    <row r="170" spans="1:29" ht="14" x14ac:dyDescent="0.15">
      <c r="A170" s="17" t="str">
        <f>HYPERLINK("https://drive.google.com/open?id=1I5fnymXxajHNXlF2IaHE-1YWo4Cslou2","Portugal (PT)")</f>
        <v>Portugal (PT)</v>
      </c>
      <c r="B170" s="18" t="s">
        <v>13</v>
      </c>
      <c r="C170" s="18" t="s">
        <v>14</v>
      </c>
      <c r="D170" s="18" t="s">
        <v>22</v>
      </c>
      <c r="E170" s="18" t="s">
        <v>16</v>
      </c>
      <c r="F170" s="18" t="s">
        <v>59</v>
      </c>
      <c r="G170" s="18" t="s">
        <v>16</v>
      </c>
      <c r="H170" s="18" t="s">
        <v>22</v>
      </c>
      <c r="I170" s="18" t="s">
        <v>22</v>
      </c>
      <c r="J170" s="18" t="s">
        <v>23</v>
      </c>
      <c r="K170" s="18" t="s">
        <v>16</v>
      </c>
      <c r="L170" s="18" t="s">
        <v>19</v>
      </c>
      <c r="M170" s="29" t="s">
        <v>20</v>
      </c>
    </row>
    <row r="171" spans="1:29" ht="14" x14ac:dyDescent="0.15">
      <c r="A171" s="21" t="str">
        <f>HYPERLINK("https://drive.google.com/open?id=1Yxv9uT_jDzRhmdBJ2lXCnkrPDpYPwld6","Portugal (PT)")</f>
        <v>Portugal (PT)</v>
      </c>
      <c r="B171" s="12" t="s">
        <v>21</v>
      </c>
      <c r="C171" s="12" t="s">
        <v>14</v>
      </c>
      <c r="D171" s="12" t="s">
        <v>22</v>
      </c>
      <c r="E171" s="12" t="s">
        <v>16</v>
      </c>
      <c r="F171" s="12" t="s">
        <v>59</v>
      </c>
      <c r="G171" s="12" t="s">
        <v>16</v>
      </c>
      <c r="H171" s="12" t="s">
        <v>16</v>
      </c>
      <c r="I171" s="12" t="s">
        <v>16</v>
      </c>
      <c r="J171" s="12" t="s">
        <v>19</v>
      </c>
      <c r="K171" s="12" t="s">
        <v>16</v>
      </c>
      <c r="L171" s="12" t="s">
        <v>19</v>
      </c>
      <c r="M171" s="14"/>
      <c r="N171" s="15"/>
      <c r="O171" s="15"/>
      <c r="P171" s="15"/>
      <c r="Q171" s="15"/>
      <c r="R171" s="15"/>
      <c r="S171" s="15"/>
      <c r="T171" s="15"/>
      <c r="U171" s="15"/>
      <c r="V171" s="15"/>
      <c r="W171" s="15"/>
      <c r="X171" s="15"/>
      <c r="Y171" s="15"/>
      <c r="Z171" s="15"/>
      <c r="AA171" s="15"/>
      <c r="AB171" s="15"/>
      <c r="AC171" s="15"/>
    </row>
    <row r="172" spans="1:29" ht="14" x14ac:dyDescent="0.15">
      <c r="A172" s="17" t="str">
        <f>HYPERLINK("https://drive.google.com/open?id=1z6AU2TA6DvXx_oJ_DMZLKH7gT9LO2zpB","Qatar (QA)")</f>
        <v>Qatar (QA)</v>
      </c>
      <c r="B172" s="18" t="s">
        <v>13</v>
      </c>
      <c r="C172" s="18" t="s">
        <v>14</v>
      </c>
      <c r="D172" s="18" t="s">
        <v>38</v>
      </c>
      <c r="E172" s="18" t="s">
        <v>16</v>
      </c>
      <c r="F172" s="19" t="s">
        <v>38</v>
      </c>
      <c r="G172" s="18" t="s">
        <v>16</v>
      </c>
      <c r="H172" s="18" t="s">
        <v>39</v>
      </c>
      <c r="I172" s="18" t="s">
        <v>39</v>
      </c>
      <c r="J172" s="23" t="s">
        <v>40</v>
      </c>
      <c r="K172" s="18" t="s">
        <v>14</v>
      </c>
      <c r="L172" s="23" t="s">
        <v>41</v>
      </c>
      <c r="M172" s="19" t="s">
        <v>20</v>
      </c>
    </row>
    <row r="173" spans="1:29" ht="14" x14ac:dyDescent="0.15">
      <c r="A173" s="21" t="str">
        <f>HYPERLINK("https://drive.google.com/open?id=1qThtPLGyVoOloKmof6l8aSgjQP6cmqaS","Qatar (QA)")</f>
        <v>Qatar (QA)</v>
      </c>
      <c r="B173" s="12" t="s">
        <v>21</v>
      </c>
      <c r="C173" s="12" t="s">
        <v>14</v>
      </c>
      <c r="D173" s="12" t="s">
        <v>39</v>
      </c>
      <c r="E173" s="12" t="s">
        <v>16</v>
      </c>
      <c r="F173" s="13" t="s">
        <v>38</v>
      </c>
      <c r="G173" s="12" t="s">
        <v>16</v>
      </c>
      <c r="H173" s="12" t="s">
        <v>16</v>
      </c>
      <c r="I173" s="12" t="s">
        <v>16</v>
      </c>
      <c r="J173" s="12" t="s">
        <v>19</v>
      </c>
      <c r="K173" s="12" t="s">
        <v>16</v>
      </c>
      <c r="L173" s="12" t="s">
        <v>19</v>
      </c>
      <c r="M173" s="14"/>
      <c r="N173" s="15"/>
      <c r="O173" s="15"/>
      <c r="P173" s="15"/>
      <c r="Q173" s="15"/>
      <c r="R173" s="15"/>
      <c r="S173" s="15"/>
      <c r="T173" s="15"/>
      <c r="U173" s="15"/>
      <c r="V173" s="15"/>
      <c r="W173" s="15"/>
      <c r="X173" s="15"/>
      <c r="Y173" s="15"/>
      <c r="Z173" s="15"/>
      <c r="AA173" s="15"/>
      <c r="AB173" s="15"/>
      <c r="AC173" s="15"/>
    </row>
    <row r="174" spans="1:29" ht="14" x14ac:dyDescent="0.15">
      <c r="A174" s="22" t="str">
        <f>HYPERLINK("https://drive.google.com/open?id=1yDm3V9kb6cwQ-IR99dxYHriCVuwrgynf","Russia (RU)")</f>
        <v>Russia (RU)</v>
      </c>
      <c r="B174" s="18" t="s">
        <v>13</v>
      </c>
      <c r="C174" s="18" t="s">
        <v>14</v>
      </c>
      <c r="D174" s="18" t="s">
        <v>110</v>
      </c>
      <c r="E174" s="18" t="s">
        <v>16</v>
      </c>
      <c r="F174" s="19" t="s">
        <v>110</v>
      </c>
      <c r="G174" s="18" t="s">
        <v>16</v>
      </c>
      <c r="H174" s="18" t="s">
        <v>110</v>
      </c>
      <c r="I174" s="18" t="s">
        <v>109</v>
      </c>
      <c r="J174" s="23" t="s">
        <v>18</v>
      </c>
      <c r="K174" s="18" t="s">
        <v>14</v>
      </c>
      <c r="L174" s="23" t="s">
        <v>155</v>
      </c>
      <c r="M174" s="19" t="s">
        <v>78</v>
      </c>
    </row>
    <row r="175" spans="1:29" ht="14" x14ac:dyDescent="0.15">
      <c r="A175" s="25" t="str">
        <f>HYPERLINK("https://drive.google.com/open?id=1SN0PAn8Y4ijyeFe4xQhyZqS8IM4M1EyR","Russia (RU)")</f>
        <v>Russia (RU)</v>
      </c>
      <c r="B175" s="12" t="s">
        <v>21</v>
      </c>
      <c r="C175" s="12" t="s">
        <v>14</v>
      </c>
      <c r="D175" s="12" t="s">
        <v>110</v>
      </c>
      <c r="E175" s="12" t="s">
        <v>16</v>
      </c>
      <c r="F175" s="13" t="s">
        <v>110</v>
      </c>
      <c r="G175" s="12" t="s">
        <v>16</v>
      </c>
      <c r="H175" s="12" t="s">
        <v>16</v>
      </c>
      <c r="I175" s="12" t="s">
        <v>16</v>
      </c>
      <c r="J175" s="12" t="s">
        <v>19</v>
      </c>
      <c r="K175" s="12" t="s">
        <v>16</v>
      </c>
      <c r="L175" s="12" t="s">
        <v>19</v>
      </c>
      <c r="M175" s="14"/>
      <c r="N175" s="15"/>
      <c r="O175" s="15"/>
      <c r="P175" s="15"/>
      <c r="Q175" s="15"/>
      <c r="R175" s="15"/>
      <c r="S175" s="15"/>
      <c r="T175" s="15"/>
      <c r="U175" s="15"/>
      <c r="V175" s="15"/>
      <c r="W175" s="15"/>
      <c r="X175" s="15"/>
      <c r="Y175" s="15"/>
      <c r="Z175" s="15"/>
      <c r="AA175" s="15"/>
      <c r="AB175" s="15"/>
      <c r="AC175" s="15"/>
    </row>
    <row r="176" spans="1:29" ht="14" x14ac:dyDescent="0.15">
      <c r="A176" s="17" t="str">
        <f>HYPERLINK("https://drive.google.com/open?id=184N3KlfAHfSYhOUIDhpEhCNZkG9vqydG","Rwanda (RW)")</f>
        <v>Rwanda (RW)</v>
      </c>
      <c r="B176" s="18" t="s">
        <v>13</v>
      </c>
      <c r="C176" s="18" t="s">
        <v>14</v>
      </c>
      <c r="D176" s="18" t="s">
        <v>46</v>
      </c>
      <c r="E176" s="18" t="s">
        <v>16</v>
      </c>
      <c r="F176" s="19" t="s">
        <v>47</v>
      </c>
      <c r="G176" s="18" t="s">
        <v>16</v>
      </c>
      <c r="H176" s="18" t="s">
        <v>46</v>
      </c>
      <c r="I176" s="18" t="s">
        <v>46</v>
      </c>
      <c r="J176" s="18" t="s">
        <v>48</v>
      </c>
      <c r="K176" s="18" t="s">
        <v>16</v>
      </c>
      <c r="L176" s="18" t="s">
        <v>19</v>
      </c>
      <c r="M176" s="19" t="s">
        <v>78</v>
      </c>
    </row>
    <row r="177" spans="1:29" ht="14" x14ac:dyDescent="0.15">
      <c r="A177" s="21" t="str">
        <f>HYPERLINK("https://drive.google.com/open?id=1r8m6Jei5L4Jc9DtYo6ThkhIf5it3eMas","Rwanda (RW)")</f>
        <v>Rwanda (RW)</v>
      </c>
      <c r="B177" s="12" t="s">
        <v>21</v>
      </c>
      <c r="C177" s="12" t="s">
        <v>14</v>
      </c>
      <c r="D177" s="12" t="s">
        <v>46</v>
      </c>
      <c r="E177" s="12" t="s">
        <v>16</v>
      </c>
      <c r="F177" s="13" t="s">
        <v>47</v>
      </c>
      <c r="G177" s="12" t="s">
        <v>16</v>
      </c>
      <c r="H177" s="12" t="s">
        <v>16</v>
      </c>
      <c r="I177" s="12" t="s">
        <v>16</v>
      </c>
      <c r="J177" s="12" t="s">
        <v>19</v>
      </c>
      <c r="K177" s="12" t="s">
        <v>16</v>
      </c>
      <c r="L177" s="12" t="s">
        <v>19</v>
      </c>
      <c r="M177" s="14"/>
      <c r="N177" s="15"/>
      <c r="O177" s="15"/>
      <c r="P177" s="15"/>
      <c r="Q177" s="15"/>
      <c r="R177" s="15"/>
      <c r="S177" s="15"/>
      <c r="T177" s="15"/>
      <c r="U177" s="15"/>
      <c r="V177" s="15"/>
      <c r="W177" s="15"/>
      <c r="X177" s="15"/>
      <c r="Y177" s="15"/>
      <c r="Z177" s="15"/>
      <c r="AA177" s="15"/>
      <c r="AB177" s="15"/>
      <c r="AC177" s="15"/>
    </row>
    <row r="178" spans="1:29" ht="14" x14ac:dyDescent="0.15">
      <c r="A178" s="17" t="str">
        <f>HYPERLINK("https://drive.google.com/open?id=16NXXl5PwVH5MU2DBM4juoDFXy2AMidfG","Saudi Arabia (SA)")</f>
        <v>Saudi Arabia (SA)</v>
      </c>
      <c r="B178" s="18" t="s">
        <v>13</v>
      </c>
      <c r="C178" s="18" t="s">
        <v>14</v>
      </c>
      <c r="D178" s="18" t="s">
        <v>38</v>
      </c>
      <c r="E178" s="18" t="s">
        <v>16</v>
      </c>
      <c r="F178" s="19" t="s">
        <v>38</v>
      </c>
      <c r="G178" s="18" t="s">
        <v>16</v>
      </c>
      <c r="H178" s="18" t="s">
        <v>38</v>
      </c>
      <c r="I178" s="18" t="s">
        <v>39</v>
      </c>
      <c r="J178" s="23" t="s">
        <v>40</v>
      </c>
      <c r="K178" s="18" t="s">
        <v>14</v>
      </c>
      <c r="L178" s="23" t="s">
        <v>41</v>
      </c>
      <c r="M178" s="19"/>
    </row>
    <row r="179" spans="1:29" ht="14" x14ac:dyDescent="0.15">
      <c r="A179" s="21" t="str">
        <f>HYPERLINK("https://drive.google.com/open?id=1OrybGkGbccEiHb9j5db7HS2t6GL1Nc1n","Saudi Arabia (SA)")</f>
        <v>Saudi Arabia (SA)</v>
      </c>
      <c r="B179" s="12" t="s">
        <v>21</v>
      </c>
      <c r="C179" s="12" t="s">
        <v>14</v>
      </c>
      <c r="D179" s="12" t="s">
        <v>39</v>
      </c>
      <c r="E179" s="12" t="s">
        <v>16</v>
      </c>
      <c r="F179" s="13" t="s">
        <v>38</v>
      </c>
      <c r="G179" s="12" t="s">
        <v>16</v>
      </c>
      <c r="H179" s="12" t="s">
        <v>16</v>
      </c>
      <c r="I179" s="12" t="s">
        <v>16</v>
      </c>
      <c r="J179" s="12" t="s">
        <v>19</v>
      </c>
      <c r="K179" s="12" t="s">
        <v>16</v>
      </c>
      <c r="L179" s="12" t="s">
        <v>19</v>
      </c>
      <c r="M179" s="14"/>
      <c r="N179" s="15"/>
      <c r="O179" s="15"/>
      <c r="P179" s="15"/>
      <c r="Q179" s="15"/>
      <c r="R179" s="15"/>
      <c r="S179" s="15"/>
      <c r="T179" s="15"/>
      <c r="U179" s="15"/>
      <c r="V179" s="15"/>
      <c r="W179" s="15"/>
      <c r="X179" s="15"/>
      <c r="Y179" s="15"/>
      <c r="Z179" s="15"/>
      <c r="AA179" s="15"/>
      <c r="AB179" s="15"/>
      <c r="AC179" s="15"/>
    </row>
    <row r="180" spans="1:29" ht="14" x14ac:dyDescent="0.15">
      <c r="A180" s="17" t="str">
        <f>HYPERLINK("https://drive.google.com/open?id=1ERiAO5uIP7NB8ZoD7MMQAKq1uA6eSrAh","Senegal (SN)")</f>
        <v>Senegal (SN)</v>
      </c>
      <c r="B180" s="18" t="s">
        <v>13</v>
      </c>
      <c r="C180" s="18" t="s">
        <v>14</v>
      </c>
      <c r="D180" s="18" t="s">
        <v>46</v>
      </c>
      <c r="E180" s="18" t="s">
        <v>16</v>
      </c>
      <c r="F180" s="19" t="s">
        <v>47</v>
      </c>
      <c r="G180" s="18" t="s">
        <v>16</v>
      </c>
      <c r="H180" s="18" t="s">
        <v>46</v>
      </c>
      <c r="I180" s="18" t="s">
        <v>46</v>
      </c>
      <c r="J180" s="18" t="s">
        <v>25</v>
      </c>
      <c r="K180" s="18" t="s">
        <v>16</v>
      </c>
      <c r="L180" s="18" t="s">
        <v>19</v>
      </c>
      <c r="M180" s="19" t="s">
        <v>20</v>
      </c>
    </row>
    <row r="181" spans="1:29" ht="14" x14ac:dyDescent="0.15">
      <c r="A181" s="21" t="str">
        <f>HYPERLINK("https://drive.google.com/open?id=1YgO0l1x4oCDRe45yHbbPViBk6x5OW0ap","Senegal (SN)")</f>
        <v>Senegal (SN)</v>
      </c>
      <c r="B181" s="12" t="s">
        <v>21</v>
      </c>
      <c r="C181" s="12" t="s">
        <v>14</v>
      </c>
      <c r="D181" s="12" t="s">
        <v>46</v>
      </c>
      <c r="E181" s="12" t="s">
        <v>16</v>
      </c>
      <c r="F181" s="13" t="s">
        <v>47</v>
      </c>
      <c r="G181" s="12" t="s">
        <v>16</v>
      </c>
      <c r="H181" s="12" t="s">
        <v>16</v>
      </c>
      <c r="I181" s="12" t="s">
        <v>16</v>
      </c>
      <c r="J181" s="12" t="s">
        <v>19</v>
      </c>
      <c r="K181" s="12" t="s">
        <v>16</v>
      </c>
      <c r="L181" s="12" t="s">
        <v>19</v>
      </c>
      <c r="M181" s="14"/>
      <c r="N181" s="15"/>
      <c r="O181" s="15"/>
      <c r="P181" s="15"/>
      <c r="Q181" s="15"/>
      <c r="R181" s="15"/>
      <c r="S181" s="15"/>
      <c r="T181" s="15"/>
      <c r="U181" s="15"/>
      <c r="V181" s="15"/>
      <c r="W181" s="15"/>
      <c r="X181" s="15"/>
      <c r="Y181" s="15"/>
      <c r="Z181" s="15"/>
      <c r="AA181" s="15"/>
      <c r="AB181" s="15"/>
      <c r="AC181" s="15"/>
    </row>
    <row r="182" spans="1:29" ht="14" x14ac:dyDescent="0.15">
      <c r="A182" s="17" t="str">
        <f>HYPERLINK("https://drive.google.com/open?id=127zFLpNCjkYApZ6kdPyH3cWORpkHTy1s","Singapore (SG)")</f>
        <v>Singapore (SG)</v>
      </c>
      <c r="B182" s="18" t="s">
        <v>13</v>
      </c>
      <c r="C182" s="18" t="s">
        <v>14</v>
      </c>
      <c r="D182" s="18" t="s">
        <v>156</v>
      </c>
      <c r="E182" s="18" t="s">
        <v>16</v>
      </c>
      <c r="F182" s="18" t="s">
        <v>157</v>
      </c>
      <c r="G182" s="18" t="s">
        <v>16</v>
      </c>
      <c r="H182" s="23" t="s">
        <v>132</v>
      </c>
      <c r="I182" s="23" t="s">
        <v>132</v>
      </c>
      <c r="J182" s="23" t="s">
        <v>158</v>
      </c>
      <c r="K182" s="18" t="s">
        <v>14</v>
      </c>
      <c r="M182" s="19"/>
    </row>
    <row r="183" spans="1:29" ht="14" x14ac:dyDescent="0.15">
      <c r="A183" s="21" t="str">
        <f>HYPERLINK("https://drive.google.com/open?id=15fxMj_3Cmp8ZsCVxshKZnp_myntJ9-j4","Singapore (SG)")</f>
        <v>Singapore (SG)</v>
      </c>
      <c r="B183" s="12" t="s">
        <v>21</v>
      </c>
      <c r="C183" s="12" t="s">
        <v>14</v>
      </c>
      <c r="D183" s="12" t="s">
        <v>156</v>
      </c>
      <c r="E183" s="12" t="s">
        <v>16</v>
      </c>
      <c r="F183" s="12" t="s">
        <v>157</v>
      </c>
      <c r="G183" s="12" t="s">
        <v>16</v>
      </c>
      <c r="H183" s="12" t="s">
        <v>16</v>
      </c>
      <c r="I183" s="12" t="s">
        <v>16</v>
      </c>
      <c r="J183" s="12" t="s">
        <v>19</v>
      </c>
      <c r="K183" s="12" t="s">
        <v>16</v>
      </c>
      <c r="L183" s="12" t="s">
        <v>19</v>
      </c>
      <c r="M183" s="14"/>
      <c r="N183" s="15"/>
      <c r="O183" s="15"/>
      <c r="P183" s="15"/>
      <c r="Q183" s="15"/>
      <c r="R183" s="15"/>
      <c r="S183" s="15"/>
      <c r="T183" s="15"/>
      <c r="U183" s="15"/>
      <c r="V183" s="15"/>
      <c r="W183" s="15"/>
      <c r="X183" s="15"/>
      <c r="Y183" s="15"/>
      <c r="Z183" s="15"/>
      <c r="AA183" s="15"/>
      <c r="AB183" s="15"/>
      <c r="AC183" s="15"/>
    </row>
    <row r="184" spans="1:29" ht="28" x14ac:dyDescent="0.15">
      <c r="A184" s="17" t="str">
        <f>HYPERLINK("https://drive.google.com/open?id=1cf805UGzKhfsN8SYK7R6RBh52-NfOq4G","Slovakia (SK)")</f>
        <v>Slovakia (SK)</v>
      </c>
      <c r="B184" s="18" t="s">
        <v>13</v>
      </c>
      <c r="C184" s="18" t="s">
        <v>14</v>
      </c>
      <c r="D184" s="18" t="s">
        <v>64</v>
      </c>
      <c r="E184" s="18" t="s">
        <v>16</v>
      </c>
      <c r="F184" s="18" t="s">
        <v>64</v>
      </c>
      <c r="G184" s="18" t="s">
        <v>16</v>
      </c>
      <c r="H184" s="18" t="s">
        <v>64</v>
      </c>
      <c r="I184" s="18" t="s">
        <v>64</v>
      </c>
      <c r="J184" s="18" t="s">
        <v>25</v>
      </c>
      <c r="K184" s="18" t="s">
        <v>16</v>
      </c>
      <c r="L184" s="18" t="s">
        <v>19</v>
      </c>
      <c r="M184" s="19" t="s">
        <v>66</v>
      </c>
    </row>
    <row r="185" spans="1:29" ht="14" x14ac:dyDescent="0.15">
      <c r="A185" s="21" t="str">
        <f>HYPERLINK("https://drive.google.com/open?id=1cEOrEpGH98ErU3Bt2TQoglloxDIik2oF","Slovakia (SK)")</f>
        <v>Slovakia (SK)</v>
      </c>
      <c r="B185" s="12" t="s">
        <v>21</v>
      </c>
      <c r="C185" s="12" t="s">
        <v>14</v>
      </c>
      <c r="D185" s="12" t="s">
        <v>64</v>
      </c>
      <c r="E185" s="12" t="s">
        <v>16</v>
      </c>
      <c r="F185" s="12" t="s">
        <v>64</v>
      </c>
      <c r="G185" s="12" t="s">
        <v>16</v>
      </c>
      <c r="H185" s="12" t="s">
        <v>16</v>
      </c>
      <c r="I185" s="12" t="s">
        <v>16</v>
      </c>
      <c r="J185" s="12" t="s">
        <v>19</v>
      </c>
      <c r="K185" s="12" t="s">
        <v>16</v>
      </c>
      <c r="L185" s="12" t="s">
        <v>19</v>
      </c>
      <c r="M185" s="14"/>
      <c r="N185" s="15"/>
      <c r="O185" s="15"/>
      <c r="P185" s="15"/>
      <c r="Q185" s="15"/>
      <c r="R185" s="15"/>
      <c r="S185" s="15"/>
      <c r="T185" s="15"/>
      <c r="U185" s="15"/>
      <c r="V185" s="15"/>
      <c r="W185" s="15"/>
      <c r="X185" s="15"/>
      <c r="Y185" s="15"/>
      <c r="Z185" s="15"/>
      <c r="AA185" s="15"/>
      <c r="AB185" s="15"/>
      <c r="AC185" s="15"/>
    </row>
    <row r="186" spans="1:29" ht="14" x14ac:dyDescent="0.15">
      <c r="A186" s="17" t="str">
        <f>HYPERLINK("https://drive.google.com/open?id=19k5Pu79G96gbxGI3wnndFa7zzKXhdxr5","Slovenia (SI)")</f>
        <v>Slovenia (SI)</v>
      </c>
      <c r="B186" s="18" t="s">
        <v>13</v>
      </c>
      <c r="C186" s="18" t="s">
        <v>14</v>
      </c>
      <c r="D186" s="18" t="s">
        <v>159</v>
      </c>
      <c r="E186" s="18" t="s">
        <v>16</v>
      </c>
      <c r="F186" s="19" t="s">
        <v>160</v>
      </c>
      <c r="G186" s="18" t="s">
        <v>16</v>
      </c>
      <c r="H186" s="18" t="s">
        <v>159</v>
      </c>
      <c r="I186" s="18" t="s">
        <v>159</v>
      </c>
      <c r="J186" s="18" t="s">
        <v>25</v>
      </c>
      <c r="K186" s="18" t="s">
        <v>16</v>
      </c>
      <c r="L186" s="18" t="s">
        <v>19</v>
      </c>
      <c r="M186" s="19" t="s">
        <v>20</v>
      </c>
    </row>
    <row r="187" spans="1:29" ht="14" x14ac:dyDescent="0.15">
      <c r="A187" s="21" t="str">
        <f>HYPERLINK("https://drive.google.com/open?id=1BbblTxuRSSbh0fQpmAT391w6a5ZLfUb5","Slovenia (SI)")</f>
        <v>Slovenia (SI)</v>
      </c>
      <c r="B187" s="12" t="s">
        <v>21</v>
      </c>
      <c r="C187" s="12" t="s">
        <v>14</v>
      </c>
      <c r="D187" s="12" t="s">
        <v>159</v>
      </c>
      <c r="E187" s="12" t="s">
        <v>16</v>
      </c>
      <c r="F187" s="13" t="s">
        <v>160</v>
      </c>
      <c r="G187" s="12" t="s">
        <v>16</v>
      </c>
      <c r="H187" s="12" t="s">
        <v>16</v>
      </c>
      <c r="I187" s="12" t="s">
        <v>16</v>
      </c>
      <c r="J187" s="12" t="s">
        <v>19</v>
      </c>
      <c r="K187" s="12" t="s">
        <v>16</v>
      </c>
      <c r="L187" s="12" t="s">
        <v>19</v>
      </c>
      <c r="M187" s="14"/>
      <c r="N187" s="15"/>
      <c r="O187" s="15"/>
      <c r="P187" s="15"/>
      <c r="Q187" s="15"/>
      <c r="R187" s="15"/>
      <c r="S187" s="15"/>
      <c r="T187" s="15"/>
      <c r="U187" s="15"/>
      <c r="V187" s="15"/>
      <c r="W187" s="15"/>
      <c r="X187" s="15"/>
      <c r="Y187" s="15"/>
      <c r="Z187" s="15"/>
      <c r="AA187" s="15"/>
      <c r="AB187" s="15"/>
      <c r="AC187" s="15"/>
    </row>
    <row r="188" spans="1:29" ht="14" x14ac:dyDescent="0.15">
      <c r="A188" s="22" t="str">
        <f>HYPERLINK("https://drive.google.com/open?id=1ckbmcW-ivZgV39_wxlf4NgCJMDy62vNQ","South Africa (ZA)")</f>
        <v>South Africa (ZA)</v>
      </c>
      <c r="B188" s="18" t="s">
        <v>13</v>
      </c>
      <c r="C188" s="18" t="s">
        <v>14</v>
      </c>
      <c r="D188" s="18" t="s">
        <v>24</v>
      </c>
      <c r="E188" s="18" t="s">
        <v>16</v>
      </c>
      <c r="F188" s="19" t="s">
        <v>24</v>
      </c>
      <c r="G188" s="18" t="s">
        <v>16</v>
      </c>
      <c r="H188" s="18" t="s">
        <v>24</v>
      </c>
      <c r="I188" s="18" t="s">
        <v>24</v>
      </c>
      <c r="J188" s="23" t="s">
        <v>161</v>
      </c>
      <c r="K188" s="18" t="s">
        <v>14</v>
      </c>
      <c r="M188" s="19"/>
    </row>
    <row r="189" spans="1:29" ht="14" x14ac:dyDescent="0.15">
      <c r="A189" s="25" t="str">
        <f>HYPERLINK("https://drive.google.com/open?id=1zmcJ6EMYGtn8_qPO9jteNMq63pVJW5Cw","South Africa (ZA)")</f>
        <v>South Africa (ZA)</v>
      </c>
      <c r="B189" s="26" t="s">
        <v>21</v>
      </c>
      <c r="C189" s="26" t="s">
        <v>14</v>
      </c>
      <c r="D189" s="26" t="s">
        <v>24</v>
      </c>
      <c r="E189" s="26" t="s">
        <v>16</v>
      </c>
      <c r="F189" s="26" t="s">
        <v>24</v>
      </c>
      <c r="G189" s="26" t="s">
        <v>16</v>
      </c>
      <c r="H189" s="26" t="s">
        <v>16</v>
      </c>
      <c r="I189" s="26" t="s">
        <v>16</v>
      </c>
      <c r="J189" s="26" t="s">
        <v>19</v>
      </c>
      <c r="K189" s="26" t="s">
        <v>16</v>
      </c>
      <c r="L189" s="26" t="s">
        <v>19</v>
      </c>
      <c r="M189" s="26"/>
      <c r="N189" s="15"/>
      <c r="O189" s="15"/>
      <c r="P189" s="15"/>
      <c r="Q189" s="15"/>
      <c r="R189" s="15"/>
      <c r="S189" s="15"/>
      <c r="T189" s="15"/>
      <c r="U189" s="15"/>
      <c r="V189" s="15"/>
      <c r="W189" s="15"/>
      <c r="X189" s="15"/>
      <c r="Y189" s="15"/>
      <c r="Z189" s="15"/>
      <c r="AA189" s="15"/>
      <c r="AB189" s="15"/>
      <c r="AC189" s="15"/>
    </row>
    <row r="190" spans="1:29" ht="14" x14ac:dyDescent="0.15">
      <c r="A190" s="22" t="str">
        <f>HYPERLINK("https://drive.google.com/open?id=1vRm0mF4RQcyy-uSSRjUQAzct8ZDcuq68","Spain (ES)")</f>
        <v>Spain (ES)</v>
      </c>
      <c r="B190" s="18" t="s">
        <v>13</v>
      </c>
      <c r="C190" s="18" t="s">
        <v>14</v>
      </c>
      <c r="D190" s="18" t="s">
        <v>162</v>
      </c>
      <c r="E190" s="18" t="s">
        <v>16</v>
      </c>
      <c r="F190" s="19" t="s">
        <v>162</v>
      </c>
      <c r="G190" s="18" t="s">
        <v>16</v>
      </c>
      <c r="H190" s="18" t="s">
        <v>162</v>
      </c>
      <c r="I190" s="18" t="s">
        <v>163</v>
      </c>
      <c r="J190" s="23" t="s">
        <v>164</v>
      </c>
      <c r="K190" s="18" t="s">
        <v>14</v>
      </c>
      <c r="L190" s="18" t="s">
        <v>19</v>
      </c>
      <c r="M190" s="19"/>
    </row>
    <row r="191" spans="1:29" ht="14" x14ac:dyDescent="0.15">
      <c r="A191" s="25" t="str">
        <f>HYPERLINK("https://drive.google.com/open?id=1SkflQ_jqZOS2J052_XF_Ee586c4hG86l","Spain (ES)")</f>
        <v>Spain (ES)</v>
      </c>
      <c r="B191" s="12" t="s">
        <v>21</v>
      </c>
      <c r="C191" s="12" t="s">
        <v>14</v>
      </c>
      <c r="D191" s="12" t="s">
        <v>162</v>
      </c>
      <c r="E191" s="12" t="s">
        <v>16</v>
      </c>
      <c r="F191" s="13" t="s">
        <v>162</v>
      </c>
      <c r="G191" s="12" t="s">
        <v>16</v>
      </c>
      <c r="H191" s="12" t="s">
        <v>16</v>
      </c>
      <c r="I191" s="12" t="s">
        <v>16</v>
      </c>
      <c r="J191" s="12" t="s">
        <v>19</v>
      </c>
      <c r="K191" s="12" t="s">
        <v>16</v>
      </c>
      <c r="L191" s="12" t="s">
        <v>19</v>
      </c>
      <c r="M191" s="14"/>
      <c r="N191" s="15"/>
      <c r="O191" s="15"/>
      <c r="P191" s="15"/>
      <c r="Q191" s="15"/>
      <c r="R191" s="15"/>
      <c r="S191" s="15"/>
      <c r="T191" s="15"/>
      <c r="U191" s="15"/>
      <c r="V191" s="15"/>
      <c r="W191" s="15"/>
      <c r="X191" s="15"/>
      <c r="Y191" s="15"/>
      <c r="Z191" s="15"/>
      <c r="AA191" s="15"/>
      <c r="AB191" s="15"/>
      <c r="AC191" s="15"/>
    </row>
    <row r="192" spans="1:29" ht="14" x14ac:dyDescent="0.15">
      <c r="A192" s="24" t="s">
        <v>165</v>
      </c>
      <c r="B192" s="18" t="s">
        <v>13</v>
      </c>
      <c r="C192" s="18" t="s">
        <v>14</v>
      </c>
      <c r="E192" s="18" t="s">
        <v>16</v>
      </c>
      <c r="F192" s="24"/>
      <c r="M192" s="24"/>
    </row>
    <row r="193" spans="1:29" ht="14" x14ac:dyDescent="0.15">
      <c r="A193" s="14" t="s">
        <v>165</v>
      </c>
      <c r="B193" s="12" t="s">
        <v>21</v>
      </c>
      <c r="C193" s="12" t="s">
        <v>14</v>
      </c>
      <c r="D193" s="15"/>
      <c r="E193" s="12" t="s">
        <v>16</v>
      </c>
      <c r="F193" s="14"/>
      <c r="G193" s="15"/>
      <c r="H193" s="15"/>
      <c r="I193" s="15"/>
      <c r="J193" s="15"/>
      <c r="K193" s="15"/>
      <c r="L193" s="15"/>
      <c r="M193" s="14"/>
      <c r="N193" s="15"/>
      <c r="O193" s="15"/>
      <c r="P193" s="15"/>
      <c r="Q193" s="15"/>
      <c r="R193" s="15"/>
      <c r="S193" s="15"/>
      <c r="T193" s="15"/>
      <c r="U193" s="15"/>
      <c r="V193" s="15"/>
      <c r="W193" s="15"/>
      <c r="X193" s="15"/>
      <c r="Y193" s="15"/>
      <c r="Z193" s="15"/>
      <c r="AA193" s="15"/>
      <c r="AB193" s="15"/>
      <c r="AC193" s="15"/>
    </row>
    <row r="194" spans="1:29" ht="14" x14ac:dyDescent="0.15">
      <c r="A194" s="22" t="str">
        <f>HYPERLINK("https://drive.google.com/open?id=1d5GY3mtPH11p0k1UzoSIeItt2NgZ7bkh","Sweden (SE)")</f>
        <v>Sweden (SE)</v>
      </c>
      <c r="B194" s="18" t="s">
        <v>13</v>
      </c>
      <c r="C194" s="18" t="s">
        <v>14</v>
      </c>
      <c r="D194" s="18" t="s">
        <v>166</v>
      </c>
      <c r="E194" s="18" t="s">
        <v>16</v>
      </c>
      <c r="F194" s="19" t="s">
        <v>167</v>
      </c>
      <c r="G194" s="18" t="s">
        <v>16</v>
      </c>
      <c r="H194" s="18" t="s">
        <v>166</v>
      </c>
      <c r="I194" s="18" t="s">
        <v>166</v>
      </c>
      <c r="J194" s="23" t="s">
        <v>168</v>
      </c>
      <c r="K194" s="18" t="s">
        <v>16</v>
      </c>
      <c r="L194" s="18" t="s">
        <v>19</v>
      </c>
      <c r="M194" s="19" t="s">
        <v>20</v>
      </c>
    </row>
    <row r="195" spans="1:29" ht="14" x14ac:dyDescent="0.15">
      <c r="A195" s="25" t="str">
        <f>HYPERLINK("https://drive.google.com/open?id=1Ix_o9MkMCrfn9W4PuLLM68Q2LSAYpZso","Sweden (SE)")</f>
        <v>Sweden (SE)</v>
      </c>
      <c r="B195" s="12" t="s">
        <v>21</v>
      </c>
      <c r="C195" s="12" t="s">
        <v>14</v>
      </c>
      <c r="D195" s="12" t="s">
        <v>166</v>
      </c>
      <c r="E195" s="12" t="s">
        <v>16</v>
      </c>
      <c r="F195" s="13" t="s">
        <v>167</v>
      </c>
      <c r="G195" s="12" t="s">
        <v>16</v>
      </c>
      <c r="H195" s="12" t="s">
        <v>16</v>
      </c>
      <c r="I195" s="12" t="s">
        <v>16</v>
      </c>
      <c r="J195" s="12" t="s">
        <v>19</v>
      </c>
      <c r="K195" s="12" t="s">
        <v>16</v>
      </c>
      <c r="L195" s="12" t="s">
        <v>19</v>
      </c>
      <c r="M195" s="14"/>
      <c r="N195" s="15"/>
      <c r="O195" s="15"/>
      <c r="P195" s="15"/>
      <c r="Q195" s="15"/>
      <c r="R195" s="15"/>
      <c r="S195" s="15"/>
      <c r="T195" s="15"/>
      <c r="U195" s="15"/>
      <c r="V195" s="15"/>
      <c r="W195" s="15"/>
      <c r="X195" s="15"/>
      <c r="Y195" s="15"/>
      <c r="Z195" s="15"/>
      <c r="AA195" s="15"/>
      <c r="AB195" s="15"/>
      <c r="AC195" s="15"/>
    </row>
    <row r="196" spans="1:29" ht="28" x14ac:dyDescent="0.15">
      <c r="A196" s="22" t="str">
        <f>HYPERLINK("https://drive.google.com/open?id=1CT8KEmym5pmkGFJojUpihTbVxlQmLyPK","Switzerland (CH)")</f>
        <v>Switzerland (CH)</v>
      </c>
      <c r="B196" s="18" t="s">
        <v>13</v>
      </c>
      <c r="C196" s="18" t="s">
        <v>14</v>
      </c>
      <c r="D196" s="18" t="s">
        <v>169</v>
      </c>
      <c r="E196" s="18" t="s">
        <v>16</v>
      </c>
      <c r="F196" s="18" t="s">
        <v>169</v>
      </c>
      <c r="G196" s="18" t="s">
        <v>16</v>
      </c>
      <c r="H196" s="18" t="s">
        <v>169</v>
      </c>
      <c r="I196" s="18" t="s">
        <v>169</v>
      </c>
      <c r="J196" s="18" t="s">
        <v>35</v>
      </c>
      <c r="K196" s="18" t="s">
        <v>16</v>
      </c>
      <c r="L196" s="18" t="s">
        <v>19</v>
      </c>
      <c r="M196" s="19" t="s">
        <v>45</v>
      </c>
    </row>
    <row r="197" spans="1:29" ht="14" x14ac:dyDescent="0.15">
      <c r="A197" s="25" t="str">
        <f>HYPERLINK("https://drive.google.com/open?id=1n7GpIwA6lTDliH91r2pebF9UlKCeWDue","Switzerland (CH)")</f>
        <v>Switzerland (CH)</v>
      </c>
      <c r="B197" s="12" t="s">
        <v>21</v>
      </c>
      <c r="C197" s="12" t="s">
        <v>14</v>
      </c>
      <c r="D197" s="12" t="s">
        <v>169</v>
      </c>
      <c r="E197" s="12" t="s">
        <v>16</v>
      </c>
      <c r="F197" s="12" t="s">
        <v>169</v>
      </c>
      <c r="G197" s="12" t="s">
        <v>16</v>
      </c>
      <c r="H197" s="12" t="s">
        <v>16</v>
      </c>
      <c r="I197" s="12" t="s">
        <v>16</v>
      </c>
      <c r="J197" s="12" t="s">
        <v>19</v>
      </c>
      <c r="K197" s="12" t="s">
        <v>16</v>
      </c>
      <c r="L197" s="12" t="s">
        <v>19</v>
      </c>
      <c r="M197" s="14"/>
      <c r="N197" s="15"/>
      <c r="O197" s="15"/>
      <c r="P197" s="15"/>
      <c r="Q197" s="15"/>
      <c r="R197" s="15"/>
      <c r="S197" s="15"/>
      <c r="T197" s="15"/>
      <c r="U197" s="15"/>
      <c r="V197" s="15"/>
      <c r="W197" s="15"/>
      <c r="X197" s="15"/>
      <c r="Y197" s="15"/>
      <c r="Z197" s="15"/>
      <c r="AA197" s="15"/>
      <c r="AB197" s="15"/>
      <c r="AC197" s="15"/>
    </row>
    <row r="198" spans="1:29" ht="14" x14ac:dyDescent="0.15">
      <c r="A198" s="22" t="str">
        <f>HYPERLINK("https://drive.google.com/open?id=1IGMRXTd_HWBSn2tkTkQHcUetL-xKfItm","Taiwan (TW)")</f>
        <v>Taiwan (TW)</v>
      </c>
      <c r="B198" s="18" t="s">
        <v>13</v>
      </c>
      <c r="C198" s="18" t="s">
        <v>14</v>
      </c>
      <c r="D198" s="18" t="s">
        <v>170</v>
      </c>
      <c r="E198" s="18" t="s">
        <v>16</v>
      </c>
      <c r="F198" s="19" t="s">
        <v>171</v>
      </c>
      <c r="G198" s="18" t="s">
        <v>16</v>
      </c>
      <c r="H198" s="19" t="s">
        <v>86</v>
      </c>
      <c r="I198" s="19" t="s">
        <v>86</v>
      </c>
      <c r="J198" s="23" t="s">
        <v>48</v>
      </c>
      <c r="K198" s="18" t="s">
        <v>16</v>
      </c>
      <c r="L198" s="18" t="s">
        <v>19</v>
      </c>
      <c r="M198" s="19" t="s">
        <v>20</v>
      </c>
    </row>
    <row r="199" spans="1:29" ht="14" x14ac:dyDescent="0.15">
      <c r="A199" s="25" t="str">
        <f>HYPERLINK("https://drive.google.com/open?id=1NrpfEqcpF0W48AiEnrbbg-p3uqZNxK3L","Taiwan (TW)")</f>
        <v>Taiwan (TW)</v>
      </c>
      <c r="B199" s="12" t="s">
        <v>21</v>
      </c>
      <c r="C199" s="12" t="s">
        <v>14</v>
      </c>
      <c r="D199" s="12" t="s">
        <v>170</v>
      </c>
      <c r="E199" s="12" t="s">
        <v>16</v>
      </c>
      <c r="F199" s="13" t="s">
        <v>171</v>
      </c>
      <c r="G199" s="12" t="s">
        <v>16</v>
      </c>
      <c r="H199" s="12" t="s">
        <v>16</v>
      </c>
      <c r="I199" s="12" t="s">
        <v>16</v>
      </c>
      <c r="J199" s="12" t="s">
        <v>19</v>
      </c>
      <c r="K199" s="12" t="s">
        <v>16</v>
      </c>
      <c r="L199" s="12" t="s">
        <v>19</v>
      </c>
      <c r="M199" s="14"/>
      <c r="N199" s="15"/>
      <c r="O199" s="15"/>
      <c r="P199" s="15"/>
      <c r="Q199" s="15"/>
      <c r="R199" s="15"/>
      <c r="S199" s="15"/>
      <c r="T199" s="15"/>
      <c r="U199" s="15"/>
      <c r="V199" s="15"/>
      <c r="W199" s="15"/>
      <c r="X199" s="15"/>
      <c r="Y199" s="15"/>
      <c r="Z199" s="15"/>
      <c r="AA199" s="15"/>
      <c r="AB199" s="15"/>
      <c r="AC199" s="15"/>
    </row>
    <row r="200" spans="1:29" ht="14" x14ac:dyDescent="0.15">
      <c r="A200" s="24" t="s">
        <v>172</v>
      </c>
      <c r="B200" s="18" t="s">
        <v>13</v>
      </c>
      <c r="C200" s="18" t="s">
        <v>14</v>
      </c>
      <c r="D200" s="18" t="s">
        <v>173</v>
      </c>
      <c r="E200" s="18" t="s">
        <v>16</v>
      </c>
      <c r="F200" s="18" t="s">
        <v>173</v>
      </c>
      <c r="G200" s="18" t="s">
        <v>16</v>
      </c>
      <c r="H200" s="18" t="s">
        <v>173</v>
      </c>
      <c r="I200" s="18" t="s">
        <v>173</v>
      </c>
      <c r="J200" s="18" t="s">
        <v>19</v>
      </c>
      <c r="K200" s="18" t="s">
        <v>16</v>
      </c>
      <c r="L200" s="18" t="s">
        <v>19</v>
      </c>
      <c r="M200" s="24"/>
    </row>
    <row r="201" spans="1:29" ht="14" x14ac:dyDescent="0.15">
      <c r="A201" s="14" t="s">
        <v>172</v>
      </c>
      <c r="B201" s="12" t="s">
        <v>21</v>
      </c>
      <c r="C201" s="12" t="s">
        <v>14</v>
      </c>
      <c r="D201" s="12" t="s">
        <v>173</v>
      </c>
      <c r="E201" s="12" t="s">
        <v>16</v>
      </c>
      <c r="F201" s="12" t="s">
        <v>173</v>
      </c>
      <c r="G201" s="12" t="s">
        <v>16</v>
      </c>
      <c r="H201" s="12" t="s">
        <v>173</v>
      </c>
      <c r="I201" s="12" t="s">
        <v>173</v>
      </c>
      <c r="J201" s="12" t="s">
        <v>19</v>
      </c>
      <c r="K201" s="12" t="s">
        <v>16</v>
      </c>
      <c r="L201" s="12" t="s">
        <v>19</v>
      </c>
      <c r="M201" s="14"/>
      <c r="N201" s="15"/>
      <c r="O201" s="15"/>
      <c r="P201" s="15"/>
      <c r="Q201" s="15"/>
      <c r="R201" s="15"/>
      <c r="S201" s="15"/>
      <c r="T201" s="15"/>
      <c r="U201" s="15"/>
      <c r="V201" s="15"/>
      <c r="W201" s="15"/>
      <c r="X201" s="15"/>
      <c r="Y201" s="15"/>
      <c r="Z201" s="15"/>
      <c r="AA201" s="15"/>
      <c r="AB201" s="15"/>
      <c r="AC201" s="15"/>
    </row>
    <row r="202" spans="1:29" ht="14" x14ac:dyDescent="0.15">
      <c r="A202" s="17" t="str">
        <f>HYPERLINK("https://drive.google.com/open?id=1GBZ7FmTRlEPLU5kzIDqiv_GsC4xlVnDw","Tanzania (TZ)")</f>
        <v>Tanzania (TZ)</v>
      </c>
      <c r="B202" s="18" t="s">
        <v>13</v>
      </c>
      <c r="C202" s="18" t="s">
        <v>14</v>
      </c>
      <c r="D202" s="18" t="s">
        <v>174</v>
      </c>
      <c r="E202" s="18" t="s">
        <v>16</v>
      </c>
      <c r="F202" s="19" t="s">
        <v>175</v>
      </c>
      <c r="G202" s="18" t="s">
        <v>16</v>
      </c>
      <c r="H202" s="18" t="s">
        <v>174</v>
      </c>
      <c r="I202" s="18" t="s">
        <v>174</v>
      </c>
      <c r="J202" s="18" t="s">
        <v>25</v>
      </c>
      <c r="K202" s="18" t="s">
        <v>16</v>
      </c>
      <c r="L202" s="18" t="s">
        <v>19</v>
      </c>
      <c r="M202" s="19" t="s">
        <v>20</v>
      </c>
    </row>
    <row r="203" spans="1:29" ht="14" x14ac:dyDescent="0.15">
      <c r="A203" s="21" t="str">
        <f>HYPERLINK("https://drive.google.com/open?id=1BeMu03Yjv3OPUytCEhCcL4cwsc093cJo","Tanzania (TZ)")</f>
        <v>Tanzania (TZ)</v>
      </c>
      <c r="B203" s="12" t="s">
        <v>21</v>
      </c>
      <c r="C203" s="12" t="s">
        <v>14</v>
      </c>
      <c r="D203" s="12" t="s">
        <v>174</v>
      </c>
      <c r="E203" s="12" t="s">
        <v>16</v>
      </c>
      <c r="F203" s="13" t="s">
        <v>175</v>
      </c>
      <c r="G203" s="12" t="s">
        <v>16</v>
      </c>
      <c r="H203" s="12" t="s">
        <v>16</v>
      </c>
      <c r="I203" s="12" t="s">
        <v>16</v>
      </c>
      <c r="J203" s="12" t="s">
        <v>19</v>
      </c>
      <c r="K203" s="12" t="s">
        <v>16</v>
      </c>
      <c r="L203" s="12" t="s">
        <v>19</v>
      </c>
      <c r="M203" s="14"/>
      <c r="N203" s="15"/>
      <c r="O203" s="15"/>
      <c r="P203" s="15"/>
      <c r="Q203" s="15"/>
      <c r="R203" s="15"/>
      <c r="S203" s="15"/>
      <c r="T203" s="15"/>
      <c r="U203" s="15"/>
      <c r="V203" s="15"/>
      <c r="W203" s="15"/>
      <c r="X203" s="15"/>
      <c r="Y203" s="15"/>
      <c r="Z203" s="15"/>
      <c r="AA203" s="15"/>
      <c r="AB203" s="15"/>
      <c r="AC203" s="15"/>
    </row>
    <row r="204" spans="1:29" ht="14" x14ac:dyDescent="0.15">
      <c r="A204" s="17" t="str">
        <f>HYPERLINK("https://drive.google.com/open?id=1vAq5IV4mMvnIgpq-B_Tpga1-jHNCy7KL","Thailand (TH)")</f>
        <v>Thailand (TH)</v>
      </c>
      <c r="B204" s="18" t="s">
        <v>13</v>
      </c>
      <c r="C204" s="18" t="s">
        <v>14</v>
      </c>
      <c r="D204" s="18" t="s">
        <v>176</v>
      </c>
      <c r="E204" s="18" t="s">
        <v>16</v>
      </c>
      <c r="F204" s="19" t="s">
        <v>176</v>
      </c>
      <c r="G204" s="18" t="s">
        <v>16</v>
      </c>
      <c r="H204" s="18" t="s">
        <v>177</v>
      </c>
      <c r="I204" s="18" t="s">
        <v>177</v>
      </c>
      <c r="J204" s="20" t="s">
        <v>178</v>
      </c>
      <c r="K204" s="18" t="s">
        <v>16</v>
      </c>
      <c r="L204" s="18" t="s">
        <v>19</v>
      </c>
      <c r="M204" s="19" t="s">
        <v>20</v>
      </c>
    </row>
    <row r="205" spans="1:29" ht="14" x14ac:dyDescent="0.15">
      <c r="A205" s="21" t="str">
        <f>HYPERLINK("https://drive.google.com/open?id=1N228aXTQ3F0cYN1lK0VNf-S4cuwph68w","Thailand (TH)")</f>
        <v>Thailand (TH)</v>
      </c>
      <c r="B205" s="12" t="s">
        <v>21</v>
      </c>
      <c r="C205" s="12" t="s">
        <v>14</v>
      </c>
      <c r="D205" s="12" t="s">
        <v>177</v>
      </c>
      <c r="E205" s="12" t="s">
        <v>16</v>
      </c>
      <c r="F205" s="13" t="s">
        <v>176</v>
      </c>
      <c r="G205" s="12" t="s">
        <v>16</v>
      </c>
      <c r="H205" s="12" t="s">
        <v>16</v>
      </c>
      <c r="I205" s="12" t="s">
        <v>16</v>
      </c>
      <c r="J205" s="12" t="s">
        <v>19</v>
      </c>
      <c r="K205" s="12" t="s">
        <v>16</v>
      </c>
      <c r="L205" s="12" t="s">
        <v>19</v>
      </c>
      <c r="M205" s="14"/>
      <c r="N205" s="15"/>
      <c r="O205" s="15"/>
      <c r="P205" s="15"/>
      <c r="Q205" s="15"/>
      <c r="R205" s="15"/>
      <c r="S205" s="15"/>
      <c r="T205" s="15"/>
      <c r="U205" s="15"/>
      <c r="V205" s="15"/>
      <c r="W205" s="15"/>
      <c r="X205" s="15"/>
      <c r="Y205" s="15"/>
      <c r="Z205" s="15"/>
      <c r="AA205" s="15"/>
      <c r="AB205" s="15"/>
      <c r="AC205" s="15"/>
    </row>
    <row r="206" spans="1:29" ht="14" x14ac:dyDescent="0.15">
      <c r="A206" s="17" t="str">
        <f>HYPERLINK("https://drive.google.com/open?id=1IkGOUYuTe6kZfJFtQEe-N5btgLQKQL3K","Togo (TG)")</f>
        <v>Togo (TG)</v>
      </c>
      <c r="B206" s="18" t="s">
        <v>13</v>
      </c>
      <c r="C206" s="18" t="s">
        <v>14</v>
      </c>
      <c r="D206" s="18" t="s">
        <v>46</v>
      </c>
      <c r="E206" s="18" t="s">
        <v>16</v>
      </c>
      <c r="F206" s="19" t="s">
        <v>47</v>
      </c>
      <c r="G206" s="18" t="s">
        <v>16</v>
      </c>
      <c r="H206" s="18" t="s">
        <v>46</v>
      </c>
      <c r="I206" s="18" t="s">
        <v>46</v>
      </c>
      <c r="J206" s="18" t="s">
        <v>48</v>
      </c>
      <c r="K206" s="18" t="s">
        <v>16</v>
      </c>
      <c r="M206" s="19" t="s">
        <v>20</v>
      </c>
    </row>
    <row r="207" spans="1:29" ht="14" x14ac:dyDescent="0.15">
      <c r="A207" s="21" t="str">
        <f>HYPERLINK("https://drive.google.com/open?id=1AOokPYs5r06Y_eQdRKddy3lb_uz_hdi7","Togo (TG)")</f>
        <v>Togo (TG)</v>
      </c>
      <c r="B207" s="12" t="s">
        <v>21</v>
      </c>
      <c r="C207" s="12" t="s">
        <v>14</v>
      </c>
      <c r="D207" s="12" t="s">
        <v>46</v>
      </c>
      <c r="E207" s="12" t="s">
        <v>16</v>
      </c>
      <c r="F207" s="13" t="s">
        <v>47</v>
      </c>
      <c r="G207" s="12" t="s">
        <v>16</v>
      </c>
      <c r="H207" s="12" t="s">
        <v>16</v>
      </c>
      <c r="I207" s="12" t="s">
        <v>16</v>
      </c>
      <c r="J207" s="12" t="s">
        <v>19</v>
      </c>
      <c r="K207" s="12" t="s">
        <v>16</v>
      </c>
      <c r="L207" s="12" t="s">
        <v>19</v>
      </c>
      <c r="M207" s="14"/>
      <c r="N207" s="15"/>
      <c r="O207" s="15"/>
      <c r="P207" s="15"/>
      <c r="Q207" s="15"/>
      <c r="R207" s="15"/>
      <c r="S207" s="15"/>
      <c r="T207" s="15"/>
      <c r="U207" s="15"/>
      <c r="V207" s="15"/>
      <c r="W207" s="15"/>
      <c r="X207" s="15"/>
      <c r="Y207" s="15"/>
      <c r="Z207" s="15"/>
      <c r="AA207" s="15"/>
      <c r="AB207" s="15"/>
      <c r="AC207" s="15"/>
    </row>
    <row r="208" spans="1:29" ht="14" x14ac:dyDescent="0.15">
      <c r="A208" s="17" t="str">
        <f>HYPERLINK("https://drive.google.com/open?id=1fRDJFmraOoHhhPy1I9f96Af29pkVDJJ_","Trinidad and Tobago (TT)")</f>
        <v>Trinidad and Tobago (TT)</v>
      </c>
      <c r="B208" s="18" t="s">
        <v>13</v>
      </c>
      <c r="C208" s="18" t="s">
        <v>14</v>
      </c>
      <c r="D208" s="18" t="s">
        <v>24</v>
      </c>
      <c r="E208" s="18" t="s">
        <v>16</v>
      </c>
      <c r="F208" s="19" t="s">
        <v>24</v>
      </c>
      <c r="G208" s="18" t="s">
        <v>16</v>
      </c>
      <c r="H208" s="18" t="s">
        <v>24</v>
      </c>
      <c r="I208" s="18" t="s">
        <v>24</v>
      </c>
      <c r="J208" s="18" t="s">
        <v>19</v>
      </c>
      <c r="K208" s="18" t="s">
        <v>16</v>
      </c>
      <c r="L208" s="18" t="s">
        <v>19</v>
      </c>
      <c r="M208" s="24"/>
    </row>
    <row r="209" spans="1:29" ht="14" x14ac:dyDescent="0.15">
      <c r="A209" s="21" t="str">
        <f>HYPERLINK("https://drive.google.com/open?id=1pZ4oqt1GPFEl6_xhB-s9YwI9j-pIq60h","Trinidad and Tobago (TT)")</f>
        <v>Trinidad and Tobago (TT)</v>
      </c>
      <c r="B209" s="12" t="s">
        <v>21</v>
      </c>
      <c r="C209" s="12" t="s">
        <v>14</v>
      </c>
      <c r="D209" s="12" t="s">
        <v>24</v>
      </c>
      <c r="E209" s="12" t="s">
        <v>16</v>
      </c>
      <c r="F209" s="13" t="s">
        <v>24</v>
      </c>
      <c r="G209" s="12" t="s">
        <v>16</v>
      </c>
      <c r="H209" s="12" t="s">
        <v>16</v>
      </c>
      <c r="I209" s="12" t="s">
        <v>16</v>
      </c>
      <c r="J209" s="12" t="s">
        <v>19</v>
      </c>
      <c r="K209" s="12" t="s">
        <v>16</v>
      </c>
      <c r="L209" s="12" t="s">
        <v>19</v>
      </c>
      <c r="M209" s="14"/>
      <c r="N209" s="15"/>
      <c r="O209" s="15"/>
      <c r="P209" s="15"/>
      <c r="Q209" s="15"/>
      <c r="R209" s="15"/>
      <c r="S209" s="15"/>
      <c r="T209" s="15"/>
      <c r="U209" s="15"/>
      <c r="V209" s="15"/>
      <c r="W209" s="15"/>
      <c r="X209" s="15"/>
      <c r="Y209" s="15"/>
      <c r="Z209" s="15"/>
      <c r="AA209" s="15"/>
      <c r="AB209" s="15"/>
      <c r="AC209" s="15"/>
    </row>
    <row r="210" spans="1:29" ht="14" x14ac:dyDescent="0.15">
      <c r="A210" s="17" t="str">
        <f>HYPERLINK("https://drive.google.com/open?id=1uh2KaAVTOMuMJIhxFpU50AHO_Paz2dbn","Turkey (TR)")</f>
        <v>Turkey (TR)</v>
      </c>
      <c r="B210" s="18" t="s">
        <v>13</v>
      </c>
      <c r="C210" s="18" t="s">
        <v>14</v>
      </c>
      <c r="D210" s="18" t="s">
        <v>179</v>
      </c>
      <c r="E210" s="18" t="s">
        <v>16</v>
      </c>
      <c r="F210" s="19" t="s">
        <v>180</v>
      </c>
      <c r="G210" s="18" t="s">
        <v>16</v>
      </c>
      <c r="H210" s="18" t="s">
        <v>179</v>
      </c>
      <c r="I210" s="18" t="s">
        <v>179</v>
      </c>
      <c r="J210" s="23" t="s">
        <v>181</v>
      </c>
      <c r="K210" s="18" t="s">
        <v>14</v>
      </c>
      <c r="M210" s="19"/>
    </row>
    <row r="211" spans="1:29" ht="14" x14ac:dyDescent="0.15">
      <c r="A211" s="21" t="str">
        <f>HYPERLINK("https://drive.google.com/open?id=1xSflwS-x3j028WvWQB1fV8xhnGQ8D-en","Turkey (TR)")</f>
        <v>Turkey (TR)</v>
      </c>
      <c r="B211" s="12" t="s">
        <v>21</v>
      </c>
      <c r="C211" s="12" t="s">
        <v>14</v>
      </c>
      <c r="D211" s="12" t="s">
        <v>179</v>
      </c>
      <c r="E211" s="12" t="s">
        <v>16</v>
      </c>
      <c r="F211" s="13" t="s">
        <v>180</v>
      </c>
      <c r="G211" s="12" t="s">
        <v>16</v>
      </c>
      <c r="H211" s="12" t="s">
        <v>16</v>
      </c>
      <c r="I211" s="12" t="s">
        <v>16</v>
      </c>
      <c r="J211" s="12" t="s">
        <v>19</v>
      </c>
      <c r="K211" s="12" t="s">
        <v>16</v>
      </c>
      <c r="L211" s="12" t="s">
        <v>19</v>
      </c>
      <c r="M211" s="14"/>
      <c r="N211" s="15"/>
      <c r="O211" s="15"/>
      <c r="P211" s="15"/>
      <c r="Q211" s="15"/>
      <c r="R211" s="15"/>
      <c r="S211" s="15"/>
      <c r="T211" s="15"/>
      <c r="U211" s="15"/>
      <c r="V211" s="15"/>
      <c r="W211" s="15"/>
      <c r="X211" s="15"/>
      <c r="Y211" s="15"/>
      <c r="Z211" s="15"/>
      <c r="AA211" s="15"/>
      <c r="AB211" s="15"/>
      <c r="AC211" s="15"/>
    </row>
    <row r="212" spans="1:29" ht="28" x14ac:dyDescent="0.15">
      <c r="A212" s="17" t="str">
        <f>HYPERLINK("https://drive.google.com/open?id=1hYPspSOThKAZaN8EIxmHDIVl97RDegwh","Turkmenistan (TM)")</f>
        <v>Turkmenistan (TM)</v>
      </c>
      <c r="B212" s="18" t="s">
        <v>13</v>
      </c>
      <c r="C212" s="18" t="s">
        <v>14</v>
      </c>
      <c r="D212" s="18" t="s">
        <v>182</v>
      </c>
      <c r="E212" s="18" t="s">
        <v>16</v>
      </c>
      <c r="F212" s="18" t="s">
        <v>182</v>
      </c>
      <c r="G212" s="18" t="s">
        <v>16</v>
      </c>
      <c r="H212" s="18" t="s">
        <v>182</v>
      </c>
      <c r="I212" s="18" t="s">
        <v>182</v>
      </c>
      <c r="J212" s="18" t="s">
        <v>18</v>
      </c>
      <c r="K212" s="18" t="s">
        <v>16</v>
      </c>
      <c r="L212" s="18" t="s">
        <v>19</v>
      </c>
      <c r="M212" s="19" t="s">
        <v>183</v>
      </c>
    </row>
    <row r="213" spans="1:29" ht="14" x14ac:dyDescent="0.15">
      <c r="A213" s="21" t="str">
        <f>HYPERLINK("https://drive.google.com/open?id=1-vwDlEuhKyNELDjWKVLLETFMtN7z3C69","Turkmenistan (TM)")</f>
        <v>Turkmenistan (TM)</v>
      </c>
      <c r="B213" s="12" t="s">
        <v>21</v>
      </c>
      <c r="C213" s="12" t="s">
        <v>14</v>
      </c>
      <c r="D213" s="12" t="s">
        <v>182</v>
      </c>
      <c r="E213" s="12" t="s">
        <v>16</v>
      </c>
      <c r="F213" s="12" t="s">
        <v>182</v>
      </c>
      <c r="G213" s="12" t="s">
        <v>16</v>
      </c>
      <c r="H213" s="12" t="s">
        <v>16</v>
      </c>
      <c r="I213" s="12" t="s">
        <v>16</v>
      </c>
      <c r="J213" s="12" t="s">
        <v>19</v>
      </c>
      <c r="K213" s="12" t="s">
        <v>16</v>
      </c>
      <c r="L213" s="12" t="s">
        <v>19</v>
      </c>
      <c r="M213" s="14"/>
      <c r="N213" s="15"/>
      <c r="O213" s="15"/>
      <c r="P213" s="15"/>
      <c r="Q213" s="15"/>
      <c r="R213" s="15"/>
      <c r="S213" s="15"/>
      <c r="T213" s="15"/>
      <c r="U213" s="15"/>
      <c r="V213" s="15"/>
      <c r="W213" s="15"/>
      <c r="X213" s="15"/>
      <c r="Y213" s="15"/>
      <c r="Z213" s="15"/>
      <c r="AA213" s="15"/>
      <c r="AB213" s="15"/>
      <c r="AC213" s="15"/>
    </row>
    <row r="214" spans="1:29" ht="14" x14ac:dyDescent="0.15">
      <c r="A214" s="17" t="str">
        <f>HYPERLINK("https://drive.google.com/open?id=1nz-efUudkBc-cTxu4XLvlTBvdjDDv2-x","Uganda (UG)")</f>
        <v>Uganda (UG)</v>
      </c>
      <c r="B214" s="18" t="s">
        <v>13</v>
      </c>
      <c r="C214" s="18" t="s">
        <v>14</v>
      </c>
      <c r="D214" s="18" t="s">
        <v>174</v>
      </c>
      <c r="E214" s="18" t="s">
        <v>16</v>
      </c>
      <c r="F214" s="19" t="s">
        <v>175</v>
      </c>
      <c r="G214" s="18" t="s">
        <v>16</v>
      </c>
      <c r="H214" s="18" t="s">
        <v>174</v>
      </c>
      <c r="I214" s="18" t="s">
        <v>174</v>
      </c>
      <c r="J214" s="18" t="s">
        <v>25</v>
      </c>
      <c r="K214" s="18" t="s">
        <v>16</v>
      </c>
      <c r="L214" s="18" t="s">
        <v>19</v>
      </c>
      <c r="M214" s="19" t="s">
        <v>20</v>
      </c>
    </row>
    <row r="215" spans="1:29" ht="14" x14ac:dyDescent="0.15">
      <c r="A215" s="21" t="str">
        <f>HYPERLINK("https://drive.google.com/open?id=1KSl6Ub9qCmRMlAS803vwPh8N4mdyYXd9","Uganda (UG)")</f>
        <v>Uganda (UG)</v>
      </c>
      <c r="B215" s="12" t="s">
        <v>21</v>
      </c>
      <c r="C215" s="12" t="s">
        <v>14</v>
      </c>
      <c r="D215" s="12" t="s">
        <v>174</v>
      </c>
      <c r="E215" s="12" t="s">
        <v>16</v>
      </c>
      <c r="F215" s="13" t="s">
        <v>175</v>
      </c>
      <c r="G215" s="12" t="s">
        <v>16</v>
      </c>
      <c r="H215" s="12" t="s">
        <v>16</v>
      </c>
      <c r="I215" s="12" t="s">
        <v>16</v>
      </c>
      <c r="J215" s="12" t="s">
        <v>19</v>
      </c>
      <c r="K215" s="12" t="s">
        <v>16</v>
      </c>
      <c r="L215" s="12" t="s">
        <v>19</v>
      </c>
      <c r="M215" s="14"/>
      <c r="N215" s="15"/>
      <c r="O215" s="15"/>
      <c r="P215" s="15"/>
      <c r="Q215" s="15"/>
      <c r="R215" s="15"/>
      <c r="S215" s="15"/>
      <c r="T215" s="15"/>
      <c r="U215" s="15"/>
      <c r="V215" s="15"/>
      <c r="W215" s="15"/>
      <c r="X215" s="15"/>
      <c r="Y215" s="15"/>
      <c r="Z215" s="15"/>
      <c r="AA215" s="15"/>
      <c r="AB215" s="15"/>
      <c r="AC215" s="15"/>
    </row>
    <row r="216" spans="1:29" ht="14" x14ac:dyDescent="0.15">
      <c r="A216" s="22" t="str">
        <f>HYPERLINK("https://drive.google.com/open?id=1AJiAqxBZE9eCuKTaUzM4yJVaHpF2KaKs","UK (GB)")</f>
        <v>UK (GB)</v>
      </c>
      <c r="B216" s="18" t="s">
        <v>13</v>
      </c>
      <c r="C216" s="18" t="s">
        <v>14</v>
      </c>
      <c r="D216" s="18" t="s">
        <v>24</v>
      </c>
      <c r="E216" s="18" t="s">
        <v>16</v>
      </c>
      <c r="F216" s="19" t="s">
        <v>24</v>
      </c>
      <c r="G216" s="18" t="s">
        <v>16</v>
      </c>
      <c r="H216" s="18" t="s">
        <v>24</v>
      </c>
      <c r="I216" s="18" t="s">
        <v>24</v>
      </c>
      <c r="J216" s="23" t="s">
        <v>138</v>
      </c>
      <c r="K216" s="18" t="s">
        <v>16</v>
      </c>
      <c r="L216" s="18" t="s">
        <v>19</v>
      </c>
      <c r="M216" s="24"/>
    </row>
    <row r="217" spans="1:29" ht="14" x14ac:dyDescent="0.15">
      <c r="A217" s="25" t="str">
        <f>HYPERLINK("https://drive.google.com/open?id=1PGRCVHweJ6q1yTpU7TWoWhnx81v4libE","UK (GB)")</f>
        <v>UK (GB)</v>
      </c>
      <c r="B217" s="12" t="s">
        <v>21</v>
      </c>
      <c r="C217" s="12" t="s">
        <v>14</v>
      </c>
      <c r="D217" s="12" t="s">
        <v>24</v>
      </c>
      <c r="E217" s="12" t="s">
        <v>16</v>
      </c>
      <c r="F217" s="13" t="s">
        <v>24</v>
      </c>
      <c r="G217" s="12" t="s">
        <v>16</v>
      </c>
      <c r="H217" s="12" t="s">
        <v>16</v>
      </c>
      <c r="I217" s="12" t="s">
        <v>16</v>
      </c>
      <c r="J217" s="12" t="s">
        <v>19</v>
      </c>
      <c r="K217" s="12" t="s">
        <v>16</v>
      </c>
      <c r="L217" s="12" t="s">
        <v>19</v>
      </c>
      <c r="M217" s="14"/>
      <c r="N217" s="15"/>
      <c r="O217" s="15"/>
      <c r="P217" s="15"/>
      <c r="Q217" s="15"/>
      <c r="R217" s="15"/>
      <c r="S217" s="15"/>
      <c r="T217" s="15"/>
      <c r="U217" s="15"/>
      <c r="V217" s="15"/>
      <c r="W217" s="15"/>
      <c r="X217" s="15"/>
      <c r="Y217" s="15"/>
      <c r="Z217" s="15"/>
      <c r="AA217" s="15"/>
      <c r="AB217" s="15"/>
      <c r="AC217" s="15"/>
    </row>
    <row r="218" spans="1:29" ht="28" x14ac:dyDescent="0.15">
      <c r="A218" s="17" t="str">
        <f>HYPERLINK("https://drive.google.com/open?id=1EoZ45ZQf46FVFHMQ3nHrfXZhfHC-Rp7p","Ukraine (UA)")</f>
        <v>Ukraine (UA)</v>
      </c>
      <c r="B218" s="18" t="s">
        <v>13</v>
      </c>
      <c r="C218" s="18" t="s">
        <v>14</v>
      </c>
      <c r="D218" s="18" t="s">
        <v>184</v>
      </c>
      <c r="E218" s="18" t="s">
        <v>16</v>
      </c>
      <c r="F218" s="18" t="s">
        <v>184</v>
      </c>
      <c r="G218" s="18" t="s">
        <v>16</v>
      </c>
      <c r="H218" s="18" t="s">
        <v>184</v>
      </c>
      <c r="I218" s="18" t="s">
        <v>184</v>
      </c>
      <c r="J218" s="18" t="s">
        <v>19</v>
      </c>
      <c r="K218" s="18" t="s">
        <v>16</v>
      </c>
      <c r="L218" s="18" t="s">
        <v>19</v>
      </c>
      <c r="M218" s="19" t="s">
        <v>185</v>
      </c>
    </row>
    <row r="219" spans="1:29" ht="14" x14ac:dyDescent="0.15">
      <c r="A219" s="21" t="str">
        <f>HYPERLINK("https://drive.google.com/open?id=1sAiBhtbiG_6YiIe7UrAnxOMFzU6uvOhP","Ukraine (UA)")</f>
        <v>Ukraine (UA)</v>
      </c>
      <c r="B219" s="12" t="s">
        <v>21</v>
      </c>
      <c r="C219" s="12" t="s">
        <v>14</v>
      </c>
      <c r="D219" s="12" t="s">
        <v>184</v>
      </c>
      <c r="E219" s="12" t="s">
        <v>16</v>
      </c>
      <c r="F219" s="12" t="s">
        <v>184</v>
      </c>
      <c r="G219" s="12" t="s">
        <v>16</v>
      </c>
      <c r="H219" s="12" t="s">
        <v>16</v>
      </c>
      <c r="I219" s="12" t="s">
        <v>16</v>
      </c>
      <c r="J219" s="12" t="s">
        <v>19</v>
      </c>
      <c r="K219" s="12" t="s">
        <v>16</v>
      </c>
      <c r="L219" s="12" t="s">
        <v>19</v>
      </c>
      <c r="M219" s="14"/>
      <c r="N219" s="15"/>
      <c r="O219" s="15"/>
      <c r="P219" s="15"/>
      <c r="Q219" s="15"/>
      <c r="R219" s="15"/>
      <c r="S219" s="15"/>
      <c r="T219" s="15"/>
      <c r="U219" s="15"/>
      <c r="V219" s="15"/>
      <c r="W219" s="15"/>
      <c r="X219" s="15"/>
      <c r="Y219" s="15"/>
      <c r="Z219" s="15"/>
      <c r="AA219" s="15"/>
      <c r="AB219" s="15"/>
      <c r="AC219" s="15"/>
    </row>
    <row r="220" spans="1:29" ht="14" x14ac:dyDescent="0.15">
      <c r="A220" s="17" t="str">
        <f>HYPERLINK("https://drive.google.com/open?id=1NNUgVKQ1z9kNcPFOuH_a_DlWeBho_A_n","United Arab Emirates (AE)")</f>
        <v>United Arab Emirates (AE)</v>
      </c>
      <c r="B220" s="18" t="s">
        <v>13</v>
      </c>
      <c r="C220" s="18" t="s">
        <v>14</v>
      </c>
      <c r="D220" s="18" t="s">
        <v>38</v>
      </c>
      <c r="E220" s="18" t="s">
        <v>16</v>
      </c>
      <c r="F220" s="19" t="s">
        <v>38</v>
      </c>
      <c r="G220" s="18" t="s">
        <v>16</v>
      </c>
      <c r="H220" s="18" t="s">
        <v>39</v>
      </c>
      <c r="I220" s="18" t="s">
        <v>39</v>
      </c>
      <c r="J220" s="23" t="s">
        <v>40</v>
      </c>
      <c r="K220" s="18" t="s">
        <v>14</v>
      </c>
      <c r="L220" s="23" t="s">
        <v>41</v>
      </c>
      <c r="M220" s="19" t="s">
        <v>20</v>
      </c>
    </row>
    <row r="221" spans="1:29" ht="14" x14ac:dyDescent="0.15">
      <c r="A221" s="21" t="str">
        <f>HYPERLINK("https://drive.google.com/open?id=10D7AePk0fRrNxlfG6UjeDWoRqr9CNnNA","United Arab Emirates (AE)")</f>
        <v>United Arab Emirates (AE)</v>
      </c>
      <c r="B221" s="12" t="s">
        <v>21</v>
      </c>
      <c r="C221" s="12" t="s">
        <v>14</v>
      </c>
      <c r="D221" s="12" t="s">
        <v>39</v>
      </c>
      <c r="E221" s="12" t="s">
        <v>16</v>
      </c>
      <c r="F221" s="13" t="s">
        <v>38</v>
      </c>
      <c r="G221" s="12" t="s">
        <v>16</v>
      </c>
      <c r="H221" s="12" t="s">
        <v>16</v>
      </c>
      <c r="I221" s="12" t="s">
        <v>16</v>
      </c>
      <c r="J221" s="12" t="s">
        <v>19</v>
      </c>
      <c r="K221" s="12" t="s">
        <v>16</v>
      </c>
      <c r="L221" s="12" t="s">
        <v>19</v>
      </c>
      <c r="M221" s="14"/>
      <c r="N221" s="15"/>
      <c r="O221" s="15"/>
      <c r="P221" s="15"/>
      <c r="Q221" s="15"/>
      <c r="R221" s="15"/>
      <c r="S221" s="15"/>
      <c r="T221" s="15"/>
      <c r="U221" s="15"/>
      <c r="V221" s="15"/>
      <c r="W221" s="15"/>
      <c r="X221" s="15"/>
      <c r="Y221" s="15"/>
      <c r="Z221" s="15"/>
      <c r="AA221" s="15"/>
      <c r="AB221" s="15"/>
      <c r="AC221" s="15"/>
    </row>
    <row r="222" spans="1:29" ht="14" x14ac:dyDescent="0.15">
      <c r="A222" s="17" t="str">
        <f>HYPERLINK("https://drive.google.com/open?id=1D12rX-Q7azjiR8EufHGY4rd6y91C6uXB","Uruguay (UY)")</f>
        <v>Uruguay (UY)</v>
      </c>
      <c r="B222" s="18" t="s">
        <v>13</v>
      </c>
      <c r="C222" s="18" t="s">
        <v>14</v>
      </c>
      <c r="D222" s="18" t="s">
        <v>26</v>
      </c>
      <c r="E222" s="18" t="s">
        <v>16</v>
      </c>
      <c r="F222" s="18" t="s">
        <v>26</v>
      </c>
      <c r="G222" s="18" t="s">
        <v>16</v>
      </c>
      <c r="H222" s="18" t="s">
        <v>27</v>
      </c>
      <c r="I222" s="18" t="s">
        <v>27</v>
      </c>
      <c r="J222" s="18" t="s">
        <v>25</v>
      </c>
      <c r="K222" s="18" t="s">
        <v>16</v>
      </c>
      <c r="L222" s="18" t="s">
        <v>19</v>
      </c>
      <c r="M222" s="19" t="s">
        <v>20</v>
      </c>
    </row>
    <row r="223" spans="1:29" ht="14" x14ac:dyDescent="0.15">
      <c r="A223" s="21" t="str">
        <f>HYPERLINK("https://drive.google.com/open?id=1T6mCpY6s33loV4x9ejq21-jDVjA-_dg_","Uruguay (UY)")</f>
        <v>Uruguay (UY)</v>
      </c>
      <c r="B223" s="12" t="s">
        <v>21</v>
      </c>
      <c r="C223" s="12" t="s">
        <v>14</v>
      </c>
      <c r="D223" s="12" t="s">
        <v>26</v>
      </c>
      <c r="E223" s="12" t="s">
        <v>16</v>
      </c>
      <c r="F223" s="12" t="s">
        <v>26</v>
      </c>
      <c r="G223" s="12" t="s">
        <v>16</v>
      </c>
      <c r="H223" s="12" t="s">
        <v>16</v>
      </c>
      <c r="I223" s="12" t="s">
        <v>16</v>
      </c>
      <c r="J223" s="12" t="s">
        <v>19</v>
      </c>
      <c r="K223" s="12" t="s">
        <v>16</v>
      </c>
      <c r="L223" s="12" t="s">
        <v>19</v>
      </c>
      <c r="M223" s="14"/>
      <c r="N223" s="15"/>
      <c r="O223" s="15"/>
      <c r="P223" s="15"/>
      <c r="Q223" s="15"/>
      <c r="R223" s="15"/>
      <c r="S223" s="15"/>
      <c r="T223" s="15"/>
      <c r="U223" s="15"/>
      <c r="V223" s="15"/>
      <c r="W223" s="15"/>
      <c r="X223" s="15"/>
      <c r="Y223" s="15"/>
      <c r="Z223" s="15"/>
      <c r="AA223" s="15"/>
      <c r="AB223" s="15"/>
      <c r="AC223" s="15"/>
    </row>
    <row r="224" spans="1:29" ht="14" x14ac:dyDescent="0.15">
      <c r="A224" s="22" t="str">
        <f>HYPERLINK("https://drive.google.com/open?id=1b78LLzFzG397wuPbTw89_ykBoPKcKXrX","United States (US)")</f>
        <v>United States (US)</v>
      </c>
      <c r="B224" s="18" t="s">
        <v>13</v>
      </c>
      <c r="C224" s="18" t="s">
        <v>14</v>
      </c>
      <c r="D224" s="18" t="s">
        <v>24</v>
      </c>
      <c r="E224" s="18" t="s">
        <v>16</v>
      </c>
      <c r="F224" s="18" t="s">
        <v>24</v>
      </c>
      <c r="G224" s="18" t="s">
        <v>186</v>
      </c>
      <c r="H224" s="18" t="s">
        <v>24</v>
      </c>
      <c r="I224" s="18" t="s">
        <v>24</v>
      </c>
      <c r="J224" s="18" t="s">
        <v>25</v>
      </c>
      <c r="K224" s="18" t="s">
        <v>16</v>
      </c>
      <c r="L224" s="18" t="s">
        <v>19</v>
      </c>
      <c r="M224" s="19"/>
    </row>
    <row r="225" spans="1:29" ht="14" x14ac:dyDescent="0.15">
      <c r="A225" s="25" t="str">
        <f>HYPERLINK("https://drive.google.com/open?id=19YYmzjqBOWy_CMeX-whTvyeeFJg8Oq04","United States (US)")</f>
        <v>United States (US)</v>
      </c>
      <c r="B225" s="12" t="s">
        <v>21</v>
      </c>
      <c r="C225" s="12" t="s">
        <v>14</v>
      </c>
      <c r="D225" s="12" t="s">
        <v>24</v>
      </c>
      <c r="E225" s="12" t="s">
        <v>16</v>
      </c>
      <c r="F225" s="12" t="s">
        <v>24</v>
      </c>
      <c r="G225" s="12" t="s">
        <v>16</v>
      </c>
      <c r="H225" s="12" t="s">
        <v>16</v>
      </c>
      <c r="I225" s="12" t="s">
        <v>16</v>
      </c>
      <c r="J225" s="12" t="s">
        <v>19</v>
      </c>
      <c r="K225" s="12" t="s">
        <v>16</v>
      </c>
      <c r="L225" s="12" t="s">
        <v>19</v>
      </c>
      <c r="M225" s="14"/>
      <c r="N225" s="15"/>
      <c r="O225" s="15"/>
      <c r="P225" s="15"/>
      <c r="Q225" s="15"/>
      <c r="R225" s="15"/>
      <c r="S225" s="15"/>
      <c r="T225" s="15"/>
      <c r="U225" s="15"/>
      <c r="V225" s="15"/>
      <c r="W225" s="15"/>
      <c r="X225" s="15"/>
      <c r="Y225" s="15"/>
      <c r="Z225" s="15"/>
      <c r="AA225" s="15"/>
      <c r="AB225" s="15"/>
      <c r="AC225" s="15"/>
    </row>
    <row r="226" spans="1:29" ht="28" x14ac:dyDescent="0.15">
      <c r="A226" s="17" t="str">
        <f>HYPERLINK("https://drive.google.com/open?id=1BJ9o_LUMM8C2eiHlZIlFSjKrbEHS_WEL","Uzbekistan (UZ)")</f>
        <v>Uzbekistan (UZ)</v>
      </c>
      <c r="B226" s="18" t="s">
        <v>13</v>
      </c>
      <c r="C226" s="18" t="s">
        <v>14</v>
      </c>
      <c r="D226" s="18" t="s">
        <v>187</v>
      </c>
      <c r="E226" s="18" t="s">
        <v>16</v>
      </c>
      <c r="F226" s="18" t="s">
        <v>187</v>
      </c>
      <c r="G226" s="18" t="s">
        <v>16</v>
      </c>
      <c r="H226" s="18" t="s">
        <v>187</v>
      </c>
      <c r="I226" s="18" t="s">
        <v>187</v>
      </c>
      <c r="J226" s="18" t="s">
        <v>18</v>
      </c>
      <c r="K226" s="18" t="s">
        <v>16</v>
      </c>
      <c r="L226" s="18" t="s">
        <v>19</v>
      </c>
      <c r="M226" s="19" t="s">
        <v>188</v>
      </c>
    </row>
    <row r="227" spans="1:29" ht="14" x14ac:dyDescent="0.15">
      <c r="A227" s="21" t="str">
        <f>HYPERLINK("https://drive.google.com/open?id=1nQRStSweY2_6NIcGsWNW0p-tNkeLOKH-","Uzbekistan (UZ)")</f>
        <v>Uzbekistan (UZ)</v>
      </c>
      <c r="B227" s="12" t="s">
        <v>21</v>
      </c>
      <c r="C227" s="12" t="s">
        <v>14</v>
      </c>
      <c r="D227" s="12" t="s">
        <v>187</v>
      </c>
      <c r="E227" s="12" t="s">
        <v>16</v>
      </c>
      <c r="F227" s="12" t="s">
        <v>187</v>
      </c>
      <c r="G227" s="12" t="s">
        <v>16</v>
      </c>
      <c r="H227" s="12" t="s">
        <v>16</v>
      </c>
      <c r="I227" s="12" t="s">
        <v>16</v>
      </c>
      <c r="J227" s="12" t="s">
        <v>19</v>
      </c>
      <c r="K227" s="12" t="s">
        <v>16</v>
      </c>
      <c r="L227" s="12" t="s">
        <v>19</v>
      </c>
      <c r="M227" s="14"/>
      <c r="N227" s="15"/>
      <c r="O227" s="15"/>
      <c r="P227" s="15"/>
      <c r="Q227" s="15"/>
      <c r="R227" s="15"/>
      <c r="S227" s="15"/>
      <c r="T227" s="15"/>
      <c r="U227" s="15"/>
      <c r="V227" s="15"/>
      <c r="W227" s="15"/>
      <c r="X227" s="15"/>
      <c r="Y227" s="15"/>
      <c r="Z227" s="15"/>
      <c r="AA227" s="15"/>
      <c r="AB227" s="15"/>
      <c r="AC227" s="15"/>
    </row>
    <row r="228" spans="1:29" ht="14" x14ac:dyDescent="0.15">
      <c r="A228" s="17" t="str">
        <f>HYPERLINK("https://drive.google.com/open?id=1TzEPVBmY2LvlmYP35Hqja3DHUwdNfgB7","Venezuela (VE)")</f>
        <v>Venezuela (VE)</v>
      </c>
      <c r="B228" s="18" t="s">
        <v>13</v>
      </c>
      <c r="C228" s="18" t="s">
        <v>14</v>
      </c>
      <c r="D228" s="18" t="s">
        <v>26</v>
      </c>
      <c r="E228" s="18" t="s">
        <v>16</v>
      </c>
      <c r="F228" s="18" t="s">
        <v>26</v>
      </c>
      <c r="G228" s="18" t="s">
        <v>16</v>
      </c>
      <c r="H228" s="18" t="s">
        <v>27</v>
      </c>
      <c r="I228" s="18" t="s">
        <v>27</v>
      </c>
      <c r="J228" s="18" t="s">
        <v>189</v>
      </c>
      <c r="K228" s="18" t="s">
        <v>16</v>
      </c>
      <c r="L228" s="18" t="s">
        <v>19</v>
      </c>
      <c r="M228" s="19" t="s">
        <v>20</v>
      </c>
    </row>
    <row r="229" spans="1:29" ht="14" x14ac:dyDescent="0.15">
      <c r="A229" s="21" t="str">
        <f>HYPERLINK("https://drive.google.com/open?id=1vNVzG2ipLBFX9m34SnGH_gyeQaW4kQfb","Venezuela (VE)")</f>
        <v>Venezuela (VE)</v>
      </c>
      <c r="B229" s="12" t="s">
        <v>21</v>
      </c>
      <c r="C229" s="12" t="s">
        <v>14</v>
      </c>
      <c r="D229" s="12" t="s">
        <v>27</v>
      </c>
      <c r="E229" s="12" t="s">
        <v>16</v>
      </c>
      <c r="F229" s="12" t="s">
        <v>26</v>
      </c>
      <c r="G229" s="12" t="s">
        <v>16</v>
      </c>
      <c r="H229" s="12" t="s">
        <v>16</v>
      </c>
      <c r="I229" s="12" t="s">
        <v>16</v>
      </c>
      <c r="J229" s="12" t="s">
        <v>19</v>
      </c>
      <c r="K229" s="12" t="s">
        <v>16</v>
      </c>
      <c r="L229" s="12" t="s">
        <v>19</v>
      </c>
      <c r="M229" s="14"/>
      <c r="N229" s="15"/>
      <c r="O229" s="15"/>
      <c r="P229" s="15"/>
      <c r="Q229" s="15"/>
      <c r="R229" s="15"/>
      <c r="S229" s="15"/>
      <c r="T229" s="15"/>
      <c r="U229" s="15"/>
      <c r="V229" s="15"/>
      <c r="W229" s="15"/>
      <c r="X229" s="15"/>
      <c r="Y229" s="15"/>
      <c r="Z229" s="15"/>
      <c r="AA229" s="15"/>
      <c r="AB229" s="15"/>
      <c r="AC229" s="15"/>
    </row>
    <row r="230" spans="1:29" ht="14" x14ac:dyDescent="0.15">
      <c r="A230" s="17" t="str">
        <f>HYPERLINK("https://drive.google.com/open?id=13RCh_J98-fN8qRCkyWx5114_nU_E7nmT","Vietnam (VN)")</f>
        <v>Vietnam (VN)</v>
      </c>
      <c r="B230" s="18" t="s">
        <v>13</v>
      </c>
      <c r="C230" s="18" t="s">
        <v>14</v>
      </c>
      <c r="D230" s="18" t="s">
        <v>190</v>
      </c>
      <c r="E230" s="18" t="s">
        <v>16</v>
      </c>
      <c r="F230" s="19" t="s">
        <v>191</v>
      </c>
      <c r="G230" s="18" t="s">
        <v>16</v>
      </c>
      <c r="H230" s="18" t="s">
        <v>190</v>
      </c>
      <c r="I230" s="18" t="s">
        <v>190</v>
      </c>
      <c r="J230" s="18" t="s">
        <v>192</v>
      </c>
      <c r="K230" s="18" t="s">
        <v>14</v>
      </c>
      <c r="M230" s="19"/>
    </row>
    <row r="231" spans="1:29" ht="14" x14ac:dyDescent="0.15">
      <c r="A231" s="21" t="str">
        <f>HYPERLINK("https://drive.google.com/open?id=1_EAr0IhKLq3oiKbt5oikG_sHP_Xs0RmK","Vietnam (VN)")</f>
        <v>Vietnam (VN)</v>
      </c>
      <c r="B231" s="12" t="s">
        <v>21</v>
      </c>
      <c r="C231" s="12" t="s">
        <v>14</v>
      </c>
      <c r="D231" s="12" t="s">
        <v>190</v>
      </c>
      <c r="E231" s="12" t="s">
        <v>16</v>
      </c>
      <c r="F231" s="13" t="s">
        <v>191</v>
      </c>
      <c r="G231" s="12" t="s">
        <v>16</v>
      </c>
      <c r="H231" s="12" t="s">
        <v>16</v>
      </c>
      <c r="I231" s="12" t="s">
        <v>16</v>
      </c>
      <c r="J231" s="12" t="s">
        <v>19</v>
      </c>
      <c r="K231" s="12" t="s">
        <v>16</v>
      </c>
      <c r="L231" s="12" t="s">
        <v>19</v>
      </c>
      <c r="M231" s="14"/>
      <c r="N231" s="15"/>
      <c r="O231" s="15"/>
      <c r="P231" s="15"/>
      <c r="Q231" s="15"/>
      <c r="R231" s="15"/>
      <c r="S231" s="15"/>
      <c r="T231" s="15"/>
      <c r="U231" s="15"/>
      <c r="V231" s="15"/>
      <c r="W231" s="15"/>
      <c r="X231" s="15"/>
      <c r="Y231" s="15"/>
      <c r="Z231" s="15"/>
      <c r="AA231" s="15"/>
      <c r="AB231" s="15"/>
      <c r="AC231" s="15"/>
    </row>
    <row r="232" spans="1:29" ht="14" x14ac:dyDescent="0.15">
      <c r="A232" s="17" t="str">
        <f>HYPERLINK("https://drive.google.com/open?id=10LAkEfb0OWu58DKdCkD8kAcnZ99lFFOv","Zambia (ZM)")</f>
        <v>Zambia (ZM)</v>
      </c>
      <c r="B232" s="18" t="s">
        <v>13</v>
      </c>
      <c r="C232" s="18" t="s">
        <v>14</v>
      </c>
      <c r="D232" s="18" t="s">
        <v>24</v>
      </c>
      <c r="E232" s="18" t="s">
        <v>16</v>
      </c>
      <c r="F232" s="19" t="s">
        <v>24</v>
      </c>
      <c r="G232" s="18" t="s">
        <v>16</v>
      </c>
      <c r="H232" s="18" t="s">
        <v>24</v>
      </c>
      <c r="I232" s="18" t="s">
        <v>24</v>
      </c>
      <c r="J232" s="18" t="s">
        <v>25</v>
      </c>
      <c r="K232" s="18" t="s">
        <v>16</v>
      </c>
      <c r="L232" s="18" t="s">
        <v>19</v>
      </c>
      <c r="M232" s="24"/>
    </row>
    <row r="233" spans="1:29" ht="14" x14ac:dyDescent="0.15">
      <c r="A233" s="21" t="str">
        <f>HYPERLINK("https://drive.google.com/open?id=1CL0wGgcxsLRvBvYuwtak4e3KJpYg9VM7","Zambia (ZM)")</f>
        <v>Zambia (ZM)</v>
      </c>
      <c r="B233" s="12" t="s">
        <v>21</v>
      </c>
      <c r="C233" s="12" t="s">
        <v>14</v>
      </c>
      <c r="D233" s="12" t="s">
        <v>24</v>
      </c>
      <c r="E233" s="12" t="s">
        <v>16</v>
      </c>
      <c r="F233" s="13" t="s">
        <v>24</v>
      </c>
      <c r="G233" s="12" t="s">
        <v>16</v>
      </c>
      <c r="H233" s="12" t="s">
        <v>16</v>
      </c>
      <c r="I233" s="12" t="s">
        <v>16</v>
      </c>
      <c r="J233" s="12" t="s">
        <v>19</v>
      </c>
      <c r="K233" s="12" t="s">
        <v>16</v>
      </c>
      <c r="L233" s="12" t="s">
        <v>19</v>
      </c>
      <c r="M233" s="14"/>
      <c r="N233" s="15"/>
      <c r="O233" s="15"/>
      <c r="P233" s="15"/>
      <c r="Q233" s="15"/>
      <c r="R233" s="15"/>
      <c r="S233" s="15"/>
      <c r="T233" s="15"/>
      <c r="U233" s="15"/>
      <c r="V233" s="15"/>
      <c r="W233" s="15"/>
      <c r="X233" s="15"/>
      <c r="Y233" s="15"/>
      <c r="Z233" s="15"/>
      <c r="AA233" s="15"/>
      <c r="AB233" s="15"/>
      <c r="AC233" s="15"/>
    </row>
    <row r="234" spans="1:29" ht="14" x14ac:dyDescent="0.15">
      <c r="A234" s="17" t="str">
        <f>HYPERLINK("https://drive.google.com/open?id=1LipqQDOzjkwU18-MLMQaxk3MlnPC4cPu","Zimbabwe (ZW)")</f>
        <v>Zimbabwe (ZW)</v>
      </c>
      <c r="B234" s="18" t="s">
        <v>13</v>
      </c>
      <c r="C234" s="18" t="s">
        <v>14</v>
      </c>
      <c r="D234" s="18" t="s">
        <v>24</v>
      </c>
      <c r="E234" s="18" t="s">
        <v>16</v>
      </c>
      <c r="F234" s="19" t="s">
        <v>24</v>
      </c>
      <c r="G234" s="18" t="s">
        <v>16</v>
      </c>
      <c r="H234" s="18" t="s">
        <v>24</v>
      </c>
      <c r="I234" s="18" t="s">
        <v>24</v>
      </c>
      <c r="J234" s="18" t="s">
        <v>25</v>
      </c>
      <c r="K234" s="18" t="s">
        <v>16</v>
      </c>
      <c r="L234" s="18" t="s">
        <v>19</v>
      </c>
      <c r="M234" s="24"/>
    </row>
    <row r="235" spans="1:29" ht="14" x14ac:dyDescent="0.15">
      <c r="A235" s="17" t="str">
        <f>HYPERLINK("https://drive.google.com/open?id=1Qa3CUFwO3bOe-Wq2bwyEsdrcI4EHKmCH","Zimbabwe (ZW)")</f>
        <v>Zimbabwe (ZW)</v>
      </c>
      <c r="B235" s="18" t="s">
        <v>21</v>
      </c>
      <c r="C235" s="18" t="s">
        <v>14</v>
      </c>
      <c r="D235" s="18" t="s">
        <v>24</v>
      </c>
      <c r="E235" s="18" t="s">
        <v>16</v>
      </c>
      <c r="F235" s="19" t="s">
        <v>24</v>
      </c>
      <c r="G235" s="18" t="s">
        <v>16</v>
      </c>
      <c r="H235" s="18" t="s">
        <v>16</v>
      </c>
      <c r="I235" s="18" t="s">
        <v>16</v>
      </c>
      <c r="J235" s="18" t="s">
        <v>19</v>
      </c>
      <c r="K235" s="18" t="s">
        <v>16</v>
      </c>
      <c r="L235" s="18" t="s">
        <v>19</v>
      </c>
      <c r="M235" s="24"/>
    </row>
  </sheetData>
  <autoFilter ref="A1:AC235" xr:uid="{00000000-0009-0000-0000-000000000000}"/>
  <hyperlinks>
    <hyperlink ref="J2" r:id="rId1" xr:uid="{00000000-0004-0000-0000-000000000000}"/>
    <hyperlink ref="J4" r:id="rId2" xr:uid="{00000000-0004-0000-0000-000001000000}"/>
    <hyperlink ref="J10" r:id="rId3" xr:uid="{00000000-0004-0000-0000-000002000000}"/>
    <hyperlink ref="J18" r:id="rId4" xr:uid="{00000000-0004-0000-0000-000003000000}"/>
    <hyperlink ref="J22" r:id="rId5" xr:uid="{00000000-0004-0000-0000-000004000000}"/>
    <hyperlink ref="J30" r:id="rId6" xr:uid="{00000000-0004-0000-0000-000005000000}"/>
    <hyperlink ref="J34" r:id="rId7" xr:uid="{00000000-0004-0000-0000-000006000000}"/>
    <hyperlink ref="J46" r:id="rId8" xr:uid="{00000000-0004-0000-0000-000007000000}"/>
    <hyperlink ref="J48" r:id="rId9" xr:uid="{00000000-0004-0000-0000-000008000000}"/>
    <hyperlink ref="J50" r:id="rId10" xr:uid="{00000000-0004-0000-0000-000009000000}"/>
    <hyperlink ref="J60" r:id="rId11" xr:uid="{00000000-0004-0000-0000-00000A000000}"/>
    <hyperlink ref="J62" r:id="rId12" xr:uid="{00000000-0004-0000-0000-00000B000000}"/>
    <hyperlink ref="J66" r:id="rId13" xr:uid="{00000000-0004-0000-0000-00000C000000}"/>
    <hyperlink ref="J82" r:id="rId14" xr:uid="{00000000-0004-0000-0000-00000D000000}"/>
    <hyperlink ref="J86" r:id="rId15" xr:uid="{00000000-0004-0000-0000-00000E000000}"/>
    <hyperlink ref="J94" r:id="rId16" xr:uid="{00000000-0004-0000-0000-00000F000000}"/>
    <hyperlink ref="J166" r:id="rId17" xr:uid="{00000000-0004-0000-0000-000010000000}"/>
    <hyperlink ref="J204" r:id="rId18" xr:uid="{00000000-0004-0000-0000-000011000000}"/>
  </hyperlinks>
  <pageMargins left="0.7" right="0.7" top="0.75" bottom="0.75" header="0.3" footer="0.3"/>
  <legacyDrawing r:id="rId19"/>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C32"/>
  <sheetViews>
    <sheetView workbookViewId="0">
      <pane ySplit="5" topLeftCell="A6" activePane="bottomLeft" state="frozen"/>
      <selection pane="bottomLeft" activeCell="B7" sqref="B7"/>
    </sheetView>
  </sheetViews>
  <sheetFormatPr baseColWidth="10" defaultColWidth="14.5" defaultRowHeight="15.75" customHeight="1" x14ac:dyDescent="0.15"/>
  <cols>
    <col min="1" max="1" width="26.5" customWidth="1"/>
    <col min="2" max="2" width="29" customWidth="1"/>
    <col min="3" max="3" width="28" customWidth="1"/>
    <col min="4" max="4" width="44.33203125" customWidth="1"/>
    <col min="6" max="6" width="18" customWidth="1"/>
    <col min="8" max="9" width="16.5" customWidth="1"/>
    <col min="10" max="10" width="20" customWidth="1"/>
    <col min="11" max="11" width="17.5" customWidth="1"/>
    <col min="12" max="12" width="22.5" customWidth="1"/>
    <col min="13" max="13" width="101.5" customWidth="1"/>
  </cols>
  <sheetData>
    <row r="1" spans="1:29" ht="15.75" customHeight="1" x14ac:dyDescent="0.15">
      <c r="A1" s="32"/>
      <c r="B1" s="33" t="s">
        <v>193</v>
      </c>
      <c r="C1" s="33" t="s">
        <v>194</v>
      </c>
      <c r="D1" s="33" t="s">
        <v>195</v>
      </c>
      <c r="E1" s="34"/>
      <c r="F1" s="35"/>
      <c r="G1" s="34"/>
      <c r="H1" s="34"/>
      <c r="I1" s="34"/>
      <c r="J1" s="36"/>
      <c r="K1" s="34"/>
      <c r="L1" s="34"/>
      <c r="M1" s="35"/>
    </row>
    <row r="2" spans="1:29" ht="15.75" customHeight="1" x14ac:dyDescent="0.15">
      <c r="A2" s="32" t="s">
        <v>196</v>
      </c>
      <c r="B2" s="37" t="s">
        <v>197</v>
      </c>
      <c r="C2" s="37" t="s">
        <v>198</v>
      </c>
      <c r="D2" s="38" t="s">
        <v>199</v>
      </c>
      <c r="E2" s="34"/>
      <c r="F2" s="35"/>
      <c r="G2" s="34"/>
      <c r="H2" s="34"/>
      <c r="I2" s="34"/>
      <c r="J2" s="36"/>
      <c r="K2" s="34"/>
      <c r="L2" s="34"/>
      <c r="M2" s="35"/>
    </row>
    <row r="3" spans="1:29" ht="15.75" customHeight="1" x14ac:dyDescent="0.15">
      <c r="A3" s="32" t="s">
        <v>200</v>
      </c>
      <c r="B3" s="39" t="s">
        <v>19</v>
      </c>
      <c r="C3" s="39" t="s">
        <v>19</v>
      </c>
      <c r="D3" s="38" t="s">
        <v>201</v>
      </c>
      <c r="E3" s="34"/>
      <c r="F3" s="35"/>
      <c r="G3" s="34"/>
      <c r="H3" s="34"/>
      <c r="I3" s="34"/>
      <c r="J3" s="36"/>
      <c r="K3" s="34"/>
      <c r="L3" s="34"/>
      <c r="M3" s="35"/>
    </row>
    <row r="4" spans="1:29" ht="15.75" customHeight="1" x14ac:dyDescent="0.15">
      <c r="A4" s="35"/>
      <c r="B4" s="34"/>
      <c r="C4" s="34"/>
      <c r="D4" s="34"/>
      <c r="E4" s="34"/>
      <c r="F4" s="35"/>
      <c r="G4" s="34"/>
      <c r="H4" s="34"/>
      <c r="I4" s="34"/>
      <c r="J4" s="36"/>
      <c r="K4" s="34"/>
      <c r="L4" s="34"/>
      <c r="M4" s="35"/>
    </row>
    <row r="5" spans="1:29" ht="15.75" customHeight="1" x14ac:dyDescent="0.15">
      <c r="A5" s="1" t="s">
        <v>202</v>
      </c>
      <c r="B5" s="2" t="s">
        <v>1</v>
      </c>
      <c r="C5" s="2" t="s">
        <v>2</v>
      </c>
      <c r="D5" s="2" t="s">
        <v>3</v>
      </c>
      <c r="E5" s="2" t="s">
        <v>4</v>
      </c>
      <c r="F5" s="1" t="s">
        <v>5</v>
      </c>
      <c r="G5" s="2" t="s">
        <v>6</v>
      </c>
      <c r="H5" s="2" t="s">
        <v>7</v>
      </c>
      <c r="I5" s="2" t="s">
        <v>8</v>
      </c>
      <c r="J5" s="3" t="s">
        <v>203</v>
      </c>
      <c r="K5" s="2" t="s">
        <v>10</v>
      </c>
      <c r="L5" s="2" t="s">
        <v>11</v>
      </c>
      <c r="M5" s="1" t="s">
        <v>12</v>
      </c>
      <c r="N5" s="4"/>
      <c r="O5" s="4"/>
      <c r="P5" s="4"/>
      <c r="Q5" s="4"/>
      <c r="R5" s="4"/>
      <c r="S5" s="4"/>
      <c r="T5" s="4"/>
      <c r="U5" s="4"/>
      <c r="V5" s="4"/>
      <c r="W5" s="4"/>
      <c r="X5" s="4"/>
      <c r="Y5" s="4"/>
      <c r="Z5" s="4"/>
      <c r="AA5" s="4"/>
      <c r="AB5" s="4"/>
      <c r="AC5" s="4"/>
    </row>
    <row r="6" spans="1:29" ht="15.75" customHeight="1" x14ac:dyDescent="0.15">
      <c r="A6" s="24" t="s">
        <v>204</v>
      </c>
      <c r="B6" s="18" t="s">
        <v>193</v>
      </c>
      <c r="C6" s="18" t="s">
        <v>19</v>
      </c>
      <c r="D6" s="18" t="s">
        <v>19</v>
      </c>
      <c r="E6" s="18" t="s">
        <v>19</v>
      </c>
      <c r="F6" s="18" t="s">
        <v>19</v>
      </c>
      <c r="G6" s="18" t="s">
        <v>19</v>
      </c>
      <c r="H6" s="18" t="s">
        <v>24</v>
      </c>
      <c r="I6" s="18" t="s">
        <v>24</v>
      </c>
      <c r="J6" s="18" t="s">
        <v>205</v>
      </c>
      <c r="K6" s="18" t="s">
        <v>16</v>
      </c>
      <c r="L6" s="18" t="s">
        <v>19</v>
      </c>
      <c r="M6" s="24"/>
    </row>
    <row r="7" spans="1:29" ht="15.75" customHeight="1" x14ac:dyDescent="0.15">
      <c r="A7" s="24" t="s">
        <v>204</v>
      </c>
      <c r="B7" s="18" t="s">
        <v>194</v>
      </c>
      <c r="C7" s="18" t="s">
        <v>19</v>
      </c>
      <c r="D7" s="18" t="s">
        <v>19</v>
      </c>
      <c r="E7" s="18" t="s">
        <v>19</v>
      </c>
      <c r="F7" s="18" t="s">
        <v>19</v>
      </c>
      <c r="G7" s="18" t="s">
        <v>19</v>
      </c>
      <c r="H7" s="18" t="s">
        <v>24</v>
      </c>
      <c r="I7" s="18" t="s">
        <v>19</v>
      </c>
      <c r="J7" s="18" t="s">
        <v>205</v>
      </c>
      <c r="K7" s="18" t="s">
        <v>16</v>
      </c>
      <c r="L7" s="18" t="s">
        <v>19</v>
      </c>
      <c r="M7" s="24"/>
    </row>
    <row r="8" spans="1:29" ht="15.75" customHeight="1" x14ac:dyDescent="0.15">
      <c r="A8" s="24" t="s">
        <v>204</v>
      </c>
      <c r="B8" s="18" t="s">
        <v>195</v>
      </c>
      <c r="C8" s="18" t="s">
        <v>14</v>
      </c>
      <c r="D8" s="18" t="s">
        <v>24</v>
      </c>
      <c r="E8" s="18" t="s">
        <v>16</v>
      </c>
      <c r="F8" s="19" t="s">
        <v>24</v>
      </c>
      <c r="G8" s="18" t="s">
        <v>16</v>
      </c>
      <c r="H8" s="18" t="s">
        <v>24</v>
      </c>
      <c r="I8" s="18" t="s">
        <v>24</v>
      </c>
      <c r="J8" s="18" t="s">
        <v>205</v>
      </c>
      <c r="K8" s="18" t="s">
        <v>16</v>
      </c>
      <c r="L8" s="18" t="s">
        <v>19</v>
      </c>
      <c r="M8" s="24"/>
    </row>
    <row r="9" spans="1:29" ht="15.75" customHeight="1" x14ac:dyDescent="0.15">
      <c r="A9" s="40" t="s">
        <v>206</v>
      </c>
      <c r="B9" s="41" t="s">
        <v>193</v>
      </c>
      <c r="C9" s="41" t="s">
        <v>19</v>
      </c>
      <c r="D9" s="41" t="s">
        <v>19</v>
      </c>
      <c r="E9" s="41" t="s">
        <v>19</v>
      </c>
      <c r="F9" s="41" t="s">
        <v>19</v>
      </c>
      <c r="G9" s="41" t="s">
        <v>19</v>
      </c>
      <c r="H9" s="41" t="s">
        <v>33</v>
      </c>
      <c r="I9" s="41" t="s">
        <v>33</v>
      </c>
      <c r="J9" s="41" t="s">
        <v>35</v>
      </c>
      <c r="K9" s="41" t="s">
        <v>16</v>
      </c>
      <c r="L9" s="41" t="s">
        <v>207</v>
      </c>
      <c r="M9" s="42" t="s">
        <v>78</v>
      </c>
      <c r="N9" s="43"/>
      <c r="O9" s="43"/>
      <c r="P9" s="43"/>
      <c r="Q9" s="43"/>
      <c r="R9" s="43"/>
      <c r="S9" s="43"/>
      <c r="T9" s="43"/>
      <c r="U9" s="43"/>
      <c r="V9" s="43"/>
      <c r="W9" s="43"/>
      <c r="X9" s="43"/>
      <c r="Y9" s="43"/>
      <c r="Z9" s="43"/>
      <c r="AA9" s="43"/>
      <c r="AB9" s="43"/>
      <c r="AC9" s="43"/>
    </row>
    <row r="10" spans="1:29" ht="15.75" customHeight="1" x14ac:dyDescent="0.15">
      <c r="A10" s="40" t="s">
        <v>206</v>
      </c>
      <c r="B10" s="41" t="s">
        <v>194</v>
      </c>
      <c r="C10" s="41" t="s">
        <v>19</v>
      </c>
      <c r="D10" s="41" t="s">
        <v>19</v>
      </c>
      <c r="E10" s="41" t="s">
        <v>19</v>
      </c>
      <c r="F10" s="41" t="s">
        <v>19</v>
      </c>
      <c r="G10" s="41" t="s">
        <v>19</v>
      </c>
      <c r="H10" s="41" t="s">
        <v>33</v>
      </c>
      <c r="I10" s="41" t="s">
        <v>19</v>
      </c>
      <c r="J10" s="41" t="s">
        <v>35</v>
      </c>
      <c r="K10" s="41" t="s">
        <v>16</v>
      </c>
      <c r="L10" s="41" t="s">
        <v>207</v>
      </c>
      <c r="M10" s="42"/>
      <c r="N10" s="43"/>
      <c r="O10" s="43"/>
      <c r="P10" s="43"/>
      <c r="Q10" s="43"/>
      <c r="R10" s="43"/>
      <c r="S10" s="43"/>
      <c r="T10" s="43"/>
      <c r="U10" s="43"/>
      <c r="V10" s="43"/>
      <c r="W10" s="43"/>
      <c r="X10" s="43"/>
      <c r="Y10" s="43"/>
      <c r="Z10" s="43"/>
      <c r="AA10" s="43"/>
      <c r="AB10" s="43"/>
      <c r="AC10" s="43"/>
    </row>
    <row r="11" spans="1:29" ht="15.75" customHeight="1" x14ac:dyDescent="0.15">
      <c r="A11" s="40" t="s">
        <v>206</v>
      </c>
      <c r="B11" s="41" t="s">
        <v>195</v>
      </c>
      <c r="C11" s="41" t="s">
        <v>14</v>
      </c>
      <c r="D11" s="41" t="s">
        <v>33</v>
      </c>
      <c r="E11" s="41" t="s">
        <v>16</v>
      </c>
      <c r="F11" s="42" t="s">
        <v>34</v>
      </c>
      <c r="G11" s="41" t="s">
        <v>34</v>
      </c>
      <c r="H11" s="41" t="s">
        <v>33</v>
      </c>
      <c r="I11" s="41" t="s">
        <v>19</v>
      </c>
      <c r="J11" s="41" t="s">
        <v>35</v>
      </c>
      <c r="K11" s="41" t="s">
        <v>16</v>
      </c>
      <c r="L11" s="41" t="s">
        <v>207</v>
      </c>
      <c r="M11" s="40"/>
      <c r="N11" s="43"/>
      <c r="O11" s="43"/>
      <c r="P11" s="43"/>
      <c r="Q11" s="43"/>
      <c r="R11" s="43"/>
      <c r="S11" s="43"/>
      <c r="T11" s="43"/>
      <c r="U11" s="43"/>
      <c r="V11" s="43"/>
      <c r="W11" s="43"/>
      <c r="X11" s="43"/>
      <c r="Y11" s="43"/>
      <c r="Z11" s="43"/>
      <c r="AA11" s="43"/>
      <c r="AB11" s="43"/>
      <c r="AC11" s="43"/>
    </row>
    <row r="12" spans="1:29" ht="15.75" customHeight="1" x14ac:dyDescent="0.15">
      <c r="A12" s="24" t="s">
        <v>208</v>
      </c>
      <c r="B12" s="18" t="s">
        <v>193</v>
      </c>
      <c r="C12" s="18" t="s">
        <v>19</v>
      </c>
      <c r="D12" s="18" t="s">
        <v>19</v>
      </c>
      <c r="E12" s="18" t="s">
        <v>19</v>
      </c>
      <c r="F12" s="18" t="s">
        <v>19</v>
      </c>
      <c r="G12" s="18" t="s">
        <v>19</v>
      </c>
      <c r="H12" s="18" t="s">
        <v>24</v>
      </c>
      <c r="I12" s="18" t="s">
        <v>24</v>
      </c>
      <c r="J12" s="18" t="s">
        <v>209</v>
      </c>
      <c r="K12" s="18" t="s">
        <v>16</v>
      </c>
      <c r="L12" s="18" t="s">
        <v>19</v>
      </c>
      <c r="M12" s="24"/>
    </row>
    <row r="13" spans="1:29" ht="15.75" customHeight="1" x14ac:dyDescent="0.15">
      <c r="A13" s="24" t="s">
        <v>208</v>
      </c>
      <c r="B13" s="18" t="s">
        <v>194</v>
      </c>
      <c r="C13" s="18" t="s">
        <v>19</v>
      </c>
      <c r="D13" s="18" t="s">
        <v>19</v>
      </c>
      <c r="E13" s="18" t="s">
        <v>19</v>
      </c>
      <c r="F13" s="18" t="s">
        <v>19</v>
      </c>
      <c r="G13" s="18" t="s">
        <v>19</v>
      </c>
      <c r="H13" s="18" t="s">
        <v>24</v>
      </c>
      <c r="I13" s="18" t="s">
        <v>19</v>
      </c>
      <c r="J13" s="18" t="s">
        <v>209</v>
      </c>
      <c r="K13" s="18" t="s">
        <v>16</v>
      </c>
      <c r="L13" s="18" t="s">
        <v>19</v>
      </c>
      <c r="M13" s="24"/>
    </row>
    <row r="14" spans="1:29" ht="15.75" customHeight="1" x14ac:dyDescent="0.15">
      <c r="A14" s="24" t="s">
        <v>208</v>
      </c>
      <c r="B14" s="18" t="s">
        <v>195</v>
      </c>
      <c r="C14" s="18" t="s">
        <v>14</v>
      </c>
      <c r="D14" s="18" t="s">
        <v>24</v>
      </c>
      <c r="E14" s="18" t="s">
        <v>16</v>
      </c>
      <c r="F14" s="19" t="s">
        <v>24</v>
      </c>
      <c r="G14" s="18" t="s">
        <v>16</v>
      </c>
      <c r="H14" s="18" t="s">
        <v>24</v>
      </c>
      <c r="I14" s="18" t="s">
        <v>19</v>
      </c>
      <c r="J14" s="18" t="s">
        <v>209</v>
      </c>
      <c r="K14" s="18" t="s">
        <v>16</v>
      </c>
      <c r="L14" s="18" t="s">
        <v>19</v>
      </c>
      <c r="M14" s="24"/>
    </row>
    <row r="15" spans="1:29" ht="15.75" customHeight="1" x14ac:dyDescent="0.15">
      <c r="A15" s="42" t="s">
        <v>210</v>
      </c>
      <c r="B15" s="41" t="s">
        <v>193</v>
      </c>
      <c r="C15" s="41" t="s">
        <v>19</v>
      </c>
      <c r="D15" s="41" t="s">
        <v>19</v>
      </c>
      <c r="E15" s="41" t="s">
        <v>19</v>
      </c>
      <c r="F15" s="41" t="s">
        <v>19</v>
      </c>
      <c r="G15" s="41" t="s">
        <v>19</v>
      </c>
      <c r="H15" s="41" t="s">
        <v>47</v>
      </c>
      <c r="I15" s="41" t="s">
        <v>46</v>
      </c>
      <c r="J15" s="41" t="s">
        <v>211</v>
      </c>
      <c r="K15" s="41" t="s">
        <v>16</v>
      </c>
      <c r="L15" s="41" t="s">
        <v>212</v>
      </c>
      <c r="M15" s="42" t="s">
        <v>78</v>
      </c>
      <c r="N15" s="43"/>
      <c r="O15" s="43"/>
      <c r="P15" s="43"/>
      <c r="Q15" s="43"/>
      <c r="R15" s="43"/>
      <c r="S15" s="43"/>
      <c r="T15" s="43"/>
      <c r="U15" s="43"/>
      <c r="V15" s="43"/>
      <c r="W15" s="43"/>
      <c r="X15" s="43"/>
      <c r="Y15" s="43"/>
      <c r="Z15" s="43"/>
      <c r="AA15" s="43"/>
      <c r="AB15" s="43"/>
      <c r="AC15" s="43"/>
    </row>
    <row r="16" spans="1:29" ht="15.75" customHeight="1" x14ac:dyDescent="0.15">
      <c r="A16" s="42" t="s">
        <v>210</v>
      </c>
      <c r="B16" s="41" t="s">
        <v>194</v>
      </c>
      <c r="C16" s="41" t="s">
        <v>19</v>
      </c>
      <c r="D16" s="41" t="s">
        <v>19</v>
      </c>
      <c r="E16" s="41" t="s">
        <v>19</v>
      </c>
      <c r="F16" s="41" t="s">
        <v>19</v>
      </c>
      <c r="G16" s="41" t="s">
        <v>19</v>
      </c>
      <c r="H16" s="41" t="s">
        <v>47</v>
      </c>
      <c r="I16" s="41" t="s">
        <v>19</v>
      </c>
      <c r="J16" s="41" t="s">
        <v>211</v>
      </c>
      <c r="K16" s="44" t="s">
        <v>16</v>
      </c>
      <c r="L16" s="41" t="s">
        <v>212</v>
      </c>
      <c r="M16" s="42"/>
      <c r="N16" s="43"/>
      <c r="O16" s="43"/>
      <c r="P16" s="43"/>
      <c r="Q16" s="43"/>
      <c r="R16" s="43"/>
      <c r="S16" s="43"/>
      <c r="T16" s="43"/>
      <c r="U16" s="43"/>
      <c r="V16" s="43"/>
      <c r="W16" s="43"/>
      <c r="X16" s="43"/>
      <c r="Y16" s="43"/>
      <c r="Z16" s="43"/>
      <c r="AA16" s="43"/>
      <c r="AB16" s="43"/>
      <c r="AC16" s="43"/>
    </row>
    <row r="17" spans="1:29" ht="15.75" customHeight="1" x14ac:dyDescent="0.15">
      <c r="A17" s="42" t="s">
        <v>210</v>
      </c>
      <c r="B17" s="41" t="s">
        <v>195</v>
      </c>
      <c r="C17" s="41" t="s">
        <v>14</v>
      </c>
      <c r="D17" s="41" t="s">
        <v>46</v>
      </c>
      <c r="E17" s="41" t="s">
        <v>19</v>
      </c>
      <c r="F17" s="41" t="s">
        <v>47</v>
      </c>
      <c r="G17" s="41" t="s">
        <v>19</v>
      </c>
      <c r="H17" s="41" t="s">
        <v>47</v>
      </c>
      <c r="I17" s="41" t="s">
        <v>19</v>
      </c>
      <c r="J17" s="41" t="s">
        <v>211</v>
      </c>
      <c r="K17" s="44" t="s">
        <v>14</v>
      </c>
      <c r="L17" s="41" t="s">
        <v>212</v>
      </c>
      <c r="M17" s="40"/>
      <c r="N17" s="43"/>
      <c r="O17" s="43"/>
      <c r="P17" s="43"/>
      <c r="Q17" s="43"/>
      <c r="R17" s="43"/>
      <c r="S17" s="43"/>
      <c r="T17" s="43"/>
      <c r="U17" s="43"/>
      <c r="V17" s="43"/>
      <c r="W17" s="43"/>
      <c r="X17" s="43"/>
      <c r="Y17" s="43"/>
      <c r="Z17" s="43"/>
      <c r="AA17" s="43"/>
      <c r="AB17" s="43"/>
      <c r="AC17" s="43"/>
    </row>
    <row r="18" spans="1:29" ht="15.75" customHeight="1" x14ac:dyDescent="0.15">
      <c r="A18" s="24" t="s">
        <v>213</v>
      </c>
      <c r="B18" s="18" t="s">
        <v>193</v>
      </c>
      <c r="C18" s="18" t="s">
        <v>19</v>
      </c>
      <c r="D18" s="18" t="s">
        <v>19</v>
      </c>
      <c r="E18" s="18" t="s">
        <v>19</v>
      </c>
      <c r="F18" s="18" t="s">
        <v>19</v>
      </c>
      <c r="G18" s="18" t="s">
        <v>19</v>
      </c>
      <c r="H18" s="18" t="s">
        <v>33</v>
      </c>
      <c r="I18" s="18" t="s">
        <v>33</v>
      </c>
      <c r="J18" s="18" t="s">
        <v>35</v>
      </c>
      <c r="K18" s="29" t="s">
        <v>16</v>
      </c>
      <c r="L18" s="18" t="s">
        <v>207</v>
      </c>
      <c r="M18" s="19" t="s">
        <v>78</v>
      </c>
    </row>
    <row r="19" spans="1:29" ht="15.75" customHeight="1" x14ac:dyDescent="0.15">
      <c r="A19" s="24" t="s">
        <v>213</v>
      </c>
      <c r="B19" s="18" t="s">
        <v>194</v>
      </c>
      <c r="C19" s="18" t="s">
        <v>19</v>
      </c>
      <c r="D19" s="18" t="s">
        <v>19</v>
      </c>
      <c r="E19" s="18" t="s">
        <v>19</v>
      </c>
      <c r="F19" s="18" t="s">
        <v>19</v>
      </c>
      <c r="G19" s="18" t="s">
        <v>19</v>
      </c>
      <c r="H19" s="18" t="s">
        <v>33</v>
      </c>
      <c r="I19" s="18" t="s">
        <v>19</v>
      </c>
      <c r="J19" s="18" t="s">
        <v>35</v>
      </c>
      <c r="K19" s="29" t="s">
        <v>16</v>
      </c>
      <c r="L19" s="18" t="s">
        <v>207</v>
      </c>
      <c r="M19" s="19"/>
    </row>
    <row r="20" spans="1:29" ht="15.75" customHeight="1" x14ac:dyDescent="0.15">
      <c r="A20" s="24" t="s">
        <v>213</v>
      </c>
      <c r="B20" s="18" t="s">
        <v>195</v>
      </c>
      <c r="C20" s="18" t="s">
        <v>14</v>
      </c>
      <c r="D20" s="18" t="s">
        <v>33</v>
      </c>
      <c r="E20" s="18" t="s">
        <v>19</v>
      </c>
      <c r="F20" s="18" t="s">
        <v>34</v>
      </c>
      <c r="G20" s="18" t="s">
        <v>19</v>
      </c>
      <c r="H20" s="18" t="s">
        <v>33</v>
      </c>
      <c r="I20" s="18" t="s">
        <v>19</v>
      </c>
      <c r="J20" s="18" t="s">
        <v>35</v>
      </c>
      <c r="K20" s="29" t="s">
        <v>14</v>
      </c>
      <c r="L20" s="18" t="s">
        <v>207</v>
      </c>
      <c r="M20" s="24"/>
    </row>
    <row r="21" spans="1:29" ht="15.75" customHeight="1" x14ac:dyDescent="0.15">
      <c r="A21" s="40" t="s">
        <v>214</v>
      </c>
      <c r="B21" s="41" t="s">
        <v>193</v>
      </c>
      <c r="C21" s="41" t="s">
        <v>19</v>
      </c>
      <c r="D21" s="41" t="s">
        <v>19</v>
      </c>
      <c r="E21" s="41" t="s">
        <v>19</v>
      </c>
      <c r="F21" s="41" t="s">
        <v>19</v>
      </c>
      <c r="G21" s="41" t="s">
        <v>215</v>
      </c>
      <c r="H21" s="41" t="s">
        <v>106</v>
      </c>
      <c r="I21" s="41" t="s">
        <v>107</v>
      </c>
      <c r="J21" s="41" t="s">
        <v>19</v>
      </c>
      <c r="K21" s="41" t="s">
        <v>16</v>
      </c>
      <c r="L21" s="41" t="s">
        <v>19</v>
      </c>
      <c r="M21" s="42" t="s">
        <v>78</v>
      </c>
      <c r="N21" s="43"/>
      <c r="O21" s="43"/>
      <c r="P21" s="43"/>
      <c r="Q21" s="43"/>
      <c r="R21" s="43"/>
      <c r="S21" s="43"/>
      <c r="T21" s="43"/>
      <c r="U21" s="43"/>
      <c r="V21" s="43"/>
      <c r="W21" s="43"/>
      <c r="X21" s="43"/>
      <c r="Y21" s="43"/>
      <c r="Z21" s="43"/>
      <c r="AA21" s="43"/>
      <c r="AB21" s="43"/>
      <c r="AC21" s="43"/>
    </row>
    <row r="22" spans="1:29" ht="15.75" customHeight="1" x14ac:dyDescent="0.15">
      <c r="A22" s="40" t="s">
        <v>214</v>
      </c>
      <c r="B22" s="41" t="s">
        <v>194</v>
      </c>
      <c r="C22" s="41" t="s">
        <v>19</v>
      </c>
      <c r="D22" s="41" t="s">
        <v>19</v>
      </c>
      <c r="E22" s="41" t="s">
        <v>19</v>
      </c>
      <c r="F22" s="41" t="s">
        <v>19</v>
      </c>
      <c r="G22" s="41" t="s">
        <v>19</v>
      </c>
      <c r="H22" s="41" t="s">
        <v>106</v>
      </c>
      <c r="I22" s="41" t="s">
        <v>19</v>
      </c>
      <c r="J22" s="41" t="s">
        <v>19</v>
      </c>
      <c r="K22" s="41" t="s">
        <v>16</v>
      </c>
      <c r="L22" s="41" t="s">
        <v>19</v>
      </c>
      <c r="M22" s="42"/>
      <c r="N22" s="43"/>
      <c r="O22" s="43"/>
      <c r="P22" s="43"/>
      <c r="Q22" s="43"/>
      <c r="R22" s="43"/>
      <c r="S22" s="43"/>
      <c r="T22" s="43"/>
      <c r="U22" s="43"/>
      <c r="V22" s="43"/>
      <c r="W22" s="43"/>
      <c r="X22" s="43"/>
      <c r="Y22" s="43"/>
      <c r="Z22" s="43"/>
      <c r="AA22" s="43"/>
      <c r="AB22" s="43"/>
      <c r="AC22" s="43"/>
    </row>
    <row r="23" spans="1:29" ht="15.75" customHeight="1" x14ac:dyDescent="0.15">
      <c r="A23" s="40" t="s">
        <v>214</v>
      </c>
      <c r="B23" s="41" t="s">
        <v>195</v>
      </c>
      <c r="C23" s="41" t="s">
        <v>14</v>
      </c>
      <c r="D23" s="41" t="s">
        <v>107</v>
      </c>
      <c r="E23" s="41" t="s">
        <v>16</v>
      </c>
      <c r="F23" s="41" t="s">
        <v>106</v>
      </c>
      <c r="G23" s="41" t="s">
        <v>16</v>
      </c>
      <c r="H23" s="41" t="s">
        <v>106</v>
      </c>
      <c r="I23" s="41" t="s">
        <v>19</v>
      </c>
      <c r="J23" s="41" t="s">
        <v>19</v>
      </c>
      <c r="K23" s="41" t="s">
        <v>16</v>
      </c>
      <c r="L23" s="41" t="s">
        <v>19</v>
      </c>
      <c r="M23" s="40"/>
      <c r="N23" s="43"/>
      <c r="O23" s="43"/>
      <c r="P23" s="43"/>
      <c r="Q23" s="43"/>
      <c r="R23" s="43"/>
      <c r="S23" s="43"/>
      <c r="T23" s="43"/>
      <c r="U23" s="43"/>
      <c r="V23" s="43"/>
      <c r="W23" s="43"/>
      <c r="X23" s="43"/>
      <c r="Y23" s="43"/>
      <c r="Z23" s="43"/>
      <c r="AA23" s="43"/>
      <c r="AB23" s="43"/>
      <c r="AC23" s="43"/>
    </row>
    <row r="24" spans="1:29" ht="15.75" customHeight="1" x14ac:dyDescent="0.15">
      <c r="A24" s="24" t="s">
        <v>216</v>
      </c>
      <c r="B24" s="18" t="s">
        <v>193</v>
      </c>
      <c r="C24" s="18" t="s">
        <v>19</v>
      </c>
      <c r="D24" s="18" t="s">
        <v>19</v>
      </c>
      <c r="E24" s="18" t="s">
        <v>19</v>
      </c>
      <c r="F24" s="18" t="s">
        <v>19</v>
      </c>
      <c r="G24" s="18" t="s">
        <v>19</v>
      </c>
      <c r="H24" s="18" t="s">
        <v>33</v>
      </c>
      <c r="I24" s="18" t="s">
        <v>33</v>
      </c>
      <c r="J24" s="18" t="s">
        <v>35</v>
      </c>
      <c r="K24" s="18" t="s">
        <v>16</v>
      </c>
      <c r="L24" s="18" t="s">
        <v>207</v>
      </c>
      <c r="M24" s="19" t="s">
        <v>78</v>
      </c>
    </row>
    <row r="25" spans="1:29" ht="15.75" customHeight="1" x14ac:dyDescent="0.15">
      <c r="A25" s="24" t="s">
        <v>216</v>
      </c>
      <c r="B25" s="18" t="s">
        <v>194</v>
      </c>
      <c r="C25" s="18" t="s">
        <v>19</v>
      </c>
      <c r="D25" s="18" t="s">
        <v>19</v>
      </c>
      <c r="E25" s="18" t="s">
        <v>19</v>
      </c>
      <c r="F25" s="18" t="s">
        <v>19</v>
      </c>
      <c r="G25" s="18" t="s">
        <v>19</v>
      </c>
      <c r="H25" s="18" t="s">
        <v>33</v>
      </c>
      <c r="I25" s="18" t="s">
        <v>19</v>
      </c>
      <c r="J25" s="18" t="s">
        <v>35</v>
      </c>
      <c r="K25" s="18" t="s">
        <v>16</v>
      </c>
      <c r="L25" s="18" t="s">
        <v>207</v>
      </c>
      <c r="M25" s="19"/>
    </row>
    <row r="26" spans="1:29" ht="15.75" customHeight="1" x14ac:dyDescent="0.15">
      <c r="A26" s="24" t="s">
        <v>216</v>
      </c>
      <c r="B26" s="18" t="s">
        <v>195</v>
      </c>
      <c r="C26" s="18" t="s">
        <v>14</v>
      </c>
      <c r="D26" s="18" t="s">
        <v>33</v>
      </c>
      <c r="E26" s="18" t="s">
        <v>19</v>
      </c>
      <c r="F26" s="18" t="s">
        <v>34</v>
      </c>
      <c r="G26" s="18" t="s">
        <v>19</v>
      </c>
      <c r="H26" s="18" t="s">
        <v>33</v>
      </c>
      <c r="I26" s="18" t="s">
        <v>19</v>
      </c>
      <c r="J26" s="18" t="s">
        <v>35</v>
      </c>
      <c r="K26" s="18" t="s">
        <v>16</v>
      </c>
      <c r="L26" s="18" t="s">
        <v>207</v>
      </c>
      <c r="M26" s="24"/>
    </row>
    <row r="27" spans="1:29" ht="15.75" customHeight="1" x14ac:dyDescent="0.15">
      <c r="A27" s="40" t="s">
        <v>217</v>
      </c>
      <c r="B27" s="41" t="s">
        <v>193</v>
      </c>
      <c r="C27" s="41" t="s">
        <v>19</v>
      </c>
      <c r="D27" s="41" t="s">
        <v>19</v>
      </c>
      <c r="E27" s="41" t="s">
        <v>19</v>
      </c>
      <c r="F27" s="41" t="s">
        <v>19</v>
      </c>
      <c r="G27" s="41" t="s">
        <v>19</v>
      </c>
      <c r="H27" s="41" t="s">
        <v>24</v>
      </c>
      <c r="I27" s="41" t="s">
        <v>24</v>
      </c>
      <c r="J27" s="41" t="s">
        <v>138</v>
      </c>
      <c r="K27" s="41" t="s">
        <v>16</v>
      </c>
      <c r="L27" s="41" t="s">
        <v>19</v>
      </c>
      <c r="M27" s="40"/>
      <c r="N27" s="43"/>
      <c r="O27" s="43"/>
      <c r="P27" s="43"/>
      <c r="Q27" s="43"/>
      <c r="R27" s="43"/>
      <c r="S27" s="43"/>
      <c r="T27" s="43"/>
      <c r="U27" s="43"/>
      <c r="V27" s="43"/>
      <c r="W27" s="43"/>
      <c r="X27" s="43"/>
      <c r="Y27" s="43"/>
      <c r="Z27" s="43"/>
      <c r="AA27" s="43"/>
      <c r="AB27" s="43"/>
      <c r="AC27" s="43"/>
    </row>
    <row r="28" spans="1:29" ht="15.75" customHeight="1" x14ac:dyDescent="0.15">
      <c r="A28" s="40" t="s">
        <v>217</v>
      </c>
      <c r="B28" s="41" t="s">
        <v>194</v>
      </c>
      <c r="C28" s="41" t="s">
        <v>19</v>
      </c>
      <c r="D28" s="41" t="s">
        <v>19</v>
      </c>
      <c r="E28" s="41" t="s">
        <v>19</v>
      </c>
      <c r="F28" s="41" t="s">
        <v>19</v>
      </c>
      <c r="G28" s="41" t="s">
        <v>19</v>
      </c>
      <c r="H28" s="41" t="s">
        <v>24</v>
      </c>
      <c r="I28" s="41" t="s">
        <v>19</v>
      </c>
      <c r="J28" s="41" t="s">
        <v>138</v>
      </c>
      <c r="K28" s="41" t="s">
        <v>16</v>
      </c>
      <c r="L28" s="41" t="s">
        <v>19</v>
      </c>
      <c r="M28" s="40"/>
      <c r="N28" s="43"/>
      <c r="O28" s="43"/>
      <c r="P28" s="43"/>
      <c r="Q28" s="43"/>
      <c r="R28" s="43"/>
      <c r="S28" s="43"/>
      <c r="T28" s="43"/>
      <c r="U28" s="43"/>
      <c r="V28" s="43"/>
      <c r="W28" s="43"/>
      <c r="X28" s="43"/>
      <c r="Y28" s="43"/>
      <c r="Z28" s="43"/>
      <c r="AA28" s="43"/>
      <c r="AB28" s="43"/>
      <c r="AC28" s="43"/>
    </row>
    <row r="29" spans="1:29" ht="15.75" customHeight="1" x14ac:dyDescent="0.15">
      <c r="A29" s="40" t="s">
        <v>217</v>
      </c>
      <c r="B29" s="41" t="s">
        <v>195</v>
      </c>
      <c r="C29" s="41" t="s">
        <v>14</v>
      </c>
      <c r="D29" s="41" t="s">
        <v>24</v>
      </c>
      <c r="E29" s="41" t="s">
        <v>16</v>
      </c>
      <c r="F29" s="42" t="s">
        <v>24</v>
      </c>
      <c r="G29" s="41" t="s">
        <v>16</v>
      </c>
      <c r="H29" s="41" t="s">
        <v>218</v>
      </c>
      <c r="I29" s="41" t="s">
        <v>19</v>
      </c>
      <c r="J29" s="41" t="s">
        <v>138</v>
      </c>
      <c r="K29" s="41" t="s">
        <v>16</v>
      </c>
      <c r="L29" s="41" t="s">
        <v>19</v>
      </c>
      <c r="M29" s="40"/>
      <c r="N29" s="43"/>
      <c r="O29" s="43"/>
      <c r="P29" s="43"/>
      <c r="Q29" s="43"/>
      <c r="R29" s="43"/>
      <c r="S29" s="43"/>
      <c r="T29" s="43"/>
      <c r="U29" s="43"/>
      <c r="V29" s="43"/>
      <c r="W29" s="43"/>
      <c r="X29" s="43"/>
      <c r="Y29" s="43"/>
      <c r="Z29" s="43"/>
      <c r="AA29" s="43"/>
      <c r="AB29" s="43"/>
      <c r="AC29" s="43"/>
    </row>
    <row r="30" spans="1:29" ht="15.75" customHeight="1" x14ac:dyDescent="0.15">
      <c r="A30" s="24" t="s">
        <v>219</v>
      </c>
      <c r="B30" s="18" t="s">
        <v>193</v>
      </c>
      <c r="C30" s="18" t="s">
        <v>19</v>
      </c>
      <c r="D30" s="18" t="s">
        <v>19</v>
      </c>
      <c r="E30" s="18" t="s">
        <v>19</v>
      </c>
      <c r="F30" s="18" t="s">
        <v>19</v>
      </c>
      <c r="G30" s="18" t="s">
        <v>19</v>
      </c>
      <c r="H30" s="18" t="s">
        <v>24</v>
      </c>
      <c r="I30" s="18" t="s">
        <v>24</v>
      </c>
      <c r="J30" s="18" t="s">
        <v>220</v>
      </c>
      <c r="K30" s="18" t="s">
        <v>16</v>
      </c>
      <c r="L30" s="18" t="s">
        <v>19</v>
      </c>
      <c r="M30" s="19"/>
    </row>
    <row r="31" spans="1:29" ht="15.75" customHeight="1" x14ac:dyDescent="0.15">
      <c r="A31" s="24" t="s">
        <v>219</v>
      </c>
      <c r="B31" s="18" t="s">
        <v>194</v>
      </c>
      <c r="C31" s="18" t="s">
        <v>19</v>
      </c>
      <c r="D31" s="18" t="s">
        <v>19</v>
      </c>
      <c r="E31" s="18" t="s">
        <v>19</v>
      </c>
      <c r="F31" s="18" t="s">
        <v>19</v>
      </c>
      <c r="G31" s="18" t="s">
        <v>19</v>
      </c>
      <c r="H31" s="18" t="s">
        <v>24</v>
      </c>
      <c r="I31" s="18" t="s">
        <v>19</v>
      </c>
      <c r="J31" s="18" t="s">
        <v>220</v>
      </c>
      <c r="K31" s="18" t="s">
        <v>16</v>
      </c>
      <c r="L31" s="18" t="s">
        <v>19</v>
      </c>
      <c r="M31" s="24"/>
    </row>
    <row r="32" spans="1:29" ht="15.75" customHeight="1" x14ac:dyDescent="0.15">
      <c r="A32" s="24" t="s">
        <v>219</v>
      </c>
      <c r="B32" s="18" t="s">
        <v>195</v>
      </c>
      <c r="C32" s="18" t="s">
        <v>14</v>
      </c>
      <c r="D32" s="18" t="s">
        <v>24</v>
      </c>
      <c r="E32" s="18" t="s">
        <v>16</v>
      </c>
      <c r="F32" s="18" t="s">
        <v>24</v>
      </c>
      <c r="G32" s="18" t="s">
        <v>24</v>
      </c>
      <c r="H32" s="18" t="s">
        <v>24</v>
      </c>
      <c r="I32" s="18" t="s">
        <v>19</v>
      </c>
      <c r="J32" s="18" t="s">
        <v>220</v>
      </c>
      <c r="K32" s="18" t="s">
        <v>16</v>
      </c>
      <c r="L32" s="18" t="s">
        <v>19</v>
      </c>
      <c r="M32" s="19" t="s">
        <v>221</v>
      </c>
    </row>
  </sheetData>
  <autoFilter ref="A5:AC32" xr:uid="{00000000-0009-0000-0000-000001000000}"/>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Movies Templates</vt:lpstr>
      <vt:lpstr>TV Templates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Gaby Triess</cp:lastModifiedBy>
  <dcterms:created xsi:type="dcterms:W3CDTF">2021-04-13T12:46:56Z</dcterms:created>
  <dcterms:modified xsi:type="dcterms:W3CDTF">2021-04-13T12:46:56Z</dcterms:modified>
</cp:coreProperties>
</file>