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19\Зміни листопад\"/>
    </mc:Choice>
  </mc:AlternateContent>
  <bookViews>
    <workbookView xWindow="0" yWindow="0" windowWidth="16170" windowHeight="7725"/>
  </bookViews>
  <sheets>
    <sheet name="Лист1" sheetId="1" r:id="rId1"/>
  </sheets>
  <definedNames>
    <definedName name="_xlnm._FilterDatabase" localSheetId="0" hidden="1">Лист1!$A$1:$R$86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E72" i="1"/>
  <c r="L20" i="1"/>
  <c r="L18" i="1"/>
  <c r="F24" i="1" l="1"/>
  <c r="J24" i="1"/>
  <c r="E24" i="1"/>
  <c r="J26" i="1"/>
  <c r="G22" i="1"/>
  <c r="E22" i="1"/>
  <c r="J23" i="1" l="1"/>
  <c r="K23" i="1" s="1"/>
  <c r="P18" i="1" l="1"/>
  <c r="Q65" i="1" l="1"/>
  <c r="Q64" i="1"/>
  <c r="Q24" i="1" l="1"/>
  <c r="P79" i="1" l="1"/>
  <c r="O79" i="1"/>
  <c r="N79" i="1"/>
  <c r="M79" i="1"/>
  <c r="L79" i="1"/>
  <c r="K79" i="1"/>
  <c r="J79" i="1"/>
  <c r="I79" i="1"/>
  <c r="H79" i="1"/>
  <c r="G79" i="1"/>
  <c r="F79" i="1"/>
  <c r="E79" i="1"/>
  <c r="Q80" i="1"/>
  <c r="Q33" i="1" l="1"/>
  <c r="P32" i="1"/>
  <c r="O32" i="1"/>
  <c r="N32" i="1"/>
  <c r="M32" i="1"/>
  <c r="L32" i="1"/>
  <c r="K32" i="1"/>
  <c r="J32" i="1"/>
  <c r="I32" i="1"/>
  <c r="H32" i="1"/>
  <c r="G32" i="1"/>
  <c r="F32" i="1"/>
  <c r="E32" i="1"/>
  <c r="P63" i="1"/>
  <c r="P20" i="1"/>
  <c r="Q19" i="1"/>
  <c r="Q32" i="1" l="1"/>
  <c r="Q31" i="1"/>
  <c r="L29" i="1"/>
  <c r="Q26" i="1"/>
  <c r="Q25" i="1"/>
  <c r="L26" i="1"/>
  <c r="K26" i="1"/>
  <c r="P26" i="1" s="1"/>
  <c r="L24" i="1" l="1"/>
  <c r="K24" i="1"/>
  <c r="L23" i="1" l="1"/>
  <c r="P23" i="1" s="1"/>
  <c r="L60" i="1" l="1"/>
  <c r="L83" i="1" l="1"/>
  <c r="L77" i="1"/>
  <c r="L74" i="1"/>
  <c r="L70" i="1"/>
  <c r="L67" i="1"/>
  <c r="L61" i="1"/>
  <c r="L59" i="1"/>
  <c r="L56" i="1"/>
  <c r="L49" i="1"/>
  <c r="L43" i="1"/>
  <c r="L34" i="1"/>
  <c r="L17" i="1"/>
  <c r="L84" i="1" s="1"/>
  <c r="L15" i="1"/>
  <c r="L14" i="1"/>
  <c r="P83" i="1"/>
  <c r="O83" i="1"/>
  <c r="N83" i="1"/>
  <c r="M83" i="1"/>
  <c r="K83" i="1"/>
  <c r="J83" i="1"/>
  <c r="I83" i="1"/>
  <c r="F83" i="1"/>
  <c r="E83" i="1"/>
  <c r="P14" i="1"/>
  <c r="O14" i="1"/>
  <c r="N14" i="1"/>
  <c r="M14" i="1"/>
  <c r="K14" i="1"/>
  <c r="J14" i="1"/>
  <c r="I14" i="1"/>
  <c r="F14" i="1"/>
  <c r="E14" i="1"/>
  <c r="H14" i="1" l="1"/>
  <c r="H83" i="1"/>
  <c r="J61" i="1"/>
  <c r="J59" i="1" s="1"/>
  <c r="P61" i="1"/>
  <c r="P59" i="1" s="1"/>
  <c r="O61" i="1"/>
  <c r="O59" i="1" s="1"/>
  <c r="N61" i="1"/>
  <c r="N59" i="1" s="1"/>
  <c r="M61" i="1"/>
  <c r="M59" i="1" s="1"/>
  <c r="K61" i="1"/>
  <c r="K59" i="1" s="1"/>
  <c r="I61" i="1"/>
  <c r="I59" i="1" s="1"/>
  <c r="H61" i="1"/>
  <c r="H59" i="1" s="1"/>
  <c r="G61" i="1"/>
  <c r="G59" i="1" s="1"/>
  <c r="F61" i="1"/>
  <c r="F59" i="1" s="1"/>
  <c r="E61" i="1"/>
  <c r="E59" i="1" s="1"/>
  <c r="P77" i="1"/>
  <c r="O77" i="1"/>
  <c r="N77" i="1"/>
  <c r="M77" i="1"/>
  <c r="K77" i="1"/>
  <c r="J77" i="1"/>
  <c r="I77" i="1"/>
  <c r="H77" i="1"/>
  <c r="G77" i="1"/>
  <c r="F77" i="1"/>
  <c r="E77" i="1"/>
  <c r="P74" i="1"/>
  <c r="O74" i="1"/>
  <c r="N74" i="1"/>
  <c r="M74" i="1"/>
  <c r="K74" i="1"/>
  <c r="J74" i="1"/>
  <c r="I74" i="1"/>
  <c r="H74" i="1"/>
  <c r="G74" i="1"/>
  <c r="F74" i="1"/>
  <c r="E74" i="1"/>
  <c r="P70" i="1"/>
  <c r="O70" i="1"/>
  <c r="N70" i="1"/>
  <c r="M70" i="1"/>
  <c r="K70" i="1"/>
  <c r="J70" i="1"/>
  <c r="I70" i="1"/>
  <c r="H70" i="1"/>
  <c r="G70" i="1"/>
  <c r="F70" i="1"/>
  <c r="E70" i="1"/>
  <c r="P67" i="1"/>
  <c r="O67" i="1"/>
  <c r="N67" i="1"/>
  <c r="M67" i="1"/>
  <c r="K67" i="1"/>
  <c r="J67" i="1"/>
  <c r="I67" i="1"/>
  <c r="H67" i="1"/>
  <c r="G67" i="1"/>
  <c r="F67" i="1"/>
  <c r="E67" i="1"/>
  <c r="P56" i="1"/>
  <c r="O56" i="1"/>
  <c r="N56" i="1"/>
  <c r="M56" i="1"/>
  <c r="K56" i="1"/>
  <c r="J56" i="1"/>
  <c r="I56" i="1"/>
  <c r="H56" i="1"/>
  <c r="G56" i="1"/>
  <c r="F56" i="1"/>
  <c r="E56" i="1"/>
  <c r="P49" i="1"/>
  <c r="O49" i="1"/>
  <c r="N49" i="1"/>
  <c r="M49" i="1"/>
  <c r="K49" i="1"/>
  <c r="J49" i="1"/>
  <c r="I49" i="1"/>
  <c r="H49" i="1"/>
  <c r="F49" i="1"/>
  <c r="E49" i="1"/>
  <c r="G52" i="1"/>
  <c r="G49" i="1" s="1"/>
  <c r="Q47" i="1"/>
  <c r="P43" i="1"/>
  <c r="O43" i="1"/>
  <c r="N43" i="1"/>
  <c r="M43" i="1"/>
  <c r="K43" i="1"/>
  <c r="J43" i="1"/>
  <c r="I43" i="1"/>
  <c r="H43" i="1"/>
  <c r="G43" i="1"/>
  <c r="F43" i="1"/>
  <c r="E43" i="1"/>
  <c r="P34" i="1"/>
  <c r="O34" i="1"/>
  <c r="N34" i="1"/>
  <c r="M34" i="1"/>
  <c r="K34" i="1"/>
  <c r="J34" i="1"/>
  <c r="I34" i="1"/>
  <c r="H34" i="1"/>
  <c r="G34" i="1"/>
  <c r="F34" i="1"/>
  <c r="E34" i="1"/>
  <c r="P17" i="1"/>
  <c r="O17" i="1"/>
  <c r="N17" i="1"/>
  <c r="M17" i="1"/>
  <c r="K17" i="1"/>
  <c r="J17" i="1"/>
  <c r="I17" i="1"/>
  <c r="H17" i="1"/>
  <c r="G17" i="1"/>
  <c r="F17" i="1"/>
  <c r="E17" i="1"/>
  <c r="J30" i="1"/>
  <c r="G14" i="1" l="1"/>
  <c r="G83" i="1"/>
  <c r="L85" i="1"/>
  <c r="Q23" i="1"/>
  <c r="Q22" i="1"/>
  <c r="Q21" i="1"/>
  <c r="F21" i="1"/>
  <c r="P15" i="1"/>
  <c r="P84" i="1" s="1"/>
  <c r="O15" i="1"/>
  <c r="O84" i="1" s="1"/>
  <c r="N15" i="1"/>
  <c r="N84" i="1" s="1"/>
  <c r="M15" i="1"/>
  <c r="M84" i="1" s="1"/>
  <c r="K15" i="1"/>
  <c r="K84" i="1" s="1"/>
  <c r="J15" i="1"/>
  <c r="J84" i="1" s="1"/>
  <c r="I15" i="1"/>
  <c r="I84" i="1" s="1"/>
  <c r="H15" i="1"/>
  <c r="H84" i="1" s="1"/>
  <c r="G15" i="1"/>
  <c r="G84" i="1" s="1"/>
  <c r="F15" i="1"/>
  <c r="F84" i="1" s="1"/>
  <c r="E15" i="1"/>
  <c r="E84" i="1" s="1"/>
  <c r="G85" i="1" l="1"/>
  <c r="K85" i="1"/>
  <c r="P85" i="1"/>
  <c r="H85" i="1"/>
  <c r="M85" i="1"/>
  <c r="E85" i="1"/>
  <c r="I85" i="1"/>
  <c r="N85" i="1"/>
  <c r="F85" i="1"/>
  <c r="J85" i="1"/>
  <c r="O85" i="1"/>
  <c r="F22" i="1"/>
  <c r="Q82" i="1" l="1"/>
  <c r="Q81" i="1"/>
  <c r="Q79" i="1" s="1"/>
  <c r="Q78" i="1"/>
  <c r="Q77" i="1" s="1"/>
  <c r="Q76" i="1"/>
  <c r="Q75" i="1"/>
  <c r="Q74" i="1" s="1"/>
  <c r="Q71" i="1"/>
  <c r="Q70" i="1" s="1"/>
  <c r="Q69" i="1"/>
  <c r="Q68" i="1"/>
  <c r="Q66" i="1"/>
  <c r="Q63" i="1"/>
  <c r="Q62" i="1"/>
  <c r="Q60" i="1"/>
  <c r="Q58" i="1"/>
  <c r="Q57" i="1"/>
  <c r="Q55" i="1"/>
  <c r="Q54" i="1"/>
  <c r="Q53" i="1"/>
  <c r="Q52" i="1"/>
  <c r="Q51" i="1"/>
  <c r="Q50" i="1"/>
  <c r="Q48" i="1"/>
  <c r="Q46" i="1"/>
  <c r="Q45" i="1"/>
  <c r="Q44" i="1"/>
  <c r="Q42" i="1"/>
  <c r="Q41" i="1"/>
  <c r="Q40" i="1"/>
  <c r="Q39" i="1"/>
  <c r="Q38" i="1"/>
  <c r="Q37" i="1"/>
  <c r="Q36" i="1"/>
  <c r="Q35" i="1"/>
  <c r="Q29" i="1"/>
  <c r="Q28" i="1"/>
  <c r="Q27" i="1"/>
  <c r="Q20" i="1"/>
  <c r="Q18" i="1"/>
  <c r="Q16" i="1"/>
  <c r="Q15" i="1" s="1"/>
  <c r="Q13" i="1"/>
  <c r="Q83" i="1" l="1"/>
  <c r="Q14" i="1"/>
  <c r="Q67" i="1"/>
  <c r="Q61" i="1"/>
  <c r="Q59" i="1" s="1"/>
  <c r="Q56" i="1"/>
  <c r="Q49" i="1"/>
  <c r="Q34" i="1"/>
  <c r="Q43" i="1"/>
  <c r="Q17" i="1"/>
  <c r="Q84" i="1" l="1"/>
  <c r="Q85" i="1"/>
</calcChain>
</file>

<file path=xl/sharedStrings.xml><?xml version="1.0" encoding="utf-8"?>
<sst xmlns="http://schemas.openxmlformats.org/spreadsheetml/2006/main" count="252" uniqueCount="224">
  <si>
    <t>отг. Зимнівська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</si>
  <si>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</si>
  <si>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</si>
  <si>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</si>
  <si>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</si>
  <si>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</si>
  <si>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</si>
  <si>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</si>
  <si>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</si>
  <si>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</si>
  <si>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</si>
  <si>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</si>
  <si>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</si>
  <si>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</si>
  <si>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</si>
  <si>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</si>
  <si>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</si>
  <si>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</si>
  <si>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Зимнівська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</si>
  <si>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</si>
  <si>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</si>
  <si>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</si>
  <si>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</si>
  <si>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</si>
  <si>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</si>
  <si>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</si>
  <si>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</si>
  <si>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</si>
  <si>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</si>
  <si>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</si>
  <si>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</si>
  <si>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</si>
  <si>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0111150</t>
  </si>
  <si>
    <t>0990</t>
  </si>
  <si>
    <t>1150</t>
  </si>
  <si>
    <t>Методичне забезпечення діяльності навчальних закладів</t>
  </si>
  <si>
    <t>0111161</t>
  </si>
  <si>
    <t>1161</t>
  </si>
  <si>
    <t>Забезпечення діяльності інших закладів у сфері освіти</t>
  </si>
  <si>
    <t>0111162</t>
  </si>
  <si>
    <t>1162</t>
  </si>
  <si>
    <t>Інші програми та заходи у сфері освіти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</si>
  <si>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</si>
  <si>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</si>
  <si>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</si>
  <si>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</si>
  <si>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</si>
  <si>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</si>
  <si>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</si>
  <si>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</si>
  <si>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</si>
  <si>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</si>
  <si>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0113112</t>
  </si>
  <si>
    <t>1040</t>
  </si>
  <si>
    <t>3112</t>
  </si>
  <si>
    <t>Заходи державної політики з питань дітей та їх соціального захисту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</si>
  <si>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</si>
  <si>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</si>
  <si>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</si>
  <si>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</si>
  <si>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</si>
  <si>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</si>
  <si>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</si>
  <si>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</si>
  <si>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</si>
  <si>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</si>
  <si>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</si>
  <si>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</si>
  <si>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</si>
  <si>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</si>
  <si>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</si>
  <si>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</si>
  <si>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</si>
  <si>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</si>
  <si>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</si>
  <si>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</si>
  <si>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</si>
  <si>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</si>
  <si>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</si>
  <si>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</si>
  <si>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</si>
  <si>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</si>
  <si>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</si>
  <si>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</si>
  <si>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</si>
  <si>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</si>
  <si>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</si>
  <si>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</si>
  <si>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</si>
  <si>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</si>
  <si>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</si>
  <si>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</si>
  <si>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</si>
  <si>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</si>
  <si>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</si>
  <si>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</si>
  <si>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</si>
  <si>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</si>
  <si>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</si>
  <si>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</si>
  <si>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</si>
  <si>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0116084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</si>
  <si>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</si>
  <si>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</si>
  <si>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0116090</t>
  </si>
  <si>
    <t>0640</t>
  </si>
  <si>
    <t>6090</t>
  </si>
  <si>
    <t>Інша діяльність у сфері житлово-комунального господарства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</si>
  <si>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</si>
  <si>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</si>
  <si>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</si>
  <si>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</si>
  <si>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</si>
  <si>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</si>
  <si>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</si>
  <si>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</si>
  <si>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</si>
  <si>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</si>
  <si>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</si>
  <si>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</si>
  <si>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</si>
  <si>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</si>
  <si>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</si>
  <si>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</si>
  <si>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</si>
  <si>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</si>
  <si>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</si>
  <si>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</si>
  <si>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</si>
  <si>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</si>
  <si>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</si>
  <si>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</si>
  <si>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</si>
  <si>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</si>
  <si>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</si>
  <si>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</si>
  <si>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</si>
  <si>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</si>
  <si>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</si>
  <si>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</si>
  <si>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</si>
  <si>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</si>
  <si>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</si>
  <si>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</si>
  <si>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</si>
  <si>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</si>
  <si>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</si>
  <si>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</si>
  <si>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</si>
  <si>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</si>
  <si>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</si>
  <si>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</si>
  <si>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</si>
  <si>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</si>
  <si>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</si>
  <si>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</si>
  <si>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</si>
  <si>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</si>
  <si>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</si>
  <si>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</si>
  <si>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капітальні видатки за рахунок коштів, що передаються із загального фонду до бюджету розвитку (спеціального фонду)</t>
  </si>
  <si>
    <t>0110100</t>
  </si>
  <si>
    <t>0100</t>
  </si>
  <si>
    <t>Державне управлiння</t>
  </si>
  <si>
    <t>0111000</t>
  </si>
  <si>
    <t>1000</t>
  </si>
  <si>
    <t>Освiта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</si>
  <si>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</si>
  <si>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</si>
  <si>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числі: залишку коштів освітньої субвенції з державного бюджету місцевим бюджетам, що утворився на початок бюджетного періоду</t>
  </si>
  <si>
    <t>в тому числі :субвенція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</si>
  <si>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 тому числі 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</si>
  <si>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0113000</t>
  </si>
  <si>
    <t>3000</t>
  </si>
  <si>
    <t>Соцiальний захист та соцiальне забезпечення</t>
  </si>
  <si>
    <t>0114000</t>
  </si>
  <si>
    <t xml:space="preserve">Культура і мистецтво </t>
  </si>
  <si>
    <t>0115060</t>
  </si>
  <si>
    <t>5060</t>
  </si>
  <si>
    <t>Інші заходи з розвитку фізичної культури та спорту</t>
  </si>
  <si>
    <t>0116000</t>
  </si>
  <si>
    <t>6000</t>
  </si>
  <si>
    <t>Житлово-комунальне господарство</t>
  </si>
  <si>
    <t>0117100</t>
  </si>
  <si>
    <t>7100</t>
  </si>
  <si>
    <t>Сiльське, лiсове, рибне господарство та мисливство</t>
  </si>
  <si>
    <t>0117300</t>
  </si>
  <si>
    <t>Будівництво та регіональний розвиток</t>
  </si>
  <si>
    <t>0117360</t>
  </si>
  <si>
    <t>7360</t>
  </si>
  <si>
    <t>Виконання інвестиційних проектів</t>
  </si>
  <si>
    <t>0117460</t>
  </si>
  <si>
    <t>7460</t>
  </si>
  <si>
    <t>Утримання та розвиток автомобільних доріг та дорожньої інфраструктури</t>
  </si>
  <si>
    <t>0118100</t>
  </si>
  <si>
    <t>Захист населення і територій від надзвичайних ситуацій техногенного та природного характеру</t>
  </si>
  <si>
    <t>0118300</t>
  </si>
  <si>
    <t xml:space="preserve">Охорона навколишнього природного середовища </t>
  </si>
  <si>
    <t>0119400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</si>
  <si>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</si>
  <si>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</si>
  <si>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0119700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</si>
  <si>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</si>
  <si>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</si>
  <si>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"Про  бюджет об"єднаної територіальної громади  на 2019 рік"</t>
  </si>
  <si>
    <t>Зміни до додатку №3</t>
  </si>
  <si>
    <t>розподіл видатків бюджету об"єднаної територіальної громади на 2019 рік</t>
  </si>
  <si>
    <t>в тому числі субвенції з місцевого бюджету за рахунок залишку коштів освітньої субвенції, що утворився на початок бюджетного періоду</t>
  </si>
  <si>
    <t>0112111</t>
  </si>
  <si>
    <t>0726</t>
  </si>
  <si>
    <t>Первинна медична допомога населенню, що надається центрами первинної медичної(медико-санітарної) допомоги</t>
  </si>
  <si>
    <t>Охорона здоров`я</t>
  </si>
  <si>
    <t>0112000</t>
  </si>
  <si>
    <t>0119730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</si>
  <si>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</si>
  <si>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</si>
  <si>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 xml:space="preserve">в тому числі за рахунок 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</si>
  <si>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в тому числі за рахунок  субвенції з державного бюджету місцевим бюджетам на здійснення заходів щодо соціально-економічного розвитку окремих територій</t>
  </si>
  <si>
    <t>0118200</t>
  </si>
  <si>
    <t>Громадський порядок та безпека</t>
  </si>
  <si>
    <t>0118220</t>
  </si>
  <si>
    <t>Заходи та роботи з мобілізаційної підготовки місцевого значення</t>
  </si>
  <si>
    <t>до рішення сільської ради №40/2 від 07.11.2019 року  "Про внесення змін до рішення сільської ради від 20.12.2018 року №32/3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</si>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</sst>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Calibri Light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quotePrefix="1" applyNumberFormat="1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2" fontId="0" fillId="3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 wrapText="1" shrinkToFit="1"/>
    </xf>
    <xf numFmtId="2" fontId="0" fillId="0" borderId="0" xfId="0" applyNumberFormat="1"/>
    <xf numFmtId="0" fontId="0" fillId="0" borderId="4" xfId="0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vertical="center" wrapText="1"/>
    </xf>
    <xf numFmtId="1" fontId="0" fillId="0" borderId="0" xfId="0" applyNumberFormat="1"/>
    <xf numFmtId="1" fontId="0" fillId="0" borderId="4" xfId="0" applyNumberFormat="1" applyFill="1" applyBorder="1" applyAlignment="1">
      <alignment vertical="center" wrapText="1"/>
    </xf>
    <xf numFmtId="1" fontId="0" fillId="0" borderId="5" xfId="0" applyNumberFormat="1" applyFill="1" applyBorder="1" applyAlignment="1">
      <alignment vertical="center" wrapText="1"/>
    </xf>
    <xf numFmtId="1" fontId="1" fillId="2" borderId="4" xfId="0" applyNumberFormat="1" applyFont="1" applyFill="1" applyBorder="1" applyAlignment="1">
      <alignment vertical="center" wrapText="1"/>
    </xf>
    <xf numFmtId="2" fontId="7" fillId="0" borderId="1" xfId="0" quotePrefix="1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justify" wrapText="1"/>
    </xf>
    <xf numFmtId="0" fontId="0" fillId="0" borderId="3" xfId="0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86"/>
  <sheetViews>
    <sheetView tabSelected="1" workbookViewId="0">
      <pane xSplit="4" ySplit="13" topLeftCell="J17" activePane="bottomRight" state="frozen"/>
      <selection pane="topRight" activeCell="E1" sqref="E1"/>
      <selection pane="bottomLeft" activeCell="A14" sqref="A14"/>
      <selection pane="bottomRight" activeCell="D72" sqref="D72"/>
    </sheetView>
  </sheetViews>
  <sheetFormatPr defaultRowHeight="12.75" x14ac:dyDescent="0.2"/>
  <cols>
    <col min="1" max="1" width="12" customWidth="1"/>
    <col min="2" max="2" width="10.42578125" customWidth="1"/>
    <col min="3" max="3" width="10.7109375" customWidth="1"/>
    <col min="4" max="4" width="40.7109375" customWidth="1"/>
    <col min="5" max="11" width="13.7109375" customWidth="1"/>
    <col min="12" max="12" width="14.7109375" customWidth="1"/>
    <col min="13" max="13" width="13.7109375" customWidth="1"/>
    <col min="14" max="14" width="10.5703125" customWidth="1"/>
    <col min="15" max="16" width="13.7109375" customWidth="1"/>
    <col min="17" max="17" width="15.28515625" customWidth="1"/>
    <col min="18" max="18" width="11.42578125" customWidth="1"/>
  </cols>
  <sheetData>
    <row r="1" spans="1:18" x14ac:dyDescent="0.2">
      <c r="A1" t="s">
        <v>0</v>
      </c>
      <c r="N1" t="s">
        <v>1</v>
      </c>
      <c r="R1">
        <v>1</v>
      </c>
    </row>
    <row r="2" spans="1:18" ht="46.5" customHeight="1" x14ac:dyDescent="0.2">
      <c r="N2" s="42" t="s">
        <v>222</v>
      </c>
      <c r="O2" s="42"/>
      <c r="P2" s="42"/>
      <c r="Q2" s="42"/>
      <c r="R2">
        <v>1</v>
      </c>
    </row>
    <row r="3" spans="1:18" ht="18.75" customHeight="1" x14ac:dyDescent="0.2">
      <c r="N3" t="s">
        <v>204</v>
      </c>
      <c r="R3">
        <v>1</v>
      </c>
    </row>
    <row r="4" spans="1:18" x14ac:dyDescent="0.2">
      <c r="R4">
        <v>1</v>
      </c>
    </row>
    <row r="5" spans="1:18" ht="15.75" x14ac:dyDescent="0.25">
      <c r="A5" s="43" t="s">
        <v>205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>
        <v>1</v>
      </c>
    </row>
    <row r="6" spans="1:18" ht="15.75" x14ac:dyDescent="0.25">
      <c r="A6" s="43" t="s">
        <v>206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>
        <v>1</v>
      </c>
    </row>
    <row r="7" spans="1:18" x14ac:dyDescent="0.2">
      <c r="Q7" s="1" t="s">
        <v>2</v>
      </c>
      <c r="R7">
        <v>1</v>
      </c>
    </row>
    <row r="8" spans="1:18" x14ac:dyDescent="0.2">
      <c r="A8" s="45" t="s">
        <v>3</v>
      </c>
      <c r="B8" s="45" t="s">
        <v>4</v>
      </c>
      <c r="C8" s="45" t="s">
        <v>5</v>
      </c>
      <c r="D8" s="46" t="s">
        <v>6</v>
      </c>
      <c r="E8" s="46" t="s">
        <v>7</v>
      </c>
      <c r="F8" s="46"/>
      <c r="G8" s="46"/>
      <c r="H8" s="46"/>
      <c r="I8" s="46"/>
      <c r="J8" s="46" t="s">
        <v>14</v>
      </c>
      <c r="K8" s="46"/>
      <c r="L8" s="46"/>
      <c r="M8" s="46"/>
      <c r="N8" s="46"/>
      <c r="O8" s="46"/>
      <c r="P8" s="46"/>
      <c r="Q8" s="47" t="s">
        <v>16</v>
      </c>
      <c r="R8">
        <v>1</v>
      </c>
    </row>
    <row r="9" spans="1:18" x14ac:dyDescent="0.2">
      <c r="A9" s="46"/>
      <c r="B9" s="46"/>
      <c r="C9" s="46"/>
      <c r="D9" s="46"/>
      <c r="E9" s="47" t="s">
        <v>8</v>
      </c>
      <c r="F9" s="46" t="s">
        <v>9</v>
      </c>
      <c r="G9" s="46" t="s">
        <v>10</v>
      </c>
      <c r="H9" s="46"/>
      <c r="I9" s="46" t="s">
        <v>13</v>
      </c>
      <c r="J9" s="47" t="s">
        <v>8</v>
      </c>
      <c r="K9" s="46" t="s">
        <v>15</v>
      </c>
      <c r="L9" s="3"/>
      <c r="M9" s="46" t="s">
        <v>9</v>
      </c>
      <c r="N9" s="46" t="s">
        <v>10</v>
      </c>
      <c r="O9" s="46"/>
      <c r="P9" s="46" t="s">
        <v>13</v>
      </c>
      <c r="Q9" s="46"/>
      <c r="R9">
        <v>1</v>
      </c>
    </row>
    <row r="10" spans="1:18" x14ac:dyDescent="0.2">
      <c r="A10" s="46"/>
      <c r="B10" s="46"/>
      <c r="C10" s="46"/>
      <c r="D10" s="46"/>
      <c r="E10" s="46"/>
      <c r="F10" s="46"/>
      <c r="G10" s="46" t="s">
        <v>11</v>
      </c>
      <c r="H10" s="46" t="s">
        <v>12</v>
      </c>
      <c r="I10" s="46"/>
      <c r="J10" s="46"/>
      <c r="K10" s="46"/>
      <c r="L10" s="48" t="s">
        <v>160</v>
      </c>
      <c r="M10" s="46"/>
      <c r="N10" s="46" t="s">
        <v>11</v>
      </c>
      <c r="O10" s="46" t="s">
        <v>12</v>
      </c>
      <c r="P10" s="46"/>
      <c r="Q10" s="46"/>
      <c r="R10">
        <v>1</v>
      </c>
    </row>
    <row r="11" spans="1:18" ht="94.5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9"/>
      <c r="M11" s="46"/>
      <c r="N11" s="46"/>
      <c r="O11" s="46"/>
      <c r="P11" s="46"/>
      <c r="Q11" s="46"/>
      <c r="R11">
        <v>1</v>
      </c>
    </row>
    <row r="12" spans="1:18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4">
        <v>17</v>
      </c>
      <c r="R12" s="34">
        <v>1</v>
      </c>
    </row>
    <row r="13" spans="1:18" x14ac:dyDescent="0.2">
      <c r="A13" s="5" t="s">
        <v>17</v>
      </c>
      <c r="B13" s="6"/>
      <c r="C13" s="7"/>
      <c r="D13" s="8" t="s">
        <v>18</v>
      </c>
      <c r="E13" s="9">
        <v>60078516.479999997</v>
      </c>
      <c r="F13" s="10">
        <v>59706516.479999997</v>
      </c>
      <c r="G13" s="10">
        <v>35174002</v>
      </c>
      <c r="H13" s="10">
        <v>2541800</v>
      </c>
      <c r="I13" s="10">
        <v>342000</v>
      </c>
      <c r="J13" s="9">
        <v>12894491.73</v>
      </c>
      <c r="K13" s="10">
        <v>11510074.73</v>
      </c>
      <c r="L13" s="10">
        <v>11223189.73</v>
      </c>
      <c r="M13" s="10">
        <v>630987</v>
      </c>
      <c r="N13" s="10">
        <v>0</v>
      </c>
      <c r="O13" s="10">
        <v>12000</v>
      </c>
      <c r="P13" s="10">
        <v>12263504.73</v>
      </c>
      <c r="Q13" s="9">
        <f t="shared" ref="Q13:Q82" si="0">E13+J13</f>
        <v>72973008.209999993</v>
      </c>
      <c r="R13" s="35">
        <v>1</v>
      </c>
    </row>
    <row r="14" spans="1:18" x14ac:dyDescent="0.2">
      <c r="A14" s="5" t="s">
        <v>19</v>
      </c>
      <c r="B14" s="6"/>
      <c r="C14" s="7"/>
      <c r="D14" s="8" t="s">
        <v>18</v>
      </c>
      <c r="E14" s="9">
        <f>E13</f>
        <v>60078516.479999997</v>
      </c>
      <c r="F14" s="10">
        <f t="shared" ref="F14:Q14" si="1">F13</f>
        <v>59706516.479999997</v>
      </c>
      <c r="G14" s="10">
        <f t="shared" si="1"/>
        <v>35174002</v>
      </c>
      <c r="H14" s="10">
        <f t="shared" si="1"/>
        <v>2541800</v>
      </c>
      <c r="I14" s="10">
        <f t="shared" si="1"/>
        <v>342000</v>
      </c>
      <c r="J14" s="9">
        <f t="shared" si="1"/>
        <v>12894491.73</v>
      </c>
      <c r="K14" s="10">
        <f t="shared" si="1"/>
        <v>11510074.73</v>
      </c>
      <c r="L14" s="10">
        <f t="shared" si="1"/>
        <v>11223189.73</v>
      </c>
      <c r="M14" s="10">
        <f t="shared" si="1"/>
        <v>630987</v>
      </c>
      <c r="N14" s="10">
        <f t="shared" si="1"/>
        <v>0</v>
      </c>
      <c r="O14" s="10">
        <f t="shared" si="1"/>
        <v>12000</v>
      </c>
      <c r="P14" s="10">
        <f t="shared" si="1"/>
        <v>12263504.73</v>
      </c>
      <c r="Q14" s="9">
        <f t="shared" si="1"/>
        <v>72973008.209999993</v>
      </c>
      <c r="R14" s="35">
        <v>1</v>
      </c>
    </row>
    <row r="15" spans="1:18" x14ac:dyDescent="0.2">
      <c r="A15" s="20" t="s">
        <v>161</v>
      </c>
      <c r="B15" s="21" t="s">
        <v>162</v>
      </c>
      <c r="C15" s="22"/>
      <c r="D15" s="23" t="s">
        <v>163</v>
      </c>
      <c r="E15" s="14">
        <f>E16</f>
        <v>6075600</v>
      </c>
      <c r="F15" s="24">
        <f t="shared" ref="F15:Q15" si="2">F16</f>
        <v>6075600</v>
      </c>
      <c r="G15" s="24">
        <f t="shared" si="2"/>
        <v>4390000</v>
      </c>
      <c r="H15" s="24">
        <f t="shared" si="2"/>
        <v>131500</v>
      </c>
      <c r="I15" s="24">
        <f t="shared" si="2"/>
        <v>0</v>
      </c>
      <c r="J15" s="14">
        <f t="shared" si="2"/>
        <v>0</v>
      </c>
      <c r="K15" s="24">
        <f t="shared" si="2"/>
        <v>0</v>
      </c>
      <c r="L15" s="24">
        <f t="shared" si="2"/>
        <v>0</v>
      </c>
      <c r="M15" s="24">
        <f t="shared" si="2"/>
        <v>0</v>
      </c>
      <c r="N15" s="24">
        <f t="shared" si="2"/>
        <v>0</v>
      </c>
      <c r="O15" s="24">
        <f t="shared" si="2"/>
        <v>0</v>
      </c>
      <c r="P15" s="24">
        <f t="shared" si="2"/>
        <v>0</v>
      </c>
      <c r="Q15" s="14">
        <f t="shared" si="2"/>
        <v>6075600</v>
      </c>
      <c r="R15" s="36">
        <v>1</v>
      </c>
    </row>
    <row r="16" spans="1:18" ht="63.75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4">
        <v>6075600</v>
      </c>
      <c r="F16" s="15">
        <v>6075600</v>
      </c>
      <c r="G16" s="15">
        <v>4390000</v>
      </c>
      <c r="H16" s="15">
        <v>131500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4">
        <f t="shared" si="0"/>
        <v>6075600</v>
      </c>
      <c r="R16" s="37">
        <v>1</v>
      </c>
    </row>
    <row r="17" spans="1:18" x14ac:dyDescent="0.2">
      <c r="A17" s="5" t="s">
        <v>164</v>
      </c>
      <c r="B17" s="5" t="s">
        <v>165</v>
      </c>
      <c r="C17" s="25"/>
      <c r="D17" s="8" t="s">
        <v>166</v>
      </c>
      <c r="E17" s="9">
        <f>E18+E20+E27+E28+E29</f>
        <v>34663396.480000004</v>
      </c>
      <c r="F17" s="10">
        <f t="shared" ref="F17:Q17" si="3">F18+F20+F27+F28+F29</f>
        <v>34663396.480000004</v>
      </c>
      <c r="G17" s="10">
        <f t="shared" si="3"/>
        <v>24192650</v>
      </c>
      <c r="H17" s="10">
        <f t="shared" si="3"/>
        <v>2047600</v>
      </c>
      <c r="I17" s="10">
        <f t="shared" si="3"/>
        <v>0</v>
      </c>
      <c r="J17" s="9">
        <f t="shared" si="3"/>
        <v>2805288</v>
      </c>
      <c r="K17" s="10">
        <f t="shared" si="3"/>
        <v>2719088</v>
      </c>
      <c r="L17" s="10">
        <f t="shared" ref="L17" si="4">L18+L20+L27+L28+L29</f>
        <v>2472889</v>
      </c>
      <c r="M17" s="10">
        <f t="shared" si="3"/>
        <v>86200</v>
      </c>
      <c r="N17" s="10">
        <f t="shared" si="3"/>
        <v>0</v>
      </c>
      <c r="O17" s="10">
        <f t="shared" si="3"/>
        <v>0</v>
      </c>
      <c r="P17" s="10">
        <f t="shared" si="3"/>
        <v>2719088</v>
      </c>
      <c r="Q17" s="9">
        <f t="shared" si="3"/>
        <v>37468684.480000004</v>
      </c>
      <c r="R17" s="36">
        <v>1</v>
      </c>
    </row>
    <row r="18" spans="1:18" x14ac:dyDescent="0.2">
      <c r="A18" s="11" t="s">
        <v>24</v>
      </c>
      <c r="B18" s="11" t="s">
        <v>26</v>
      </c>
      <c r="C18" s="12" t="s">
        <v>25</v>
      </c>
      <c r="D18" s="13" t="s">
        <v>27</v>
      </c>
      <c r="E18" s="14">
        <v>2697780</v>
      </c>
      <c r="F18" s="15">
        <v>2697780</v>
      </c>
      <c r="G18" s="15">
        <v>1726150</v>
      </c>
      <c r="H18" s="15">
        <v>215100</v>
      </c>
      <c r="I18" s="15">
        <v>0</v>
      </c>
      <c r="J18" s="14">
        <v>130752</v>
      </c>
      <c r="K18" s="15">
        <v>72552</v>
      </c>
      <c r="L18" s="15">
        <f>K18-7950</f>
        <v>64602</v>
      </c>
      <c r="M18" s="15">
        <v>58200</v>
      </c>
      <c r="N18" s="15">
        <v>0</v>
      </c>
      <c r="O18" s="15">
        <v>0</v>
      </c>
      <c r="P18" s="15">
        <f>K18</f>
        <v>72552</v>
      </c>
      <c r="Q18" s="14">
        <f t="shared" si="0"/>
        <v>2828532</v>
      </c>
      <c r="R18" s="36">
        <v>1</v>
      </c>
    </row>
    <row r="19" spans="1:18" ht="63.75" hidden="1" x14ac:dyDescent="0.2">
      <c r="A19" s="11"/>
      <c r="B19" s="11"/>
      <c r="C19" s="12"/>
      <c r="D19" s="26" t="s">
        <v>168</v>
      </c>
      <c r="E19" s="14">
        <v>19684</v>
      </c>
      <c r="F19" s="15">
        <v>19684</v>
      </c>
      <c r="G19" s="15">
        <v>10500</v>
      </c>
      <c r="H19" s="15"/>
      <c r="I19" s="15"/>
      <c r="J19" s="14"/>
      <c r="K19" s="15"/>
      <c r="L19" s="15"/>
      <c r="M19" s="15"/>
      <c r="N19" s="15"/>
      <c r="O19" s="15"/>
      <c r="P19" s="15"/>
      <c r="Q19" s="14">
        <f t="shared" si="0"/>
        <v>19684</v>
      </c>
      <c r="R19" s="36"/>
    </row>
    <row r="20" spans="1:18" ht="63.75" x14ac:dyDescent="0.2">
      <c r="A20" s="11" t="s">
        <v>28</v>
      </c>
      <c r="B20" s="11" t="s">
        <v>30</v>
      </c>
      <c r="C20" s="12" t="s">
        <v>29</v>
      </c>
      <c r="D20" s="13" t="s">
        <v>31</v>
      </c>
      <c r="E20" s="14">
        <v>31179696.48</v>
      </c>
      <c r="F20" s="15">
        <v>31179696.48</v>
      </c>
      <c r="G20" s="15">
        <v>21923150</v>
      </c>
      <c r="H20" s="15">
        <v>1821500</v>
      </c>
      <c r="I20" s="15">
        <v>0</v>
      </c>
      <c r="J20" s="14">
        <v>793534</v>
      </c>
      <c r="K20" s="15">
        <v>765534</v>
      </c>
      <c r="L20" s="15">
        <f>K20-208249</f>
        <v>557285</v>
      </c>
      <c r="M20" s="15">
        <v>28000</v>
      </c>
      <c r="N20" s="15">
        <v>0</v>
      </c>
      <c r="O20" s="15">
        <v>0</v>
      </c>
      <c r="P20" s="15">
        <f>K20</f>
        <v>765534</v>
      </c>
      <c r="Q20" s="14">
        <f t="shared" si="0"/>
        <v>31973230.48</v>
      </c>
      <c r="R20" s="37">
        <v>1</v>
      </c>
    </row>
    <row r="21" spans="1:18" ht="25.5" hidden="1" x14ac:dyDescent="0.2">
      <c r="A21" s="11"/>
      <c r="B21" s="11"/>
      <c r="C21" s="12"/>
      <c r="D21" s="26" t="s">
        <v>167</v>
      </c>
      <c r="E21" s="27">
        <v>21568300</v>
      </c>
      <c r="F21" s="28">
        <f>E21</f>
        <v>21568300</v>
      </c>
      <c r="G21" s="28">
        <v>17678930</v>
      </c>
      <c r="H21" s="28"/>
      <c r="I21" s="28"/>
      <c r="J21" s="27"/>
      <c r="K21" s="28"/>
      <c r="L21" s="28"/>
      <c r="M21" s="10"/>
      <c r="N21" s="10"/>
      <c r="O21" s="10"/>
      <c r="P21" s="10"/>
      <c r="Q21" s="9">
        <f t="shared" si="0"/>
        <v>21568300</v>
      </c>
      <c r="R21" s="36"/>
    </row>
    <row r="22" spans="1:18" ht="63.75" x14ac:dyDescent="0.2">
      <c r="A22" s="11"/>
      <c r="B22" s="11"/>
      <c r="C22" s="12"/>
      <c r="D22" s="26" t="s">
        <v>168</v>
      </c>
      <c r="E22" s="27">
        <f>47243+10500+2304+6880-19684+51611</f>
        <v>98854</v>
      </c>
      <c r="F22" s="28">
        <f>E22</f>
        <v>98854</v>
      </c>
      <c r="G22" s="28">
        <f>38720+10500-10500+28000</f>
        <v>66720</v>
      </c>
      <c r="H22" s="28"/>
      <c r="I22" s="28"/>
      <c r="J22" s="27">
        <v>10737</v>
      </c>
      <c r="K22" s="28">
        <v>10737</v>
      </c>
      <c r="L22" s="28">
        <v>10737</v>
      </c>
      <c r="M22" s="10"/>
      <c r="N22" s="10"/>
      <c r="O22" s="10"/>
      <c r="P22" s="10">
        <v>10737</v>
      </c>
      <c r="Q22" s="9">
        <f t="shared" si="0"/>
        <v>109591</v>
      </c>
      <c r="R22" s="36">
        <v>1</v>
      </c>
    </row>
    <row r="23" spans="1:18" ht="51" x14ac:dyDescent="0.2">
      <c r="A23" s="11"/>
      <c r="B23" s="11"/>
      <c r="C23" s="12"/>
      <c r="D23" s="13" t="s">
        <v>169</v>
      </c>
      <c r="E23" s="14">
        <v>16000</v>
      </c>
      <c r="F23" s="15">
        <v>16000</v>
      </c>
      <c r="G23" s="15"/>
      <c r="H23" s="15"/>
      <c r="I23" s="15"/>
      <c r="J23" s="14">
        <f>60000+105160-16000</f>
        <v>149160</v>
      </c>
      <c r="K23" s="29">
        <f>J23</f>
        <v>149160</v>
      </c>
      <c r="L23" s="29">
        <f>K23</f>
        <v>149160</v>
      </c>
      <c r="M23" s="29"/>
      <c r="N23" s="29"/>
      <c r="O23" s="29"/>
      <c r="P23" s="29">
        <f>L23</f>
        <v>149160</v>
      </c>
      <c r="Q23" s="9">
        <f t="shared" si="0"/>
        <v>165160</v>
      </c>
      <c r="R23" s="36">
        <v>1</v>
      </c>
    </row>
    <row r="24" spans="1:18" ht="63.75" x14ac:dyDescent="0.2">
      <c r="A24" s="11"/>
      <c r="B24" s="11"/>
      <c r="C24" s="12"/>
      <c r="D24" s="13" t="s">
        <v>170</v>
      </c>
      <c r="E24" s="14">
        <f>275767-63510-42039.52</f>
        <v>170217.48</v>
      </c>
      <c r="F24" s="15">
        <f>E24</f>
        <v>170217.48</v>
      </c>
      <c r="G24" s="15"/>
      <c r="H24" s="15"/>
      <c r="I24" s="15"/>
      <c r="J24" s="14">
        <f>30840+63510+42039.52</f>
        <v>136389.51999999999</v>
      </c>
      <c r="K24" s="15">
        <f>J24</f>
        <v>136389.51999999999</v>
      </c>
      <c r="L24" s="15">
        <f>J24</f>
        <v>136389.51999999999</v>
      </c>
      <c r="M24" s="15"/>
      <c r="N24" s="15"/>
      <c r="O24" s="15"/>
      <c r="P24" s="15">
        <v>30840</v>
      </c>
      <c r="Q24" s="14">
        <f>E24+J24</f>
        <v>306607</v>
      </c>
      <c r="R24" s="36">
        <v>1</v>
      </c>
    </row>
    <row r="25" spans="1:18" ht="51" hidden="1" x14ac:dyDescent="0.2">
      <c r="A25" s="11"/>
      <c r="B25" s="11"/>
      <c r="C25" s="12"/>
      <c r="D25" s="13" t="s">
        <v>171</v>
      </c>
      <c r="E25" s="14">
        <v>150000</v>
      </c>
      <c r="F25" s="15">
        <v>150000</v>
      </c>
      <c r="G25" s="15"/>
      <c r="H25" s="15"/>
      <c r="I25" s="15"/>
      <c r="J25" s="14">
        <v>62970</v>
      </c>
      <c r="K25" s="15">
        <v>62970</v>
      </c>
      <c r="L25" s="15">
        <v>62970</v>
      </c>
      <c r="M25" s="15"/>
      <c r="N25" s="15"/>
      <c r="O25" s="15"/>
      <c r="P25" s="15">
        <v>62970</v>
      </c>
      <c r="Q25" s="14">
        <f t="shared" si="0"/>
        <v>212970</v>
      </c>
      <c r="R25" s="36"/>
    </row>
    <row r="26" spans="1:18" ht="45.75" customHeight="1" x14ac:dyDescent="0.2">
      <c r="A26" s="11"/>
      <c r="B26" s="11"/>
      <c r="C26" s="12"/>
      <c r="D26" s="13" t="s">
        <v>207</v>
      </c>
      <c r="E26" s="14">
        <v>4525</v>
      </c>
      <c r="F26" s="15">
        <v>4525</v>
      </c>
      <c r="G26" s="15"/>
      <c r="H26" s="15"/>
      <c r="I26" s="15"/>
      <c r="J26" s="14">
        <f>198757.48-4525</f>
        <v>194232.48</v>
      </c>
      <c r="K26" s="15">
        <f>J26</f>
        <v>194232.48</v>
      </c>
      <c r="L26" s="15">
        <f>J26</f>
        <v>194232.48</v>
      </c>
      <c r="M26" s="15"/>
      <c r="N26" s="15"/>
      <c r="O26" s="15"/>
      <c r="P26" s="15">
        <f>K26</f>
        <v>194232.48</v>
      </c>
      <c r="Q26" s="14">
        <f t="shared" si="0"/>
        <v>198757.48</v>
      </c>
      <c r="R26" s="36">
        <v>1</v>
      </c>
    </row>
    <row r="27" spans="1:18" ht="25.5" hidden="1" x14ac:dyDescent="0.2">
      <c r="A27" s="11" t="s">
        <v>32</v>
      </c>
      <c r="B27" s="11" t="s">
        <v>34</v>
      </c>
      <c r="C27" s="12" t="s">
        <v>33</v>
      </c>
      <c r="D27" s="13" t="s">
        <v>35</v>
      </c>
      <c r="E27" s="14">
        <v>427780</v>
      </c>
      <c r="F27" s="15">
        <v>427780</v>
      </c>
      <c r="G27" s="15">
        <v>324000</v>
      </c>
      <c r="H27" s="15">
        <v>11000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4">
        <f t="shared" si="0"/>
        <v>427780</v>
      </c>
      <c r="R27" s="36"/>
    </row>
    <row r="28" spans="1:18" ht="25.5" x14ac:dyDescent="0.2">
      <c r="A28" s="11" t="s">
        <v>36</v>
      </c>
      <c r="B28" s="11" t="s">
        <v>37</v>
      </c>
      <c r="C28" s="12" t="s">
        <v>33</v>
      </c>
      <c r="D28" s="13" t="s">
        <v>38</v>
      </c>
      <c r="E28" s="14">
        <v>273850</v>
      </c>
      <c r="F28" s="15">
        <v>273850</v>
      </c>
      <c r="G28" s="15">
        <v>219350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 t="shared" si="0"/>
        <v>273850</v>
      </c>
      <c r="R28" s="36">
        <v>1</v>
      </c>
    </row>
    <row r="29" spans="1:18" hidden="1" x14ac:dyDescent="0.2">
      <c r="A29" s="11" t="s">
        <v>39</v>
      </c>
      <c r="B29" s="11" t="s">
        <v>40</v>
      </c>
      <c r="C29" s="12" t="s">
        <v>33</v>
      </c>
      <c r="D29" s="13" t="s">
        <v>41</v>
      </c>
      <c r="E29" s="14">
        <v>84290</v>
      </c>
      <c r="F29" s="15">
        <v>84290</v>
      </c>
      <c r="G29" s="15">
        <v>0</v>
      </c>
      <c r="H29" s="15">
        <v>0</v>
      </c>
      <c r="I29" s="15">
        <v>0</v>
      </c>
      <c r="J29" s="14">
        <v>1881002</v>
      </c>
      <c r="K29" s="15">
        <v>1881002</v>
      </c>
      <c r="L29" s="15">
        <f>1881002-30000</f>
        <v>1851002</v>
      </c>
      <c r="M29" s="15">
        <v>0</v>
      </c>
      <c r="N29" s="15">
        <v>0</v>
      </c>
      <c r="O29" s="15">
        <v>0</v>
      </c>
      <c r="P29" s="15">
        <v>1881002</v>
      </c>
      <c r="Q29" s="14">
        <f t="shared" si="0"/>
        <v>1965292</v>
      </c>
      <c r="R29" s="37"/>
    </row>
    <row r="30" spans="1:18" ht="51" hidden="1" x14ac:dyDescent="0.2">
      <c r="A30" s="11"/>
      <c r="B30" s="11"/>
      <c r="C30" s="12"/>
      <c r="D30" s="13" t="s">
        <v>171</v>
      </c>
      <c r="E30" s="14"/>
      <c r="F30" s="15"/>
      <c r="G30" s="15"/>
      <c r="H30" s="15"/>
      <c r="I30" s="15"/>
      <c r="J30" s="14">
        <f>K30</f>
        <v>1291562</v>
      </c>
      <c r="K30" s="30">
        <v>1291562</v>
      </c>
      <c r="L30" s="30">
        <v>1291562</v>
      </c>
      <c r="M30" s="15"/>
      <c r="N30" s="15"/>
      <c r="O30" s="15"/>
      <c r="P30" s="15">
        <v>1291562</v>
      </c>
      <c r="Q30" s="14">
        <v>1291562</v>
      </c>
      <c r="R30" s="36"/>
    </row>
    <row r="31" spans="1:18" ht="51" hidden="1" x14ac:dyDescent="0.2">
      <c r="A31" s="11"/>
      <c r="B31" s="11"/>
      <c r="C31" s="12"/>
      <c r="D31" s="13" t="s">
        <v>169</v>
      </c>
      <c r="E31" s="14"/>
      <c r="F31" s="15"/>
      <c r="G31" s="15"/>
      <c r="H31" s="15"/>
      <c r="I31" s="15"/>
      <c r="J31" s="14">
        <v>459440</v>
      </c>
      <c r="K31" s="30">
        <v>459440</v>
      </c>
      <c r="L31" s="30">
        <v>459440</v>
      </c>
      <c r="M31" s="15"/>
      <c r="N31" s="15"/>
      <c r="O31" s="15"/>
      <c r="P31" s="15">
        <v>459440</v>
      </c>
      <c r="Q31" s="14">
        <f>P31</f>
        <v>459440</v>
      </c>
      <c r="R31" s="36"/>
    </row>
    <row r="32" spans="1:18" hidden="1" x14ac:dyDescent="0.2">
      <c r="A32" s="20" t="s">
        <v>212</v>
      </c>
      <c r="B32" s="21">
        <v>2000</v>
      </c>
      <c r="C32" s="22"/>
      <c r="D32" s="23" t="s">
        <v>211</v>
      </c>
      <c r="E32" s="14">
        <f>E33</f>
        <v>44740</v>
      </c>
      <c r="F32" s="15">
        <f t="shared" ref="F32:P32" si="5">F33</f>
        <v>44740</v>
      </c>
      <c r="G32" s="15">
        <f t="shared" si="5"/>
        <v>0</v>
      </c>
      <c r="H32" s="15">
        <f t="shared" si="5"/>
        <v>0</v>
      </c>
      <c r="I32" s="15">
        <f t="shared" si="5"/>
        <v>0</v>
      </c>
      <c r="J32" s="14">
        <f t="shared" si="5"/>
        <v>0</v>
      </c>
      <c r="K32" s="30">
        <f t="shared" si="5"/>
        <v>0</v>
      </c>
      <c r="L32" s="30">
        <f t="shared" si="5"/>
        <v>0</v>
      </c>
      <c r="M32" s="15">
        <f t="shared" si="5"/>
        <v>0</v>
      </c>
      <c r="N32" s="15">
        <f t="shared" si="5"/>
        <v>0</v>
      </c>
      <c r="O32" s="15">
        <f t="shared" si="5"/>
        <v>0</v>
      </c>
      <c r="P32" s="15">
        <f t="shared" si="5"/>
        <v>0</v>
      </c>
      <c r="Q32" s="14">
        <f t="shared" si="0"/>
        <v>44740</v>
      </c>
      <c r="R32" s="36"/>
    </row>
    <row r="33" spans="1:18" ht="38.25" hidden="1" x14ac:dyDescent="0.2">
      <c r="A33" s="11" t="s">
        <v>208</v>
      </c>
      <c r="B33" s="11">
        <v>2111</v>
      </c>
      <c r="C33" s="12" t="s">
        <v>209</v>
      </c>
      <c r="D33" s="13" t="s">
        <v>210</v>
      </c>
      <c r="E33" s="14">
        <v>44740</v>
      </c>
      <c r="F33" s="15">
        <v>44740</v>
      </c>
      <c r="G33" s="15"/>
      <c r="H33" s="15"/>
      <c r="I33" s="15"/>
      <c r="J33" s="14"/>
      <c r="K33" s="30"/>
      <c r="L33" s="30"/>
      <c r="M33" s="15"/>
      <c r="N33" s="15"/>
      <c r="O33" s="15"/>
      <c r="P33" s="15"/>
      <c r="Q33" s="14">
        <f t="shared" si="0"/>
        <v>44740</v>
      </c>
      <c r="R33" s="36"/>
    </row>
    <row r="34" spans="1:18" x14ac:dyDescent="0.2">
      <c r="A34" s="5" t="s">
        <v>172</v>
      </c>
      <c r="B34" s="5" t="s">
        <v>173</v>
      </c>
      <c r="C34" s="25"/>
      <c r="D34" s="8" t="s">
        <v>174</v>
      </c>
      <c r="E34" s="9">
        <f>E35+E36+E37+E38+E39+E40+E41+E42</f>
        <v>7247063</v>
      </c>
      <c r="F34" s="24">
        <f t="shared" ref="F34:Q34" si="6">F35+F36+F37+F38+F39+F40+F41+F42</f>
        <v>7247063</v>
      </c>
      <c r="G34" s="24">
        <f t="shared" si="6"/>
        <v>5068662</v>
      </c>
      <c r="H34" s="24">
        <f t="shared" si="6"/>
        <v>225500</v>
      </c>
      <c r="I34" s="24">
        <f t="shared" si="6"/>
        <v>0</v>
      </c>
      <c r="J34" s="9">
        <f t="shared" si="6"/>
        <v>0</v>
      </c>
      <c r="K34" s="24">
        <f t="shared" si="6"/>
        <v>0</v>
      </c>
      <c r="L34" s="24">
        <f t="shared" ref="L34" si="7">L35+L36+L37+L38+L39+L40+L41+L42</f>
        <v>0</v>
      </c>
      <c r="M34" s="24">
        <f t="shared" si="6"/>
        <v>0</v>
      </c>
      <c r="N34" s="24">
        <f t="shared" si="6"/>
        <v>0</v>
      </c>
      <c r="O34" s="24">
        <f t="shared" si="6"/>
        <v>0</v>
      </c>
      <c r="P34" s="24">
        <f t="shared" si="6"/>
        <v>0</v>
      </c>
      <c r="Q34" s="9">
        <f t="shared" si="6"/>
        <v>7247063</v>
      </c>
      <c r="R34" s="36">
        <v>1</v>
      </c>
    </row>
    <row r="35" spans="1:18" ht="25.5" hidden="1" x14ac:dyDescent="0.2">
      <c r="A35" s="11" t="s">
        <v>42</v>
      </c>
      <c r="B35" s="11" t="s">
        <v>44</v>
      </c>
      <c r="C35" s="12" t="s">
        <v>43</v>
      </c>
      <c r="D35" s="13" t="s">
        <v>45</v>
      </c>
      <c r="E35" s="14">
        <v>5600</v>
      </c>
      <c r="F35" s="15">
        <v>5600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 t="shared" si="0"/>
        <v>5600</v>
      </c>
      <c r="R35" s="37"/>
    </row>
    <row r="36" spans="1:18" ht="38.25" hidden="1" x14ac:dyDescent="0.2">
      <c r="A36" s="11" t="s">
        <v>46</v>
      </c>
      <c r="B36" s="11" t="s">
        <v>47</v>
      </c>
      <c r="C36" s="12" t="s">
        <v>43</v>
      </c>
      <c r="D36" s="13" t="s">
        <v>48</v>
      </c>
      <c r="E36" s="14">
        <v>50000</v>
      </c>
      <c r="F36" s="15">
        <v>50000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4">
        <f t="shared" si="0"/>
        <v>50000</v>
      </c>
      <c r="R36" s="36"/>
    </row>
    <row r="37" spans="1:18" ht="51" x14ac:dyDescent="0.2">
      <c r="A37" s="11" t="s">
        <v>49</v>
      </c>
      <c r="B37" s="11" t="s">
        <v>50</v>
      </c>
      <c r="C37" s="12" t="s">
        <v>30</v>
      </c>
      <c r="D37" s="13" t="s">
        <v>51</v>
      </c>
      <c r="E37" s="14">
        <v>6753463</v>
      </c>
      <c r="F37" s="15">
        <v>6753463</v>
      </c>
      <c r="G37" s="15">
        <v>5052262</v>
      </c>
      <c r="H37" s="15">
        <v>225500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4">
        <f t="shared" si="0"/>
        <v>6753463</v>
      </c>
      <c r="R37" s="36">
        <v>1</v>
      </c>
    </row>
    <row r="38" spans="1:18" ht="25.5" hidden="1" x14ac:dyDescent="0.2">
      <c r="A38" s="11" t="s">
        <v>52</v>
      </c>
      <c r="B38" s="11" t="s">
        <v>54</v>
      </c>
      <c r="C38" s="12" t="s">
        <v>53</v>
      </c>
      <c r="D38" s="13" t="s">
        <v>55</v>
      </c>
      <c r="E38" s="14">
        <v>13000</v>
      </c>
      <c r="F38" s="15">
        <v>13000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13000</v>
      </c>
      <c r="R38" s="36"/>
    </row>
    <row r="39" spans="1:18" ht="63.75" hidden="1" x14ac:dyDescent="0.2">
      <c r="A39" s="11" t="s">
        <v>56</v>
      </c>
      <c r="B39" s="11" t="s">
        <v>57</v>
      </c>
      <c r="C39" s="12" t="s">
        <v>53</v>
      </c>
      <c r="D39" s="13" t="s">
        <v>58</v>
      </c>
      <c r="E39" s="14">
        <v>180000</v>
      </c>
      <c r="F39" s="15">
        <v>180000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4">
        <f t="shared" si="0"/>
        <v>180000</v>
      </c>
      <c r="R39" s="37"/>
    </row>
    <row r="40" spans="1:18" ht="38.25" hidden="1" x14ac:dyDescent="0.2">
      <c r="A40" s="11" t="s">
        <v>59</v>
      </c>
      <c r="B40" s="11" t="s">
        <v>61</v>
      </c>
      <c r="C40" s="12" t="s">
        <v>60</v>
      </c>
      <c r="D40" s="13" t="s">
        <v>62</v>
      </c>
      <c r="E40" s="14">
        <v>3000</v>
      </c>
      <c r="F40" s="15">
        <v>3000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3000</v>
      </c>
      <c r="R40" s="36"/>
    </row>
    <row r="41" spans="1:18" hidden="1" x14ac:dyDescent="0.2">
      <c r="A41" s="11" t="s">
        <v>63</v>
      </c>
      <c r="B41" s="11" t="s">
        <v>65</v>
      </c>
      <c r="C41" s="12" t="s">
        <v>64</v>
      </c>
      <c r="D41" s="13" t="s">
        <v>66</v>
      </c>
      <c r="E41" s="14">
        <v>20000</v>
      </c>
      <c r="F41" s="15">
        <v>20000</v>
      </c>
      <c r="G41" s="15">
        <v>16400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20000</v>
      </c>
      <c r="R41" s="37"/>
    </row>
    <row r="42" spans="1:18" ht="25.5" hidden="1" x14ac:dyDescent="0.2">
      <c r="A42" s="11" t="s">
        <v>67</v>
      </c>
      <c r="B42" s="11" t="s">
        <v>69</v>
      </c>
      <c r="C42" s="12" t="s">
        <v>68</v>
      </c>
      <c r="D42" s="13" t="s">
        <v>70</v>
      </c>
      <c r="E42" s="14">
        <v>222000</v>
      </c>
      <c r="F42" s="15">
        <v>222000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222000</v>
      </c>
      <c r="R42" s="36"/>
    </row>
    <row r="43" spans="1:18" x14ac:dyDescent="0.2">
      <c r="A43" s="5" t="s">
        <v>175</v>
      </c>
      <c r="B43" s="5">
        <v>4000</v>
      </c>
      <c r="C43" s="25"/>
      <c r="D43" s="8" t="s">
        <v>176</v>
      </c>
      <c r="E43" s="9">
        <f>E44+E45+E46</f>
        <v>2157350</v>
      </c>
      <c r="F43" s="24">
        <f t="shared" ref="F43:Q43" si="8">F44+F45+F46</f>
        <v>2157350</v>
      </c>
      <c r="G43" s="24">
        <f t="shared" si="8"/>
        <v>1332710</v>
      </c>
      <c r="H43" s="24">
        <f t="shared" si="8"/>
        <v>24100</v>
      </c>
      <c r="I43" s="24">
        <f t="shared" si="8"/>
        <v>0</v>
      </c>
      <c r="J43" s="9">
        <f t="shared" si="8"/>
        <v>142500</v>
      </c>
      <c r="K43" s="24">
        <f t="shared" si="8"/>
        <v>108000</v>
      </c>
      <c r="L43" s="24">
        <f t="shared" ref="L43" si="9">L44+L45+L46</f>
        <v>100000</v>
      </c>
      <c r="M43" s="24">
        <f t="shared" si="8"/>
        <v>34500</v>
      </c>
      <c r="N43" s="24">
        <f t="shared" si="8"/>
        <v>0</v>
      </c>
      <c r="O43" s="24">
        <f t="shared" si="8"/>
        <v>12000</v>
      </c>
      <c r="P43" s="24">
        <f t="shared" si="8"/>
        <v>108000</v>
      </c>
      <c r="Q43" s="9">
        <f t="shared" si="8"/>
        <v>2299850</v>
      </c>
      <c r="R43" s="36">
        <v>1</v>
      </c>
    </row>
    <row r="44" spans="1:18" x14ac:dyDescent="0.2">
      <c r="A44" s="11" t="s">
        <v>71</v>
      </c>
      <c r="B44" s="11" t="s">
        <v>73</v>
      </c>
      <c r="C44" s="12" t="s">
        <v>72</v>
      </c>
      <c r="D44" s="13" t="s">
        <v>74</v>
      </c>
      <c r="E44" s="14">
        <v>396630</v>
      </c>
      <c r="F44" s="15">
        <v>396630</v>
      </c>
      <c r="G44" s="15">
        <v>292370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396630</v>
      </c>
      <c r="R44" s="36">
        <v>1</v>
      </c>
    </row>
    <row r="45" spans="1:18" ht="38.25" x14ac:dyDescent="0.2">
      <c r="A45" s="11" t="s">
        <v>75</v>
      </c>
      <c r="B45" s="11" t="s">
        <v>77</v>
      </c>
      <c r="C45" s="12" t="s">
        <v>76</v>
      </c>
      <c r="D45" s="13" t="s">
        <v>78</v>
      </c>
      <c r="E45" s="14">
        <v>1730720</v>
      </c>
      <c r="F45" s="15">
        <v>1730720</v>
      </c>
      <c r="G45" s="15">
        <v>1040340</v>
      </c>
      <c r="H45" s="15">
        <v>24100</v>
      </c>
      <c r="I45" s="15">
        <v>0</v>
      </c>
      <c r="J45" s="14">
        <v>142500</v>
      </c>
      <c r="K45" s="15">
        <v>108000</v>
      </c>
      <c r="L45" s="15">
        <v>100000</v>
      </c>
      <c r="M45" s="15">
        <v>34500</v>
      </c>
      <c r="N45" s="15">
        <v>0</v>
      </c>
      <c r="O45" s="15">
        <v>12000</v>
      </c>
      <c r="P45" s="15">
        <v>108000</v>
      </c>
      <c r="Q45" s="14">
        <f t="shared" si="0"/>
        <v>1873220</v>
      </c>
      <c r="R45" s="36">
        <v>1</v>
      </c>
    </row>
    <row r="46" spans="1:18" hidden="1" x14ac:dyDescent="0.2">
      <c r="A46" s="11" t="s">
        <v>79</v>
      </c>
      <c r="B46" s="11" t="s">
        <v>81</v>
      </c>
      <c r="C46" s="12" t="s">
        <v>80</v>
      </c>
      <c r="D46" s="13" t="s">
        <v>82</v>
      </c>
      <c r="E46" s="14">
        <v>30000</v>
      </c>
      <c r="F46" s="15">
        <v>30000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4">
        <f t="shared" si="0"/>
        <v>30000</v>
      </c>
      <c r="R46" s="36"/>
    </row>
    <row r="47" spans="1:18" ht="25.5" hidden="1" x14ac:dyDescent="0.2">
      <c r="A47" s="5" t="s">
        <v>177</v>
      </c>
      <c r="B47" s="5" t="s">
        <v>178</v>
      </c>
      <c r="C47" s="7"/>
      <c r="D47" s="8" t="s">
        <v>179</v>
      </c>
      <c r="E47" s="9">
        <v>233000</v>
      </c>
      <c r="F47" s="10">
        <v>233000</v>
      </c>
      <c r="G47" s="10">
        <v>104000</v>
      </c>
      <c r="H47" s="10">
        <v>0</v>
      </c>
      <c r="I47" s="10">
        <v>0</v>
      </c>
      <c r="J47" s="9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9">
        <f t="shared" si="0"/>
        <v>233000</v>
      </c>
      <c r="R47" s="36"/>
    </row>
    <row r="48" spans="1:18" ht="51" hidden="1" x14ac:dyDescent="0.2">
      <c r="A48" s="11" t="s">
        <v>83</v>
      </c>
      <c r="B48" s="11" t="s">
        <v>85</v>
      </c>
      <c r="C48" s="12" t="s">
        <v>84</v>
      </c>
      <c r="D48" s="13" t="s">
        <v>86</v>
      </c>
      <c r="E48" s="14">
        <v>233000</v>
      </c>
      <c r="F48" s="15">
        <v>233000</v>
      </c>
      <c r="G48" s="15">
        <v>104000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4">
        <f t="shared" si="0"/>
        <v>233000</v>
      </c>
      <c r="R48" s="36"/>
    </row>
    <row r="49" spans="1:18" x14ac:dyDescent="0.2">
      <c r="A49" s="5" t="s">
        <v>180</v>
      </c>
      <c r="B49" s="5" t="s">
        <v>181</v>
      </c>
      <c r="C49" s="25"/>
      <c r="D49" s="8" t="s">
        <v>182</v>
      </c>
      <c r="E49" s="9">
        <f>E50+E51+E52+E53+E54+E55</f>
        <v>635700</v>
      </c>
      <c r="F49" s="24">
        <f t="shared" ref="F49:Q49" si="10">F50+F51+F52+F53+F54+F55</f>
        <v>522500</v>
      </c>
      <c r="G49" s="24">
        <f t="shared" si="10"/>
        <v>26980</v>
      </c>
      <c r="H49" s="24">
        <f t="shared" si="10"/>
        <v>112000</v>
      </c>
      <c r="I49" s="24">
        <f t="shared" si="10"/>
        <v>113200</v>
      </c>
      <c r="J49" s="9">
        <f t="shared" si="10"/>
        <v>25500</v>
      </c>
      <c r="K49" s="24">
        <f t="shared" si="10"/>
        <v>25500</v>
      </c>
      <c r="L49" s="24">
        <f t="shared" ref="L49" si="11">L50+L51+L52+L53+L54+L55</f>
        <v>25500</v>
      </c>
      <c r="M49" s="24">
        <f t="shared" si="10"/>
        <v>0</v>
      </c>
      <c r="N49" s="24">
        <f t="shared" si="10"/>
        <v>0</v>
      </c>
      <c r="O49" s="24">
        <f t="shared" si="10"/>
        <v>0</v>
      </c>
      <c r="P49" s="24">
        <f t="shared" si="10"/>
        <v>25500</v>
      </c>
      <c r="Q49" s="9">
        <f t="shared" si="10"/>
        <v>661200</v>
      </c>
      <c r="R49" s="36">
        <v>1</v>
      </c>
    </row>
    <row r="50" spans="1:18" ht="25.5" hidden="1" x14ac:dyDescent="0.2">
      <c r="A50" s="11" t="s">
        <v>87</v>
      </c>
      <c r="B50" s="11" t="s">
        <v>89</v>
      </c>
      <c r="C50" s="12" t="s">
        <v>88</v>
      </c>
      <c r="D50" s="13" t="s">
        <v>90</v>
      </c>
      <c r="E50" s="14">
        <v>0</v>
      </c>
      <c r="F50" s="15">
        <v>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4">
        <f t="shared" si="0"/>
        <v>0</v>
      </c>
      <c r="R50" s="37"/>
    </row>
    <row r="51" spans="1:18" ht="51" x14ac:dyDescent="0.2">
      <c r="A51" s="11" t="s">
        <v>91</v>
      </c>
      <c r="B51" s="11" t="s">
        <v>92</v>
      </c>
      <c r="C51" s="12" t="s">
        <v>88</v>
      </c>
      <c r="D51" s="13" t="s">
        <v>93</v>
      </c>
      <c r="E51" s="14">
        <v>104200</v>
      </c>
      <c r="F51" s="15">
        <v>0</v>
      </c>
      <c r="G51" s="15">
        <v>0</v>
      </c>
      <c r="H51" s="15">
        <v>0</v>
      </c>
      <c r="I51" s="15">
        <v>104200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4">
        <f t="shared" si="0"/>
        <v>104200</v>
      </c>
      <c r="R51" s="37">
        <v>1</v>
      </c>
    </row>
    <row r="52" spans="1:18" x14ac:dyDescent="0.2">
      <c r="A52" s="11" t="s">
        <v>94</v>
      </c>
      <c r="B52" s="11" t="s">
        <v>95</v>
      </c>
      <c r="C52" s="12" t="s">
        <v>88</v>
      </c>
      <c r="D52" s="13" t="s">
        <v>96</v>
      </c>
      <c r="E52" s="14">
        <v>462500</v>
      </c>
      <c r="F52" s="15">
        <v>462500</v>
      </c>
      <c r="G52" s="15">
        <f>25000+1980</f>
        <v>26980</v>
      </c>
      <c r="H52" s="15">
        <v>112000</v>
      </c>
      <c r="I52" s="15">
        <v>0</v>
      </c>
      <c r="J52" s="14">
        <v>25500</v>
      </c>
      <c r="K52" s="15">
        <v>25500</v>
      </c>
      <c r="L52" s="15">
        <v>25500</v>
      </c>
      <c r="M52" s="15">
        <v>0</v>
      </c>
      <c r="N52" s="15">
        <v>0</v>
      </c>
      <c r="O52" s="15">
        <v>0</v>
      </c>
      <c r="P52" s="15">
        <v>25500</v>
      </c>
      <c r="Q52" s="14">
        <f t="shared" si="0"/>
        <v>488000</v>
      </c>
      <c r="R52" s="37">
        <v>1</v>
      </c>
    </row>
    <row r="53" spans="1:18" ht="25.5" hidden="1" x14ac:dyDescent="0.2">
      <c r="A53" s="11" t="s">
        <v>97</v>
      </c>
      <c r="B53" s="11" t="s">
        <v>99</v>
      </c>
      <c r="C53" s="12" t="s">
        <v>98</v>
      </c>
      <c r="D53" s="13" t="s">
        <v>100</v>
      </c>
      <c r="E53" s="14">
        <v>0</v>
      </c>
      <c r="F53" s="15">
        <v>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4">
        <f t="shared" si="0"/>
        <v>0</v>
      </c>
      <c r="R53" s="36"/>
    </row>
    <row r="54" spans="1:18" ht="51" hidden="1" x14ac:dyDescent="0.2">
      <c r="A54" s="11" t="s">
        <v>101</v>
      </c>
      <c r="B54" s="11" t="s">
        <v>102</v>
      </c>
      <c r="C54" s="12" t="s">
        <v>98</v>
      </c>
      <c r="D54" s="13" t="s">
        <v>103</v>
      </c>
      <c r="E54" s="14">
        <v>9000</v>
      </c>
      <c r="F54" s="15">
        <v>0</v>
      </c>
      <c r="G54" s="15">
        <v>0</v>
      </c>
      <c r="H54" s="15">
        <v>0</v>
      </c>
      <c r="I54" s="15">
        <v>9000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4">
        <f t="shared" si="0"/>
        <v>9000</v>
      </c>
      <c r="R54" s="36"/>
    </row>
    <row r="55" spans="1:18" ht="25.5" hidden="1" x14ac:dyDescent="0.2">
      <c r="A55" s="11" t="s">
        <v>104</v>
      </c>
      <c r="B55" s="11" t="s">
        <v>106</v>
      </c>
      <c r="C55" s="12" t="s">
        <v>105</v>
      </c>
      <c r="D55" s="13" t="s">
        <v>107</v>
      </c>
      <c r="E55" s="14">
        <v>60000</v>
      </c>
      <c r="F55" s="15">
        <v>60000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4">
        <f t="shared" si="0"/>
        <v>60000</v>
      </c>
      <c r="R55" s="38"/>
    </row>
    <row r="56" spans="1:18" ht="25.5" hidden="1" x14ac:dyDescent="0.2">
      <c r="A56" s="5" t="s">
        <v>183</v>
      </c>
      <c r="B56" s="5" t="s">
        <v>184</v>
      </c>
      <c r="C56" s="25"/>
      <c r="D56" s="8" t="s">
        <v>185</v>
      </c>
      <c r="E56" s="9">
        <f>E57+E58</f>
        <v>228800</v>
      </c>
      <c r="F56" s="10">
        <f t="shared" ref="F56:Q56" si="12">F57+F58</f>
        <v>0</v>
      </c>
      <c r="G56" s="10">
        <f t="shared" si="12"/>
        <v>0</v>
      </c>
      <c r="H56" s="10">
        <f t="shared" si="12"/>
        <v>0</v>
      </c>
      <c r="I56" s="10">
        <f t="shared" si="12"/>
        <v>228800</v>
      </c>
      <c r="J56" s="9">
        <f t="shared" si="12"/>
        <v>0</v>
      </c>
      <c r="K56" s="10">
        <f t="shared" si="12"/>
        <v>0</v>
      </c>
      <c r="L56" s="10">
        <f t="shared" ref="L56" si="13">L57+L58</f>
        <v>0</v>
      </c>
      <c r="M56" s="10">
        <f t="shared" si="12"/>
        <v>0</v>
      </c>
      <c r="N56" s="10">
        <f t="shared" si="12"/>
        <v>0</v>
      </c>
      <c r="O56" s="10">
        <f t="shared" si="12"/>
        <v>0</v>
      </c>
      <c r="P56" s="10">
        <f t="shared" si="12"/>
        <v>0</v>
      </c>
      <c r="Q56" s="9">
        <f t="shared" si="12"/>
        <v>228800</v>
      </c>
      <c r="R56" s="38"/>
    </row>
    <row r="57" spans="1:18" ht="25.5" hidden="1" x14ac:dyDescent="0.2">
      <c r="A57" s="11" t="s">
        <v>108</v>
      </c>
      <c r="B57" s="11" t="s">
        <v>110</v>
      </c>
      <c r="C57" s="12" t="s">
        <v>109</v>
      </c>
      <c r="D57" s="13" t="s">
        <v>111</v>
      </c>
      <c r="E57" s="14">
        <v>78800</v>
      </c>
      <c r="F57" s="15">
        <v>0</v>
      </c>
      <c r="G57" s="15">
        <v>0</v>
      </c>
      <c r="H57" s="15">
        <v>0</v>
      </c>
      <c r="I57" s="15">
        <v>78800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4">
        <f t="shared" si="0"/>
        <v>78800</v>
      </c>
      <c r="R57" s="38"/>
    </row>
    <row r="58" spans="1:18" hidden="1" x14ac:dyDescent="0.2">
      <c r="A58" s="11" t="s">
        <v>112</v>
      </c>
      <c r="B58" s="11" t="s">
        <v>113</v>
      </c>
      <c r="C58" s="12" t="s">
        <v>109</v>
      </c>
      <c r="D58" s="13" t="s">
        <v>114</v>
      </c>
      <c r="E58" s="14">
        <v>150000</v>
      </c>
      <c r="F58" s="15">
        <v>0</v>
      </c>
      <c r="G58" s="15">
        <v>0</v>
      </c>
      <c r="H58" s="15">
        <v>0</v>
      </c>
      <c r="I58" s="15">
        <v>150000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4">
        <f t="shared" si="0"/>
        <v>150000</v>
      </c>
      <c r="R58" s="36"/>
    </row>
    <row r="59" spans="1:18" hidden="1" x14ac:dyDescent="0.2">
      <c r="A59" s="5" t="s">
        <v>186</v>
      </c>
      <c r="B59" s="11"/>
      <c r="C59" s="12"/>
      <c r="D59" s="8" t="s">
        <v>187</v>
      </c>
      <c r="E59" s="9">
        <f>E60+E61</f>
        <v>0</v>
      </c>
      <c r="F59" s="9">
        <f t="shared" ref="F59:Q59" si="14">F60+F61</f>
        <v>0</v>
      </c>
      <c r="G59" s="9">
        <f t="shared" si="14"/>
        <v>0</v>
      </c>
      <c r="H59" s="9">
        <f t="shared" si="14"/>
        <v>0</v>
      </c>
      <c r="I59" s="9">
        <f t="shared" si="14"/>
        <v>0</v>
      </c>
      <c r="J59" s="9">
        <f t="shared" si="14"/>
        <v>8539486.7300000004</v>
      </c>
      <c r="K59" s="9">
        <f t="shared" si="14"/>
        <v>8539486.7300000004</v>
      </c>
      <c r="L59" s="9">
        <f t="shared" ref="L59" si="15">L60+L61</f>
        <v>8508800.7300000004</v>
      </c>
      <c r="M59" s="9">
        <f t="shared" si="14"/>
        <v>0</v>
      </c>
      <c r="N59" s="9">
        <f t="shared" si="14"/>
        <v>0</v>
      </c>
      <c r="O59" s="9">
        <f t="shared" si="14"/>
        <v>0</v>
      </c>
      <c r="P59" s="9">
        <f t="shared" si="14"/>
        <v>8539486.7300000004</v>
      </c>
      <c r="Q59" s="9">
        <f t="shared" si="14"/>
        <v>8539486.7300000004</v>
      </c>
      <c r="R59" s="38"/>
    </row>
    <row r="60" spans="1:18" ht="25.5" hidden="1" x14ac:dyDescent="0.2">
      <c r="A60" s="11" t="s">
        <v>115</v>
      </c>
      <c r="B60" s="11" t="s">
        <v>117</v>
      </c>
      <c r="C60" s="12" t="s">
        <v>116</v>
      </c>
      <c r="D60" s="13" t="s">
        <v>118</v>
      </c>
      <c r="E60" s="14">
        <v>0</v>
      </c>
      <c r="F60" s="15">
        <v>0</v>
      </c>
      <c r="G60" s="15">
        <v>0</v>
      </c>
      <c r="H60" s="15">
        <v>0</v>
      </c>
      <c r="I60" s="15">
        <v>0</v>
      </c>
      <c r="J60" s="14">
        <v>115202</v>
      </c>
      <c r="K60" s="15">
        <v>115202</v>
      </c>
      <c r="L60" s="15">
        <f>115202-18900</f>
        <v>96302</v>
      </c>
      <c r="M60" s="15">
        <v>0</v>
      </c>
      <c r="N60" s="15">
        <v>0</v>
      </c>
      <c r="O60" s="15">
        <v>0</v>
      </c>
      <c r="P60" s="15">
        <v>115202</v>
      </c>
      <c r="Q60" s="14">
        <f t="shared" si="0"/>
        <v>115202</v>
      </c>
      <c r="R60" s="38"/>
    </row>
    <row r="61" spans="1:18" hidden="1" x14ac:dyDescent="0.2">
      <c r="A61" s="5" t="s">
        <v>188</v>
      </c>
      <c r="B61" s="5" t="s">
        <v>189</v>
      </c>
      <c r="C61" s="7"/>
      <c r="D61" s="8" t="s">
        <v>190</v>
      </c>
      <c r="E61" s="9">
        <f>E62+E63+E66</f>
        <v>0</v>
      </c>
      <c r="F61" s="15">
        <f t="shared" ref="F61:Q61" si="16">F62+F63+F66</f>
        <v>0</v>
      </c>
      <c r="G61" s="15">
        <f t="shared" si="16"/>
        <v>0</v>
      </c>
      <c r="H61" s="15">
        <f t="shared" si="16"/>
        <v>0</v>
      </c>
      <c r="I61" s="15">
        <f t="shared" si="16"/>
        <v>0</v>
      </c>
      <c r="J61" s="14">
        <f>J62+J63+J66</f>
        <v>8424284.7300000004</v>
      </c>
      <c r="K61" s="15">
        <f t="shared" si="16"/>
        <v>8424284.7300000004</v>
      </c>
      <c r="L61" s="15">
        <f t="shared" ref="L61" si="17">L62+L63+L66</f>
        <v>8412498.7300000004</v>
      </c>
      <c r="M61" s="15">
        <f t="shared" si="16"/>
        <v>0</v>
      </c>
      <c r="N61" s="15">
        <f t="shared" si="16"/>
        <v>0</v>
      </c>
      <c r="O61" s="15">
        <f t="shared" si="16"/>
        <v>0</v>
      </c>
      <c r="P61" s="15">
        <f t="shared" si="16"/>
        <v>8424284.7300000004</v>
      </c>
      <c r="Q61" s="14">
        <f t="shared" si="16"/>
        <v>8424284.7300000004</v>
      </c>
      <c r="R61" s="38"/>
    </row>
    <row r="62" spans="1:18" ht="38.25" hidden="1" x14ac:dyDescent="0.2">
      <c r="A62" s="11" t="s">
        <v>119</v>
      </c>
      <c r="B62" s="11" t="s">
        <v>121</v>
      </c>
      <c r="C62" s="12" t="s">
        <v>120</v>
      </c>
      <c r="D62" s="13" t="s">
        <v>122</v>
      </c>
      <c r="E62" s="14">
        <v>0</v>
      </c>
      <c r="F62" s="15">
        <v>0</v>
      </c>
      <c r="G62" s="15">
        <v>0</v>
      </c>
      <c r="H62" s="15">
        <v>0</v>
      </c>
      <c r="I62" s="15">
        <v>0</v>
      </c>
      <c r="J62" s="14">
        <v>3188500</v>
      </c>
      <c r="K62" s="15">
        <v>3188500</v>
      </c>
      <c r="L62" s="15">
        <v>3188500</v>
      </c>
      <c r="M62" s="15">
        <v>0</v>
      </c>
      <c r="N62" s="15">
        <v>0</v>
      </c>
      <c r="O62" s="15">
        <v>0</v>
      </c>
      <c r="P62" s="15">
        <v>3188500</v>
      </c>
      <c r="Q62" s="14">
        <f t="shared" si="0"/>
        <v>3188500</v>
      </c>
      <c r="R62" s="38"/>
    </row>
    <row r="63" spans="1:18" ht="38.25" hidden="1" x14ac:dyDescent="0.2">
      <c r="A63" s="11" t="s">
        <v>123</v>
      </c>
      <c r="B63" s="11" t="s">
        <v>124</v>
      </c>
      <c r="C63" s="12" t="s">
        <v>120</v>
      </c>
      <c r="D63" s="13" t="s">
        <v>125</v>
      </c>
      <c r="E63" s="14">
        <v>0</v>
      </c>
      <c r="F63" s="15">
        <v>0</v>
      </c>
      <c r="G63" s="15">
        <v>0</v>
      </c>
      <c r="H63" s="15">
        <v>0</v>
      </c>
      <c r="I63" s="15">
        <v>0</v>
      </c>
      <c r="J63" s="14">
        <v>5103998.7300000004</v>
      </c>
      <c r="K63" s="15">
        <v>5103998.7300000004</v>
      </c>
      <c r="L63" s="15">
        <v>5103998.7300000004</v>
      </c>
      <c r="M63" s="15">
        <v>0</v>
      </c>
      <c r="N63" s="15">
        <v>0</v>
      </c>
      <c r="O63" s="15">
        <v>0</v>
      </c>
      <c r="P63" s="15">
        <f>K63</f>
        <v>5103998.7300000004</v>
      </c>
      <c r="Q63" s="14">
        <f t="shared" si="0"/>
        <v>5103998.7300000004</v>
      </c>
      <c r="R63" s="36"/>
    </row>
    <row r="64" spans="1:18" ht="48" hidden="1" x14ac:dyDescent="0.2">
      <c r="A64" s="11"/>
      <c r="B64" s="11"/>
      <c r="C64" s="12"/>
      <c r="D64" s="40" t="s">
        <v>216</v>
      </c>
      <c r="E64" s="14"/>
      <c r="F64" s="15"/>
      <c r="G64" s="15"/>
      <c r="H64" s="15"/>
      <c r="I64" s="15"/>
      <c r="J64" s="14">
        <v>2098130.73</v>
      </c>
      <c r="K64" s="29">
        <v>2098130.73</v>
      </c>
      <c r="L64" s="29">
        <v>2098130.98</v>
      </c>
      <c r="M64" s="29">
        <v>0</v>
      </c>
      <c r="N64" s="29">
        <v>0</v>
      </c>
      <c r="O64" s="29">
        <v>0</v>
      </c>
      <c r="P64" s="29">
        <v>2098130.9300000002</v>
      </c>
      <c r="Q64" s="14">
        <f t="shared" si="0"/>
        <v>2098130.73</v>
      </c>
      <c r="R64" s="36"/>
    </row>
    <row r="65" spans="1:18" ht="48" hidden="1" x14ac:dyDescent="0.2">
      <c r="A65" s="11"/>
      <c r="B65" s="11"/>
      <c r="C65" s="12"/>
      <c r="D65" s="40" t="s">
        <v>217</v>
      </c>
      <c r="E65" s="14"/>
      <c r="F65" s="15"/>
      <c r="G65" s="15"/>
      <c r="H65" s="15"/>
      <c r="I65" s="15"/>
      <c r="J65" s="14">
        <v>2944278</v>
      </c>
      <c r="K65" s="15">
        <v>2944278</v>
      </c>
      <c r="L65" s="15">
        <v>2944278</v>
      </c>
      <c r="M65" s="15"/>
      <c r="N65" s="15"/>
      <c r="O65" s="15"/>
      <c r="P65" s="15">
        <v>2944278</v>
      </c>
      <c r="Q65" s="14">
        <f t="shared" si="0"/>
        <v>2944278</v>
      </c>
      <c r="R65" s="36"/>
    </row>
    <row r="66" spans="1:18" ht="51" hidden="1" x14ac:dyDescent="0.2">
      <c r="A66" s="11" t="s">
        <v>126</v>
      </c>
      <c r="B66" s="11" t="s">
        <v>127</v>
      </c>
      <c r="C66" s="12" t="s">
        <v>120</v>
      </c>
      <c r="D66" s="13" t="s">
        <v>128</v>
      </c>
      <c r="E66" s="14">
        <v>0</v>
      </c>
      <c r="F66" s="15">
        <v>0</v>
      </c>
      <c r="G66" s="15">
        <v>0</v>
      </c>
      <c r="H66" s="15">
        <v>0</v>
      </c>
      <c r="I66" s="15">
        <v>0</v>
      </c>
      <c r="J66" s="14">
        <v>131786</v>
      </c>
      <c r="K66" s="15">
        <v>131786</v>
      </c>
      <c r="L66" s="15">
        <v>120000</v>
      </c>
      <c r="M66" s="15">
        <v>0</v>
      </c>
      <c r="N66" s="15">
        <v>0</v>
      </c>
      <c r="O66" s="15">
        <v>0</v>
      </c>
      <c r="P66" s="15">
        <v>131786</v>
      </c>
      <c r="Q66" s="14">
        <f t="shared" si="0"/>
        <v>131786</v>
      </c>
      <c r="R66" s="36"/>
    </row>
    <row r="67" spans="1:18" ht="25.5" x14ac:dyDescent="0.2">
      <c r="A67" s="5" t="s">
        <v>191</v>
      </c>
      <c r="B67" s="5" t="s">
        <v>192</v>
      </c>
      <c r="C67" s="7"/>
      <c r="D67" s="8" t="s">
        <v>193</v>
      </c>
      <c r="E67" s="14">
        <f>E68+E69</f>
        <v>374500</v>
      </c>
      <c r="F67" s="15">
        <f t="shared" ref="F67:Q67" si="18">F68+F69</f>
        <v>374500</v>
      </c>
      <c r="G67" s="15">
        <f t="shared" si="18"/>
        <v>0</v>
      </c>
      <c r="H67" s="15">
        <f t="shared" si="18"/>
        <v>0</v>
      </c>
      <c r="I67" s="15">
        <f t="shared" si="18"/>
        <v>0</v>
      </c>
      <c r="J67" s="14">
        <f t="shared" si="18"/>
        <v>1359717</v>
      </c>
      <c r="K67" s="15">
        <f t="shared" si="18"/>
        <v>104000</v>
      </c>
      <c r="L67" s="15">
        <f t="shared" ref="L67" si="19">L68+L69</f>
        <v>104000</v>
      </c>
      <c r="M67" s="15">
        <f t="shared" si="18"/>
        <v>502287</v>
      </c>
      <c r="N67" s="15">
        <f t="shared" si="18"/>
        <v>0</v>
      </c>
      <c r="O67" s="15">
        <f t="shared" si="18"/>
        <v>0</v>
      </c>
      <c r="P67" s="15">
        <f t="shared" si="18"/>
        <v>857430</v>
      </c>
      <c r="Q67" s="14">
        <f t="shared" si="18"/>
        <v>1734217</v>
      </c>
      <c r="R67" s="38">
        <v>1</v>
      </c>
    </row>
    <row r="68" spans="1:18" ht="38.25" x14ac:dyDescent="0.2">
      <c r="A68" s="11" t="s">
        <v>129</v>
      </c>
      <c r="B68" s="11" t="s">
        <v>131</v>
      </c>
      <c r="C68" s="12" t="s">
        <v>130</v>
      </c>
      <c r="D68" s="13" t="s">
        <v>132</v>
      </c>
      <c r="E68" s="14">
        <v>374500</v>
      </c>
      <c r="F68" s="15">
        <v>374500</v>
      </c>
      <c r="G68" s="15">
        <v>0</v>
      </c>
      <c r="H68" s="15">
        <v>0</v>
      </c>
      <c r="I68" s="15">
        <v>0</v>
      </c>
      <c r="J68" s="14">
        <v>104000</v>
      </c>
      <c r="K68" s="15">
        <v>104000</v>
      </c>
      <c r="L68" s="15">
        <v>104000</v>
      </c>
      <c r="M68" s="15">
        <v>0</v>
      </c>
      <c r="N68" s="15">
        <v>0</v>
      </c>
      <c r="O68" s="15">
        <v>0</v>
      </c>
      <c r="P68" s="15">
        <v>104000</v>
      </c>
      <c r="Q68" s="14">
        <f t="shared" si="0"/>
        <v>478500</v>
      </c>
      <c r="R68" s="36">
        <v>1</v>
      </c>
    </row>
    <row r="69" spans="1:18" ht="38.25" hidden="1" x14ac:dyDescent="0.2">
      <c r="A69" s="11" t="s">
        <v>133</v>
      </c>
      <c r="B69" s="11" t="s">
        <v>134</v>
      </c>
      <c r="C69" s="12" t="s">
        <v>130</v>
      </c>
      <c r="D69" s="13" t="s">
        <v>135</v>
      </c>
      <c r="E69" s="14">
        <v>0</v>
      </c>
      <c r="F69" s="15">
        <v>0</v>
      </c>
      <c r="G69" s="15">
        <v>0</v>
      </c>
      <c r="H69" s="15">
        <v>0</v>
      </c>
      <c r="I69" s="15">
        <v>0</v>
      </c>
      <c r="J69" s="14">
        <v>1255717</v>
      </c>
      <c r="K69" s="15">
        <v>0</v>
      </c>
      <c r="L69" s="15">
        <v>0</v>
      </c>
      <c r="M69" s="15">
        <v>502287</v>
      </c>
      <c r="N69" s="15">
        <v>0</v>
      </c>
      <c r="O69" s="15">
        <v>0</v>
      </c>
      <c r="P69" s="15">
        <v>753430</v>
      </c>
      <c r="Q69" s="14">
        <f t="shared" si="0"/>
        <v>1255717</v>
      </c>
      <c r="R69" s="37"/>
    </row>
    <row r="70" spans="1:18" ht="25.5" x14ac:dyDescent="0.2">
      <c r="A70" s="5" t="s">
        <v>194</v>
      </c>
      <c r="B70" s="5">
        <v>8100</v>
      </c>
      <c r="C70" s="25"/>
      <c r="D70" s="8" t="s">
        <v>195</v>
      </c>
      <c r="E70" s="9">
        <f>E71</f>
        <v>88260</v>
      </c>
      <c r="F70" s="10">
        <f t="shared" ref="F70:Q70" si="20">F71</f>
        <v>88260</v>
      </c>
      <c r="G70" s="10">
        <f t="shared" si="20"/>
        <v>59000</v>
      </c>
      <c r="H70" s="10">
        <f t="shared" si="20"/>
        <v>1100</v>
      </c>
      <c r="I70" s="10">
        <f t="shared" si="20"/>
        <v>0</v>
      </c>
      <c r="J70" s="9">
        <f t="shared" si="20"/>
        <v>14000</v>
      </c>
      <c r="K70" s="10">
        <f t="shared" si="20"/>
        <v>14000</v>
      </c>
      <c r="L70" s="10">
        <f t="shared" si="20"/>
        <v>12000</v>
      </c>
      <c r="M70" s="10">
        <f t="shared" si="20"/>
        <v>0</v>
      </c>
      <c r="N70" s="10">
        <f t="shared" si="20"/>
        <v>0</v>
      </c>
      <c r="O70" s="10">
        <f t="shared" si="20"/>
        <v>0</v>
      </c>
      <c r="P70" s="10">
        <f t="shared" si="20"/>
        <v>14000</v>
      </c>
      <c r="Q70" s="9">
        <f t="shared" si="20"/>
        <v>102260</v>
      </c>
      <c r="R70" s="36">
        <v>1</v>
      </c>
    </row>
    <row r="71" spans="1:18" ht="25.5" x14ac:dyDescent="0.2">
      <c r="A71" s="11" t="s">
        <v>136</v>
      </c>
      <c r="B71" s="11" t="s">
        <v>138</v>
      </c>
      <c r="C71" s="12" t="s">
        <v>137</v>
      </c>
      <c r="D71" s="13" t="s">
        <v>139</v>
      </c>
      <c r="E71" s="14">
        <v>88260</v>
      </c>
      <c r="F71" s="15">
        <v>88260</v>
      </c>
      <c r="G71" s="15">
        <v>59000</v>
      </c>
      <c r="H71" s="15">
        <v>1100</v>
      </c>
      <c r="I71" s="15">
        <v>0</v>
      </c>
      <c r="J71" s="14">
        <v>14000</v>
      </c>
      <c r="K71" s="15">
        <v>14000</v>
      </c>
      <c r="L71" s="15">
        <v>12000</v>
      </c>
      <c r="M71" s="15">
        <v>0</v>
      </c>
      <c r="N71" s="15">
        <v>0</v>
      </c>
      <c r="O71" s="15">
        <v>0</v>
      </c>
      <c r="P71" s="15">
        <v>14000</v>
      </c>
      <c r="Q71" s="14">
        <f t="shared" si="0"/>
        <v>102260</v>
      </c>
      <c r="R71" s="36">
        <v>1</v>
      </c>
    </row>
    <row r="72" spans="1:18" x14ac:dyDescent="0.2">
      <c r="A72" s="5" t="s">
        <v>218</v>
      </c>
      <c r="B72" s="5">
        <v>8200</v>
      </c>
      <c r="C72" s="25"/>
      <c r="D72" s="8" t="s">
        <v>219</v>
      </c>
      <c r="E72" s="9">
        <f>E73</f>
        <v>1600</v>
      </c>
      <c r="F72" s="10">
        <f>F73</f>
        <v>1600</v>
      </c>
      <c r="G72" s="10">
        <v>0</v>
      </c>
      <c r="H72" s="10">
        <v>0</v>
      </c>
      <c r="I72" s="10">
        <v>0</v>
      </c>
      <c r="J72" s="9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9">
        <v>1600</v>
      </c>
      <c r="R72" s="36">
        <v>1</v>
      </c>
    </row>
    <row r="73" spans="1:18" ht="25.5" x14ac:dyDescent="0.2">
      <c r="A73" s="41" t="s">
        <v>220</v>
      </c>
      <c r="B73" s="41">
        <v>8200</v>
      </c>
      <c r="C73" s="12" t="s">
        <v>223</v>
      </c>
      <c r="D73" s="26" t="s">
        <v>221</v>
      </c>
      <c r="E73" s="9">
        <v>1600</v>
      </c>
      <c r="F73" s="10">
        <v>1600</v>
      </c>
      <c r="G73" s="10"/>
      <c r="H73" s="10"/>
      <c r="I73" s="10"/>
      <c r="J73" s="9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9">
        <v>1600</v>
      </c>
      <c r="R73" s="36">
        <v>1</v>
      </c>
    </row>
    <row r="74" spans="1:18" ht="25.5" hidden="1" x14ac:dyDescent="0.2">
      <c r="A74" s="5" t="s">
        <v>196</v>
      </c>
      <c r="B74" s="5">
        <v>8300</v>
      </c>
      <c r="C74" s="25"/>
      <c r="D74" s="8" t="s">
        <v>197</v>
      </c>
      <c r="E74" s="9">
        <f>E75</f>
        <v>0</v>
      </c>
      <c r="F74" s="10">
        <f t="shared" ref="F74:Q74" si="21">F75</f>
        <v>0</v>
      </c>
      <c r="G74" s="10">
        <f t="shared" si="21"/>
        <v>0</v>
      </c>
      <c r="H74" s="10">
        <f t="shared" si="21"/>
        <v>0</v>
      </c>
      <c r="I74" s="10">
        <f t="shared" si="21"/>
        <v>0</v>
      </c>
      <c r="J74" s="9">
        <f t="shared" si="21"/>
        <v>8000</v>
      </c>
      <c r="K74" s="10">
        <f t="shared" si="21"/>
        <v>0</v>
      </c>
      <c r="L74" s="10">
        <f t="shared" si="21"/>
        <v>0</v>
      </c>
      <c r="M74" s="10">
        <f t="shared" si="21"/>
        <v>8000</v>
      </c>
      <c r="N74" s="10">
        <f t="shared" si="21"/>
        <v>0</v>
      </c>
      <c r="O74" s="10">
        <f t="shared" si="21"/>
        <v>0</v>
      </c>
      <c r="P74" s="10">
        <f t="shared" si="21"/>
        <v>0</v>
      </c>
      <c r="Q74" s="9">
        <f t="shared" si="21"/>
        <v>8000</v>
      </c>
      <c r="R74" s="36"/>
    </row>
    <row r="75" spans="1:18" ht="25.5" hidden="1" x14ac:dyDescent="0.2">
      <c r="A75" s="11" t="s">
        <v>140</v>
      </c>
      <c r="B75" s="11" t="s">
        <v>142</v>
      </c>
      <c r="C75" s="12" t="s">
        <v>141</v>
      </c>
      <c r="D75" s="13" t="s">
        <v>143</v>
      </c>
      <c r="E75" s="14">
        <v>0</v>
      </c>
      <c r="F75" s="15">
        <v>0</v>
      </c>
      <c r="G75" s="15">
        <v>0</v>
      </c>
      <c r="H75" s="15">
        <v>0</v>
      </c>
      <c r="I75" s="15">
        <v>0</v>
      </c>
      <c r="J75" s="14">
        <v>8000</v>
      </c>
      <c r="K75" s="15">
        <v>0</v>
      </c>
      <c r="L75" s="15">
        <v>0</v>
      </c>
      <c r="M75" s="15">
        <v>8000</v>
      </c>
      <c r="N75" s="15">
        <v>0</v>
      </c>
      <c r="O75" s="15">
        <v>0</v>
      </c>
      <c r="P75" s="15">
        <v>0</v>
      </c>
      <c r="Q75" s="14">
        <f t="shared" si="0"/>
        <v>8000</v>
      </c>
      <c r="R75" s="36"/>
    </row>
    <row r="76" spans="1:18" hidden="1" x14ac:dyDescent="0.2">
      <c r="A76" s="11" t="s">
        <v>144</v>
      </c>
      <c r="B76" s="11" t="s">
        <v>146</v>
      </c>
      <c r="C76" s="12" t="s">
        <v>145</v>
      </c>
      <c r="D76" s="13" t="s">
        <v>147</v>
      </c>
      <c r="E76" s="14">
        <v>30000</v>
      </c>
      <c r="F76" s="15">
        <v>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4">
        <f t="shared" si="0"/>
        <v>30000</v>
      </c>
      <c r="R76" s="36"/>
    </row>
    <row r="77" spans="1:18" ht="63.75" hidden="1" x14ac:dyDescent="0.2">
      <c r="A77" s="31" t="s">
        <v>198</v>
      </c>
      <c r="B77" s="31" t="s">
        <v>199</v>
      </c>
      <c r="C77" s="31"/>
      <c r="D77" s="32" t="s">
        <v>200</v>
      </c>
      <c r="E77" s="9">
        <f>E78</f>
        <v>5001200</v>
      </c>
      <c r="F77" s="10">
        <f t="shared" ref="F77:Q77" si="22">F78</f>
        <v>5001200</v>
      </c>
      <c r="G77" s="10">
        <f t="shared" si="22"/>
        <v>0</v>
      </c>
      <c r="H77" s="10">
        <f t="shared" si="22"/>
        <v>0</v>
      </c>
      <c r="I77" s="10">
        <f t="shared" si="22"/>
        <v>0</v>
      </c>
      <c r="J77" s="9">
        <f t="shared" si="22"/>
        <v>0</v>
      </c>
      <c r="K77" s="10">
        <f t="shared" si="22"/>
        <v>0</v>
      </c>
      <c r="L77" s="10">
        <f t="shared" si="22"/>
        <v>0</v>
      </c>
      <c r="M77" s="10">
        <f t="shared" si="22"/>
        <v>0</v>
      </c>
      <c r="N77" s="10">
        <f t="shared" si="22"/>
        <v>0</v>
      </c>
      <c r="O77" s="10">
        <f t="shared" si="22"/>
        <v>0</v>
      </c>
      <c r="P77" s="10">
        <f t="shared" si="22"/>
        <v>0</v>
      </c>
      <c r="Q77" s="9">
        <f t="shared" si="22"/>
        <v>5001200</v>
      </c>
      <c r="R77" s="36"/>
    </row>
    <row r="78" spans="1:18" ht="38.25" hidden="1" x14ac:dyDescent="0.2">
      <c r="A78" s="11" t="s">
        <v>148</v>
      </c>
      <c r="B78" s="11" t="s">
        <v>150</v>
      </c>
      <c r="C78" s="12" t="s">
        <v>149</v>
      </c>
      <c r="D78" s="13" t="s">
        <v>151</v>
      </c>
      <c r="E78" s="14">
        <v>5001200</v>
      </c>
      <c r="F78" s="15">
        <v>5001200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4">
        <f t="shared" si="0"/>
        <v>5001200</v>
      </c>
      <c r="R78" s="36"/>
    </row>
    <row r="79" spans="1:18" ht="38.25" hidden="1" x14ac:dyDescent="0.2">
      <c r="A79" s="5" t="s">
        <v>201</v>
      </c>
      <c r="B79" s="5" t="s">
        <v>202</v>
      </c>
      <c r="C79" s="25" t="s">
        <v>149</v>
      </c>
      <c r="D79" s="8" t="s">
        <v>203</v>
      </c>
      <c r="E79" s="9">
        <f>E81+E80</f>
        <v>3260307</v>
      </c>
      <c r="F79" s="10">
        <f t="shared" ref="F79:Q79" si="23">F81+F80</f>
        <v>3260307</v>
      </c>
      <c r="G79" s="10">
        <f t="shared" si="23"/>
        <v>0</v>
      </c>
      <c r="H79" s="10">
        <f t="shared" si="23"/>
        <v>0</v>
      </c>
      <c r="I79" s="10">
        <f t="shared" si="23"/>
        <v>0</v>
      </c>
      <c r="J79" s="9">
        <f t="shared" si="23"/>
        <v>0</v>
      </c>
      <c r="K79" s="10">
        <f t="shared" si="23"/>
        <v>0</v>
      </c>
      <c r="L79" s="10">
        <f t="shared" si="23"/>
        <v>0</v>
      </c>
      <c r="M79" s="10">
        <f t="shared" si="23"/>
        <v>0</v>
      </c>
      <c r="N79" s="10">
        <f t="shared" si="23"/>
        <v>0</v>
      </c>
      <c r="O79" s="10">
        <f t="shared" si="23"/>
        <v>0</v>
      </c>
      <c r="P79" s="10">
        <f t="shared" si="23"/>
        <v>0</v>
      </c>
      <c r="Q79" s="14">
        <f t="shared" si="23"/>
        <v>3260307</v>
      </c>
      <c r="R79" s="36"/>
    </row>
    <row r="80" spans="1:18" ht="76.5" hidden="1" x14ac:dyDescent="0.2">
      <c r="A80" s="11" t="s">
        <v>213</v>
      </c>
      <c r="B80" s="11" t="s">
        <v>214</v>
      </c>
      <c r="C80" s="12" t="s">
        <v>149</v>
      </c>
      <c r="D80" s="13" t="s">
        <v>215</v>
      </c>
      <c r="E80" s="14">
        <v>500000</v>
      </c>
      <c r="F80" s="15">
        <v>500000</v>
      </c>
      <c r="G80" s="15">
        <v>0</v>
      </c>
      <c r="H80" s="15">
        <v>0</v>
      </c>
      <c r="I80" s="15">
        <v>0</v>
      </c>
      <c r="J80" s="14">
        <v>0</v>
      </c>
      <c r="K80" s="10"/>
      <c r="L80" s="10"/>
      <c r="M80" s="10"/>
      <c r="N80" s="10"/>
      <c r="O80" s="10"/>
      <c r="P80" s="10"/>
      <c r="Q80" s="14">
        <f t="shared" si="0"/>
        <v>500000</v>
      </c>
      <c r="R80" s="36"/>
    </row>
    <row r="81" spans="1:18" x14ac:dyDescent="0.2">
      <c r="A81" s="11" t="s">
        <v>152</v>
      </c>
      <c r="B81" s="11" t="s">
        <v>153</v>
      </c>
      <c r="C81" s="12" t="s">
        <v>149</v>
      </c>
      <c r="D81" s="13" t="s">
        <v>154</v>
      </c>
      <c r="E81" s="14">
        <v>2760307</v>
      </c>
      <c r="F81" s="15">
        <v>2760307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4">
        <f t="shared" si="0"/>
        <v>2760307</v>
      </c>
      <c r="R81" s="37">
        <v>1</v>
      </c>
    </row>
    <row r="82" spans="1:18" ht="38.25" hidden="1" x14ac:dyDescent="0.2">
      <c r="A82" s="11" t="s">
        <v>155</v>
      </c>
      <c r="B82" s="11" t="s">
        <v>156</v>
      </c>
      <c r="C82" s="12" t="s">
        <v>149</v>
      </c>
      <c r="D82" s="13" t="s">
        <v>157</v>
      </c>
      <c r="E82" s="14">
        <v>37000</v>
      </c>
      <c r="F82" s="15">
        <v>37000</v>
      </c>
      <c r="G82" s="15">
        <v>0</v>
      </c>
      <c r="H82" s="15">
        <v>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4">
        <f t="shared" si="0"/>
        <v>37000</v>
      </c>
      <c r="R82" s="36"/>
    </row>
    <row r="83" spans="1:18" x14ac:dyDescent="0.2">
      <c r="A83" s="16" t="s">
        <v>158</v>
      </c>
      <c r="B83" s="17" t="s">
        <v>158</v>
      </c>
      <c r="C83" s="18" t="s">
        <v>158</v>
      </c>
      <c r="D83" s="19" t="s">
        <v>159</v>
      </c>
      <c r="E83" s="9">
        <f t="shared" ref="E83:Q83" si="24">E13</f>
        <v>60078516.479999997</v>
      </c>
      <c r="F83" s="9">
        <f t="shared" si="24"/>
        <v>59706516.479999997</v>
      </c>
      <c r="G83" s="9">
        <f t="shared" si="24"/>
        <v>35174002</v>
      </c>
      <c r="H83" s="9">
        <f t="shared" si="24"/>
        <v>2541800</v>
      </c>
      <c r="I83" s="9">
        <f t="shared" si="24"/>
        <v>342000</v>
      </c>
      <c r="J83" s="9">
        <f t="shared" si="24"/>
        <v>12894491.73</v>
      </c>
      <c r="K83" s="9">
        <f t="shared" si="24"/>
        <v>11510074.73</v>
      </c>
      <c r="L83" s="9">
        <f t="shared" si="24"/>
        <v>11223189.73</v>
      </c>
      <c r="M83" s="9">
        <f t="shared" si="24"/>
        <v>630987</v>
      </c>
      <c r="N83" s="9">
        <f t="shared" si="24"/>
        <v>0</v>
      </c>
      <c r="O83" s="9">
        <f t="shared" si="24"/>
        <v>12000</v>
      </c>
      <c r="P83" s="9">
        <f t="shared" si="24"/>
        <v>12263504.73</v>
      </c>
      <c r="Q83" s="9">
        <f t="shared" si="24"/>
        <v>72973008.209999993</v>
      </c>
      <c r="R83" s="39">
        <v>1</v>
      </c>
    </row>
    <row r="84" spans="1:18" hidden="1" x14ac:dyDescent="0.2">
      <c r="E84" s="33">
        <f>E15+E17+E34+E43+E47+E49+E56+E59+E61+E67+E70+E74+E76+E77+E79+E82+E32+E72</f>
        <v>60078516.480000004</v>
      </c>
      <c r="F84" s="33">
        <f>F15+F17+F34+F43+F47+F49+F56+F59+F61+F67+F70+F74+F76+F77+F79+F82+F32+F72</f>
        <v>59706516.480000004</v>
      </c>
      <c r="G84" s="33">
        <f>G15+G17+G34+G43+G47+G49+G56+G59+G61+G67+G70+G74+G76+G77+G79+G82+G32+G72</f>
        <v>35174002</v>
      </c>
      <c r="H84" s="33">
        <f>H15+H17+H34+H43+H47+H49+H56+H59+H61+H67+H70+H74+H76+H77+H79+H82+H32+H72</f>
        <v>2541800</v>
      </c>
      <c r="I84" s="33">
        <f>I15+I17+I34+I43+I47+I49+I56+I59+I61+I67+I70+I74+I76+I77+I79+I82+I32+I72</f>
        <v>342000</v>
      </c>
      <c r="J84" s="33">
        <f t="shared" ref="J84:P84" si="25">J15+J17+J32+J34+J43+J47+J49+J56+J59+J67+J70+J72+J74+J76+J77+J79</f>
        <v>12894491.73</v>
      </c>
      <c r="K84" s="33">
        <f t="shared" si="25"/>
        <v>11510074.73</v>
      </c>
      <c r="L84" s="33">
        <f t="shared" si="25"/>
        <v>11223189.73</v>
      </c>
      <c r="M84" s="33">
        <f t="shared" si="25"/>
        <v>630987</v>
      </c>
      <c r="N84" s="33">
        <f t="shared" si="25"/>
        <v>0</v>
      </c>
      <c r="O84" s="33">
        <f t="shared" si="25"/>
        <v>12000</v>
      </c>
      <c r="P84" s="33">
        <f t="shared" si="25"/>
        <v>12263504.73</v>
      </c>
      <c r="Q84" s="33">
        <f>Q15+Q17+Q32+Q34+Q43+Q47+Q49+Q56+Q59+Q67+Q70+Q72+Q74+Q76+Q77+Q79+Q82</f>
        <v>72973008.210000008</v>
      </c>
    </row>
    <row r="85" spans="1:18" hidden="1" x14ac:dyDescent="0.2">
      <c r="E85" s="33">
        <f>E84-E83</f>
        <v>0</v>
      </c>
      <c r="F85" s="33">
        <f t="shared" ref="F85:J85" si="26">F84-F83</f>
        <v>0</v>
      </c>
      <c r="G85" s="33">
        <f t="shared" si="26"/>
        <v>0</v>
      </c>
      <c r="H85" s="33">
        <f t="shared" si="26"/>
        <v>0</v>
      </c>
      <c r="I85" s="33">
        <f t="shared" si="26"/>
        <v>0</v>
      </c>
      <c r="J85" s="33">
        <f t="shared" si="26"/>
        <v>0</v>
      </c>
      <c r="K85" s="33">
        <f t="shared" ref="K85" si="27">K84-K83</f>
        <v>0</v>
      </c>
      <c r="L85" s="33">
        <f t="shared" ref="L85" si="28">L84-L83</f>
        <v>0</v>
      </c>
      <c r="M85" s="33">
        <f t="shared" ref="M85" si="29">M84-M83</f>
        <v>0</v>
      </c>
      <c r="N85" s="33">
        <f t="shared" ref="N85" si="30">N84-N83</f>
        <v>0</v>
      </c>
      <c r="O85" s="33">
        <f t="shared" ref="O85" si="31">O84-O83</f>
        <v>0</v>
      </c>
      <c r="P85" s="33">
        <f t="shared" ref="P85" si="32">P84-P83</f>
        <v>0</v>
      </c>
      <c r="Q85" s="33">
        <f t="shared" ref="Q85" si="33">Q84-Q83</f>
        <v>0</v>
      </c>
    </row>
    <row r="86" spans="1:18" hidden="1" x14ac:dyDescent="0.2">
      <c r="B86" s="2"/>
      <c r="I86" s="2"/>
    </row>
  </sheetData>
  <autoFilter ref="A1:R86">
    <filterColumn colId="17">
      <customFilters>
        <customFilter operator="notEqual" val=" "/>
      </customFilters>
    </filterColumn>
  </autoFilter>
  <mergeCells count="24">
    <mergeCell ref="I9:I11"/>
    <mergeCell ref="J8:P8"/>
    <mergeCell ref="J9:J11"/>
    <mergeCell ref="K9:K11"/>
    <mergeCell ref="M9:M11"/>
    <mergeCell ref="N9:O9"/>
    <mergeCell ref="N10:N11"/>
    <mergeCell ref="O10:O11"/>
    <mergeCell ref="N2:Q2"/>
    <mergeCell ref="A5:Q5"/>
    <mergeCell ref="A6:Q6"/>
    <mergeCell ref="A8:A11"/>
    <mergeCell ref="B8:B11"/>
    <mergeCell ref="C8:C11"/>
    <mergeCell ref="D8:D11"/>
    <mergeCell ref="E8:I8"/>
    <mergeCell ref="E9:E11"/>
    <mergeCell ref="F9:F11"/>
    <mergeCell ref="G9:H9"/>
    <mergeCell ref="L10:L11"/>
    <mergeCell ref="P9:P11"/>
    <mergeCell ref="Q8:Q11"/>
    <mergeCell ref="G10:G11"/>
    <mergeCell ref="H10:H11"/>
  </mergeCells>
  <pageMargins left="0" right="0" top="0.39370078740157483" bottom="0.19685039370078741" header="0" footer="0"/>
  <pageSetup paperSize="9" scale="6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2019-11-11T08:43:23Z</cp:lastPrinted>
  <dcterms:created xsi:type="dcterms:W3CDTF">2019-05-29T07:22:12Z</dcterms:created>
  <dcterms:modified xsi:type="dcterms:W3CDTF">2019-11-11T08:44:22Z</dcterms:modified>
</cp:coreProperties>
</file>