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НАП ПК№5\Desktop\Перша сесія 2020\"/>
    </mc:Choice>
  </mc:AlternateContent>
  <bookViews>
    <workbookView xWindow="0" yWindow="0" windowWidth="28800" windowHeight="12330" activeTab="5"/>
  </bookViews>
  <sheets>
    <sheet name="Дод 1" sheetId="3" r:id="rId1"/>
    <sheet name="дод2" sheetId="6" r:id="rId2"/>
    <sheet name="дод3" sheetId="5" r:id="rId3"/>
    <sheet name="дод5" sheetId="7" r:id="rId4"/>
    <sheet name="Дод6" sheetId="1" r:id="rId5"/>
    <sheet name="Дод7" sheetId="2" r:id="rId6"/>
  </sheets>
  <definedNames>
    <definedName name="_xlnm._FilterDatabase" localSheetId="0" hidden="1">'Дод 1'!$A$1:$G$82</definedName>
    <definedName name="_xlnm._FilterDatabase" localSheetId="2" hidden="1">дод3!$A$1:$R$81</definedName>
    <definedName name="_xlnm._FilterDatabase" localSheetId="4" hidden="1">Дод6!$A$1:$K$41</definedName>
    <definedName name="_xlnm._FilterDatabase" localSheetId="5" hidden="1">Дод7!$A$1:$K$42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5" i="7" l="1"/>
  <c r="AJ25" i="7"/>
  <c r="AI25" i="7"/>
  <c r="AH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O25" i="7"/>
  <c r="M25" i="7"/>
  <c r="L25" i="7"/>
  <c r="H25" i="7"/>
  <c r="G25" i="7"/>
  <c r="F25" i="7"/>
  <c r="E25" i="7"/>
  <c r="D25" i="7"/>
  <c r="C25" i="7"/>
  <c r="AM24" i="7"/>
  <c r="AI24" i="7"/>
  <c r="AE23" i="7"/>
  <c r="R23" i="7"/>
  <c r="AM23" i="7" s="1"/>
  <c r="I23" i="7"/>
  <c r="P23" i="7" s="1"/>
  <c r="AM22" i="7"/>
  <c r="P22" i="7"/>
  <c r="R21" i="7"/>
  <c r="AM21" i="7" s="1"/>
  <c r="I21" i="7"/>
  <c r="P21" i="7" s="1"/>
  <c r="R20" i="7"/>
  <c r="AM20" i="7" s="1"/>
  <c r="J20" i="7"/>
  <c r="I20" i="7" s="1"/>
  <c r="P20" i="7" s="1"/>
  <c r="R19" i="7"/>
  <c r="AM19" i="7" s="1"/>
  <c r="P19" i="7"/>
  <c r="K19" i="7"/>
  <c r="K25" i="7" s="1"/>
  <c r="J19" i="7"/>
  <c r="I19" i="7"/>
  <c r="AM18" i="7"/>
  <c r="R18" i="7"/>
  <c r="I18" i="7"/>
  <c r="P18" i="7" s="1"/>
  <c r="AM17" i="7"/>
  <c r="AM25" i="7" s="1"/>
  <c r="AG17" i="7"/>
  <c r="AG25" i="7" s="1"/>
  <c r="R17" i="7"/>
  <c r="R25" i="7" s="1"/>
  <c r="I17" i="7"/>
  <c r="I25" i="7" s="1"/>
  <c r="F17" i="7"/>
  <c r="J25" i="7" l="1"/>
  <c r="P17" i="7"/>
  <c r="P25" i="7" s="1"/>
  <c r="D24" i="6" l="1"/>
  <c r="E23" i="6"/>
  <c r="D23" i="6"/>
  <c r="C23" i="6" s="1"/>
  <c r="C22" i="6"/>
  <c r="E17" i="6"/>
  <c r="F17" i="6" s="1"/>
  <c r="F14" i="6" s="1"/>
  <c r="F13" i="6" s="1"/>
  <c r="F18" i="6" s="1"/>
  <c r="E16" i="6"/>
  <c r="E14" i="6" s="1"/>
  <c r="E13" i="6" s="1"/>
  <c r="E18" i="6" s="1"/>
  <c r="D16" i="6"/>
  <c r="C15" i="6"/>
  <c r="D14" i="6"/>
  <c r="D13" i="6" s="1"/>
  <c r="D18" i="6" l="1"/>
  <c r="C13" i="6"/>
  <c r="C18" i="6" s="1"/>
  <c r="C14" i="6"/>
  <c r="C17" i="6"/>
  <c r="D21" i="6"/>
  <c r="C16" i="6"/>
  <c r="E24" i="6"/>
  <c r="F24" i="6" l="1"/>
  <c r="F21" i="6" s="1"/>
  <c r="F20" i="6" s="1"/>
  <c r="F25" i="6" s="1"/>
  <c r="E21" i="6"/>
  <c r="E20" i="6" s="1"/>
  <c r="E25" i="6" s="1"/>
  <c r="C24" i="6"/>
  <c r="D20" i="6"/>
  <c r="D25" i="6" l="1"/>
  <c r="C20" i="6"/>
  <c r="C25" i="6" s="1"/>
  <c r="C21" i="6"/>
  <c r="Q79" i="5" l="1"/>
  <c r="P79" i="5"/>
  <c r="O79" i="5"/>
  <c r="N79" i="5"/>
  <c r="M79" i="5"/>
  <c r="L79" i="5"/>
  <c r="K79" i="5"/>
  <c r="J79" i="5"/>
  <c r="I79" i="5"/>
  <c r="H79" i="5"/>
  <c r="G79" i="5"/>
  <c r="F79" i="5"/>
  <c r="E79" i="5"/>
  <c r="Q78" i="5"/>
  <c r="Q77" i="5"/>
  <c r="Q76" i="5" s="1"/>
  <c r="P76" i="5"/>
  <c r="O76" i="5"/>
  <c r="N76" i="5"/>
  <c r="M76" i="5"/>
  <c r="L76" i="5"/>
  <c r="K76" i="5"/>
  <c r="J76" i="5"/>
  <c r="I76" i="5"/>
  <c r="H76" i="5"/>
  <c r="G76" i="5"/>
  <c r="F76" i="5"/>
  <c r="E76" i="5"/>
  <c r="Q75" i="5"/>
  <c r="Q74" i="5" s="1"/>
  <c r="P74" i="5"/>
  <c r="O74" i="5"/>
  <c r="N74" i="5"/>
  <c r="M74" i="5"/>
  <c r="L74" i="5"/>
  <c r="K74" i="5"/>
  <c r="J74" i="5"/>
  <c r="I74" i="5"/>
  <c r="H74" i="5"/>
  <c r="G74" i="5"/>
  <c r="F74" i="5"/>
  <c r="E74" i="5"/>
  <c r="Q73" i="5"/>
  <c r="Q72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Q68" i="5"/>
  <c r="Q66" i="5" s="1"/>
  <c r="P66" i="5"/>
  <c r="O66" i="5"/>
  <c r="N66" i="5"/>
  <c r="M66" i="5"/>
  <c r="L66" i="5"/>
  <c r="K66" i="5"/>
  <c r="J66" i="5"/>
  <c r="I66" i="5"/>
  <c r="H66" i="5"/>
  <c r="G66" i="5"/>
  <c r="F66" i="5"/>
  <c r="E66" i="5"/>
  <c r="Q65" i="5"/>
  <c r="Q64" i="5"/>
  <c r="Q63" i="5" s="1"/>
  <c r="P63" i="5"/>
  <c r="O63" i="5"/>
  <c r="N63" i="5"/>
  <c r="M63" i="5"/>
  <c r="L63" i="5"/>
  <c r="K63" i="5"/>
  <c r="J63" i="5"/>
  <c r="I63" i="5"/>
  <c r="H63" i="5"/>
  <c r="G63" i="5"/>
  <c r="F63" i="5"/>
  <c r="E63" i="5"/>
  <c r="Q62" i="5"/>
  <c r="Q61" i="5"/>
  <c r="Q60" i="5"/>
  <c r="Q59" i="5" s="1"/>
  <c r="P59" i="5"/>
  <c r="O59" i="5"/>
  <c r="N59" i="5"/>
  <c r="M59" i="5"/>
  <c r="L59" i="5"/>
  <c r="K59" i="5"/>
  <c r="J59" i="5"/>
  <c r="I59" i="5"/>
  <c r="H59" i="5"/>
  <c r="G59" i="5"/>
  <c r="F59" i="5"/>
  <c r="E59" i="5"/>
  <c r="Q58" i="5"/>
  <c r="Q56" i="5" s="1"/>
  <c r="Q57" i="5"/>
  <c r="P56" i="5"/>
  <c r="O56" i="5"/>
  <c r="N56" i="5"/>
  <c r="M56" i="5"/>
  <c r="L56" i="5"/>
  <c r="K56" i="5"/>
  <c r="J56" i="5"/>
  <c r="I56" i="5"/>
  <c r="H56" i="5"/>
  <c r="G56" i="5"/>
  <c r="F56" i="5"/>
  <c r="E56" i="5"/>
  <c r="Q55" i="5"/>
  <c r="Q54" i="5"/>
  <c r="Q52" i="5" s="1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 s="1"/>
  <c r="P50" i="5"/>
  <c r="O50" i="5"/>
  <c r="N50" i="5"/>
  <c r="M50" i="5"/>
  <c r="L50" i="5"/>
  <c r="K50" i="5"/>
  <c r="J50" i="5"/>
  <c r="I50" i="5"/>
  <c r="H50" i="5"/>
  <c r="G50" i="5"/>
  <c r="F50" i="5"/>
  <c r="E50" i="5"/>
  <c r="Q49" i="5"/>
  <c r="Q48" i="5"/>
  <c r="Q47" i="5"/>
  <c r="Q46" i="5" s="1"/>
  <c r="P46" i="5"/>
  <c r="O46" i="5"/>
  <c r="N46" i="5"/>
  <c r="M46" i="5"/>
  <c r="L46" i="5"/>
  <c r="K46" i="5"/>
  <c r="J46" i="5"/>
  <c r="I46" i="5"/>
  <c r="H46" i="5"/>
  <c r="G46" i="5"/>
  <c r="F46" i="5"/>
  <c r="E46" i="5"/>
  <c r="Q45" i="5"/>
  <c r="Q44" i="5"/>
  <c r="Q43" i="5"/>
  <c r="Q42" i="5"/>
  <c r="Q41" i="5"/>
  <c r="Q40" i="5"/>
  <c r="Q39" i="5"/>
  <c r="Q38" i="5"/>
  <c r="P37" i="5"/>
  <c r="O37" i="5"/>
  <c r="N37" i="5"/>
  <c r="M37" i="5"/>
  <c r="L37" i="5"/>
  <c r="K37" i="5"/>
  <c r="J37" i="5"/>
  <c r="I37" i="5"/>
  <c r="H37" i="5"/>
  <c r="G37" i="5"/>
  <c r="F37" i="5"/>
  <c r="E37" i="5"/>
  <c r="Q36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Q32" i="5"/>
  <c r="Q31" i="5"/>
  <c r="Q30" i="5"/>
  <c r="Q29" i="5"/>
  <c r="E28" i="5"/>
  <c r="Q28" i="5" s="1"/>
  <c r="Q27" i="5"/>
  <c r="Q26" i="5"/>
  <c r="Q25" i="5"/>
  <c r="Q24" i="5"/>
  <c r="Q23" i="5"/>
  <c r="G23" i="5"/>
  <c r="Q22" i="5"/>
  <c r="Q21" i="5"/>
  <c r="Q20" i="5"/>
  <c r="Q19" i="5" s="1"/>
  <c r="P19" i="5"/>
  <c r="O19" i="5"/>
  <c r="N19" i="5"/>
  <c r="M19" i="5"/>
  <c r="L19" i="5"/>
  <c r="K19" i="5"/>
  <c r="J19" i="5"/>
  <c r="I19" i="5"/>
  <c r="H19" i="5"/>
  <c r="G19" i="5"/>
  <c r="F19" i="5"/>
  <c r="E19" i="5"/>
  <c r="Q18" i="5"/>
  <c r="Q17" i="5"/>
  <c r="Q16" i="5" s="1"/>
  <c r="P16" i="5"/>
  <c r="P80" i="5" s="1"/>
  <c r="O16" i="5"/>
  <c r="N16" i="5"/>
  <c r="M16" i="5"/>
  <c r="L16" i="5"/>
  <c r="L80" i="5" s="1"/>
  <c r="K16" i="5"/>
  <c r="J16" i="5"/>
  <c r="I16" i="5"/>
  <c r="H16" i="5"/>
  <c r="H80" i="5" s="1"/>
  <c r="G16" i="5"/>
  <c r="F16" i="5"/>
  <c r="E16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I80" i="5" l="1"/>
  <c r="J80" i="5"/>
  <c r="J81" i="5" s="1"/>
  <c r="N80" i="5"/>
  <c r="N81" i="5" s="1"/>
  <c r="G80" i="5"/>
  <c r="G81" i="5" s="1"/>
  <c r="K80" i="5"/>
  <c r="O80" i="5"/>
  <c r="O81" i="5" s="1"/>
  <c r="M80" i="5"/>
  <c r="M81" i="5" s="1"/>
  <c r="F80" i="5"/>
  <c r="F81" i="5" s="1"/>
  <c r="Q37" i="5"/>
  <c r="Q80" i="5" s="1"/>
  <c r="Q81" i="5" s="1"/>
  <c r="E80" i="5"/>
  <c r="E81" i="5" s="1"/>
  <c r="K81" i="5"/>
  <c r="H81" i="5"/>
  <c r="L81" i="5"/>
  <c r="P81" i="5"/>
  <c r="I81" i="5"/>
  <c r="C82" i="3" l="1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I41" i="1" l="1"/>
  <c r="I33" i="1" l="1"/>
  <c r="J42" i="2" l="1"/>
  <c r="I37" i="2"/>
  <c r="I42" i="2" s="1"/>
  <c r="I13" i="2" s="1"/>
  <c r="I12" i="2" s="1"/>
  <c r="G37" i="2"/>
  <c r="G35" i="2"/>
  <c r="G34" i="2"/>
  <c r="G33" i="2"/>
  <c r="G32" i="2"/>
  <c r="G31" i="2"/>
  <c r="G29" i="2"/>
  <c r="G28" i="2"/>
  <c r="G27" i="2"/>
  <c r="H26" i="2"/>
  <c r="G26" i="2" s="1"/>
  <c r="G21" i="2"/>
  <c r="G19" i="2"/>
  <c r="G17" i="2"/>
  <c r="G16" i="2"/>
  <c r="G15" i="2"/>
  <c r="J13" i="2"/>
  <c r="J12" i="2" s="1"/>
  <c r="G42" i="2" l="1"/>
  <c r="H42" i="2"/>
  <c r="H13" i="2" s="1"/>
  <c r="H12" i="2" l="1"/>
  <c r="G12" i="2" s="1"/>
  <c r="G13" i="2"/>
  <c r="I22" i="1" l="1"/>
  <c r="I17" i="1" l="1"/>
  <c r="G17" i="1"/>
  <c r="I40" i="1" l="1"/>
</calcChain>
</file>

<file path=xl/sharedStrings.xml><?xml version="1.0" encoding="utf-8"?>
<sst xmlns="http://schemas.openxmlformats.org/spreadsheetml/2006/main" count="772" uniqueCount="452">
  <si>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</si>
  <si>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</si>
  <si>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</si>
  <si>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0110000</t>
  </si>
  <si>
    <t>х</t>
  </si>
  <si>
    <t>Зимнівська сільська рада</t>
  </si>
  <si>
    <t>0921</t>
  </si>
  <si>
    <t>0111020</t>
  </si>
  <si>
    <t>капітальні видатки</t>
  </si>
  <si>
    <t>Розподіл коштів бюджету розвитку за об"єктами у 2020 році</t>
  </si>
  <si>
    <t>в тому числі за рахунок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</si>
  <si>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УСЬОГО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</si>
  <si>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</si>
  <si>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проектні роботи</t>
  </si>
  <si>
    <t>Загальна тривалість будівництва  (рік початку і завершення)</t>
  </si>
  <si>
    <t>Загальна вартість будівництва, гривень</t>
  </si>
  <si>
    <t>Рівень виконання робіт на початок бюджетного періоду,%</t>
  </si>
  <si>
    <t>Обсяг видатків бюджету розвитку,  які спрямовуються на будівництво об"єкта у бюджетному періоді, гривень</t>
  </si>
  <si>
    <t>Рівень готовності об"єкта на кінець бюджетного періоду,%</t>
  </si>
  <si>
    <t>0100000</t>
  </si>
  <si>
    <t>'Надання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</si>
  <si>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0111010</t>
  </si>
  <si>
    <t>1010</t>
  </si>
  <si>
    <t>0910</t>
  </si>
  <si>
    <t>Надання дошкільної освіти</t>
  </si>
  <si>
    <t xml:space="preserve"> НВК “Загальноосвітньої школиI—III ступенів — ліцей” с. Зимне Володимир-Волинського району Волинської області по вул.Миру,1-капітальний ремонт даху</t>
  </si>
  <si>
    <t>2019-2020</t>
  </si>
  <si>
    <t>'в тому числі: залишку коштів освітньої субвенції з державного бюджету місцевим бюджетам, що утворився на початок бюджетного періоду</t>
  </si>
  <si>
    <t>03503000000</t>
  </si>
  <si>
    <t>(код бюджету)</t>
  </si>
  <si>
    <t>Дошкільний навчальний  заклад по  вул.Богдана Хмельницького,1б с.Хмелівка Володимир-Волинського району Волинської області І поверх, капітальний ремонт</t>
  </si>
  <si>
    <t>ЗОШ І-ІІІ ступенів по вул.Шкільна,11 в с.Хобултова Володимир-Волинського району Волинської області , реконструкція,  в тому числі за ПКД та експертизу</t>
  </si>
  <si>
    <t xml:space="preserve"> Загальноосвітня школа  І-ІІ ступеня по вул.Мілашенкова,1 с.Микуличі Володимир-Волинського району Волинської області, капітальний ремонт покрівлі  (за технагляд)</t>
  </si>
  <si>
    <t>0116030</t>
  </si>
  <si>
    <t>6030</t>
  </si>
  <si>
    <t>0620</t>
  </si>
  <si>
    <t>Організація благоустрою населених пунктів</t>
  </si>
  <si>
    <t>0117330</t>
  </si>
  <si>
    <t>Будівництвоінших обєктів комунальної власності</t>
  </si>
  <si>
    <t>0117363</t>
  </si>
  <si>
    <t>Зміни до  додатку № 6</t>
  </si>
  <si>
    <t xml:space="preserve">в тому числі за рахунок  залишку субвенції з державного бюджету місцевим бюджетам на здійснення заходів щодо соціально-економічного розвитку окремих територій </t>
  </si>
  <si>
    <t>в тому числі 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</si>
  <si>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</si>
  <si>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</si>
  <si>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</si>
  <si>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</si>
  <si>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</si>
  <si>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Вулиця Київська села Хобултова Володимир-Волинського району Волинської області, капітальний ремонт</t>
  </si>
  <si>
    <t>Вулиця Гагаріна села Льотниче Володимир-Волинського району Волинської області, капітальний ремонт, кошторисна документація</t>
  </si>
  <si>
    <t xml:space="preserve">Проїзд по вулиці Шевченка від ПК 0+00 до ПК 6+73 в селі Зимне Володимир-Волинського району Волинської області ,капітальний ремонт, за експертизу проекту </t>
  </si>
  <si>
    <t>в тому числі за рахунок субвенція з місцевого бюджету за рахунок залишку коштів освітньої субвенції, що утворився на початок бюджетного періоду</t>
  </si>
  <si>
    <t xml:space="preserve"> ООЗ НВК “Загальноосвітньої школиI—III ступенів — ліцей” с. Зимне Володимир-Волинського району Волинської області по вул.Миру,1-капітальний ремонт та облаштування нового освітнього простору , в тому числі  за експертизу та проектно-кошторисну документацію</t>
  </si>
  <si>
    <t>в тому числі за рахунок субвенції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</si>
  <si>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Х</t>
  </si>
  <si>
    <t>0111080</t>
  </si>
  <si>
    <t>0990</t>
  </si>
  <si>
    <t>Виконання заходів  в рамках  реалізації програми `Спроможна школа для кращих результатів`</t>
  </si>
  <si>
    <t>0114030</t>
  </si>
  <si>
    <t>4030</t>
  </si>
  <si>
    <t>0824</t>
  </si>
  <si>
    <t>Забезпечення діяльності бібліотек</t>
  </si>
  <si>
    <t>Додаток 5</t>
  </si>
  <si>
    <t>0110150</t>
  </si>
  <si>
    <t>0111162</t>
  </si>
  <si>
    <t>0112111</t>
  </si>
  <si>
    <t>0113032</t>
  </si>
  <si>
    <t>0113033</t>
  </si>
  <si>
    <t>0113112</t>
  </si>
  <si>
    <t>0113140</t>
  </si>
  <si>
    <t>0113192</t>
  </si>
  <si>
    <t>0113210</t>
  </si>
  <si>
    <t>0113242</t>
  </si>
  <si>
    <t>0114082</t>
  </si>
  <si>
    <t>0115061</t>
  </si>
  <si>
    <t>0116020</t>
  </si>
  <si>
    <t>0117110</t>
  </si>
  <si>
    <t>0117130</t>
  </si>
  <si>
    <t>0118831</t>
  </si>
  <si>
    <t>0116084</t>
  </si>
  <si>
    <t>0118220</t>
  </si>
  <si>
    <t>0118340</t>
  </si>
  <si>
    <t>0119800</t>
  </si>
  <si>
    <t>0119770</t>
  </si>
  <si>
    <t>0150</t>
  </si>
  <si>
    <t>3033</t>
  </si>
  <si>
    <t>3140</t>
  </si>
  <si>
    <t>3192</t>
  </si>
  <si>
    <t>3210</t>
  </si>
  <si>
    <t>5061</t>
  </si>
  <si>
    <t>6020</t>
  </si>
  <si>
    <t>6084</t>
  </si>
  <si>
    <t>8340</t>
  </si>
  <si>
    <t>9800</t>
  </si>
  <si>
    <t>9770</t>
  </si>
  <si>
    <t>ВСЬОГО</t>
  </si>
  <si>
    <t>0111</t>
  </si>
  <si>
    <t>0726</t>
  </si>
  <si>
    <t>1070</t>
  </si>
  <si>
    <t>1040</t>
  </si>
  <si>
    <t>1030</t>
  </si>
  <si>
    <t>1050</t>
  </si>
  <si>
    <t>1090</t>
  </si>
  <si>
    <t>0829</t>
  </si>
  <si>
    <t>0810</t>
  </si>
  <si>
    <t>0421</t>
  </si>
  <si>
    <t>1060</t>
  </si>
  <si>
    <t>0610</t>
  </si>
  <si>
    <t>0540</t>
  </si>
  <si>
    <t>0180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</si>
  <si>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</si>
  <si>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Інші програми та заходи у сфері освіти</t>
  </si>
  <si>
    <t>Первинна медична допомога населенню, що надається центрами первинної медичної(медико-санітарної) допомоги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</si>
  <si>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</si>
  <si>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</si>
  <si>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</si>
  <si>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</si>
  <si>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</si>
  <si>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Організація та проведення громадських робіт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</si>
  <si>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</si>
  <si>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</si>
  <si>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</si>
  <si>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</si>
  <si>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 пунктів</t>
  </si>
  <si>
    <t>Реалізація програм в галузі сільського господарства</t>
  </si>
  <si>
    <t>Здійснення заходів із землеустрою</t>
  </si>
  <si>
    <t>Надання кредитів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</si>
  <si>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</si>
  <si>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Заходи та роботи з мобілізаційної підготовки місцевого значення</t>
  </si>
  <si>
    <t>Охорона та раціональне використання природних ресурсів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</si>
  <si>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</si>
  <si>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</si>
  <si>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Найменування місцевої / регіональної програми</t>
  </si>
  <si>
    <t xml:space="preserve">Програма  розвитку місцевого самоврядування 
у територіально об’єднаній громаді Зимнівської сільської ради Володимир-Волинського району на 2017-2020 роки
</t>
  </si>
  <si>
    <t>Програма "Обдарована дитина" Зимнівської територіальної громади на 2016-2020 роки</t>
  </si>
  <si>
    <t>Програма забезпечення прав і законних інтересів дітей, їх соціального захисту та всебічного розвитку на 2018-2022 роки</t>
  </si>
  <si>
    <t>Програма "Шкільний автобус" Зимнівської сільської ради на 2016-2020 роки</t>
  </si>
  <si>
    <t>Програма «Розвитку надання первинної медичної допомоги та відновлення матеріально-технічної бази Комунального підприємства «Володимир-Волинський центр первинної медичної допомоги» на 2019-2020 роки»;</t>
  </si>
  <si>
    <t>Програма соціального захисту населення Зимнівської сільської ради на 2018-2022 роки</t>
  </si>
  <si>
    <t>Цільова соціальна програма оздоровлення та відпочинку дітей Зимнівської сільської ради на 2016-2020 роки</t>
  </si>
  <si>
    <t>Програма занятості населення Зимнівської сільської ради на 2018-2020 роки</t>
  </si>
  <si>
    <t xml:space="preserve">Програма матеріально-технічного забезпечення військових частин до яких мобілізовано жителів Зимнівської сільської ради </t>
  </si>
  <si>
    <t>Програма розвитку культури, мистецтва, туризму та охорони культурної спадщини в Зимнівській сільській раді на 2016-2020 роки</t>
  </si>
  <si>
    <t xml:space="preserve">Програма розвитку 
фізичної культури та спорту на території 
Зимнівської сільської ради на 2016-2020 роки
</t>
  </si>
  <si>
    <t xml:space="preserve">Програма реформування
розвитку житлово-комунального господарства
Зимнівської сільської ради на 2016-2020 роки
</t>
  </si>
  <si>
    <t>Програми розвитку галузі АПК на 2016-2020 роки  Зимнівської сільської ради</t>
  </si>
  <si>
    <t>Програма розвитку земельних відностин та охорони земель Зимнівської сільської ради  на період 2016-2020 роки</t>
  </si>
  <si>
    <t xml:space="preserve">Цільова програма індивідуального житлового будівництва на селі "Власний дім" на 2016-2020 роки Зимнівської сільської ради
незахищеним верствам населення 
Зимнівської сільської ради на 2016 - 2020 роки 
</t>
  </si>
  <si>
    <t xml:space="preserve">Програма охорони
навколишнього природного середовища 
Зимнівської сільської ради на 2016-2020 роки
</t>
  </si>
  <si>
    <t>Комплексна Програма захисту населення і територій від надзвичайних ситуацій техногенного та природного характеру на 2019- 2021 роки по Зимнівській сільській раді</t>
  </si>
  <si>
    <t xml:space="preserve">Програми профілактики рецидивної
злочинності та правопорушень на території Зимнівської
об’єднаної територіальної громади на 2018-2020 роки
</t>
  </si>
  <si>
    <t xml:space="preserve">Програми забезпечення особистої безпеки громадян та пофілактики правопорушень на 2020-2022 роки
</t>
  </si>
  <si>
    <t>Дата і номер документа, яким затверджено місцеву/ регіональну програму</t>
  </si>
  <si>
    <t>Рішення сільської ради №16/6 від 28.07.2017 року</t>
  </si>
  <si>
    <t>Рішення сільської ради №9/18 від 09.12.2016 року</t>
  </si>
  <si>
    <t>Рішення сільської ради №22/5 від 20.12.2017 року</t>
  </si>
  <si>
    <t>Рішення сільської ради №1-2/30 від 23.12.2016 року</t>
  </si>
  <si>
    <t>Рішення №38 від 20.08.2019</t>
  </si>
  <si>
    <t>Рішення сільської ради №25/8 від 17.04.2018 року</t>
  </si>
  <si>
    <t>Рішення сільської ради №1-2/31 від 23.12.2015 року</t>
  </si>
  <si>
    <t>Рішення №21/4 від 11.11.2017 року</t>
  </si>
  <si>
    <t>Рішення сільської ради №5/19 від 24.05.2016 року</t>
  </si>
  <si>
    <t>Рішення сільської ради №8/16 від 07.11.2016 року</t>
  </si>
  <si>
    <t>Рішення сільської ради №1-2/25 від 23.12.2015 року</t>
  </si>
  <si>
    <t>Рішення сільської ради №1-2/23 від 23.12.2015 року</t>
  </si>
  <si>
    <t>Рішення сільської ради №7/16 від 25.08.2016 року</t>
  </si>
  <si>
    <t>Рішення сільської ради №1-2/24 від 23.12.2015 року</t>
  </si>
  <si>
    <t>Рішення сільської ради №7/17 від 25.08.2016 року</t>
  </si>
  <si>
    <t>Рішення сільської ради №24/7 від 02.03.2018 року</t>
  </si>
  <si>
    <t>Рішення сільської ради №1-2/21 від 23.12.2015 року</t>
  </si>
  <si>
    <t>Рішення сільської ради  №35/12 від 18.04.2019 року</t>
  </si>
  <si>
    <t>Рішення №29/5 від 20.09.2018 року</t>
  </si>
  <si>
    <t>проект Рішення №47/ від 04.06.2020 року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</si>
  <si>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</si>
  <si>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</si>
  <si>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</si>
  <si>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</si>
  <si>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</si>
  <si>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0111161</t>
  </si>
  <si>
    <t>1161</t>
  </si>
  <si>
    <t>Забезпечення діяльності інших закладів у сфері освіти</t>
  </si>
  <si>
    <t>Виконання інвестиційних проектів в рамках здійснення заходів щодо соціально-економічного розвитку окремих територій</t>
  </si>
  <si>
    <t>Мережа вуличного освітлення в с.Хобултова Володимир-Волинського району Волинської області, реконструкція</t>
  </si>
  <si>
    <t>Мережа вуличного  освітлення в с.Микуличі  Володимир-Волинського району Волинської області, реконструкція</t>
  </si>
  <si>
    <t>Мережа вуличного  освітлення в с.Когильне  Володимир-Волинського району Волинської області, реконструкція та за  ПКД</t>
  </si>
  <si>
    <t>Мережа вуличного освітлення в с.Хобултова Володимир-Волинського району Волинської області,реконструкція, експертиза та коригування ПКД</t>
  </si>
  <si>
    <t>Мережа вуличного освітлення в с. Зимне по вул. Тиха, Володимир-Волинського району Волинської області,реконструкція та  ПКД</t>
  </si>
  <si>
    <t>Зміни до  додатку № 7</t>
  </si>
  <si>
    <t>Розподіл витрат бюджету  об"єднаної територіальної громади на реалізацію місцевих/регіональних програм у 2020 році</t>
  </si>
  <si>
    <t>Додаток 6</t>
  </si>
  <si>
    <t>Додаток 1</t>
  </si>
  <si>
    <t>до рішення сільської ради № 1/32  від 24.11.2020 року про внесення змін до рішення №43/2 від 23.12.2019 "Про бюджет об"єднаної територіальної громади на 2020 рік"</t>
  </si>
  <si>
    <t>Зміни до  додатку №1</t>
  </si>
  <si>
    <t>ДОХОДИ_x000D_  бюджету об"єднаної територіальної громади на 2020 рік</t>
  </si>
  <si>
    <t>(грн)</t>
  </si>
  <si>
    <t>Код</t>
  </si>
  <si>
    <t>Найменування згідно з Класифікацією доходів бюджету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</si>
  <si>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</si>
  <si>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</si>
  <si>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</si>
  <si>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</si>
  <si>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</si>
  <si>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</si>
  <si>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</si>
  <si>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</si>
  <si>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</si>
  <si>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</si>
  <si>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</si>
  <si>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</si>
  <si>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</si>
  <si>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</si>
  <si>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</si>
  <si>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</si>
  <si>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</si>
  <si>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</si>
  <si>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</si>
  <si>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</si>
  <si>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</si>
  <si>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</si>
  <si>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</si>
  <si>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</si>
  <si>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</si>
  <si>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</si>
  <si>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</si>
  <si>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</si>
  <si>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</si>
  <si>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</si>
  <si>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</si>
  <si>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</si>
  <si>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</si>
  <si>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</si>
  <si>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</si>
  <si>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</si>
  <si>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</si>
  <si>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</si>
  <si>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</si>
  <si>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</si>
  <si>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</si>
  <si>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</si>
  <si>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</si>
  <si>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</si>
  <si>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</si>
  <si>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</si>
  <si>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</si>
  <si>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</si>
  <si>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</si>
  <si>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</si>
  <si>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</si>
  <si>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</si>
  <si>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</si>
  <si>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</si>
  <si>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</si>
  <si>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</si>
  <si>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</si>
  <si>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</si>
  <si>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</si>
  <si>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</si>
  <si>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</si>
  <si>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</si>
  <si>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</si>
  <si>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</si>
  <si>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</si>
  <si>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</si>
  <si>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</si>
  <si>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</si>
  <si>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X</t>
  </si>
  <si>
    <t>Разом доходів</t>
  </si>
  <si>
    <t>Додаток 3</t>
  </si>
  <si>
    <t>Зміни до  додатку №3</t>
  </si>
  <si>
    <t xml:space="preserve">розподіл видатків  бюджету  об'єднаної територіальної громади на 2020 рік </t>
  </si>
  <si>
    <t>(грн.)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</si>
  <si>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</si>
  <si>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</si>
  <si>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</si>
  <si>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</si>
  <si>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</si>
  <si>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</si>
  <si>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</si>
  <si>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капітальні видатки за рахунок коштів, що передаються із загального фонду до бюджету розвитку (спеціального фонду)</t>
  </si>
  <si>
    <t>0110100</t>
  </si>
  <si>
    <t>0100</t>
  </si>
  <si>
    <t>Державне управлiння</t>
  </si>
  <si>
    <t>0110191</t>
  </si>
  <si>
    <t>0191</t>
  </si>
  <si>
    <t>0160</t>
  </si>
  <si>
    <t>Проведення місцевих виборів</t>
  </si>
  <si>
    <t>0111000</t>
  </si>
  <si>
    <t>1000</t>
  </si>
  <si>
    <t>Освiта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</si>
  <si>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</si>
  <si>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</si>
  <si>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в тому числі: освітня субвенція з державного бюджету місцевим бюджетам</t>
  </si>
  <si>
    <t>'в тому числі за рахунок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</si>
  <si>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в тому числі: залишку коштів освітньої субвенції з державного бюджету місцевим бюджетам, що утворився на початок бюджетного періоду
</t>
  </si>
  <si>
    <t>'в тому числі за рахунок залишку коштів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</si>
  <si>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</si>
  <si>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/>
  </si>
  <si>
    <t>0111090</t>
  </si>
  <si>
    <t>0960</t>
  </si>
  <si>
    <t>Надання позашкільної освіти закладами позашкільної освіти, заходи із позашкільної роботи з дітьми</t>
  </si>
  <si>
    <t>0111150</t>
  </si>
  <si>
    <t>1150</t>
  </si>
  <si>
    <t>Методичне забезпечення діяльності закладів освіти</t>
  </si>
  <si>
    <t>1162</t>
  </si>
  <si>
    <t>0111180</t>
  </si>
  <si>
    <t>1180</t>
  </si>
  <si>
    <t>0112000</t>
  </si>
  <si>
    <t>Охорона здоров`я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</si>
  <si>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</si>
  <si>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</si>
  <si>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0113000</t>
  </si>
  <si>
    <t>3000</t>
  </si>
  <si>
    <t>Соцiальний захист та соцiальне забезпечення</t>
  </si>
  <si>
    <t>3032</t>
  </si>
  <si>
    <t>Надання пільг окремим категоріям громадян з оплати послуг зв`язку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</si>
  <si>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</si>
  <si>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</si>
  <si>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</si>
  <si>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3112</t>
  </si>
  <si>
    <t>3242</t>
  </si>
  <si>
    <t>0114000</t>
  </si>
  <si>
    <t xml:space="preserve">Культура і мистецтво 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</si>
  <si>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</si>
  <si>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</si>
  <si>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</si>
  <si>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</si>
  <si>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4082</t>
  </si>
  <si>
    <t>0115000</t>
  </si>
  <si>
    <t>Фізична культура і спорт</t>
  </si>
  <si>
    <t>0116000</t>
  </si>
  <si>
    <t>6000</t>
  </si>
  <si>
    <t>Житлово-комунальне господарство</t>
  </si>
  <si>
    <t>0117100</t>
  </si>
  <si>
    <t>7100</t>
  </si>
  <si>
    <t>Сiльське, лiсове, рибне господарство та мисливство</t>
  </si>
  <si>
    <t>7110</t>
  </si>
  <si>
    <t>7130</t>
  </si>
  <si>
    <t>0117300</t>
  </si>
  <si>
    <t>Будівництво та регіональний розвиток</t>
  </si>
  <si>
    <t>7330</t>
  </si>
  <si>
    <t>0443</t>
  </si>
  <si>
    <t>Будівництво1 інших об`єктів комунальної власності</t>
  </si>
  <si>
    <t>7363</t>
  </si>
  <si>
    <t>0490</t>
  </si>
  <si>
    <t>0117460</t>
  </si>
  <si>
    <t>7460</t>
  </si>
  <si>
    <t>Утримання та розвиток автомобільних доріг та дорожньої інфраструктури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</si>
  <si>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</si>
  <si>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</si>
  <si>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</si>
  <si>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0118100</t>
  </si>
  <si>
    <t>Захист населення і територій від надзвичайних ситуацій техногенного та природного характеру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</si>
  <si>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</si>
  <si>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</si>
  <si>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</si>
  <si>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</si>
  <si>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</si>
  <si>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</si>
  <si>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</si>
  <si>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Громадський порядок та безпека</t>
  </si>
  <si>
    <t>8220</t>
  </si>
  <si>
    <t>0380</t>
  </si>
  <si>
    <t>0118300</t>
  </si>
  <si>
    <t xml:space="preserve">Охорона навколишнього природного середовища </t>
  </si>
  <si>
    <t>Природоохоронні заходи за рахунок цільових фондів</t>
  </si>
  <si>
    <t>0118700</t>
  </si>
  <si>
    <t>8700</t>
  </si>
  <si>
    <t>0133</t>
  </si>
  <si>
    <t>Резервний фонд</t>
  </si>
  <si>
    <t>0119400</t>
  </si>
  <si>
    <t>9400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</si>
  <si>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</si>
  <si>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</si>
  <si>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</si>
  <si>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</si>
  <si>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0119700</t>
  </si>
  <si>
    <t>9700</t>
  </si>
  <si>
    <t>Субвенції з місцевого бюджету іншим місцевим бюджетам на здійснення програм та заходів за рахунок коштів  місцевих бюджетів</t>
  </si>
  <si>
    <t>Додаток 2</t>
  </si>
  <si>
    <t>Зміни до  додатку №2</t>
  </si>
  <si>
    <t xml:space="preserve">Фінансування  бюджету  об'єднаної територіальної громади на 2020 рік     
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</si>
  <si>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</si>
  <si>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</si>
  <si>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</si>
  <si>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</si>
  <si>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</si>
  <si>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</si>
  <si>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</si>
  <si>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</si>
  <si>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</si>
  <si>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</si>
  <si>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</si>
  <si>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Додаток4</t>
  </si>
  <si>
    <t>Міжбюджетні трансферти на 2020 рік</t>
  </si>
  <si>
    <t>Найменування бюджету -одержувача/ 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</si>
  <si>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</si>
  <si>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</si>
  <si>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</si>
  <si>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</si>
  <si>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загального фонду на:</t>
  </si>
  <si>
    <t>спеціального фонду на :</t>
  </si>
  <si>
    <t>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 КПКВК 3719130</t>
  </si>
  <si>
    <t>на надання державної підтримки особам з особливими освітніми потребами за рахунок відповідної субвенції з державного бюдженту КПКВК 3719330</t>
  </si>
  <si>
    <t>інша субвенція КПКВК 0119770</t>
  </si>
  <si>
    <t>в тому числі</t>
  </si>
  <si>
    <t>Субвенція з місцевого бюджету на здійснення переданих видатків у сфері охорони здоров`я за рахунок коштів медичної субвенці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</si>
  <si>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</si>
  <si>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 xml:space="preserve">в тому числі </t>
  </si>
  <si>
    <t>на спільне  утримання територіального центру соціального обслуговування (надання соціальних послуг) Володимир-Волинського району</t>
  </si>
  <si>
    <t xml:space="preserve"> на  утримання районного будинку школяра</t>
  </si>
  <si>
    <t xml:space="preserve">на дотацію за утримання телиць та нетелів в особистих селянських господарствах до 2-річного віку </t>
  </si>
  <si>
    <t xml:space="preserve">на дотацію власникам ОСГ, які утримують три і більше корів </t>
  </si>
  <si>
    <t>надання матеріальної допомоги у розмірі по 100 тис. гривень сім’ям загиблих військовослужбовців, які брали участь в антитерористичній операції та операції Об’єднаних сил на сході України</t>
  </si>
  <si>
    <t xml:space="preserve"> з місцевого бюджету на фінансове забезпечення будівництва, реконструкції, ремонту і утримання автомобільних доріг 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</si>
  <si>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відшкодування коштів за навчання дітей у  ДЮСШ</t>
  </si>
  <si>
    <t>відшкодування коштів за навчання дітей в Устилузькій школі мистецтв</t>
  </si>
  <si>
    <t>Виплати грошової компенсації фізичним особам, які надають соціальні послуги громадянам похилого віку, інвалідам, дітям інвалідам, хворим, які не здатні до самообслуговування і потребують сторонньої допомоги"</t>
  </si>
  <si>
    <t>Забезпечення діяльності районної  бібліотеки</t>
  </si>
  <si>
    <t>Забезпечення діяльності районного будинку культури</t>
  </si>
  <si>
    <t>на утримання трудового архіва</t>
  </si>
  <si>
    <t>на утримання ЦБ відділу освіти та культури  РДА</t>
  </si>
  <si>
    <t>на виконання програми діяльності Володимир-Волинської районної ради</t>
  </si>
  <si>
    <t xml:space="preserve">на виконання районної  програми забезпечення прав і законних інтересів дітей, їх соціального захисту та всебічного розвитку на 2018--2022 роки </t>
  </si>
  <si>
    <t xml:space="preserve"> на відшкодування коштів за навчання дітей, які проживають на території Зимнівської ОТГ, в  дитячій музичній школі м.Володимир-Волинського</t>
  </si>
  <si>
    <t xml:space="preserve">інша субвенція на відшкодування коштів за утримання  дітей в закладах дошкільної освіти , які проживають на території Зимнівської ОТГ </t>
  </si>
  <si>
    <t>інша субвенція на відшкодування коштів за навчання дітей, які проживають на території Зимнівської ОТГ, в Володимир-Волинському інклюзивно-ресурсному центрі</t>
  </si>
  <si>
    <t xml:space="preserve">інша субвенція на  відшкодування вартості інсулінів хворим на цукровий діабет </t>
  </si>
  <si>
    <t>інша субвенція на проведення заходів щодо запобіганню можливості поширення коронавірусу COVID – 19</t>
  </si>
  <si>
    <t>інша субвенція на співфінансування по новому будівництву Зимнівської амбулаторії загальної практики сімейної медицини по вулиці Миру с.Зимне Володимир-Волинського району</t>
  </si>
  <si>
    <t>інша субвенція на співфінансування реконструкції Льотничівського ФАП під Льотничівську амбулаторію загальної практики сімейної медицини в с.Льотниче Володимир-Волинського району Волинської області</t>
  </si>
  <si>
    <t>в тому числі на виконання комплексної Програма захисту населення і територій від надзвичайних ситуацій техногенного та природного характеру на 2019- 2021 роки по Зимнівській сільській раді</t>
  </si>
  <si>
    <t>в тому числі на виконання  Програми забезпечення особистої безпеки громадян та профілактики правопорушень  на 2020- 2022 роки</t>
  </si>
  <si>
    <t>в тому числі на виконання Програми профілактики рецидивної
злочинності та правопорушень на території Зимнівської
об’єднаної територіальної громади на 2018-2020 роки</t>
  </si>
  <si>
    <t>41053900</t>
  </si>
  <si>
    <t>03202100000</t>
  </si>
  <si>
    <t>Обласний бюджет Волинської області</t>
  </si>
  <si>
    <t>03301200000</t>
  </si>
  <si>
    <t>Районний бюджет Володимир - Волинськогог району</t>
  </si>
  <si>
    <t>03505000000</t>
  </si>
  <si>
    <t xml:space="preserve">Бюджет Устилузької міської об"єднаної громади </t>
  </si>
  <si>
    <t>03538000000</t>
  </si>
  <si>
    <t>Бюджет Оваднівської  сільської об"єднаної громади</t>
  </si>
  <si>
    <t>03521000000</t>
  </si>
  <si>
    <t>Бюджет Зарічанської   сільської об"єднаної громади</t>
  </si>
  <si>
    <t>03542000000</t>
  </si>
  <si>
    <t>Бюджет Війницької  сільської об"єднаної громади</t>
  </si>
  <si>
    <t>03202000000</t>
  </si>
  <si>
    <t>Бюджет міста Володимир-Волинського</t>
  </si>
  <si>
    <t>Державний бюджет</t>
  </si>
  <si>
    <t>до рішення сільської ради № 1/32  від 25.11.2020 року про внесення змін до рішення №43/2 від 23.12.2019 "Про бюджет об"єднаної територіальної громади на 2020 рік"</t>
  </si>
  <si>
    <t>Зміни до  додатку  №5</t>
  </si>
  <si>
    <t>Система газопостачання амбулаторії загальної практики сімейної медицини  с.Льотниче Володимир-Волинського району Волинської області, реконструкція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</si>
</sst>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vertical="center" wrapText="1"/>
    </xf>
    <xf numFmtId="2" fontId="0" fillId="0" borderId="1" xfId="0" quotePrefix="1" applyNumberFormat="1" applyFont="1" applyBorder="1" applyAlignment="1">
      <alignment vertical="center" wrapText="1"/>
    </xf>
    <xf numFmtId="2" fontId="4" fillId="0" borderId="1" xfId="0" quotePrefix="1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 wrapText="1"/>
    </xf>
    <xf numFmtId="4" fontId="0" fillId="0" borderId="1" xfId="0" quotePrefix="1" applyNumberFormat="1" applyFont="1" applyBorder="1" applyAlignment="1">
      <alignment horizontal="center" vertical="center" wrapText="1"/>
    </xf>
    <xf numFmtId="4" fontId="0" fillId="0" borderId="1" xfId="0" quotePrefix="1" applyNumberFormat="1" applyFont="1" applyBorder="1" applyAlignment="1">
      <alignment vertical="center" wrapText="1"/>
    </xf>
    <xf numFmtId="49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/>
    </xf>
    <xf numFmtId="0" fontId="0" fillId="0" borderId="0" xfId="0" quotePrefix="1" applyFont="1" applyBorder="1" applyAlignment="1">
      <alignment horizontal="center"/>
    </xf>
    <xf numFmtId="0" fontId="5" fillId="0" borderId="0" xfId="0" applyFont="1"/>
    <xf numFmtId="164" fontId="6" fillId="0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horizontal="center" vertical="center" wrapText="1"/>
    </xf>
    <xf numFmtId="4" fontId="8" fillId="0" borderId="1" xfId="0" quotePrefix="1" applyNumberFormat="1" applyFont="1" applyFill="1" applyBorder="1" applyAlignment="1">
      <alignment horizontal="center" vertical="center" wrapText="1"/>
    </xf>
    <xf numFmtId="4" fontId="8" fillId="0" borderId="1" xfId="0" quotePrefix="1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/>
    </xf>
    <xf numFmtId="0" fontId="11" fillId="0" borderId="1" xfId="0" quotePrefix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distributed"/>
    </xf>
    <xf numFmtId="0" fontId="11" fillId="2" borderId="1" xfId="0" applyFont="1" applyFill="1" applyBorder="1" applyAlignment="1">
      <alignment horizontal="center" vertical="center" wrapText="1" shrinkToFit="1"/>
    </xf>
    <xf numFmtId="2" fontId="11" fillId="0" borderId="3" xfId="0" applyNumberFormat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2" fontId="11" fillId="0" borderId="1" xfId="0" quotePrefix="1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2" fontId="11" fillId="0" borderId="6" xfId="0" quotePrefix="1" applyNumberFormat="1" applyFont="1" applyBorder="1" applyAlignment="1">
      <alignment horizontal="center" vertical="center" wrapText="1"/>
    </xf>
    <xf numFmtId="2" fontId="11" fillId="0" borderId="6" xfId="0" quotePrefix="1" applyNumberFormat="1" applyFont="1" applyBorder="1" applyAlignment="1">
      <alignment vertical="center" wrapText="1"/>
    </xf>
    <xf numFmtId="0" fontId="11" fillId="0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/>
    </xf>
    <xf numFmtId="2" fontId="11" fillId="0" borderId="3" xfId="0" quotePrefix="1" applyNumberFormat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2" fontId="11" fillId="0" borderId="1" xfId="0" quotePrefix="1" applyNumberFormat="1" applyFont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/>
    <xf numFmtId="0" fontId="12" fillId="2" borderId="1" xfId="0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0" fillId="0" borderId="0" xfId="0" applyNumberFormat="1"/>
    <xf numFmtId="3" fontId="0" fillId="0" borderId="2" xfId="0" applyNumberForma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quotePrefix="1" applyNumberFormat="1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3" fontId="0" fillId="0" borderId="2" xfId="0" applyNumberFormat="1" applyFill="1" applyBorder="1" applyAlignment="1">
      <alignment vertical="center" wrapText="1"/>
    </xf>
    <xf numFmtId="3" fontId="0" fillId="0" borderId="0" xfId="0" applyNumberFormat="1" applyFill="1" applyBorder="1" applyAlignment="1">
      <alignment vertical="center" wrapText="1"/>
    </xf>
    <xf numFmtId="2" fontId="3" fillId="0" borderId="1" xfId="0" quotePrefix="1" applyNumberFormat="1" applyFont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3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quotePrefix="1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0" fillId="0" borderId="1" xfId="0" applyFont="1" applyBorder="1"/>
    <xf numFmtId="0" fontId="18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5" xfId="0" applyBorder="1" applyAlignment="1"/>
    <xf numFmtId="0" fontId="0" fillId="0" borderId="0" xfId="0" applyAlignment="1">
      <alignment horizontal="left" wrapText="1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 vertical="justify" wrapText="1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0" fillId="0" borderId="3" xfId="0" quotePrefix="1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vertical="top"/>
    </xf>
    <xf numFmtId="49" fontId="11" fillId="0" borderId="6" xfId="0" applyNumberFormat="1" applyFont="1" applyFill="1" applyBorder="1" applyAlignment="1">
      <alignment horizontal="center" vertical="top"/>
    </xf>
    <xf numFmtId="0" fontId="11" fillId="0" borderId="2" xfId="0" quotePrefix="1" applyFont="1" applyBorder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>
      <alignment horizontal="center" vertical="distributed"/>
    </xf>
    <xf numFmtId="49" fontId="11" fillId="0" borderId="6" xfId="0" applyNumberFormat="1" applyFont="1" applyFill="1" applyBorder="1" applyAlignment="1">
      <alignment horizontal="center" vertical="distributed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6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5"/>
  <sheetViews>
    <sheetView topLeftCell="A4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  <col min="7" max="7" width="0.140625" customWidth="1"/>
  </cols>
  <sheetData>
    <row r="1" spans="1:7" x14ac:dyDescent="0.2">
      <c r="D1" t="s">
        <v>190</v>
      </c>
      <c r="G1">
        <v>1</v>
      </c>
    </row>
    <row r="2" spans="1:7" ht="54" customHeight="1" x14ac:dyDescent="0.2">
      <c r="D2" s="151" t="s">
        <v>449</v>
      </c>
      <c r="E2" s="151"/>
      <c r="F2" s="151"/>
      <c r="G2">
        <v>1</v>
      </c>
    </row>
    <row r="3" spans="1:7" x14ac:dyDescent="0.2">
      <c r="G3">
        <v>1</v>
      </c>
    </row>
    <row r="4" spans="1:7" x14ac:dyDescent="0.2">
      <c r="B4" s="152" t="s">
        <v>192</v>
      </c>
      <c r="C4" s="152"/>
      <c r="D4" s="152"/>
      <c r="E4" s="152"/>
      <c r="G4">
        <v>1</v>
      </c>
    </row>
    <row r="5" spans="1:7" ht="25.5" customHeight="1" x14ac:dyDescent="0.2">
      <c r="A5" s="83"/>
      <c r="B5" s="152" t="s">
        <v>193</v>
      </c>
      <c r="C5" s="152"/>
      <c r="D5" s="152"/>
      <c r="E5" s="152"/>
      <c r="F5" s="84"/>
      <c r="G5">
        <v>1</v>
      </c>
    </row>
    <row r="6" spans="1:7" ht="25.5" customHeight="1" x14ac:dyDescent="0.2">
      <c r="A6" s="85">
        <v>720582000</v>
      </c>
      <c r="B6" s="84"/>
      <c r="C6" s="84"/>
      <c r="D6" s="84"/>
      <c r="E6" s="84"/>
      <c r="F6" s="84"/>
      <c r="G6">
        <v>1</v>
      </c>
    </row>
    <row r="7" spans="1:7" x14ac:dyDescent="0.2">
      <c r="A7" s="27" t="s">
        <v>29</v>
      </c>
      <c r="F7" s="86" t="s">
        <v>194</v>
      </c>
      <c r="G7">
        <v>1</v>
      </c>
    </row>
    <row r="8" spans="1:7" x14ac:dyDescent="0.2">
      <c r="A8" s="153" t="s">
        <v>195</v>
      </c>
      <c r="B8" s="153" t="s">
        <v>196</v>
      </c>
      <c r="C8" s="154" t="s">
        <v>173</v>
      </c>
      <c r="D8" s="153" t="s">
        <v>174</v>
      </c>
      <c r="E8" s="153" t="s">
        <v>175</v>
      </c>
      <c r="F8" s="153"/>
      <c r="G8">
        <v>1</v>
      </c>
    </row>
    <row r="9" spans="1:7" x14ac:dyDescent="0.2">
      <c r="A9" s="153"/>
      <c r="B9" s="153"/>
      <c r="C9" s="153"/>
      <c r="D9" s="153"/>
      <c r="E9" s="153" t="s">
        <v>176</v>
      </c>
      <c r="F9" s="155" t="s">
        <v>177</v>
      </c>
      <c r="G9">
        <v>1</v>
      </c>
    </row>
    <row r="10" spans="1:7" x14ac:dyDescent="0.2">
      <c r="A10" s="153"/>
      <c r="B10" s="153"/>
      <c r="C10" s="153"/>
      <c r="D10" s="153"/>
      <c r="E10" s="153"/>
      <c r="F10" s="153"/>
      <c r="G10">
        <v>1</v>
      </c>
    </row>
    <row r="11" spans="1:7" x14ac:dyDescent="0.2">
      <c r="A11" s="87">
        <v>1</v>
      </c>
      <c r="B11" s="87">
        <v>2</v>
      </c>
      <c r="C11" s="88">
        <v>3</v>
      </c>
      <c r="D11" s="87">
        <v>4</v>
      </c>
      <c r="E11" s="87">
        <v>5</v>
      </c>
      <c r="F11" s="87">
        <v>6</v>
      </c>
      <c r="G11" s="89">
        <v>1</v>
      </c>
    </row>
    <row r="12" spans="1:7" x14ac:dyDescent="0.2">
      <c r="A12" s="90">
        <v>10000000</v>
      </c>
      <c r="B12" s="91" t="s">
        <v>197</v>
      </c>
      <c r="C12" s="92">
        <f t="shared" ref="C12:C75" si="0">D12+E12</f>
        <v>19338460</v>
      </c>
      <c r="D12" s="93">
        <v>19329460</v>
      </c>
      <c r="E12" s="93">
        <v>9000</v>
      </c>
      <c r="F12" s="93">
        <v>0</v>
      </c>
      <c r="G12" s="94">
        <v>1</v>
      </c>
    </row>
    <row r="13" spans="1:7" ht="25.5" x14ac:dyDescent="0.2">
      <c r="A13" s="90">
        <v>11000000</v>
      </c>
      <c r="B13" s="91" t="s">
        <v>198</v>
      </c>
      <c r="C13" s="92">
        <f t="shared" si="0"/>
        <v>9873460</v>
      </c>
      <c r="D13" s="93">
        <v>9873460</v>
      </c>
      <c r="E13" s="93">
        <v>0</v>
      </c>
      <c r="F13" s="93">
        <v>0</v>
      </c>
      <c r="G13" s="94">
        <v>1</v>
      </c>
    </row>
    <row r="14" spans="1:7" x14ac:dyDescent="0.2">
      <c r="A14" s="90">
        <v>11010000</v>
      </c>
      <c r="B14" s="91" t="s">
        <v>199</v>
      </c>
      <c r="C14" s="92">
        <f t="shared" si="0"/>
        <v>9860460</v>
      </c>
      <c r="D14" s="93">
        <v>9860460</v>
      </c>
      <c r="E14" s="93">
        <v>0</v>
      </c>
      <c r="F14" s="93">
        <v>0</v>
      </c>
      <c r="G14" s="94">
        <v>1</v>
      </c>
    </row>
    <row r="15" spans="1:7" ht="38.25" x14ac:dyDescent="0.2">
      <c r="A15" s="95">
        <v>11010100</v>
      </c>
      <c r="B15" s="96" t="s">
        <v>200</v>
      </c>
      <c r="C15" s="97">
        <f t="shared" si="0"/>
        <v>8608970</v>
      </c>
      <c r="D15" s="98">
        <v>8608970</v>
      </c>
      <c r="E15" s="98">
        <v>0</v>
      </c>
      <c r="F15" s="98">
        <v>0</v>
      </c>
      <c r="G15" s="99">
        <v>1</v>
      </c>
    </row>
    <row r="16" spans="1:7" ht="38.25" hidden="1" x14ac:dyDescent="0.2">
      <c r="A16" s="95">
        <v>11010400</v>
      </c>
      <c r="B16" s="96" t="s">
        <v>201</v>
      </c>
      <c r="C16" s="97">
        <f t="shared" si="0"/>
        <v>1101490</v>
      </c>
      <c r="D16" s="98">
        <v>1101490</v>
      </c>
      <c r="E16" s="98">
        <v>0</v>
      </c>
      <c r="F16" s="98">
        <v>0</v>
      </c>
      <c r="G16" s="100"/>
    </row>
    <row r="17" spans="1:7" ht="38.25" hidden="1" x14ac:dyDescent="0.2">
      <c r="A17" s="95">
        <v>11010500</v>
      </c>
      <c r="B17" s="96" t="s">
        <v>202</v>
      </c>
      <c r="C17" s="97">
        <f t="shared" si="0"/>
        <v>150000</v>
      </c>
      <c r="D17" s="98">
        <v>150000</v>
      </c>
      <c r="E17" s="98">
        <v>0</v>
      </c>
      <c r="F17" s="98">
        <v>0</v>
      </c>
      <c r="G17" s="100"/>
    </row>
    <row r="18" spans="1:7" hidden="1" x14ac:dyDescent="0.2">
      <c r="A18" s="90">
        <v>11020000</v>
      </c>
      <c r="B18" s="91" t="s">
        <v>203</v>
      </c>
      <c r="C18" s="92">
        <f t="shared" si="0"/>
        <v>13000</v>
      </c>
      <c r="D18" s="93">
        <v>13000</v>
      </c>
      <c r="E18" s="93">
        <v>0</v>
      </c>
      <c r="F18" s="93">
        <v>0</v>
      </c>
      <c r="G18" s="100"/>
    </row>
    <row r="19" spans="1:7" ht="25.5" hidden="1" x14ac:dyDescent="0.2">
      <c r="A19" s="95">
        <v>11020200</v>
      </c>
      <c r="B19" s="96" t="s">
        <v>204</v>
      </c>
      <c r="C19" s="97">
        <f t="shared" si="0"/>
        <v>13000</v>
      </c>
      <c r="D19" s="98">
        <v>13000</v>
      </c>
      <c r="E19" s="98">
        <v>0</v>
      </c>
      <c r="F19" s="98">
        <v>0</v>
      </c>
      <c r="G19" s="100"/>
    </row>
    <row r="20" spans="1:7" ht="25.5" hidden="1" x14ac:dyDescent="0.2">
      <c r="A20" s="90">
        <v>13000000</v>
      </c>
      <c r="B20" s="91" t="s">
        <v>205</v>
      </c>
      <c r="C20" s="92">
        <f t="shared" si="0"/>
        <v>306000</v>
      </c>
      <c r="D20" s="93">
        <v>306000</v>
      </c>
      <c r="E20" s="93">
        <v>0</v>
      </c>
      <c r="F20" s="93">
        <v>0</v>
      </c>
      <c r="G20" s="100"/>
    </row>
    <row r="21" spans="1:7" ht="25.5" hidden="1" x14ac:dyDescent="0.2">
      <c r="A21" s="90">
        <v>13010000</v>
      </c>
      <c r="B21" s="91" t="s">
        <v>206</v>
      </c>
      <c r="C21" s="92">
        <f t="shared" si="0"/>
        <v>306000</v>
      </c>
      <c r="D21" s="93">
        <v>306000</v>
      </c>
      <c r="E21" s="93">
        <v>0</v>
      </c>
      <c r="F21" s="93">
        <v>0</v>
      </c>
      <c r="G21" s="100"/>
    </row>
    <row r="22" spans="1:7" ht="51" hidden="1" x14ac:dyDescent="0.2">
      <c r="A22" s="95">
        <v>13010100</v>
      </c>
      <c r="B22" s="96" t="s">
        <v>207</v>
      </c>
      <c r="C22" s="97">
        <f t="shared" si="0"/>
        <v>6000</v>
      </c>
      <c r="D22" s="98">
        <v>6000</v>
      </c>
      <c r="E22" s="98">
        <v>0</v>
      </c>
      <c r="F22" s="98">
        <v>0</v>
      </c>
      <c r="G22" s="100"/>
    </row>
    <row r="23" spans="1:7" ht="63.75" hidden="1" x14ac:dyDescent="0.2">
      <c r="A23" s="95">
        <v>13010200</v>
      </c>
      <c r="B23" s="96" t="s">
        <v>208</v>
      </c>
      <c r="C23" s="97">
        <f t="shared" si="0"/>
        <v>300000</v>
      </c>
      <c r="D23" s="98">
        <v>300000</v>
      </c>
      <c r="E23" s="98">
        <v>0</v>
      </c>
      <c r="F23" s="98">
        <v>0</v>
      </c>
      <c r="G23" s="100"/>
    </row>
    <row r="24" spans="1:7" hidden="1" x14ac:dyDescent="0.2">
      <c r="A24" s="90">
        <v>14000000</v>
      </c>
      <c r="B24" s="91" t="s">
        <v>209</v>
      </c>
      <c r="C24" s="92">
        <f t="shared" si="0"/>
        <v>1010000</v>
      </c>
      <c r="D24" s="93">
        <v>1010000</v>
      </c>
      <c r="E24" s="93">
        <v>0</v>
      </c>
      <c r="F24" s="93">
        <v>0</v>
      </c>
      <c r="G24" s="100"/>
    </row>
    <row r="25" spans="1:7" ht="25.5" hidden="1" x14ac:dyDescent="0.2">
      <c r="A25" s="90">
        <v>14020000</v>
      </c>
      <c r="B25" s="91" t="s">
        <v>210</v>
      </c>
      <c r="C25" s="92">
        <f t="shared" si="0"/>
        <v>170000</v>
      </c>
      <c r="D25" s="93">
        <v>170000</v>
      </c>
      <c r="E25" s="93">
        <v>0</v>
      </c>
      <c r="F25" s="93">
        <v>0</v>
      </c>
      <c r="G25" s="100"/>
    </row>
    <row r="26" spans="1:7" hidden="1" x14ac:dyDescent="0.2">
      <c r="A26" s="95">
        <v>14021900</v>
      </c>
      <c r="B26" s="96" t="s">
        <v>211</v>
      </c>
      <c r="C26" s="97">
        <f t="shared" si="0"/>
        <v>170000</v>
      </c>
      <c r="D26" s="98">
        <v>170000</v>
      </c>
      <c r="E26" s="98">
        <v>0</v>
      </c>
      <c r="F26" s="98">
        <v>0</v>
      </c>
      <c r="G26" s="100"/>
    </row>
    <row r="27" spans="1:7" ht="38.25" hidden="1" x14ac:dyDescent="0.2">
      <c r="A27" s="90">
        <v>14030000</v>
      </c>
      <c r="B27" s="91" t="s">
        <v>212</v>
      </c>
      <c r="C27" s="92">
        <f t="shared" si="0"/>
        <v>680000</v>
      </c>
      <c r="D27" s="93">
        <v>680000</v>
      </c>
      <c r="E27" s="93">
        <v>0</v>
      </c>
      <c r="F27" s="93">
        <v>0</v>
      </c>
      <c r="G27" s="100"/>
    </row>
    <row r="28" spans="1:7" hidden="1" x14ac:dyDescent="0.2">
      <c r="A28" s="95">
        <v>14031900</v>
      </c>
      <c r="B28" s="96" t="s">
        <v>211</v>
      </c>
      <c r="C28" s="97">
        <f t="shared" si="0"/>
        <v>680000</v>
      </c>
      <c r="D28" s="98">
        <v>680000</v>
      </c>
      <c r="E28" s="98">
        <v>0</v>
      </c>
      <c r="F28" s="98">
        <v>0</v>
      </c>
      <c r="G28" s="100"/>
    </row>
    <row r="29" spans="1:7" ht="38.25" hidden="1" x14ac:dyDescent="0.2">
      <c r="A29" s="95">
        <v>14040000</v>
      </c>
      <c r="B29" s="96" t="s">
        <v>213</v>
      </c>
      <c r="C29" s="97">
        <f t="shared" si="0"/>
        <v>160000</v>
      </c>
      <c r="D29" s="98">
        <v>160000</v>
      </c>
      <c r="E29" s="98">
        <v>0</v>
      </c>
      <c r="F29" s="98">
        <v>0</v>
      </c>
      <c r="G29" s="100"/>
    </row>
    <row r="30" spans="1:7" hidden="1" x14ac:dyDescent="0.2">
      <c r="A30" s="90">
        <v>18000000</v>
      </c>
      <c r="B30" s="91" t="s">
        <v>214</v>
      </c>
      <c r="C30" s="92">
        <f t="shared" si="0"/>
        <v>8140000</v>
      </c>
      <c r="D30" s="93">
        <v>8140000</v>
      </c>
      <c r="E30" s="93">
        <v>0</v>
      </c>
      <c r="F30" s="93">
        <v>0</v>
      </c>
      <c r="G30" s="100"/>
    </row>
    <row r="31" spans="1:7" hidden="1" x14ac:dyDescent="0.2">
      <c r="A31" s="90">
        <v>18010000</v>
      </c>
      <c r="B31" s="91" t="s">
        <v>215</v>
      </c>
      <c r="C31" s="92">
        <f t="shared" si="0"/>
        <v>3250000</v>
      </c>
      <c r="D31" s="93">
        <v>3250000</v>
      </c>
      <c r="E31" s="93">
        <v>0</v>
      </c>
      <c r="F31" s="93">
        <v>0</v>
      </c>
      <c r="G31" s="100"/>
    </row>
    <row r="32" spans="1:7" ht="51" hidden="1" x14ac:dyDescent="0.2">
      <c r="A32" s="95">
        <v>18010100</v>
      </c>
      <c r="B32" s="96" t="s">
        <v>216</v>
      </c>
      <c r="C32" s="97">
        <f t="shared" si="0"/>
        <v>16200</v>
      </c>
      <c r="D32" s="98">
        <v>16200</v>
      </c>
      <c r="E32" s="98">
        <v>0</v>
      </c>
      <c r="F32" s="98">
        <v>0</v>
      </c>
      <c r="G32" s="100"/>
    </row>
    <row r="33" spans="1:7" ht="51" hidden="1" x14ac:dyDescent="0.2">
      <c r="A33" s="95">
        <v>18010200</v>
      </c>
      <c r="B33" s="96" t="s">
        <v>217</v>
      </c>
      <c r="C33" s="97">
        <f t="shared" si="0"/>
        <v>100000</v>
      </c>
      <c r="D33" s="98">
        <v>100000</v>
      </c>
      <c r="E33" s="98">
        <v>0</v>
      </c>
      <c r="F33" s="98">
        <v>0</v>
      </c>
      <c r="G33" s="100"/>
    </row>
    <row r="34" spans="1:7" ht="51" hidden="1" x14ac:dyDescent="0.2">
      <c r="A34" s="95">
        <v>18010300</v>
      </c>
      <c r="B34" s="96" t="s">
        <v>218</v>
      </c>
      <c r="C34" s="97">
        <f t="shared" si="0"/>
        <v>170000</v>
      </c>
      <c r="D34" s="98">
        <v>170000</v>
      </c>
      <c r="E34" s="98">
        <v>0</v>
      </c>
      <c r="F34" s="98">
        <v>0</v>
      </c>
      <c r="G34" s="100"/>
    </row>
    <row r="35" spans="1:7" ht="51" hidden="1" x14ac:dyDescent="0.2">
      <c r="A35" s="95">
        <v>18010400</v>
      </c>
      <c r="B35" s="96" t="s">
        <v>219</v>
      </c>
      <c r="C35" s="97">
        <f t="shared" si="0"/>
        <v>267000</v>
      </c>
      <c r="D35" s="98">
        <v>267000</v>
      </c>
      <c r="E35" s="98">
        <v>0</v>
      </c>
      <c r="F35" s="98">
        <v>0</v>
      </c>
      <c r="G35" s="100"/>
    </row>
    <row r="36" spans="1:7" hidden="1" x14ac:dyDescent="0.2">
      <c r="A36" s="95">
        <v>18010500</v>
      </c>
      <c r="B36" s="96" t="s">
        <v>220</v>
      </c>
      <c r="C36" s="97">
        <f t="shared" si="0"/>
        <v>200000</v>
      </c>
      <c r="D36" s="98">
        <v>200000</v>
      </c>
      <c r="E36" s="98">
        <v>0</v>
      </c>
      <c r="F36" s="98">
        <v>0</v>
      </c>
      <c r="G36" s="100"/>
    </row>
    <row r="37" spans="1:7" hidden="1" x14ac:dyDescent="0.2">
      <c r="A37" s="95">
        <v>18010600</v>
      </c>
      <c r="B37" s="96" t="s">
        <v>221</v>
      </c>
      <c r="C37" s="97">
        <f t="shared" si="0"/>
        <v>1275000</v>
      </c>
      <c r="D37" s="98">
        <v>1275000</v>
      </c>
      <c r="E37" s="98">
        <v>0</v>
      </c>
      <c r="F37" s="98">
        <v>0</v>
      </c>
      <c r="G37" s="100"/>
    </row>
    <row r="38" spans="1:7" hidden="1" x14ac:dyDescent="0.2">
      <c r="A38" s="95">
        <v>18010700</v>
      </c>
      <c r="B38" s="96" t="s">
        <v>222</v>
      </c>
      <c r="C38" s="97">
        <f t="shared" si="0"/>
        <v>905000</v>
      </c>
      <c r="D38" s="98">
        <v>905000</v>
      </c>
      <c r="E38" s="98">
        <v>0</v>
      </c>
      <c r="F38" s="98">
        <v>0</v>
      </c>
      <c r="G38" s="100"/>
    </row>
    <row r="39" spans="1:7" hidden="1" x14ac:dyDescent="0.2">
      <c r="A39" s="95">
        <v>18010900</v>
      </c>
      <c r="B39" s="96" t="s">
        <v>223</v>
      </c>
      <c r="C39" s="97">
        <f t="shared" si="0"/>
        <v>316800</v>
      </c>
      <c r="D39" s="98">
        <v>316800</v>
      </c>
      <c r="E39" s="98">
        <v>0</v>
      </c>
      <c r="F39" s="98">
        <v>0</v>
      </c>
      <c r="G39" s="100"/>
    </row>
    <row r="40" spans="1:7" hidden="1" x14ac:dyDescent="0.2">
      <c r="A40" s="90">
        <v>18050000</v>
      </c>
      <c r="B40" s="91" t="s">
        <v>224</v>
      </c>
      <c r="C40" s="92">
        <f t="shared" si="0"/>
        <v>4890000</v>
      </c>
      <c r="D40" s="93">
        <v>4890000</v>
      </c>
      <c r="E40" s="93">
        <v>0</v>
      </c>
      <c r="F40" s="93">
        <v>0</v>
      </c>
      <c r="G40" s="100"/>
    </row>
    <row r="41" spans="1:7" hidden="1" x14ac:dyDescent="0.2">
      <c r="A41" s="95">
        <v>18050300</v>
      </c>
      <c r="B41" s="96" t="s">
        <v>225</v>
      </c>
      <c r="C41" s="97">
        <f t="shared" si="0"/>
        <v>360000</v>
      </c>
      <c r="D41" s="98">
        <v>360000</v>
      </c>
      <c r="E41" s="98">
        <v>0</v>
      </c>
      <c r="F41" s="98">
        <v>0</v>
      </c>
      <c r="G41" s="100"/>
    </row>
    <row r="42" spans="1:7" hidden="1" x14ac:dyDescent="0.2">
      <c r="A42" s="95">
        <v>18050400</v>
      </c>
      <c r="B42" s="96" t="s">
        <v>226</v>
      </c>
      <c r="C42" s="97">
        <f t="shared" si="0"/>
        <v>2050000</v>
      </c>
      <c r="D42" s="98">
        <v>2050000</v>
      </c>
      <c r="E42" s="98">
        <v>0</v>
      </c>
      <c r="F42" s="98">
        <v>0</v>
      </c>
      <c r="G42" s="100"/>
    </row>
    <row r="43" spans="1:7" ht="63.75" hidden="1" x14ac:dyDescent="0.2">
      <c r="A43" s="95">
        <v>18050500</v>
      </c>
      <c r="B43" s="96" t="s">
        <v>227</v>
      </c>
      <c r="C43" s="97">
        <f t="shared" si="0"/>
        <v>2480000</v>
      </c>
      <c r="D43" s="98">
        <v>2480000</v>
      </c>
      <c r="E43" s="98">
        <v>0</v>
      </c>
      <c r="F43" s="98">
        <v>0</v>
      </c>
      <c r="G43" s="100"/>
    </row>
    <row r="44" spans="1:7" hidden="1" x14ac:dyDescent="0.2">
      <c r="A44" s="90">
        <v>19000000</v>
      </c>
      <c r="B44" s="91" t="s">
        <v>228</v>
      </c>
      <c r="C44" s="92">
        <f t="shared" si="0"/>
        <v>9000</v>
      </c>
      <c r="D44" s="93">
        <v>0</v>
      </c>
      <c r="E44" s="93">
        <v>9000</v>
      </c>
      <c r="F44" s="93">
        <v>0</v>
      </c>
      <c r="G44" s="100"/>
    </row>
    <row r="45" spans="1:7" hidden="1" x14ac:dyDescent="0.2">
      <c r="A45" s="90">
        <v>19010000</v>
      </c>
      <c r="B45" s="91" t="s">
        <v>229</v>
      </c>
      <c r="C45" s="92">
        <f t="shared" si="0"/>
        <v>9000</v>
      </c>
      <c r="D45" s="93">
        <v>0</v>
      </c>
      <c r="E45" s="93">
        <v>9000</v>
      </c>
      <c r="F45" s="93">
        <v>0</v>
      </c>
      <c r="G45" s="100"/>
    </row>
    <row r="46" spans="1:7" ht="63.75" hidden="1" x14ac:dyDescent="0.2">
      <c r="A46" s="95">
        <v>19010100</v>
      </c>
      <c r="B46" s="96" t="s">
        <v>230</v>
      </c>
      <c r="C46" s="97">
        <f t="shared" si="0"/>
        <v>9000</v>
      </c>
      <c r="D46" s="98">
        <v>0</v>
      </c>
      <c r="E46" s="98">
        <v>9000</v>
      </c>
      <c r="F46" s="98">
        <v>0</v>
      </c>
      <c r="G46" s="100"/>
    </row>
    <row r="47" spans="1:7" x14ac:dyDescent="0.2">
      <c r="A47" s="90">
        <v>20000000</v>
      </c>
      <c r="B47" s="91" t="s">
        <v>231</v>
      </c>
      <c r="C47" s="92">
        <f t="shared" si="0"/>
        <v>1259997</v>
      </c>
      <c r="D47" s="93">
        <v>296597</v>
      </c>
      <c r="E47" s="93">
        <v>963400</v>
      </c>
      <c r="F47" s="93">
        <v>0</v>
      </c>
      <c r="G47" s="94">
        <v>1</v>
      </c>
    </row>
    <row r="48" spans="1:7" ht="25.5" hidden="1" x14ac:dyDescent="0.2">
      <c r="A48" s="90">
        <v>21000000</v>
      </c>
      <c r="B48" s="91" t="s">
        <v>232</v>
      </c>
      <c r="C48" s="92">
        <f t="shared" si="0"/>
        <v>55600</v>
      </c>
      <c r="D48" s="93">
        <v>55600</v>
      </c>
      <c r="E48" s="93">
        <v>0</v>
      </c>
      <c r="F48" s="93">
        <v>0</v>
      </c>
      <c r="G48" s="94"/>
    </row>
    <row r="49" spans="1:7" hidden="1" x14ac:dyDescent="0.2">
      <c r="A49" s="90">
        <v>21080000</v>
      </c>
      <c r="B49" s="91" t="s">
        <v>233</v>
      </c>
      <c r="C49" s="92">
        <f t="shared" si="0"/>
        <v>55600</v>
      </c>
      <c r="D49" s="93">
        <v>55600</v>
      </c>
      <c r="E49" s="93">
        <v>0</v>
      </c>
      <c r="F49" s="93">
        <v>0</v>
      </c>
      <c r="G49" s="100"/>
    </row>
    <row r="50" spans="1:7" hidden="1" x14ac:dyDescent="0.2">
      <c r="A50" s="95">
        <v>21081100</v>
      </c>
      <c r="B50" s="96" t="s">
        <v>234</v>
      </c>
      <c r="C50" s="97">
        <f t="shared" si="0"/>
        <v>7000</v>
      </c>
      <c r="D50" s="98">
        <v>7000</v>
      </c>
      <c r="E50" s="98">
        <v>0</v>
      </c>
      <c r="F50" s="98">
        <v>0</v>
      </c>
      <c r="G50" s="100"/>
    </row>
    <row r="51" spans="1:7" ht="51" hidden="1" x14ac:dyDescent="0.2">
      <c r="A51" s="95">
        <v>21081500</v>
      </c>
      <c r="B51" s="96" t="s">
        <v>235</v>
      </c>
      <c r="C51" s="97">
        <f t="shared" si="0"/>
        <v>48600</v>
      </c>
      <c r="D51" s="98">
        <v>48600</v>
      </c>
      <c r="E51" s="98">
        <v>0</v>
      </c>
      <c r="F51" s="98">
        <v>0</v>
      </c>
      <c r="G51" s="100"/>
    </row>
    <row r="52" spans="1:7" ht="25.5" x14ac:dyDescent="0.2">
      <c r="A52" s="90">
        <v>22000000</v>
      </c>
      <c r="B52" s="91" t="s">
        <v>236</v>
      </c>
      <c r="C52" s="92">
        <f t="shared" si="0"/>
        <v>240997</v>
      </c>
      <c r="D52" s="93">
        <v>240997</v>
      </c>
      <c r="E52" s="93">
        <v>0</v>
      </c>
      <c r="F52" s="93">
        <v>0</v>
      </c>
      <c r="G52" s="94">
        <v>1</v>
      </c>
    </row>
    <row r="53" spans="1:7" x14ac:dyDescent="0.2">
      <c r="A53" s="90">
        <v>22010000</v>
      </c>
      <c r="B53" s="91" t="s">
        <v>237</v>
      </c>
      <c r="C53" s="92">
        <f t="shared" si="0"/>
        <v>225997</v>
      </c>
      <c r="D53" s="93">
        <v>225997</v>
      </c>
      <c r="E53" s="93">
        <v>0</v>
      </c>
      <c r="F53" s="93">
        <v>0</v>
      </c>
      <c r="G53" s="94">
        <v>1</v>
      </c>
    </row>
    <row r="54" spans="1:7" ht="25.5" hidden="1" x14ac:dyDescent="0.2">
      <c r="A54" s="95">
        <v>22012500</v>
      </c>
      <c r="B54" s="96" t="s">
        <v>238</v>
      </c>
      <c r="C54" s="97">
        <f t="shared" si="0"/>
        <v>6000</v>
      </c>
      <c r="D54" s="98">
        <v>6000</v>
      </c>
      <c r="E54" s="98">
        <v>0</v>
      </c>
      <c r="F54" s="98">
        <v>0</v>
      </c>
      <c r="G54" s="100"/>
    </row>
    <row r="55" spans="1:7" ht="38.25" x14ac:dyDescent="0.2">
      <c r="A55" s="95">
        <v>22012600</v>
      </c>
      <c r="B55" s="96" t="s">
        <v>239</v>
      </c>
      <c r="C55" s="97">
        <f t="shared" si="0"/>
        <v>219997</v>
      </c>
      <c r="D55" s="98">
        <v>219997</v>
      </c>
      <c r="E55" s="98">
        <v>0</v>
      </c>
      <c r="F55" s="98">
        <v>0</v>
      </c>
      <c r="G55" s="101">
        <v>1</v>
      </c>
    </row>
    <row r="56" spans="1:7" hidden="1" x14ac:dyDescent="0.2">
      <c r="A56" s="90">
        <v>22090000</v>
      </c>
      <c r="B56" s="91" t="s">
        <v>240</v>
      </c>
      <c r="C56" s="92">
        <f t="shared" si="0"/>
        <v>15000</v>
      </c>
      <c r="D56" s="93">
        <v>15000</v>
      </c>
      <c r="E56" s="93">
        <v>0</v>
      </c>
      <c r="F56" s="93">
        <v>0</v>
      </c>
      <c r="G56" s="100"/>
    </row>
    <row r="57" spans="1:7" ht="51" hidden="1" x14ac:dyDescent="0.2">
      <c r="A57" s="95">
        <v>22090100</v>
      </c>
      <c r="B57" s="96" t="s">
        <v>241</v>
      </c>
      <c r="C57" s="97">
        <f t="shared" si="0"/>
        <v>15000</v>
      </c>
      <c r="D57" s="98">
        <v>15000</v>
      </c>
      <c r="E57" s="98">
        <v>0</v>
      </c>
      <c r="F57" s="98">
        <v>0</v>
      </c>
      <c r="G57" s="100"/>
    </row>
    <row r="58" spans="1:7" hidden="1" x14ac:dyDescent="0.2">
      <c r="A58" s="90">
        <v>25000000</v>
      </c>
      <c r="B58" s="91" t="s">
        <v>242</v>
      </c>
      <c r="C58" s="92">
        <f t="shared" si="0"/>
        <v>963400</v>
      </c>
      <c r="D58" s="93">
        <v>0</v>
      </c>
      <c r="E58" s="93">
        <v>963400</v>
      </c>
      <c r="F58" s="93">
        <v>0</v>
      </c>
      <c r="G58" s="100"/>
    </row>
    <row r="59" spans="1:7" ht="38.25" hidden="1" x14ac:dyDescent="0.2">
      <c r="A59" s="90">
        <v>25010000</v>
      </c>
      <c r="B59" s="91" t="s">
        <v>243</v>
      </c>
      <c r="C59" s="92">
        <f t="shared" si="0"/>
        <v>343400</v>
      </c>
      <c r="D59" s="93">
        <v>0</v>
      </c>
      <c r="E59" s="93">
        <v>343400</v>
      </c>
      <c r="F59" s="93">
        <v>0</v>
      </c>
      <c r="G59" s="100"/>
    </row>
    <row r="60" spans="1:7" ht="25.5" hidden="1" x14ac:dyDescent="0.2">
      <c r="A60" s="95">
        <v>25010100</v>
      </c>
      <c r="B60" s="96" t="s">
        <v>244</v>
      </c>
      <c r="C60" s="97">
        <f t="shared" si="0"/>
        <v>312400</v>
      </c>
      <c r="D60" s="98">
        <v>0</v>
      </c>
      <c r="E60" s="98">
        <v>312400</v>
      </c>
      <c r="F60" s="98">
        <v>0</v>
      </c>
      <c r="G60" s="100"/>
    </row>
    <row r="61" spans="1:7" ht="51" hidden="1" x14ac:dyDescent="0.2">
      <c r="A61" s="95">
        <v>25010300</v>
      </c>
      <c r="B61" s="96" t="s">
        <v>245</v>
      </c>
      <c r="C61" s="97">
        <f t="shared" si="0"/>
        <v>31000</v>
      </c>
      <c r="D61" s="98">
        <v>0</v>
      </c>
      <c r="E61" s="98">
        <v>31000</v>
      </c>
      <c r="F61" s="98">
        <v>0</v>
      </c>
      <c r="G61" s="100"/>
    </row>
    <row r="62" spans="1:7" ht="25.5" hidden="1" x14ac:dyDescent="0.2">
      <c r="A62" s="90">
        <v>25020000</v>
      </c>
      <c r="B62" s="91" t="s">
        <v>246</v>
      </c>
      <c r="C62" s="92">
        <f t="shared" si="0"/>
        <v>620000</v>
      </c>
      <c r="D62" s="93">
        <v>0</v>
      </c>
      <c r="E62" s="93">
        <v>620000</v>
      </c>
      <c r="F62" s="93">
        <v>0</v>
      </c>
      <c r="G62" s="100"/>
    </row>
    <row r="63" spans="1:7" ht="89.25" hidden="1" x14ac:dyDescent="0.2">
      <c r="A63" s="95">
        <v>25020200</v>
      </c>
      <c r="B63" s="96" t="s">
        <v>247</v>
      </c>
      <c r="C63" s="97">
        <f t="shared" si="0"/>
        <v>620000</v>
      </c>
      <c r="D63" s="98">
        <v>0</v>
      </c>
      <c r="E63" s="98">
        <v>620000</v>
      </c>
      <c r="F63" s="98">
        <v>0</v>
      </c>
      <c r="G63" s="100"/>
    </row>
    <row r="64" spans="1:7" ht="25.5" x14ac:dyDescent="0.2">
      <c r="A64" s="102"/>
      <c r="B64" s="103" t="s">
        <v>248</v>
      </c>
      <c r="C64" s="92">
        <f t="shared" si="0"/>
        <v>20598457</v>
      </c>
      <c r="D64" s="92">
        <v>19626057</v>
      </c>
      <c r="E64" s="92">
        <v>972400</v>
      </c>
      <c r="F64" s="92">
        <v>0</v>
      </c>
      <c r="G64" s="104">
        <v>1</v>
      </c>
    </row>
    <row r="65" spans="1:7" x14ac:dyDescent="0.2">
      <c r="A65" s="90">
        <v>40000000</v>
      </c>
      <c r="B65" s="91" t="s">
        <v>249</v>
      </c>
      <c r="C65" s="92">
        <f t="shared" si="0"/>
        <v>52524610</v>
      </c>
      <c r="D65" s="93">
        <v>51524610</v>
      </c>
      <c r="E65" s="93">
        <v>1000000</v>
      </c>
      <c r="F65" s="93">
        <v>0</v>
      </c>
      <c r="G65" s="94">
        <v>1</v>
      </c>
    </row>
    <row r="66" spans="1:7" hidden="1" x14ac:dyDescent="0.2">
      <c r="A66" s="90">
        <v>41000000</v>
      </c>
      <c r="B66" s="91" t="s">
        <v>250</v>
      </c>
      <c r="C66" s="92">
        <f t="shared" si="0"/>
        <v>52524610</v>
      </c>
      <c r="D66" s="93">
        <v>51524610</v>
      </c>
      <c r="E66" s="93">
        <v>1000000</v>
      </c>
      <c r="F66" s="93">
        <v>0</v>
      </c>
      <c r="G66" s="100"/>
    </row>
    <row r="67" spans="1:7" ht="25.5" hidden="1" x14ac:dyDescent="0.2">
      <c r="A67" s="90">
        <v>41020000</v>
      </c>
      <c r="B67" s="91" t="s">
        <v>251</v>
      </c>
      <c r="C67" s="92">
        <f t="shared" si="0"/>
        <v>8069800</v>
      </c>
      <c r="D67" s="93">
        <v>8069800</v>
      </c>
      <c r="E67" s="93">
        <v>0</v>
      </c>
      <c r="F67" s="93">
        <v>0</v>
      </c>
      <c r="G67" s="100"/>
    </row>
    <row r="68" spans="1:7" hidden="1" x14ac:dyDescent="0.2">
      <c r="A68" s="95">
        <v>41020100</v>
      </c>
      <c r="B68" s="96" t="s">
        <v>252</v>
      </c>
      <c r="C68" s="97">
        <f t="shared" si="0"/>
        <v>8069800</v>
      </c>
      <c r="D68" s="98">
        <v>8069800</v>
      </c>
      <c r="E68" s="98">
        <v>0</v>
      </c>
      <c r="F68" s="98">
        <v>0</v>
      </c>
      <c r="G68" s="100"/>
    </row>
    <row r="69" spans="1:7" ht="25.5" hidden="1" x14ac:dyDescent="0.2">
      <c r="A69" s="90">
        <v>41030000</v>
      </c>
      <c r="B69" s="91" t="s">
        <v>253</v>
      </c>
      <c r="C69" s="92">
        <f t="shared" si="0"/>
        <v>24599100</v>
      </c>
      <c r="D69" s="93">
        <v>24599100</v>
      </c>
      <c r="E69" s="93">
        <v>0</v>
      </c>
      <c r="F69" s="93">
        <v>0</v>
      </c>
      <c r="G69" s="100"/>
    </row>
    <row r="70" spans="1:7" ht="25.5" hidden="1" x14ac:dyDescent="0.2">
      <c r="A70" s="95">
        <v>41033900</v>
      </c>
      <c r="B70" s="96" t="s">
        <v>254</v>
      </c>
      <c r="C70" s="97">
        <f t="shared" si="0"/>
        <v>23261200</v>
      </c>
      <c r="D70" s="98">
        <v>23261200</v>
      </c>
      <c r="E70" s="98">
        <v>0</v>
      </c>
      <c r="F70" s="98">
        <v>0</v>
      </c>
      <c r="G70" s="100"/>
    </row>
    <row r="71" spans="1:7" ht="25.5" hidden="1" x14ac:dyDescent="0.2">
      <c r="A71" s="95">
        <v>41034200</v>
      </c>
      <c r="B71" s="96" t="s">
        <v>255</v>
      </c>
      <c r="C71" s="97">
        <f t="shared" si="0"/>
        <v>1337900</v>
      </c>
      <c r="D71" s="98">
        <v>1337900</v>
      </c>
      <c r="E71" s="98">
        <v>0</v>
      </c>
      <c r="F71" s="98">
        <v>0</v>
      </c>
      <c r="G71" s="100"/>
    </row>
    <row r="72" spans="1:7" ht="25.5" hidden="1" x14ac:dyDescent="0.2">
      <c r="A72" s="90">
        <v>41040000</v>
      </c>
      <c r="B72" s="91" t="s">
        <v>256</v>
      </c>
      <c r="C72" s="92">
        <f t="shared" si="0"/>
        <v>1590600</v>
      </c>
      <c r="D72" s="93">
        <v>1590600</v>
      </c>
      <c r="E72" s="93">
        <v>0</v>
      </c>
      <c r="F72" s="93">
        <v>0</v>
      </c>
      <c r="G72" s="100"/>
    </row>
    <row r="73" spans="1:7" ht="63.75" hidden="1" x14ac:dyDescent="0.2">
      <c r="A73" s="95">
        <v>41040200</v>
      </c>
      <c r="B73" s="96" t="s">
        <v>257</v>
      </c>
      <c r="C73" s="97">
        <f t="shared" si="0"/>
        <v>1590600</v>
      </c>
      <c r="D73" s="98">
        <v>1590600</v>
      </c>
      <c r="E73" s="98">
        <v>0</v>
      </c>
      <c r="F73" s="98">
        <v>0</v>
      </c>
      <c r="G73" s="100"/>
    </row>
    <row r="74" spans="1:7" ht="25.5" x14ac:dyDescent="0.2">
      <c r="A74" s="90">
        <v>41050000</v>
      </c>
      <c r="B74" s="91" t="s">
        <v>258</v>
      </c>
      <c r="C74" s="92">
        <f t="shared" si="0"/>
        <v>18265110</v>
      </c>
      <c r="D74" s="93">
        <v>17265110</v>
      </c>
      <c r="E74" s="93">
        <v>1000000</v>
      </c>
      <c r="F74" s="93">
        <v>0</v>
      </c>
      <c r="G74" s="94">
        <v>1</v>
      </c>
    </row>
    <row r="75" spans="1:7" ht="38.25" hidden="1" x14ac:dyDescent="0.2">
      <c r="A75" s="95">
        <v>41051100</v>
      </c>
      <c r="B75" s="96" t="s">
        <v>259</v>
      </c>
      <c r="C75" s="97">
        <f t="shared" si="0"/>
        <v>259110</v>
      </c>
      <c r="D75" s="98">
        <v>259110</v>
      </c>
      <c r="E75" s="98">
        <v>0</v>
      </c>
      <c r="F75" s="98">
        <v>0</v>
      </c>
      <c r="G75" s="100"/>
    </row>
    <row r="76" spans="1:7" ht="51" hidden="1" x14ac:dyDescent="0.2">
      <c r="A76" s="95">
        <v>41051200</v>
      </c>
      <c r="B76" s="96" t="s">
        <v>260</v>
      </c>
      <c r="C76" s="97">
        <f t="shared" ref="C76:C82" si="1">D76+E76</f>
        <v>328578</v>
      </c>
      <c r="D76" s="98">
        <v>328578</v>
      </c>
      <c r="E76" s="98">
        <v>0</v>
      </c>
      <c r="F76" s="98">
        <v>0</v>
      </c>
      <c r="G76" s="100"/>
    </row>
    <row r="77" spans="1:7" ht="63.75" x14ac:dyDescent="0.2">
      <c r="A77" s="95">
        <v>41051400</v>
      </c>
      <c r="B77" s="96" t="s">
        <v>261</v>
      </c>
      <c r="C77" s="97">
        <f t="shared" si="1"/>
        <v>474325</v>
      </c>
      <c r="D77" s="98">
        <v>474325</v>
      </c>
      <c r="E77" s="98">
        <v>0</v>
      </c>
      <c r="F77" s="98">
        <v>0</v>
      </c>
      <c r="G77" s="101">
        <v>1</v>
      </c>
    </row>
    <row r="78" spans="1:7" ht="89.25" hidden="1" x14ac:dyDescent="0.2">
      <c r="A78" s="95">
        <v>41052600</v>
      </c>
      <c r="B78" s="96" t="s">
        <v>262</v>
      </c>
      <c r="C78" s="97">
        <f t="shared" si="1"/>
        <v>1000000</v>
      </c>
      <c r="D78" s="98">
        <v>0</v>
      </c>
      <c r="E78" s="98">
        <v>1000000</v>
      </c>
      <c r="F78" s="98">
        <v>0</v>
      </c>
      <c r="G78" s="100"/>
    </row>
    <row r="79" spans="1:7" ht="51" hidden="1" x14ac:dyDescent="0.2">
      <c r="A79" s="95">
        <v>41053000</v>
      </c>
      <c r="B79" s="96" t="s">
        <v>263</v>
      </c>
      <c r="C79" s="97">
        <f t="shared" si="1"/>
        <v>1046400</v>
      </c>
      <c r="D79" s="98">
        <v>1046400</v>
      </c>
      <c r="E79" s="98">
        <v>0</v>
      </c>
      <c r="F79" s="98">
        <v>0</v>
      </c>
      <c r="G79" s="100"/>
    </row>
    <row r="80" spans="1:7" x14ac:dyDescent="0.2">
      <c r="A80" s="95">
        <v>41053900</v>
      </c>
      <c r="B80" s="96" t="s">
        <v>131</v>
      </c>
      <c r="C80" s="97">
        <f t="shared" si="1"/>
        <v>5075486</v>
      </c>
      <c r="D80" s="98">
        <v>5075486</v>
      </c>
      <c r="E80" s="98">
        <v>0</v>
      </c>
      <c r="F80" s="98">
        <v>0</v>
      </c>
      <c r="G80" s="101">
        <v>1</v>
      </c>
    </row>
    <row r="81" spans="1:7" ht="51" hidden="1" x14ac:dyDescent="0.2">
      <c r="A81" s="95">
        <v>41054900</v>
      </c>
      <c r="B81" s="96" t="s">
        <v>264</v>
      </c>
      <c r="C81" s="97">
        <f t="shared" si="1"/>
        <v>10081211</v>
      </c>
      <c r="D81" s="98">
        <v>10081211</v>
      </c>
      <c r="E81" s="98">
        <v>0</v>
      </c>
      <c r="F81" s="98">
        <v>0</v>
      </c>
      <c r="G81" s="100"/>
    </row>
    <row r="82" spans="1:7" x14ac:dyDescent="0.2">
      <c r="A82" s="105" t="s">
        <v>265</v>
      </c>
      <c r="B82" s="103" t="s">
        <v>266</v>
      </c>
      <c r="C82" s="92">
        <f t="shared" si="1"/>
        <v>73123067</v>
      </c>
      <c r="D82" s="92">
        <v>71150667</v>
      </c>
      <c r="E82" s="92">
        <v>1972400</v>
      </c>
      <c r="F82" s="92">
        <v>0</v>
      </c>
      <c r="G82" s="104">
        <v>1</v>
      </c>
    </row>
    <row r="85" spans="1:7" x14ac:dyDescent="0.2">
      <c r="B85" s="106"/>
      <c r="E85" s="106"/>
    </row>
  </sheetData>
  <autoFilter ref="A1:G82">
    <filterColumn colId="6">
      <customFilters>
        <customFilter operator="notEqual" val=" "/>
      </customFilters>
    </filterColumn>
  </autoFilter>
  <mergeCells count="10">
    <mergeCell ref="D2:F2"/>
    <mergeCell ref="B4:E4"/>
    <mergeCell ref="B5:E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0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378</v>
      </c>
    </row>
    <row r="2" spans="1:6" ht="52.5" customHeight="1" x14ac:dyDescent="0.2">
      <c r="D2" s="159" t="s">
        <v>449</v>
      </c>
      <c r="E2" s="159"/>
      <c r="F2" s="159"/>
    </row>
    <row r="4" spans="1:6" ht="15" x14ac:dyDescent="0.25">
      <c r="B4" s="160" t="s">
        <v>379</v>
      </c>
      <c r="C4" s="160"/>
      <c r="D4" s="160"/>
      <c r="E4" s="160"/>
    </row>
    <row r="5" spans="1:6" ht="24.75" customHeight="1" x14ac:dyDescent="0.2">
      <c r="A5" s="161" t="s">
        <v>380</v>
      </c>
      <c r="B5" s="152"/>
      <c r="C5" s="152"/>
      <c r="D5" s="152"/>
      <c r="E5" s="152"/>
      <c r="F5" s="152"/>
    </row>
    <row r="6" spans="1:6" ht="25.5" customHeight="1" x14ac:dyDescent="0.2">
      <c r="A6" s="85" t="s">
        <v>28</v>
      </c>
      <c r="B6" s="84"/>
      <c r="C6" s="84"/>
      <c r="D6" s="84"/>
      <c r="E6" s="84"/>
      <c r="F6" s="84"/>
    </row>
    <row r="7" spans="1:6" x14ac:dyDescent="0.2">
      <c r="A7" s="27" t="s">
        <v>29</v>
      </c>
      <c r="F7" s="86" t="s">
        <v>194</v>
      </c>
    </row>
    <row r="8" spans="1:6" x14ac:dyDescent="0.2">
      <c r="A8" s="153" t="s">
        <v>195</v>
      </c>
      <c r="B8" s="153" t="s">
        <v>381</v>
      </c>
      <c r="C8" s="154" t="s">
        <v>173</v>
      </c>
      <c r="D8" s="153" t="s">
        <v>174</v>
      </c>
      <c r="E8" s="153" t="s">
        <v>175</v>
      </c>
      <c r="F8" s="153"/>
    </row>
    <row r="9" spans="1:6" x14ac:dyDescent="0.2">
      <c r="A9" s="153"/>
      <c r="B9" s="153"/>
      <c r="C9" s="153"/>
      <c r="D9" s="153"/>
      <c r="E9" s="153" t="s">
        <v>176</v>
      </c>
      <c r="F9" s="153" t="s">
        <v>177</v>
      </c>
    </row>
    <row r="10" spans="1:6" x14ac:dyDescent="0.2">
      <c r="A10" s="153"/>
      <c r="B10" s="153"/>
      <c r="C10" s="153"/>
      <c r="D10" s="153"/>
      <c r="E10" s="153"/>
      <c r="F10" s="153"/>
    </row>
    <row r="11" spans="1:6" x14ac:dyDescent="0.2">
      <c r="A11" s="87">
        <v>1</v>
      </c>
      <c r="B11" s="87">
        <v>2</v>
      </c>
      <c r="C11" s="88">
        <v>3</v>
      </c>
      <c r="D11" s="87">
        <v>4</v>
      </c>
      <c r="E11" s="87">
        <v>5</v>
      </c>
      <c r="F11" s="87">
        <v>6</v>
      </c>
    </row>
    <row r="12" spans="1:6" ht="21" customHeight="1" x14ac:dyDescent="0.2">
      <c r="A12" s="156" t="s">
        <v>382</v>
      </c>
      <c r="B12" s="157"/>
      <c r="C12" s="157"/>
      <c r="D12" s="157"/>
      <c r="E12" s="157"/>
      <c r="F12" s="158"/>
    </row>
    <row r="13" spans="1:6" x14ac:dyDescent="0.2">
      <c r="A13" s="90">
        <v>200000</v>
      </c>
      <c r="B13" s="91" t="s">
        <v>383</v>
      </c>
      <c r="C13" s="92">
        <f t="shared" ref="C13:C17" si="0">D13+E13</f>
        <v>4733330</v>
      </c>
      <c r="D13" s="93">
        <f>D14</f>
        <v>-9623932</v>
      </c>
      <c r="E13" s="93">
        <f>E14</f>
        <v>14357262</v>
      </c>
      <c r="F13" s="93">
        <f>F14</f>
        <v>14264772</v>
      </c>
    </row>
    <row r="14" spans="1:6" ht="25.5" x14ac:dyDescent="0.2">
      <c r="A14" s="90">
        <v>208000</v>
      </c>
      <c r="B14" s="91" t="s">
        <v>384</v>
      </c>
      <c r="C14" s="92">
        <f t="shared" si="0"/>
        <v>4733330</v>
      </c>
      <c r="D14" s="93">
        <f>D15-D16+D17</f>
        <v>-9623932</v>
      </c>
      <c r="E14" s="93">
        <f>E15-E16+E17</f>
        <v>14357262</v>
      </c>
      <c r="F14" s="93">
        <f>F15-F16+F17</f>
        <v>14264772</v>
      </c>
    </row>
    <row r="15" spans="1:6" x14ac:dyDescent="0.2">
      <c r="A15" s="95">
        <v>208100</v>
      </c>
      <c r="B15" s="96" t="s">
        <v>385</v>
      </c>
      <c r="C15" s="97">
        <f t="shared" si="0"/>
        <v>4821920.57</v>
      </c>
      <c r="D15" s="98">
        <v>4707957.41</v>
      </c>
      <c r="E15" s="98">
        <v>113963.16</v>
      </c>
      <c r="F15" s="98">
        <v>432.54</v>
      </c>
    </row>
    <row r="16" spans="1:6" x14ac:dyDescent="0.2">
      <c r="A16" s="95">
        <v>208200</v>
      </c>
      <c r="B16" s="96" t="s">
        <v>386</v>
      </c>
      <c r="C16" s="97">
        <f t="shared" si="0"/>
        <v>88590.56999999992</v>
      </c>
      <c r="D16" s="98">
        <f>1332457.41-1150738-64932-49670</f>
        <v>67117.409999999916</v>
      </c>
      <c r="E16" s="98">
        <f>E15-47690-44800</f>
        <v>21473.160000000003</v>
      </c>
      <c r="F16" s="98">
        <v>432.54</v>
      </c>
    </row>
    <row r="17" spans="1:6" ht="38.25" x14ac:dyDescent="0.2">
      <c r="A17" s="95">
        <v>208400</v>
      </c>
      <c r="B17" s="96" t="s">
        <v>387</v>
      </c>
      <c r="C17" s="97">
        <f t="shared" si="0"/>
        <v>0</v>
      </c>
      <c r="D17" s="98">
        <v>-14264772</v>
      </c>
      <c r="E17" s="98">
        <f>2159700+615738+248774+14500-69600+49923+120000+226000+4010+10081211-49547+6009+25000+276+400000-26595+4800+380800+7550+66223</f>
        <v>14264772</v>
      </c>
      <c r="F17" s="98">
        <f>E17</f>
        <v>14264772</v>
      </c>
    </row>
    <row r="18" spans="1:6" x14ac:dyDescent="0.2">
      <c r="A18" s="105" t="s">
        <v>265</v>
      </c>
      <c r="B18" s="103" t="s">
        <v>388</v>
      </c>
      <c r="C18" s="92">
        <f>C13</f>
        <v>4733330</v>
      </c>
      <c r="D18" s="92">
        <f t="shared" ref="D18:F18" si="1">D13</f>
        <v>-9623932</v>
      </c>
      <c r="E18" s="92">
        <f t="shared" si="1"/>
        <v>14357262</v>
      </c>
      <c r="F18" s="92">
        <f t="shared" si="1"/>
        <v>14264772</v>
      </c>
    </row>
    <row r="19" spans="1:6" ht="21" customHeight="1" x14ac:dyDescent="0.2">
      <c r="A19" s="156" t="s">
        <v>389</v>
      </c>
      <c r="B19" s="157"/>
      <c r="C19" s="157"/>
      <c r="D19" s="157"/>
      <c r="E19" s="157"/>
      <c r="F19" s="158"/>
    </row>
    <row r="20" spans="1:6" x14ac:dyDescent="0.2">
      <c r="A20" s="90">
        <v>600000</v>
      </c>
      <c r="B20" s="91" t="s">
        <v>390</v>
      </c>
      <c r="C20" s="92">
        <f t="shared" ref="C20:C24" si="2">D20+E20</f>
        <v>4733330</v>
      </c>
      <c r="D20" s="93">
        <f>D21</f>
        <v>-9623932</v>
      </c>
      <c r="E20" s="93">
        <f t="shared" ref="E20:F20" si="3">E21</f>
        <v>14357262</v>
      </c>
      <c r="F20" s="93">
        <f t="shared" si="3"/>
        <v>14264772</v>
      </c>
    </row>
    <row r="21" spans="1:6" ht="11.25" customHeight="1" x14ac:dyDescent="0.2">
      <c r="A21" s="90">
        <v>602000</v>
      </c>
      <c r="B21" s="91" t="s">
        <v>391</v>
      </c>
      <c r="C21" s="92">
        <f t="shared" si="2"/>
        <v>4733330</v>
      </c>
      <c r="D21" s="93">
        <f>D22-D23+D24</f>
        <v>-9623932</v>
      </c>
      <c r="E21" s="93">
        <f t="shared" ref="E21:F21" si="4">E22-E23+E24</f>
        <v>14357262</v>
      </c>
      <c r="F21" s="93">
        <f t="shared" si="4"/>
        <v>14264772</v>
      </c>
    </row>
    <row r="22" spans="1:6" x14ac:dyDescent="0.2">
      <c r="A22" s="95">
        <v>602100</v>
      </c>
      <c r="B22" s="96" t="s">
        <v>385</v>
      </c>
      <c r="C22" s="97">
        <f t="shared" si="2"/>
        <v>4821920.57</v>
      </c>
      <c r="D22" s="98">
        <v>4707957.41</v>
      </c>
      <c r="E22" s="98">
        <v>113963.16</v>
      </c>
      <c r="F22" s="98">
        <v>432.54</v>
      </c>
    </row>
    <row r="23" spans="1:6" x14ac:dyDescent="0.2">
      <c r="A23" s="95">
        <v>602200</v>
      </c>
      <c r="B23" s="96" t="s">
        <v>386</v>
      </c>
      <c r="C23" s="97">
        <f t="shared" si="2"/>
        <v>88590.56999999992</v>
      </c>
      <c r="D23" s="98">
        <f>1332457.41-1150738-64932-49670</f>
        <v>67117.409999999916</v>
      </c>
      <c r="E23" s="98">
        <f>E22-47690-44800</f>
        <v>21473.160000000003</v>
      </c>
      <c r="F23" s="98">
        <v>432.54</v>
      </c>
    </row>
    <row r="24" spans="1:6" ht="38.25" x14ac:dyDescent="0.2">
      <c r="A24" s="95">
        <v>602400</v>
      </c>
      <c r="B24" s="96" t="s">
        <v>387</v>
      </c>
      <c r="C24" s="97">
        <f t="shared" si="2"/>
        <v>0</v>
      </c>
      <c r="D24" s="98">
        <f>D17</f>
        <v>-14264772</v>
      </c>
      <c r="E24" s="98">
        <f>E17</f>
        <v>14264772</v>
      </c>
      <c r="F24" s="98">
        <f>E24</f>
        <v>14264772</v>
      </c>
    </row>
    <row r="25" spans="1:6" x14ac:dyDescent="0.2">
      <c r="A25" s="105" t="s">
        <v>265</v>
      </c>
      <c r="B25" s="103" t="s">
        <v>388</v>
      </c>
      <c r="C25" s="92">
        <f>C20</f>
        <v>4733330</v>
      </c>
      <c r="D25" s="92">
        <f t="shared" ref="D25:F25" si="5">D20</f>
        <v>-9623932</v>
      </c>
      <c r="E25" s="92">
        <f t="shared" si="5"/>
        <v>14357262</v>
      </c>
      <c r="F25" s="92">
        <f t="shared" si="5"/>
        <v>14264772</v>
      </c>
    </row>
    <row r="28" spans="1:6" x14ac:dyDescent="0.2">
      <c r="B28" s="106"/>
      <c r="E28" s="106"/>
    </row>
  </sheetData>
  <mergeCells count="12">
    <mergeCell ref="A12:F12"/>
    <mergeCell ref="A19:F19"/>
    <mergeCell ref="D2:F2"/>
    <mergeCell ref="B4:E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82"/>
  <sheetViews>
    <sheetView workbookViewId="0">
      <pane xSplit="4" topLeftCell="K1" activePane="topRight" state="frozen"/>
      <selection activeCell="A13" sqref="A13"/>
      <selection pane="topRight" activeCell="A5" sqref="A5:Q5"/>
    </sheetView>
  </sheetViews>
  <sheetFormatPr defaultRowHeight="12.75" x14ac:dyDescent="0.2"/>
  <cols>
    <col min="1" max="3" width="12" customWidth="1"/>
    <col min="4" max="4" width="40.7109375" customWidth="1"/>
    <col min="5" max="11" width="13.7109375" customWidth="1"/>
    <col min="12" max="12" width="14.85546875" customWidth="1"/>
    <col min="13" max="16" width="13.7109375" customWidth="1"/>
    <col min="17" max="17" width="13.42578125" customWidth="1"/>
    <col min="18" max="18" width="14" hidden="1" customWidth="1"/>
    <col min="19" max="19" width="9.140625" hidden="1" customWidth="1"/>
  </cols>
  <sheetData>
    <row r="1" spans="1:18" x14ac:dyDescent="0.2">
      <c r="N1" t="s">
        <v>267</v>
      </c>
      <c r="R1">
        <v>1</v>
      </c>
    </row>
    <row r="2" spans="1:18" ht="59.25" customHeight="1" x14ac:dyDescent="0.2">
      <c r="N2" s="159" t="s">
        <v>449</v>
      </c>
      <c r="O2" s="159"/>
      <c r="P2" s="159"/>
      <c r="R2">
        <v>1</v>
      </c>
    </row>
    <row r="3" spans="1:18" x14ac:dyDescent="0.2">
      <c r="R3">
        <v>1</v>
      </c>
    </row>
    <row r="4" spans="1:18" x14ac:dyDescent="0.2">
      <c r="R4">
        <v>1</v>
      </c>
    </row>
    <row r="5" spans="1:18" x14ac:dyDescent="0.2">
      <c r="A5" s="162" t="s">
        <v>268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>
        <v>1</v>
      </c>
    </row>
    <row r="6" spans="1:18" x14ac:dyDescent="0.2">
      <c r="A6" s="162" t="s">
        <v>269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>
        <v>1</v>
      </c>
    </row>
    <row r="7" spans="1:18" x14ac:dyDescent="0.2">
      <c r="A7" s="85" t="s">
        <v>28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>
        <v>1</v>
      </c>
    </row>
    <row r="8" spans="1:18" x14ac:dyDescent="0.2">
      <c r="A8" s="27" t="s">
        <v>29</v>
      </c>
      <c r="Q8" s="86" t="s">
        <v>270</v>
      </c>
      <c r="R8">
        <v>1</v>
      </c>
    </row>
    <row r="9" spans="1:18" x14ac:dyDescent="0.2">
      <c r="A9" s="163" t="s">
        <v>0</v>
      </c>
      <c r="B9" s="163" t="s">
        <v>1</v>
      </c>
      <c r="C9" s="163" t="s">
        <v>2</v>
      </c>
      <c r="D9" s="153" t="s">
        <v>271</v>
      </c>
      <c r="E9" s="153" t="s">
        <v>174</v>
      </c>
      <c r="F9" s="153"/>
      <c r="G9" s="153"/>
      <c r="H9" s="153"/>
      <c r="I9" s="153"/>
      <c r="J9" s="153" t="s">
        <v>175</v>
      </c>
      <c r="K9" s="153"/>
      <c r="L9" s="153"/>
      <c r="M9" s="153"/>
      <c r="N9" s="153"/>
      <c r="O9" s="153"/>
      <c r="P9" s="153"/>
      <c r="Q9" s="154" t="s">
        <v>272</v>
      </c>
      <c r="R9">
        <v>1</v>
      </c>
    </row>
    <row r="10" spans="1:18" x14ac:dyDescent="0.2">
      <c r="A10" s="153"/>
      <c r="B10" s="153"/>
      <c r="C10" s="153"/>
      <c r="D10" s="153"/>
      <c r="E10" s="154" t="s">
        <v>176</v>
      </c>
      <c r="F10" s="153" t="s">
        <v>273</v>
      </c>
      <c r="G10" s="153" t="s">
        <v>274</v>
      </c>
      <c r="H10" s="153"/>
      <c r="I10" s="153" t="s">
        <v>275</v>
      </c>
      <c r="J10" s="154" t="s">
        <v>176</v>
      </c>
      <c r="K10" s="153" t="s">
        <v>177</v>
      </c>
      <c r="L10" s="87"/>
      <c r="M10" s="153" t="s">
        <v>273</v>
      </c>
      <c r="N10" s="153" t="s">
        <v>274</v>
      </c>
      <c r="O10" s="153"/>
      <c r="P10" s="153" t="s">
        <v>275</v>
      </c>
      <c r="Q10" s="153"/>
      <c r="R10">
        <v>1</v>
      </c>
    </row>
    <row r="11" spans="1:18" ht="12.75" customHeight="1" x14ac:dyDescent="0.2">
      <c r="A11" s="153"/>
      <c r="B11" s="153"/>
      <c r="C11" s="153"/>
      <c r="D11" s="153"/>
      <c r="E11" s="153"/>
      <c r="F11" s="153"/>
      <c r="G11" s="153" t="s">
        <v>276</v>
      </c>
      <c r="H11" s="153" t="s">
        <v>277</v>
      </c>
      <c r="I11" s="153"/>
      <c r="J11" s="153"/>
      <c r="K11" s="153"/>
      <c r="L11" s="153" t="s">
        <v>278</v>
      </c>
      <c r="M11" s="153"/>
      <c r="N11" s="153" t="s">
        <v>276</v>
      </c>
      <c r="O11" s="153" t="s">
        <v>277</v>
      </c>
      <c r="P11" s="153"/>
      <c r="Q11" s="153"/>
      <c r="R11">
        <v>1</v>
      </c>
    </row>
    <row r="12" spans="1:18" ht="118.5" customHeight="1" x14ac:dyDescent="0.2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>
        <v>1</v>
      </c>
    </row>
    <row r="13" spans="1:18" x14ac:dyDescent="0.2">
      <c r="A13" s="87">
        <v>1</v>
      </c>
      <c r="B13" s="87">
        <v>2</v>
      </c>
      <c r="C13" s="87">
        <v>3</v>
      </c>
      <c r="D13" s="87">
        <v>4</v>
      </c>
      <c r="E13" s="88">
        <v>5</v>
      </c>
      <c r="F13" s="87">
        <v>6</v>
      </c>
      <c r="G13" s="87">
        <v>7</v>
      </c>
      <c r="H13" s="87">
        <v>8</v>
      </c>
      <c r="I13" s="87">
        <v>9</v>
      </c>
      <c r="J13" s="88">
        <v>10</v>
      </c>
      <c r="K13" s="87">
        <v>11</v>
      </c>
      <c r="L13" s="87">
        <v>12</v>
      </c>
      <c r="M13" s="87">
        <v>13</v>
      </c>
      <c r="N13" s="87">
        <v>14</v>
      </c>
      <c r="O13" s="87">
        <v>15</v>
      </c>
      <c r="P13" s="87">
        <v>16</v>
      </c>
      <c r="Q13" s="88">
        <v>17</v>
      </c>
      <c r="R13" s="89">
        <v>1</v>
      </c>
    </row>
    <row r="14" spans="1:18" x14ac:dyDescent="0.2">
      <c r="A14" s="5" t="s">
        <v>19</v>
      </c>
      <c r="B14" s="6"/>
      <c r="C14" s="107"/>
      <c r="D14" s="108" t="s">
        <v>5</v>
      </c>
      <c r="E14" s="109">
        <f>E15</f>
        <v>61466735</v>
      </c>
      <c r="F14" s="110">
        <f t="shared" ref="F14:Q14" si="0">F15</f>
        <v>61202011</v>
      </c>
      <c r="G14" s="110">
        <f t="shared" si="0"/>
        <v>38936234</v>
      </c>
      <c r="H14" s="110">
        <f t="shared" si="0"/>
        <v>2438650</v>
      </c>
      <c r="I14" s="110">
        <f t="shared" si="0"/>
        <v>264724</v>
      </c>
      <c r="J14" s="109">
        <f t="shared" si="0"/>
        <v>16329662</v>
      </c>
      <c r="K14" s="110">
        <f t="shared" si="0"/>
        <v>14264772</v>
      </c>
      <c r="L14" s="110">
        <f t="shared" si="0"/>
        <v>14264772</v>
      </c>
      <c r="M14" s="110">
        <f t="shared" si="0"/>
        <v>1020090</v>
      </c>
      <c r="N14" s="110">
        <f t="shared" si="0"/>
        <v>20000</v>
      </c>
      <c r="O14" s="110">
        <f t="shared" si="0"/>
        <v>12000</v>
      </c>
      <c r="P14" s="110">
        <f t="shared" si="0"/>
        <v>15309572</v>
      </c>
      <c r="Q14" s="109">
        <f t="shared" si="0"/>
        <v>77796397</v>
      </c>
      <c r="R14" s="111">
        <v>1</v>
      </c>
    </row>
    <row r="15" spans="1:18" x14ac:dyDescent="0.2">
      <c r="A15" s="5" t="s">
        <v>3</v>
      </c>
      <c r="B15" s="6"/>
      <c r="C15" s="107"/>
      <c r="D15" s="108" t="s">
        <v>5</v>
      </c>
      <c r="E15" s="109">
        <v>61466735</v>
      </c>
      <c r="F15" s="110">
        <v>61202011</v>
      </c>
      <c r="G15" s="110">
        <v>38936234</v>
      </c>
      <c r="H15" s="110">
        <v>2438650</v>
      </c>
      <c r="I15" s="110">
        <v>264724</v>
      </c>
      <c r="J15" s="109">
        <v>16329662</v>
      </c>
      <c r="K15" s="110">
        <v>14264772</v>
      </c>
      <c r="L15" s="110">
        <v>14264772</v>
      </c>
      <c r="M15" s="110">
        <v>1020090</v>
      </c>
      <c r="N15" s="110">
        <v>20000</v>
      </c>
      <c r="O15" s="110">
        <v>12000</v>
      </c>
      <c r="P15" s="110">
        <v>15309572</v>
      </c>
      <c r="Q15" s="109">
        <v>77796397</v>
      </c>
      <c r="R15" s="111">
        <v>1</v>
      </c>
    </row>
    <row r="16" spans="1:18" x14ac:dyDescent="0.2">
      <c r="A16" s="112" t="s">
        <v>279</v>
      </c>
      <c r="B16" s="113" t="s">
        <v>280</v>
      </c>
      <c r="C16" s="114"/>
      <c r="D16" s="115" t="s">
        <v>281</v>
      </c>
      <c r="E16" s="109">
        <f>E17+E18</f>
        <v>7922168</v>
      </c>
      <c r="F16" s="110">
        <f t="shared" ref="F16:Q16" si="1">F17+F18</f>
        <v>7922168</v>
      </c>
      <c r="G16" s="110">
        <f t="shared" si="1"/>
        <v>5174000</v>
      </c>
      <c r="H16" s="110">
        <f t="shared" si="1"/>
        <v>116000</v>
      </c>
      <c r="I16" s="110">
        <f t="shared" si="1"/>
        <v>0</v>
      </c>
      <c r="J16" s="109">
        <f t="shared" si="1"/>
        <v>0</v>
      </c>
      <c r="K16" s="110">
        <f t="shared" si="1"/>
        <v>0</v>
      </c>
      <c r="L16" s="110">
        <f t="shared" si="1"/>
        <v>0</v>
      </c>
      <c r="M16" s="110">
        <f t="shared" si="1"/>
        <v>0</v>
      </c>
      <c r="N16" s="110">
        <f t="shared" si="1"/>
        <v>0</v>
      </c>
      <c r="O16" s="110">
        <f t="shared" si="1"/>
        <v>0</v>
      </c>
      <c r="P16" s="110">
        <f t="shared" si="1"/>
        <v>0</v>
      </c>
      <c r="Q16" s="109">
        <f t="shared" si="1"/>
        <v>7922168</v>
      </c>
      <c r="R16" s="100">
        <v>1</v>
      </c>
    </row>
    <row r="17" spans="1:18" ht="63.75" x14ac:dyDescent="0.2">
      <c r="A17" s="32" t="s">
        <v>63</v>
      </c>
      <c r="B17" s="32" t="s">
        <v>84</v>
      </c>
      <c r="C17" s="33" t="s">
        <v>96</v>
      </c>
      <c r="D17" s="34" t="s">
        <v>110</v>
      </c>
      <c r="E17" s="116">
        <v>6835768</v>
      </c>
      <c r="F17" s="117">
        <v>6835768</v>
      </c>
      <c r="G17" s="117">
        <v>5174000</v>
      </c>
      <c r="H17" s="117">
        <v>116000</v>
      </c>
      <c r="I17" s="117">
        <v>0</v>
      </c>
      <c r="J17" s="116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6">
        <f t="shared" ref="Q17:Q78" si="2">E17+J17</f>
        <v>6835768</v>
      </c>
      <c r="R17" s="118">
        <v>1</v>
      </c>
    </row>
    <row r="18" spans="1:18" x14ac:dyDescent="0.2">
      <c r="A18" s="32" t="s">
        <v>282</v>
      </c>
      <c r="B18" s="32" t="s">
        <v>283</v>
      </c>
      <c r="C18" s="33" t="s">
        <v>284</v>
      </c>
      <c r="D18" s="34" t="s">
        <v>285</v>
      </c>
      <c r="E18" s="116">
        <v>1086400</v>
      </c>
      <c r="F18" s="117">
        <v>1086400</v>
      </c>
      <c r="G18" s="117"/>
      <c r="H18" s="117"/>
      <c r="I18" s="117"/>
      <c r="J18" s="116">
        <v>0</v>
      </c>
      <c r="K18" s="117"/>
      <c r="L18" s="117"/>
      <c r="M18" s="117"/>
      <c r="N18" s="117"/>
      <c r="O18" s="117"/>
      <c r="P18" s="117"/>
      <c r="Q18" s="116">
        <f t="shared" si="2"/>
        <v>1086400</v>
      </c>
      <c r="R18" s="119">
        <v>1</v>
      </c>
    </row>
    <row r="19" spans="1:18" x14ac:dyDescent="0.2">
      <c r="A19" s="5" t="s">
        <v>286</v>
      </c>
      <c r="B19" s="5" t="s">
        <v>287</v>
      </c>
      <c r="C19" s="120"/>
      <c r="D19" s="8" t="s">
        <v>288</v>
      </c>
      <c r="E19" s="109">
        <f>E20+E22+E29+E30+E31+E32+E33</f>
        <v>38725406</v>
      </c>
      <c r="F19" s="110">
        <f t="shared" ref="F19:Q19" si="3">F20+F22+F29+F30+F31+F32+F33</f>
        <v>38725406</v>
      </c>
      <c r="G19" s="110">
        <f t="shared" si="3"/>
        <v>27126974</v>
      </c>
      <c r="H19" s="110">
        <f t="shared" si="3"/>
        <v>1955495</v>
      </c>
      <c r="I19" s="110">
        <f t="shared" si="3"/>
        <v>0</v>
      </c>
      <c r="J19" s="109">
        <f t="shared" si="3"/>
        <v>13915122</v>
      </c>
      <c r="K19" s="110">
        <f t="shared" si="3"/>
        <v>13635122</v>
      </c>
      <c r="L19" s="110">
        <f t="shared" si="3"/>
        <v>13635122</v>
      </c>
      <c r="M19" s="110">
        <f t="shared" si="3"/>
        <v>280000</v>
      </c>
      <c r="N19" s="110">
        <f t="shared" si="3"/>
        <v>0</v>
      </c>
      <c r="O19" s="110">
        <f t="shared" si="3"/>
        <v>0</v>
      </c>
      <c r="P19" s="110">
        <f>P20+P22+P29+P30+P31+P32+P33+P34</f>
        <v>13635122</v>
      </c>
      <c r="Q19" s="109">
        <f t="shared" si="3"/>
        <v>52640528</v>
      </c>
      <c r="R19" s="100">
        <v>1</v>
      </c>
    </row>
    <row r="20" spans="1:18" x14ac:dyDescent="0.2">
      <c r="A20" s="32" t="s">
        <v>21</v>
      </c>
      <c r="B20" s="32" t="s">
        <v>22</v>
      </c>
      <c r="C20" s="33" t="s">
        <v>23</v>
      </c>
      <c r="D20" s="34" t="s">
        <v>24</v>
      </c>
      <c r="E20" s="121">
        <v>2919382</v>
      </c>
      <c r="F20" s="117">
        <v>2919382</v>
      </c>
      <c r="G20" s="117">
        <v>1965012</v>
      </c>
      <c r="H20" s="117">
        <v>217000</v>
      </c>
      <c r="I20" s="117">
        <v>0</v>
      </c>
      <c r="J20" s="116">
        <v>596000</v>
      </c>
      <c r="K20" s="117">
        <v>406000</v>
      </c>
      <c r="L20" s="117">
        <v>406000</v>
      </c>
      <c r="M20" s="117">
        <v>190000</v>
      </c>
      <c r="N20" s="117">
        <v>0</v>
      </c>
      <c r="O20" s="117">
        <v>0</v>
      </c>
      <c r="P20" s="117">
        <v>406000</v>
      </c>
      <c r="Q20" s="116">
        <f t="shared" si="2"/>
        <v>3515382</v>
      </c>
      <c r="R20" s="118">
        <v>1</v>
      </c>
    </row>
    <row r="21" spans="1:18" ht="63.75" hidden="1" x14ac:dyDescent="0.2">
      <c r="A21" s="32"/>
      <c r="B21" s="32"/>
      <c r="C21" s="33"/>
      <c r="D21" s="122" t="s">
        <v>10</v>
      </c>
      <c r="E21" s="123">
        <v>12620</v>
      </c>
      <c r="F21" s="124">
        <v>12620</v>
      </c>
      <c r="G21" s="124">
        <v>5350</v>
      </c>
      <c r="H21" s="124"/>
      <c r="I21" s="124"/>
      <c r="J21" s="123"/>
      <c r="K21" s="124"/>
      <c r="L21" s="124"/>
      <c r="M21" s="124"/>
      <c r="N21" s="124"/>
      <c r="O21" s="124"/>
      <c r="P21" s="124"/>
      <c r="Q21" s="123">
        <f t="shared" si="2"/>
        <v>12620</v>
      </c>
      <c r="R21" s="118"/>
    </row>
    <row r="22" spans="1:18" ht="51" x14ac:dyDescent="0.2">
      <c r="A22" s="32" t="s">
        <v>7</v>
      </c>
      <c r="B22" s="32" t="s">
        <v>289</v>
      </c>
      <c r="C22" s="33" t="s">
        <v>6</v>
      </c>
      <c r="D22" s="34" t="s">
        <v>290</v>
      </c>
      <c r="E22" s="116">
        <v>33969078</v>
      </c>
      <c r="F22" s="117">
        <v>33969078</v>
      </c>
      <c r="G22" s="117">
        <v>23808218</v>
      </c>
      <c r="H22" s="117">
        <v>1725000</v>
      </c>
      <c r="I22" s="117">
        <v>0</v>
      </c>
      <c r="J22" s="116">
        <v>3230361</v>
      </c>
      <c r="K22" s="117">
        <v>3140361</v>
      </c>
      <c r="L22" s="117">
        <v>3140361</v>
      </c>
      <c r="M22" s="117">
        <v>90000</v>
      </c>
      <c r="N22" s="117">
        <v>0</v>
      </c>
      <c r="O22" s="117">
        <v>0</v>
      </c>
      <c r="P22" s="117">
        <v>3140361</v>
      </c>
      <c r="Q22" s="116">
        <f t="shared" si="2"/>
        <v>37199439</v>
      </c>
      <c r="R22" s="118">
        <v>1</v>
      </c>
    </row>
    <row r="23" spans="1:18" ht="25.5" hidden="1" x14ac:dyDescent="0.2">
      <c r="A23" s="32"/>
      <c r="B23" s="32"/>
      <c r="C23" s="33"/>
      <c r="D23" s="122" t="s">
        <v>291</v>
      </c>
      <c r="E23" s="123">
        <v>23261200</v>
      </c>
      <c r="F23" s="124">
        <v>23261200</v>
      </c>
      <c r="G23" s="124">
        <f>18171150+532100+363300</f>
        <v>19066550</v>
      </c>
      <c r="H23" s="124"/>
      <c r="I23" s="124"/>
      <c r="J23" s="123"/>
      <c r="K23" s="124"/>
      <c r="L23" s="124"/>
      <c r="M23" s="124"/>
      <c r="N23" s="124"/>
      <c r="O23" s="124"/>
      <c r="P23" s="124"/>
      <c r="Q23" s="123">
        <f t="shared" si="2"/>
        <v>23261200</v>
      </c>
      <c r="R23" s="119"/>
    </row>
    <row r="24" spans="1:18" ht="63.75" hidden="1" x14ac:dyDescent="0.2">
      <c r="A24" s="32"/>
      <c r="B24" s="32"/>
      <c r="C24" s="33"/>
      <c r="D24" s="122" t="s">
        <v>292</v>
      </c>
      <c r="E24" s="123">
        <v>296853</v>
      </c>
      <c r="F24" s="124">
        <v>296853</v>
      </c>
      <c r="G24" s="124">
        <v>184030</v>
      </c>
      <c r="H24" s="124"/>
      <c r="I24" s="124"/>
      <c r="J24" s="123">
        <v>19105</v>
      </c>
      <c r="K24" s="124">
        <v>19105</v>
      </c>
      <c r="L24" s="124">
        <v>19105</v>
      </c>
      <c r="M24" s="124"/>
      <c r="N24" s="124"/>
      <c r="O24" s="124"/>
      <c r="P24" s="124">
        <v>45700</v>
      </c>
      <c r="Q24" s="123">
        <f t="shared" si="2"/>
        <v>315958</v>
      </c>
      <c r="R24" s="119"/>
    </row>
    <row r="25" spans="1:18" ht="63.75" hidden="1" x14ac:dyDescent="0.2">
      <c r="A25" s="32"/>
      <c r="B25" s="32"/>
      <c r="C25" s="33"/>
      <c r="D25" s="34" t="s">
        <v>293</v>
      </c>
      <c r="E25" s="116">
        <v>449670</v>
      </c>
      <c r="F25" s="117">
        <v>449670</v>
      </c>
      <c r="G25" s="117">
        <v>16700</v>
      </c>
      <c r="H25" s="117"/>
      <c r="I25" s="117"/>
      <c r="J25" s="116">
        <v>1500000</v>
      </c>
      <c r="K25" s="117">
        <v>1500000</v>
      </c>
      <c r="L25" s="117">
        <v>1500000</v>
      </c>
      <c r="M25" s="117"/>
      <c r="N25" s="117"/>
      <c r="O25" s="117"/>
      <c r="P25" s="117">
        <v>1500000</v>
      </c>
      <c r="Q25" s="123">
        <f t="shared" si="2"/>
        <v>1949670</v>
      </c>
      <c r="R25" s="119"/>
    </row>
    <row r="26" spans="1:18" ht="63.75" hidden="1" x14ac:dyDescent="0.2">
      <c r="A26" s="32"/>
      <c r="B26" s="32"/>
      <c r="C26" s="33"/>
      <c r="D26" s="122" t="s">
        <v>294</v>
      </c>
      <c r="E26" s="116">
        <v>39932</v>
      </c>
      <c r="F26" s="117">
        <v>39932</v>
      </c>
      <c r="G26" s="117">
        <v>16338</v>
      </c>
      <c r="H26" s="117"/>
      <c r="I26" s="117"/>
      <c r="J26" s="116">
        <v>25000</v>
      </c>
      <c r="K26" s="117">
        <v>25000</v>
      </c>
      <c r="L26" s="117">
        <v>25000</v>
      </c>
      <c r="M26" s="117"/>
      <c r="N26" s="117"/>
      <c r="O26" s="117"/>
      <c r="P26" s="117">
        <v>25000</v>
      </c>
      <c r="Q26" s="123">
        <f t="shared" si="2"/>
        <v>64932</v>
      </c>
      <c r="R26" s="119"/>
    </row>
    <row r="27" spans="1:18" ht="38.25" hidden="1" x14ac:dyDescent="0.2">
      <c r="A27" s="32"/>
      <c r="B27" s="32"/>
      <c r="C27" s="33"/>
      <c r="D27" s="34" t="s">
        <v>259</v>
      </c>
      <c r="E27" s="116">
        <v>33110</v>
      </c>
      <c r="F27" s="117">
        <v>33110</v>
      </c>
      <c r="G27" s="117"/>
      <c r="H27" s="117"/>
      <c r="I27" s="117"/>
      <c r="J27" s="116">
        <v>226000</v>
      </c>
      <c r="K27" s="117">
        <v>226000</v>
      </c>
      <c r="L27" s="117">
        <v>226000</v>
      </c>
      <c r="M27" s="117"/>
      <c r="N27" s="117"/>
      <c r="O27" s="117"/>
      <c r="P27" s="117"/>
      <c r="Q27" s="123">
        <f t="shared" si="2"/>
        <v>259110</v>
      </c>
      <c r="R27" s="119"/>
    </row>
    <row r="28" spans="1:18" ht="63.75" x14ac:dyDescent="0.2">
      <c r="A28" s="32"/>
      <c r="B28" s="32"/>
      <c r="C28" s="33"/>
      <c r="D28" s="34" t="s">
        <v>295</v>
      </c>
      <c r="E28" s="116">
        <f>220883+118781</f>
        <v>339664</v>
      </c>
      <c r="F28" s="117">
        <v>339664</v>
      </c>
      <c r="G28" s="117"/>
      <c r="H28" s="34" t="s">
        <v>296</v>
      </c>
      <c r="I28" s="117"/>
      <c r="J28" s="116">
        <v>134661</v>
      </c>
      <c r="K28" s="117">
        <v>134661</v>
      </c>
      <c r="L28" s="117">
        <v>134661</v>
      </c>
      <c r="M28" s="117"/>
      <c r="N28" s="117"/>
      <c r="O28" s="117"/>
      <c r="P28" s="117">
        <v>134661</v>
      </c>
      <c r="Q28" s="123">
        <f t="shared" si="2"/>
        <v>474325</v>
      </c>
      <c r="R28" s="119">
        <v>1</v>
      </c>
    </row>
    <row r="29" spans="1:18" ht="38.25" x14ac:dyDescent="0.2">
      <c r="A29" s="32" t="s">
        <v>297</v>
      </c>
      <c r="B29" s="32" t="s">
        <v>102</v>
      </c>
      <c r="C29" s="33" t="s">
        <v>298</v>
      </c>
      <c r="D29" s="34" t="s">
        <v>299</v>
      </c>
      <c r="E29" s="116">
        <v>1172416</v>
      </c>
      <c r="F29" s="117">
        <v>1172416</v>
      </c>
      <c r="G29" s="117">
        <v>928807</v>
      </c>
      <c r="H29" s="117">
        <v>5103</v>
      </c>
      <c r="I29" s="117">
        <v>0</v>
      </c>
      <c r="J29" s="116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6">
        <f t="shared" si="2"/>
        <v>1172416</v>
      </c>
      <c r="R29" s="100">
        <v>1</v>
      </c>
    </row>
    <row r="30" spans="1:18" ht="25.5" hidden="1" x14ac:dyDescent="0.2">
      <c r="A30" s="32" t="s">
        <v>300</v>
      </c>
      <c r="B30" s="32" t="s">
        <v>301</v>
      </c>
      <c r="C30" s="33" t="s">
        <v>56</v>
      </c>
      <c r="D30" s="34" t="s">
        <v>302</v>
      </c>
      <c r="E30" s="116">
        <v>304510</v>
      </c>
      <c r="F30" s="117">
        <v>304510</v>
      </c>
      <c r="G30" s="117">
        <v>234357</v>
      </c>
      <c r="H30" s="117">
        <v>8392</v>
      </c>
      <c r="I30" s="117">
        <v>0</v>
      </c>
      <c r="J30" s="116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6">
        <f t="shared" si="2"/>
        <v>304510</v>
      </c>
      <c r="R30" s="100"/>
    </row>
    <row r="31" spans="1:18" ht="25.5" x14ac:dyDescent="0.2">
      <c r="A31" s="32" t="s">
        <v>178</v>
      </c>
      <c r="B31" s="32" t="s">
        <v>179</v>
      </c>
      <c r="C31" s="33" t="s">
        <v>56</v>
      </c>
      <c r="D31" s="34" t="s">
        <v>180</v>
      </c>
      <c r="E31" s="116">
        <v>238280</v>
      </c>
      <c r="F31" s="117">
        <v>238280</v>
      </c>
      <c r="G31" s="117">
        <v>190580</v>
      </c>
      <c r="H31" s="117">
        <v>0</v>
      </c>
      <c r="I31" s="117">
        <v>0</v>
      </c>
      <c r="J31" s="116">
        <v>7550</v>
      </c>
      <c r="K31" s="117">
        <v>7550</v>
      </c>
      <c r="L31" s="117">
        <v>7550</v>
      </c>
      <c r="M31" s="117">
        <v>0</v>
      </c>
      <c r="N31" s="117">
        <v>0</v>
      </c>
      <c r="O31" s="117">
        <v>0</v>
      </c>
      <c r="P31" s="117">
        <v>7550</v>
      </c>
      <c r="Q31" s="116">
        <f t="shared" si="2"/>
        <v>245830</v>
      </c>
      <c r="R31" s="100">
        <v>1</v>
      </c>
    </row>
    <row r="32" spans="1:18" hidden="1" x14ac:dyDescent="0.2">
      <c r="A32" s="32" t="s">
        <v>64</v>
      </c>
      <c r="B32" s="32" t="s">
        <v>303</v>
      </c>
      <c r="C32" s="33" t="s">
        <v>56</v>
      </c>
      <c r="D32" s="34" t="s">
        <v>111</v>
      </c>
      <c r="E32" s="116">
        <v>121740</v>
      </c>
      <c r="F32" s="117">
        <v>121740</v>
      </c>
      <c r="G32" s="117">
        <v>0</v>
      </c>
      <c r="H32" s="117">
        <v>0</v>
      </c>
      <c r="I32" s="117">
        <v>0</v>
      </c>
      <c r="J32" s="116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6">
        <f t="shared" si="2"/>
        <v>121740</v>
      </c>
      <c r="R32" s="100"/>
    </row>
    <row r="33" spans="1:18" ht="38.25" hidden="1" x14ac:dyDescent="0.2">
      <c r="A33" s="32" t="s">
        <v>304</v>
      </c>
      <c r="B33" s="32" t="s">
        <v>305</v>
      </c>
      <c r="C33" s="33" t="s">
        <v>56</v>
      </c>
      <c r="D33" s="34" t="s">
        <v>57</v>
      </c>
      <c r="E33" s="116"/>
      <c r="F33" s="117"/>
      <c r="G33" s="117"/>
      <c r="H33" s="117"/>
      <c r="I33" s="117"/>
      <c r="J33" s="116">
        <v>10081211</v>
      </c>
      <c r="K33" s="117">
        <v>10081211</v>
      </c>
      <c r="L33" s="117">
        <v>10081211</v>
      </c>
      <c r="M33" s="117"/>
      <c r="N33" s="117"/>
      <c r="O33" s="117"/>
      <c r="P33" s="117"/>
      <c r="Q33" s="116">
        <v>10081211</v>
      </c>
      <c r="R33" s="100"/>
    </row>
    <row r="34" spans="1:18" ht="51" hidden="1" x14ac:dyDescent="0.2">
      <c r="A34" s="32"/>
      <c r="B34" s="32"/>
      <c r="C34" s="33"/>
      <c r="D34" s="34" t="s">
        <v>53</v>
      </c>
      <c r="E34" s="116"/>
      <c r="F34" s="117"/>
      <c r="G34" s="117"/>
      <c r="H34" s="34"/>
      <c r="I34" s="117"/>
      <c r="J34" s="116">
        <v>10081211</v>
      </c>
      <c r="K34" s="117">
        <v>10081211</v>
      </c>
      <c r="L34" s="117">
        <v>10081211</v>
      </c>
      <c r="M34" s="117"/>
      <c r="N34" s="117"/>
      <c r="O34" s="117"/>
      <c r="P34" s="117">
        <v>10081211</v>
      </c>
      <c r="Q34" s="123">
        <v>10081211</v>
      </c>
      <c r="R34" s="100"/>
    </row>
    <row r="35" spans="1:18" hidden="1" x14ac:dyDescent="0.2">
      <c r="A35" s="112" t="s">
        <v>306</v>
      </c>
      <c r="B35" s="113">
        <v>2000</v>
      </c>
      <c r="C35" s="114"/>
      <c r="D35" s="115" t="s">
        <v>307</v>
      </c>
      <c r="E35" s="109">
        <f>E36</f>
        <v>334350</v>
      </c>
      <c r="F35" s="110">
        <f t="shared" ref="F35:Q35" si="4">F36</f>
        <v>334350</v>
      </c>
      <c r="G35" s="110">
        <f t="shared" si="4"/>
        <v>0</v>
      </c>
      <c r="H35" s="110">
        <f t="shared" si="4"/>
        <v>0</v>
      </c>
      <c r="I35" s="110">
        <f t="shared" si="4"/>
        <v>0</v>
      </c>
      <c r="J35" s="109">
        <f t="shared" si="4"/>
        <v>0</v>
      </c>
      <c r="K35" s="110">
        <f t="shared" si="4"/>
        <v>0</v>
      </c>
      <c r="L35" s="110">
        <f t="shared" si="4"/>
        <v>0</v>
      </c>
      <c r="M35" s="110">
        <f t="shared" si="4"/>
        <v>0</v>
      </c>
      <c r="N35" s="110">
        <f t="shared" si="4"/>
        <v>0</v>
      </c>
      <c r="O35" s="110">
        <f t="shared" si="4"/>
        <v>0</v>
      </c>
      <c r="P35" s="110">
        <f t="shared" si="4"/>
        <v>0</v>
      </c>
      <c r="Q35" s="109">
        <f t="shared" si="4"/>
        <v>334350</v>
      </c>
      <c r="R35" s="100"/>
    </row>
    <row r="36" spans="1:18" ht="38.25" hidden="1" x14ac:dyDescent="0.2">
      <c r="A36" s="32" t="s">
        <v>65</v>
      </c>
      <c r="B36" s="32" t="s">
        <v>308</v>
      </c>
      <c r="C36" s="125" t="s">
        <v>97</v>
      </c>
      <c r="D36" s="122" t="s">
        <v>309</v>
      </c>
      <c r="E36" s="116">
        <v>334350</v>
      </c>
      <c r="F36" s="117">
        <v>334350</v>
      </c>
      <c r="G36" s="117">
        <v>0</v>
      </c>
      <c r="H36" s="117">
        <v>0</v>
      </c>
      <c r="I36" s="117">
        <v>0</v>
      </c>
      <c r="J36" s="116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6">
        <f t="shared" si="2"/>
        <v>334350</v>
      </c>
      <c r="R36" s="100"/>
    </row>
    <row r="37" spans="1:18" x14ac:dyDescent="0.2">
      <c r="A37" s="5" t="s">
        <v>310</v>
      </c>
      <c r="B37" s="5" t="s">
        <v>311</v>
      </c>
      <c r="C37" s="120"/>
      <c r="D37" s="8" t="s">
        <v>312</v>
      </c>
      <c r="E37" s="109">
        <f>E38+E39+E40+E41+E42+E43+E44+E45</f>
        <v>6797070</v>
      </c>
      <c r="F37" s="110">
        <f t="shared" ref="F37:Q37" si="5">F38+F39+F40+F41+F42+F43+F44+F45</f>
        <v>6797070</v>
      </c>
      <c r="G37" s="110">
        <f t="shared" si="5"/>
        <v>4875290</v>
      </c>
      <c r="H37" s="110">
        <f t="shared" si="5"/>
        <v>218735</v>
      </c>
      <c r="I37" s="110">
        <f t="shared" si="5"/>
        <v>0</v>
      </c>
      <c r="J37" s="109">
        <f t="shared" si="5"/>
        <v>649400</v>
      </c>
      <c r="K37" s="110">
        <f t="shared" si="5"/>
        <v>0</v>
      </c>
      <c r="L37" s="110">
        <f t="shared" si="5"/>
        <v>0</v>
      </c>
      <c r="M37" s="110">
        <f t="shared" si="5"/>
        <v>649400</v>
      </c>
      <c r="N37" s="110">
        <f t="shared" si="5"/>
        <v>20000</v>
      </c>
      <c r="O37" s="110">
        <f t="shared" si="5"/>
        <v>0</v>
      </c>
      <c r="P37" s="110">
        <f t="shared" si="5"/>
        <v>0</v>
      </c>
      <c r="Q37" s="109">
        <f t="shared" si="5"/>
        <v>7446470</v>
      </c>
      <c r="R37" s="100">
        <v>1</v>
      </c>
    </row>
    <row r="38" spans="1:18" ht="25.5" hidden="1" x14ac:dyDescent="0.2">
      <c r="A38" s="32" t="s">
        <v>66</v>
      </c>
      <c r="B38" s="32" t="s">
        <v>313</v>
      </c>
      <c r="C38" s="33" t="s">
        <v>98</v>
      </c>
      <c r="D38" s="34" t="s">
        <v>314</v>
      </c>
      <c r="E38" s="116">
        <v>5000</v>
      </c>
      <c r="F38" s="117">
        <v>5000</v>
      </c>
      <c r="G38" s="117">
        <v>0</v>
      </c>
      <c r="H38" s="117">
        <v>0</v>
      </c>
      <c r="I38" s="117">
        <v>0</v>
      </c>
      <c r="J38" s="116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6">
        <f t="shared" si="2"/>
        <v>5000</v>
      </c>
      <c r="R38" s="100"/>
    </row>
    <row r="39" spans="1:18" ht="38.25" hidden="1" x14ac:dyDescent="0.2">
      <c r="A39" s="32" t="s">
        <v>67</v>
      </c>
      <c r="B39" s="32" t="s">
        <v>85</v>
      </c>
      <c r="C39" s="33" t="s">
        <v>98</v>
      </c>
      <c r="D39" s="34" t="s">
        <v>114</v>
      </c>
      <c r="E39" s="116">
        <v>18000</v>
      </c>
      <c r="F39" s="117">
        <v>18000</v>
      </c>
      <c r="G39" s="117">
        <v>0</v>
      </c>
      <c r="H39" s="117">
        <v>0</v>
      </c>
      <c r="I39" s="117">
        <v>0</v>
      </c>
      <c r="J39" s="116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6">
        <f t="shared" si="2"/>
        <v>18000</v>
      </c>
      <c r="R39" s="100"/>
    </row>
    <row r="40" spans="1:18" ht="51" hidden="1" x14ac:dyDescent="0.2">
      <c r="A40" s="32" t="s">
        <v>315</v>
      </c>
      <c r="B40" s="32" t="s">
        <v>316</v>
      </c>
      <c r="C40" s="33" t="s">
        <v>289</v>
      </c>
      <c r="D40" s="34" t="s">
        <v>317</v>
      </c>
      <c r="E40" s="116">
        <v>6394370</v>
      </c>
      <c r="F40" s="117">
        <v>6394370</v>
      </c>
      <c r="G40" s="117">
        <v>4845290</v>
      </c>
      <c r="H40" s="117">
        <v>218735</v>
      </c>
      <c r="I40" s="117">
        <v>0</v>
      </c>
      <c r="J40" s="116">
        <v>649400</v>
      </c>
      <c r="K40" s="117">
        <v>0</v>
      </c>
      <c r="L40" s="117">
        <v>0</v>
      </c>
      <c r="M40" s="117">
        <v>649400</v>
      </c>
      <c r="N40" s="117">
        <v>20000</v>
      </c>
      <c r="O40" s="117">
        <v>0</v>
      </c>
      <c r="P40" s="117">
        <v>0</v>
      </c>
      <c r="Q40" s="116">
        <f t="shared" si="2"/>
        <v>7043770</v>
      </c>
      <c r="R40" s="100"/>
    </row>
    <row r="41" spans="1:18" ht="25.5" hidden="1" x14ac:dyDescent="0.2">
      <c r="A41" s="32" t="s">
        <v>68</v>
      </c>
      <c r="B41" s="32" t="s">
        <v>318</v>
      </c>
      <c r="C41" s="33" t="s">
        <v>99</v>
      </c>
      <c r="D41" s="34" t="s">
        <v>115</v>
      </c>
      <c r="E41" s="116">
        <v>20300</v>
      </c>
      <c r="F41" s="117">
        <v>20300</v>
      </c>
      <c r="G41" s="117">
        <v>0</v>
      </c>
      <c r="H41" s="117">
        <v>0</v>
      </c>
      <c r="I41" s="117">
        <v>0</v>
      </c>
      <c r="J41" s="116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17">
        <v>0</v>
      </c>
      <c r="Q41" s="116">
        <f t="shared" si="2"/>
        <v>20300</v>
      </c>
      <c r="R41" s="100"/>
    </row>
    <row r="42" spans="1:18" ht="63.75" hidden="1" x14ac:dyDescent="0.2">
      <c r="A42" s="32" t="s">
        <v>69</v>
      </c>
      <c r="B42" s="32" t="s">
        <v>86</v>
      </c>
      <c r="C42" s="33" t="s">
        <v>99</v>
      </c>
      <c r="D42" s="34" t="s">
        <v>116</v>
      </c>
      <c r="E42" s="116">
        <v>0</v>
      </c>
      <c r="F42" s="117">
        <v>0</v>
      </c>
      <c r="G42" s="117">
        <v>0</v>
      </c>
      <c r="H42" s="117">
        <v>0</v>
      </c>
      <c r="I42" s="117">
        <v>0</v>
      </c>
      <c r="J42" s="116">
        <v>0</v>
      </c>
      <c r="K42" s="117">
        <v>0</v>
      </c>
      <c r="L42" s="117">
        <v>0</v>
      </c>
      <c r="M42" s="117">
        <v>0</v>
      </c>
      <c r="N42" s="117">
        <v>0</v>
      </c>
      <c r="O42" s="117">
        <v>0</v>
      </c>
      <c r="P42" s="117">
        <v>0</v>
      </c>
      <c r="Q42" s="116">
        <f t="shared" si="2"/>
        <v>0</v>
      </c>
      <c r="R42" s="100"/>
    </row>
    <row r="43" spans="1:18" ht="38.25" hidden="1" x14ac:dyDescent="0.2">
      <c r="A43" s="32" t="s">
        <v>70</v>
      </c>
      <c r="B43" s="32" t="s">
        <v>87</v>
      </c>
      <c r="C43" s="33" t="s">
        <v>100</v>
      </c>
      <c r="D43" s="34" t="s">
        <v>117</v>
      </c>
      <c r="E43" s="116">
        <v>3000</v>
      </c>
      <c r="F43" s="117">
        <v>3000</v>
      </c>
      <c r="G43" s="117">
        <v>0</v>
      </c>
      <c r="H43" s="117">
        <v>0</v>
      </c>
      <c r="I43" s="117">
        <v>0</v>
      </c>
      <c r="J43" s="116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6">
        <f t="shared" si="2"/>
        <v>3000</v>
      </c>
      <c r="R43" s="118"/>
    </row>
    <row r="44" spans="1:18" x14ac:dyDescent="0.2">
      <c r="A44" s="32" t="s">
        <v>71</v>
      </c>
      <c r="B44" s="32" t="s">
        <v>88</v>
      </c>
      <c r="C44" s="33" t="s">
        <v>101</v>
      </c>
      <c r="D44" s="34" t="s">
        <v>118</v>
      </c>
      <c r="E44" s="116">
        <v>36700</v>
      </c>
      <c r="F44" s="117">
        <v>36700</v>
      </c>
      <c r="G44" s="117">
        <v>30000</v>
      </c>
      <c r="H44" s="117">
        <v>0</v>
      </c>
      <c r="I44" s="117">
        <v>0</v>
      </c>
      <c r="J44" s="116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6">
        <f t="shared" si="2"/>
        <v>36700</v>
      </c>
      <c r="R44" s="100">
        <v>1</v>
      </c>
    </row>
    <row r="45" spans="1:18" ht="25.5" hidden="1" x14ac:dyDescent="0.2">
      <c r="A45" s="32" t="s">
        <v>72</v>
      </c>
      <c r="B45" s="32" t="s">
        <v>319</v>
      </c>
      <c r="C45" s="33" t="s">
        <v>102</v>
      </c>
      <c r="D45" s="34" t="s">
        <v>119</v>
      </c>
      <c r="E45" s="116">
        <v>319700</v>
      </c>
      <c r="F45" s="117">
        <v>319700</v>
      </c>
      <c r="G45" s="117">
        <v>0</v>
      </c>
      <c r="H45" s="117">
        <v>0</v>
      </c>
      <c r="I45" s="117">
        <v>0</v>
      </c>
      <c r="J45" s="116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6">
        <f t="shared" si="2"/>
        <v>319700</v>
      </c>
      <c r="R45" s="100"/>
    </row>
    <row r="46" spans="1:18" x14ac:dyDescent="0.2">
      <c r="A46" s="5" t="s">
        <v>320</v>
      </c>
      <c r="B46" s="5">
        <v>4000</v>
      </c>
      <c r="C46" s="120"/>
      <c r="D46" s="8" t="s">
        <v>321</v>
      </c>
      <c r="E46" s="109">
        <f>E47+E48+E49</f>
        <v>2114490</v>
      </c>
      <c r="F46" s="110">
        <f t="shared" ref="F46:Q46" si="6">F47+F48+F49</f>
        <v>2114490</v>
      </c>
      <c r="G46" s="110">
        <f t="shared" si="6"/>
        <v>1574390</v>
      </c>
      <c r="H46" s="110">
        <f t="shared" si="6"/>
        <v>27320</v>
      </c>
      <c r="I46" s="110">
        <f t="shared" si="6"/>
        <v>0</v>
      </c>
      <c r="J46" s="109">
        <f t="shared" si="6"/>
        <v>38800</v>
      </c>
      <c r="K46" s="110">
        <f t="shared" si="6"/>
        <v>4800</v>
      </c>
      <c r="L46" s="110">
        <f t="shared" si="6"/>
        <v>4800</v>
      </c>
      <c r="M46" s="110">
        <f t="shared" si="6"/>
        <v>34000</v>
      </c>
      <c r="N46" s="110">
        <f t="shared" si="6"/>
        <v>0</v>
      </c>
      <c r="O46" s="110">
        <f t="shared" si="6"/>
        <v>12000</v>
      </c>
      <c r="P46" s="110">
        <f t="shared" si="6"/>
        <v>4800</v>
      </c>
      <c r="Q46" s="109">
        <f t="shared" si="6"/>
        <v>2153290</v>
      </c>
      <c r="R46" s="100">
        <v>1</v>
      </c>
    </row>
    <row r="47" spans="1:18" hidden="1" x14ac:dyDescent="0.2">
      <c r="A47" s="32" t="s">
        <v>58</v>
      </c>
      <c r="B47" s="32" t="s">
        <v>59</v>
      </c>
      <c r="C47" s="33" t="s">
        <v>60</v>
      </c>
      <c r="D47" s="34" t="s">
        <v>61</v>
      </c>
      <c r="E47" s="116">
        <v>436620</v>
      </c>
      <c r="F47" s="117">
        <v>436620</v>
      </c>
      <c r="G47" s="117">
        <v>335560</v>
      </c>
      <c r="H47" s="117">
        <v>320</v>
      </c>
      <c r="I47" s="117">
        <v>0</v>
      </c>
      <c r="J47" s="116">
        <v>4800</v>
      </c>
      <c r="K47" s="117">
        <v>4800</v>
      </c>
      <c r="L47" s="117">
        <v>4800</v>
      </c>
      <c r="M47" s="117">
        <v>0</v>
      </c>
      <c r="N47" s="117">
        <v>0</v>
      </c>
      <c r="O47" s="117">
        <v>0</v>
      </c>
      <c r="P47" s="117">
        <v>4800</v>
      </c>
      <c r="Q47" s="116">
        <f t="shared" si="2"/>
        <v>441420</v>
      </c>
      <c r="R47" s="100"/>
    </row>
    <row r="48" spans="1:18" ht="38.25" x14ac:dyDescent="0.2">
      <c r="A48" s="32" t="s">
        <v>322</v>
      </c>
      <c r="B48" s="32" t="s">
        <v>323</v>
      </c>
      <c r="C48" s="33" t="s">
        <v>324</v>
      </c>
      <c r="D48" s="34" t="s">
        <v>325</v>
      </c>
      <c r="E48" s="116">
        <v>1647870</v>
      </c>
      <c r="F48" s="117">
        <v>1647870</v>
      </c>
      <c r="G48" s="117">
        <v>1238830</v>
      </c>
      <c r="H48" s="117">
        <v>27000</v>
      </c>
      <c r="I48" s="117">
        <v>0</v>
      </c>
      <c r="J48" s="116">
        <v>34000</v>
      </c>
      <c r="K48" s="117">
        <v>0</v>
      </c>
      <c r="L48" s="117">
        <v>0</v>
      </c>
      <c r="M48" s="117">
        <v>34000</v>
      </c>
      <c r="N48" s="117">
        <v>0</v>
      </c>
      <c r="O48" s="117">
        <v>12000</v>
      </c>
      <c r="P48" s="117">
        <v>0</v>
      </c>
      <c r="Q48" s="116">
        <f t="shared" si="2"/>
        <v>1681870</v>
      </c>
      <c r="R48" s="118">
        <v>1</v>
      </c>
    </row>
    <row r="49" spans="1:18" x14ac:dyDescent="0.2">
      <c r="A49" s="32" t="s">
        <v>73</v>
      </c>
      <c r="B49" s="32" t="s">
        <v>326</v>
      </c>
      <c r="C49" s="33" t="s">
        <v>103</v>
      </c>
      <c r="D49" s="34" t="s">
        <v>120</v>
      </c>
      <c r="E49" s="116">
        <v>30000</v>
      </c>
      <c r="F49" s="117">
        <v>30000</v>
      </c>
      <c r="G49" s="117">
        <v>0</v>
      </c>
      <c r="H49" s="117">
        <v>0</v>
      </c>
      <c r="I49" s="117">
        <v>0</v>
      </c>
      <c r="J49" s="116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6">
        <f t="shared" si="2"/>
        <v>30000</v>
      </c>
      <c r="R49" s="100">
        <v>1</v>
      </c>
    </row>
    <row r="50" spans="1:18" x14ac:dyDescent="0.2">
      <c r="A50" s="5" t="s">
        <v>327</v>
      </c>
      <c r="B50" s="5">
        <v>5000</v>
      </c>
      <c r="C50" s="7"/>
      <c r="D50" s="8" t="s">
        <v>328</v>
      </c>
      <c r="E50" s="109">
        <f>E51</f>
        <v>221900</v>
      </c>
      <c r="F50" s="110">
        <f t="shared" ref="F50:Q50" si="7">F51</f>
        <v>221900</v>
      </c>
      <c r="G50" s="110">
        <f t="shared" si="7"/>
        <v>119560</v>
      </c>
      <c r="H50" s="110">
        <f t="shared" si="7"/>
        <v>0</v>
      </c>
      <c r="I50" s="110">
        <f t="shared" si="7"/>
        <v>0</v>
      </c>
      <c r="J50" s="109">
        <f t="shared" si="7"/>
        <v>0</v>
      </c>
      <c r="K50" s="110">
        <f t="shared" si="7"/>
        <v>0</v>
      </c>
      <c r="L50" s="110">
        <f t="shared" si="7"/>
        <v>0</v>
      </c>
      <c r="M50" s="110">
        <f t="shared" si="7"/>
        <v>0</v>
      </c>
      <c r="N50" s="110">
        <f t="shared" si="7"/>
        <v>0</v>
      </c>
      <c r="O50" s="110">
        <f t="shared" si="7"/>
        <v>0</v>
      </c>
      <c r="P50" s="110">
        <f t="shared" si="7"/>
        <v>0</v>
      </c>
      <c r="Q50" s="109">
        <f t="shared" si="7"/>
        <v>221900</v>
      </c>
      <c r="R50" s="100">
        <v>1</v>
      </c>
    </row>
    <row r="51" spans="1:18" ht="51" x14ac:dyDescent="0.2">
      <c r="A51" s="32" t="s">
        <v>74</v>
      </c>
      <c r="B51" s="32" t="s">
        <v>89</v>
      </c>
      <c r="C51" s="33" t="s">
        <v>104</v>
      </c>
      <c r="D51" s="34" t="s">
        <v>121</v>
      </c>
      <c r="E51" s="116">
        <v>221900</v>
      </c>
      <c r="F51" s="117">
        <v>221900</v>
      </c>
      <c r="G51" s="117">
        <v>119560</v>
      </c>
      <c r="H51" s="117">
        <v>0</v>
      </c>
      <c r="I51" s="117">
        <v>0</v>
      </c>
      <c r="J51" s="116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6">
        <f t="shared" si="2"/>
        <v>221900</v>
      </c>
      <c r="R51" s="100">
        <v>1</v>
      </c>
    </row>
    <row r="52" spans="1:18" hidden="1" x14ac:dyDescent="0.2">
      <c r="A52" s="5" t="s">
        <v>329</v>
      </c>
      <c r="B52" s="5" t="s">
        <v>330</v>
      </c>
      <c r="C52" s="120"/>
      <c r="D52" s="8" t="s">
        <v>331</v>
      </c>
      <c r="E52" s="109">
        <f>E54+E55+E53</f>
        <v>514200</v>
      </c>
      <c r="F52" s="110">
        <f t="shared" ref="F52:Q52" si="8">F54+F55+F53</f>
        <v>448200</v>
      </c>
      <c r="G52" s="110">
        <f t="shared" si="8"/>
        <v>0</v>
      </c>
      <c r="H52" s="110">
        <f t="shared" si="8"/>
        <v>120000</v>
      </c>
      <c r="I52" s="110">
        <f t="shared" si="8"/>
        <v>66000</v>
      </c>
      <c r="J52" s="109">
        <f t="shared" si="8"/>
        <v>88500</v>
      </c>
      <c r="K52" s="110">
        <f t="shared" si="8"/>
        <v>88500</v>
      </c>
      <c r="L52" s="110">
        <f t="shared" si="8"/>
        <v>88500</v>
      </c>
      <c r="M52" s="110">
        <f t="shared" si="8"/>
        <v>0</v>
      </c>
      <c r="N52" s="110">
        <f t="shared" si="8"/>
        <v>0</v>
      </c>
      <c r="O52" s="110">
        <f t="shared" si="8"/>
        <v>0</v>
      </c>
      <c r="P52" s="110">
        <f t="shared" si="8"/>
        <v>88500</v>
      </c>
      <c r="Q52" s="109">
        <f t="shared" si="8"/>
        <v>602700</v>
      </c>
      <c r="R52" s="100"/>
    </row>
    <row r="53" spans="1:18" ht="51" hidden="1" x14ac:dyDescent="0.2">
      <c r="A53" s="32" t="s">
        <v>75</v>
      </c>
      <c r="B53" s="32" t="s">
        <v>90</v>
      </c>
      <c r="C53" s="33" t="s">
        <v>35</v>
      </c>
      <c r="D53" s="9" t="s">
        <v>122</v>
      </c>
      <c r="E53" s="109">
        <v>60000</v>
      </c>
      <c r="F53" s="110"/>
      <c r="G53" s="110"/>
      <c r="H53" s="110"/>
      <c r="I53" s="110">
        <v>60000</v>
      </c>
      <c r="J53" s="109"/>
      <c r="K53" s="110"/>
      <c r="L53" s="110"/>
      <c r="M53" s="110"/>
      <c r="N53" s="110"/>
      <c r="O53" s="110"/>
      <c r="P53" s="110"/>
      <c r="Q53" s="109">
        <v>60000</v>
      </c>
      <c r="R53" s="100"/>
    </row>
    <row r="54" spans="1:18" x14ac:dyDescent="0.2">
      <c r="A54" s="32" t="s">
        <v>33</v>
      </c>
      <c r="B54" s="32" t="s">
        <v>34</v>
      </c>
      <c r="C54" s="33" t="s">
        <v>35</v>
      </c>
      <c r="D54" s="34" t="s">
        <v>36</v>
      </c>
      <c r="E54" s="116">
        <v>448200</v>
      </c>
      <c r="F54" s="117">
        <v>448200</v>
      </c>
      <c r="G54" s="117">
        <v>0</v>
      </c>
      <c r="H54" s="117">
        <v>120000</v>
      </c>
      <c r="I54" s="117">
        <v>0</v>
      </c>
      <c r="J54" s="116">
        <v>88500</v>
      </c>
      <c r="K54" s="117">
        <v>88500</v>
      </c>
      <c r="L54" s="117">
        <v>88500</v>
      </c>
      <c r="M54" s="117">
        <v>0</v>
      </c>
      <c r="N54" s="117">
        <v>0</v>
      </c>
      <c r="O54" s="117">
        <v>0</v>
      </c>
      <c r="P54" s="117">
        <v>88500</v>
      </c>
      <c r="Q54" s="116">
        <f t="shared" si="2"/>
        <v>536700</v>
      </c>
      <c r="R54" s="118">
        <v>1</v>
      </c>
    </row>
    <row r="55" spans="1:18" ht="51" hidden="1" x14ac:dyDescent="0.2">
      <c r="A55" s="32" t="s">
        <v>79</v>
      </c>
      <c r="B55" s="32" t="s">
        <v>91</v>
      </c>
      <c r="C55" s="33" t="s">
        <v>107</v>
      </c>
      <c r="D55" s="34" t="s">
        <v>127</v>
      </c>
      <c r="E55" s="116">
        <v>6000</v>
      </c>
      <c r="F55" s="117">
        <v>0</v>
      </c>
      <c r="G55" s="117">
        <v>0</v>
      </c>
      <c r="H55" s="117">
        <v>0</v>
      </c>
      <c r="I55" s="117">
        <v>6000</v>
      </c>
      <c r="J55" s="116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6">
        <f t="shared" si="2"/>
        <v>6000</v>
      </c>
      <c r="R55" s="100"/>
    </row>
    <row r="56" spans="1:18" ht="25.5" x14ac:dyDescent="0.2">
      <c r="A56" s="5" t="s">
        <v>332</v>
      </c>
      <c r="B56" s="5" t="s">
        <v>333</v>
      </c>
      <c r="C56" s="120"/>
      <c r="D56" s="8" t="s">
        <v>334</v>
      </c>
      <c r="E56" s="109">
        <f>E57+E58</f>
        <v>198724</v>
      </c>
      <c r="F56" s="110">
        <f t="shared" ref="F56:Q56" si="9">F57+F58</f>
        <v>0</v>
      </c>
      <c r="G56" s="110">
        <f t="shared" si="9"/>
        <v>0</v>
      </c>
      <c r="H56" s="110">
        <f t="shared" si="9"/>
        <v>0</v>
      </c>
      <c r="I56" s="110">
        <f t="shared" si="9"/>
        <v>198724</v>
      </c>
      <c r="J56" s="109">
        <f t="shared" si="9"/>
        <v>44800</v>
      </c>
      <c r="K56" s="110">
        <f t="shared" si="9"/>
        <v>0</v>
      </c>
      <c r="L56" s="110">
        <f t="shared" si="9"/>
        <v>0</v>
      </c>
      <c r="M56" s="110">
        <f t="shared" si="9"/>
        <v>0</v>
      </c>
      <c r="N56" s="110">
        <f t="shared" si="9"/>
        <v>0</v>
      </c>
      <c r="O56" s="110">
        <f t="shared" si="9"/>
        <v>0</v>
      </c>
      <c r="P56" s="110">
        <f t="shared" si="9"/>
        <v>44800</v>
      </c>
      <c r="Q56" s="109">
        <f t="shared" si="9"/>
        <v>243524</v>
      </c>
      <c r="R56" s="100">
        <v>1</v>
      </c>
    </row>
    <row r="57" spans="1:18" ht="25.5" hidden="1" x14ac:dyDescent="0.2">
      <c r="A57" s="32" t="s">
        <v>76</v>
      </c>
      <c r="B57" s="32" t="s">
        <v>335</v>
      </c>
      <c r="C57" s="33" t="s">
        <v>105</v>
      </c>
      <c r="D57" s="34" t="s">
        <v>124</v>
      </c>
      <c r="E57" s="116">
        <v>78800</v>
      </c>
      <c r="F57" s="117">
        <v>0</v>
      </c>
      <c r="G57" s="117">
        <v>0</v>
      </c>
      <c r="H57" s="117">
        <v>0</v>
      </c>
      <c r="I57" s="117">
        <v>78800</v>
      </c>
      <c r="J57" s="116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6">
        <f t="shared" si="2"/>
        <v>78800</v>
      </c>
      <c r="R57" s="100"/>
    </row>
    <row r="58" spans="1:18" x14ac:dyDescent="0.2">
      <c r="A58" s="32" t="s">
        <v>77</v>
      </c>
      <c r="B58" s="32" t="s">
        <v>336</v>
      </c>
      <c r="C58" s="33" t="s">
        <v>105</v>
      </c>
      <c r="D58" s="34" t="s">
        <v>125</v>
      </c>
      <c r="E58" s="116">
        <v>119924</v>
      </c>
      <c r="F58" s="117">
        <v>0</v>
      </c>
      <c r="G58" s="117">
        <v>0</v>
      </c>
      <c r="H58" s="117">
        <v>0</v>
      </c>
      <c r="I58" s="117">
        <v>119924</v>
      </c>
      <c r="J58" s="116">
        <v>44800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44800</v>
      </c>
      <c r="Q58" s="116">
        <f t="shared" si="2"/>
        <v>164724</v>
      </c>
      <c r="R58" s="100">
        <v>1</v>
      </c>
    </row>
    <row r="59" spans="1:18" x14ac:dyDescent="0.2">
      <c r="A59" s="5" t="s">
        <v>337</v>
      </c>
      <c r="B59" s="5"/>
      <c r="C59" s="126"/>
      <c r="D59" s="108" t="s">
        <v>338</v>
      </c>
      <c r="E59" s="116">
        <f>E60+E61</f>
        <v>0</v>
      </c>
      <c r="F59" s="116">
        <f t="shared" ref="F59:Q59" si="10">F60+F61</f>
        <v>0</v>
      </c>
      <c r="G59" s="116">
        <f t="shared" si="10"/>
        <v>0</v>
      </c>
      <c r="H59" s="116">
        <f t="shared" si="10"/>
        <v>0</v>
      </c>
      <c r="I59" s="116">
        <f t="shared" si="10"/>
        <v>0</v>
      </c>
      <c r="J59" s="116">
        <f t="shared" si="10"/>
        <v>521474</v>
      </c>
      <c r="K59" s="116">
        <f t="shared" si="10"/>
        <v>521474</v>
      </c>
      <c r="L59" s="116">
        <f t="shared" si="10"/>
        <v>521474</v>
      </c>
      <c r="M59" s="116">
        <f t="shared" si="10"/>
        <v>0</v>
      </c>
      <c r="N59" s="116">
        <f t="shared" si="10"/>
        <v>0</v>
      </c>
      <c r="O59" s="116">
        <f t="shared" si="10"/>
        <v>0</v>
      </c>
      <c r="P59" s="116">
        <f t="shared" si="10"/>
        <v>521474</v>
      </c>
      <c r="Q59" s="116">
        <f t="shared" si="10"/>
        <v>521474</v>
      </c>
      <c r="R59" s="100">
        <v>1</v>
      </c>
    </row>
    <row r="60" spans="1:18" ht="25.5" x14ac:dyDescent="0.2">
      <c r="A60" s="32" t="s">
        <v>37</v>
      </c>
      <c r="B60" s="32" t="s">
        <v>339</v>
      </c>
      <c r="C60" s="33" t="s">
        <v>340</v>
      </c>
      <c r="D60" s="34" t="s">
        <v>341</v>
      </c>
      <c r="E60" s="116"/>
      <c r="F60" s="117"/>
      <c r="G60" s="117"/>
      <c r="H60" s="117"/>
      <c r="I60" s="117"/>
      <c r="J60" s="116">
        <v>312236</v>
      </c>
      <c r="K60" s="117">
        <v>312236</v>
      </c>
      <c r="L60" s="117">
        <v>312236</v>
      </c>
      <c r="M60" s="117"/>
      <c r="N60" s="117"/>
      <c r="O60" s="117"/>
      <c r="P60" s="117">
        <v>312236</v>
      </c>
      <c r="Q60" s="116">
        <f t="shared" si="2"/>
        <v>312236</v>
      </c>
      <c r="R60" s="100">
        <v>1</v>
      </c>
    </row>
    <row r="61" spans="1:18" ht="38.25" hidden="1" x14ac:dyDescent="0.2">
      <c r="A61" s="32" t="s">
        <v>39</v>
      </c>
      <c r="B61" s="32" t="s">
        <v>342</v>
      </c>
      <c r="C61" s="33" t="s">
        <v>343</v>
      </c>
      <c r="D61" s="34" t="s">
        <v>181</v>
      </c>
      <c r="E61" s="116"/>
      <c r="F61" s="117"/>
      <c r="G61" s="117"/>
      <c r="H61" s="117"/>
      <c r="I61" s="117"/>
      <c r="J61" s="116">
        <v>209238</v>
      </c>
      <c r="K61" s="117">
        <v>209238</v>
      </c>
      <c r="L61" s="117">
        <v>209238</v>
      </c>
      <c r="M61" s="117"/>
      <c r="N61" s="117"/>
      <c r="O61" s="117"/>
      <c r="P61" s="117">
        <v>209238</v>
      </c>
      <c r="Q61" s="116">
        <f t="shared" si="2"/>
        <v>209238</v>
      </c>
      <c r="R61" s="100"/>
    </row>
    <row r="62" spans="1:18" ht="51" hidden="1" x14ac:dyDescent="0.2">
      <c r="A62" s="32"/>
      <c r="B62" s="32"/>
      <c r="C62" s="33"/>
      <c r="D62" s="34" t="s">
        <v>41</v>
      </c>
      <c r="E62" s="116"/>
      <c r="F62" s="117"/>
      <c r="G62" s="117"/>
      <c r="H62" s="117"/>
      <c r="I62" s="117"/>
      <c r="J62" s="116">
        <v>209238</v>
      </c>
      <c r="K62" s="117">
        <v>209238</v>
      </c>
      <c r="L62" s="117">
        <v>209238</v>
      </c>
      <c r="M62" s="117"/>
      <c r="N62" s="117"/>
      <c r="O62" s="117"/>
      <c r="P62" s="117">
        <v>209238</v>
      </c>
      <c r="Q62" s="116">
        <f t="shared" si="2"/>
        <v>209238</v>
      </c>
      <c r="R62" s="100"/>
    </row>
    <row r="63" spans="1:18" ht="25.5" hidden="1" x14ac:dyDescent="0.2">
      <c r="A63" s="5" t="s">
        <v>344</v>
      </c>
      <c r="B63" s="5" t="s">
        <v>345</v>
      </c>
      <c r="C63" s="7"/>
      <c r="D63" s="8" t="s">
        <v>346</v>
      </c>
      <c r="E63" s="109">
        <f>E64+E65</f>
        <v>299547</v>
      </c>
      <c r="F63" s="110">
        <f t="shared" ref="F63:Q63" si="11">F64+F65</f>
        <v>299547</v>
      </c>
      <c r="G63" s="110">
        <f t="shared" si="11"/>
        <v>0</v>
      </c>
      <c r="H63" s="110">
        <f t="shared" si="11"/>
        <v>0</v>
      </c>
      <c r="I63" s="110">
        <f t="shared" si="11"/>
        <v>0</v>
      </c>
      <c r="J63" s="109">
        <f t="shared" si="11"/>
        <v>1014876</v>
      </c>
      <c r="K63" s="110">
        <f t="shared" si="11"/>
        <v>14876</v>
      </c>
      <c r="L63" s="110">
        <f t="shared" si="11"/>
        <v>14876</v>
      </c>
      <c r="M63" s="110">
        <f t="shared" si="11"/>
        <v>0</v>
      </c>
      <c r="N63" s="110">
        <f t="shared" si="11"/>
        <v>0</v>
      </c>
      <c r="O63" s="110">
        <f t="shared" si="11"/>
        <v>0</v>
      </c>
      <c r="P63" s="110">
        <f t="shared" si="11"/>
        <v>1014876</v>
      </c>
      <c r="Q63" s="109">
        <f t="shared" si="11"/>
        <v>1314423</v>
      </c>
      <c r="R63" s="100"/>
    </row>
    <row r="64" spans="1:18" ht="38.25" hidden="1" x14ac:dyDescent="0.2">
      <c r="A64" s="32" t="s">
        <v>44</v>
      </c>
      <c r="B64" s="32" t="s">
        <v>45</v>
      </c>
      <c r="C64" s="33" t="s">
        <v>46</v>
      </c>
      <c r="D64" s="34" t="s">
        <v>47</v>
      </c>
      <c r="E64" s="116">
        <v>299547</v>
      </c>
      <c r="F64" s="117">
        <v>299547</v>
      </c>
      <c r="G64" s="117">
        <v>0</v>
      </c>
      <c r="H64" s="117">
        <v>0</v>
      </c>
      <c r="I64" s="117">
        <v>0</v>
      </c>
      <c r="J64" s="116">
        <v>14876</v>
      </c>
      <c r="K64" s="117">
        <v>14876</v>
      </c>
      <c r="L64" s="117">
        <v>14876</v>
      </c>
      <c r="M64" s="117">
        <v>0</v>
      </c>
      <c r="N64" s="117">
        <v>0</v>
      </c>
      <c r="O64" s="117">
        <v>0</v>
      </c>
      <c r="P64" s="117">
        <v>14876</v>
      </c>
      <c r="Q64" s="116">
        <f t="shared" si="2"/>
        <v>314423</v>
      </c>
      <c r="R64" s="100"/>
    </row>
    <row r="65" spans="1:18" ht="38.25" hidden="1" x14ac:dyDescent="0.2">
      <c r="A65" s="32" t="s">
        <v>347</v>
      </c>
      <c r="B65" s="32" t="s">
        <v>348</v>
      </c>
      <c r="C65" s="33" t="s">
        <v>46</v>
      </c>
      <c r="D65" s="34" t="s">
        <v>349</v>
      </c>
      <c r="E65" s="116"/>
      <c r="F65" s="117"/>
      <c r="G65" s="117"/>
      <c r="H65" s="117"/>
      <c r="I65" s="117"/>
      <c r="J65" s="116">
        <v>1000000</v>
      </c>
      <c r="K65" s="117"/>
      <c r="L65" s="117"/>
      <c r="M65" s="117"/>
      <c r="N65" s="117"/>
      <c r="O65" s="117"/>
      <c r="P65" s="117">
        <v>1000000</v>
      </c>
      <c r="Q65" s="116">
        <f t="shared" si="2"/>
        <v>1000000</v>
      </c>
      <c r="R65" s="100"/>
    </row>
    <row r="66" spans="1:18" ht="25.5" hidden="1" x14ac:dyDescent="0.2">
      <c r="A66" s="5" t="s">
        <v>350</v>
      </c>
      <c r="B66" s="5">
        <v>8100</v>
      </c>
      <c r="C66" s="120"/>
      <c r="D66" s="8" t="s">
        <v>351</v>
      </c>
      <c r="E66" s="109">
        <f>E68+E67</f>
        <v>152130</v>
      </c>
      <c r="F66" s="110">
        <f t="shared" ref="F66:Q66" si="12">F68+F67</f>
        <v>152130</v>
      </c>
      <c r="G66" s="110">
        <f t="shared" si="12"/>
        <v>66020</v>
      </c>
      <c r="H66" s="110">
        <f t="shared" si="12"/>
        <v>1100</v>
      </c>
      <c r="I66" s="110">
        <f t="shared" si="12"/>
        <v>0</v>
      </c>
      <c r="J66" s="109">
        <f t="shared" si="12"/>
        <v>0</v>
      </c>
      <c r="K66" s="110">
        <f t="shared" si="12"/>
        <v>0</v>
      </c>
      <c r="L66" s="110">
        <f t="shared" si="12"/>
        <v>0</v>
      </c>
      <c r="M66" s="110">
        <f t="shared" si="12"/>
        <v>0</v>
      </c>
      <c r="N66" s="110">
        <f t="shared" si="12"/>
        <v>0</v>
      </c>
      <c r="O66" s="110">
        <f t="shared" si="12"/>
        <v>0</v>
      </c>
      <c r="P66" s="110">
        <f t="shared" si="12"/>
        <v>0</v>
      </c>
      <c r="Q66" s="109">
        <f t="shared" si="12"/>
        <v>152130</v>
      </c>
      <c r="R66" s="100"/>
    </row>
    <row r="67" spans="1:18" ht="38.25" hidden="1" x14ac:dyDescent="0.2">
      <c r="A67" s="32" t="s">
        <v>352</v>
      </c>
      <c r="B67" s="32" t="s">
        <v>353</v>
      </c>
      <c r="C67" s="33" t="s">
        <v>354</v>
      </c>
      <c r="D67" s="34" t="s">
        <v>355</v>
      </c>
      <c r="E67" s="109">
        <v>35600</v>
      </c>
      <c r="F67" s="110">
        <v>35600</v>
      </c>
      <c r="G67" s="110"/>
      <c r="H67" s="110"/>
      <c r="I67" s="110"/>
      <c r="J67" s="109">
        <v>0</v>
      </c>
      <c r="K67" s="110"/>
      <c r="L67" s="110"/>
      <c r="M67" s="110"/>
      <c r="N67" s="110"/>
      <c r="O67" s="110"/>
      <c r="P67" s="110"/>
      <c r="Q67" s="109">
        <v>35600</v>
      </c>
      <c r="R67" s="100"/>
    </row>
    <row r="68" spans="1:18" ht="25.5" hidden="1" x14ac:dyDescent="0.2">
      <c r="A68" s="32" t="s">
        <v>356</v>
      </c>
      <c r="B68" s="32" t="s">
        <v>357</v>
      </c>
      <c r="C68" s="33" t="s">
        <v>354</v>
      </c>
      <c r="D68" s="34" t="s">
        <v>358</v>
      </c>
      <c r="E68" s="116">
        <v>116530</v>
      </c>
      <c r="F68" s="117">
        <v>116530</v>
      </c>
      <c r="G68" s="117">
        <v>66020</v>
      </c>
      <c r="H68" s="117">
        <v>1100</v>
      </c>
      <c r="I68" s="117">
        <v>0</v>
      </c>
      <c r="J68" s="116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0</v>
      </c>
      <c r="P68" s="117">
        <v>0</v>
      </c>
      <c r="Q68" s="116">
        <f t="shared" si="2"/>
        <v>116530</v>
      </c>
      <c r="R68" s="100"/>
    </row>
    <row r="69" spans="1:18" hidden="1" x14ac:dyDescent="0.2">
      <c r="A69" s="5">
        <v>118200</v>
      </c>
      <c r="B69" s="5">
        <v>8200</v>
      </c>
      <c r="C69" s="126"/>
      <c r="D69" s="108" t="s">
        <v>359</v>
      </c>
      <c r="E69" s="109">
        <f>E70</f>
        <v>2000</v>
      </c>
      <c r="F69" s="110">
        <f t="shared" ref="F69:Q69" si="13">F70</f>
        <v>2000</v>
      </c>
      <c r="G69" s="110">
        <f t="shared" si="13"/>
        <v>0</v>
      </c>
      <c r="H69" s="110">
        <f t="shared" si="13"/>
        <v>0</v>
      </c>
      <c r="I69" s="110">
        <f t="shared" si="13"/>
        <v>0</v>
      </c>
      <c r="J69" s="109">
        <f t="shared" si="13"/>
        <v>0</v>
      </c>
      <c r="K69" s="110">
        <f t="shared" si="13"/>
        <v>0</v>
      </c>
      <c r="L69" s="110">
        <f t="shared" si="13"/>
        <v>0</v>
      </c>
      <c r="M69" s="110">
        <f t="shared" si="13"/>
        <v>0</v>
      </c>
      <c r="N69" s="110">
        <f t="shared" si="13"/>
        <v>0</v>
      </c>
      <c r="O69" s="110">
        <f t="shared" si="13"/>
        <v>0</v>
      </c>
      <c r="P69" s="110">
        <f t="shared" si="13"/>
        <v>0</v>
      </c>
      <c r="Q69" s="109">
        <f t="shared" si="13"/>
        <v>2000</v>
      </c>
      <c r="R69" s="100"/>
    </row>
    <row r="70" spans="1:18" ht="25.5" hidden="1" x14ac:dyDescent="0.2">
      <c r="A70" s="32" t="s">
        <v>80</v>
      </c>
      <c r="B70" s="32" t="s">
        <v>360</v>
      </c>
      <c r="C70" s="33" t="s">
        <v>361</v>
      </c>
      <c r="D70" s="34" t="s">
        <v>128</v>
      </c>
      <c r="E70" s="116">
        <v>2000</v>
      </c>
      <c r="F70" s="117">
        <v>2000</v>
      </c>
      <c r="G70" s="117"/>
      <c r="H70" s="117"/>
      <c r="I70" s="117"/>
      <c r="J70" s="116"/>
      <c r="K70" s="117"/>
      <c r="L70" s="117"/>
      <c r="M70" s="117"/>
      <c r="N70" s="117"/>
      <c r="O70" s="117"/>
      <c r="P70" s="117"/>
      <c r="Q70" s="116">
        <v>2000</v>
      </c>
      <c r="R70" s="100"/>
    </row>
    <row r="71" spans="1:18" ht="25.5" hidden="1" x14ac:dyDescent="0.2">
      <c r="A71" s="5" t="s">
        <v>362</v>
      </c>
      <c r="B71" s="5">
        <v>8300</v>
      </c>
      <c r="C71" s="120"/>
      <c r="D71" s="8" t="s">
        <v>363</v>
      </c>
      <c r="E71" s="109">
        <f>E72</f>
        <v>0</v>
      </c>
      <c r="F71" s="110">
        <f t="shared" ref="F71:Q71" si="14">F72</f>
        <v>0</v>
      </c>
      <c r="G71" s="110">
        <f t="shared" si="14"/>
        <v>0</v>
      </c>
      <c r="H71" s="110">
        <f t="shared" si="14"/>
        <v>0</v>
      </c>
      <c r="I71" s="110">
        <f t="shared" si="14"/>
        <v>0</v>
      </c>
      <c r="J71" s="109">
        <f t="shared" si="14"/>
        <v>56690</v>
      </c>
      <c r="K71" s="110">
        <f t="shared" si="14"/>
        <v>0</v>
      </c>
      <c r="L71" s="110">
        <f t="shared" si="14"/>
        <v>0</v>
      </c>
      <c r="M71" s="110">
        <f t="shared" si="14"/>
        <v>56690</v>
      </c>
      <c r="N71" s="110">
        <f t="shared" si="14"/>
        <v>0</v>
      </c>
      <c r="O71" s="110">
        <f t="shared" si="14"/>
        <v>0</v>
      </c>
      <c r="P71" s="110">
        <f t="shared" si="14"/>
        <v>0</v>
      </c>
      <c r="Q71" s="109">
        <f t="shared" si="14"/>
        <v>56690</v>
      </c>
      <c r="R71" s="100"/>
    </row>
    <row r="72" spans="1:18" ht="25.5" hidden="1" x14ac:dyDescent="0.2">
      <c r="A72" s="32" t="s">
        <v>81</v>
      </c>
      <c r="B72" s="32" t="s">
        <v>92</v>
      </c>
      <c r="C72" s="33" t="s">
        <v>108</v>
      </c>
      <c r="D72" s="34" t="s">
        <v>364</v>
      </c>
      <c r="E72" s="116">
        <v>0</v>
      </c>
      <c r="F72" s="117">
        <v>0</v>
      </c>
      <c r="G72" s="117">
        <v>0</v>
      </c>
      <c r="H72" s="117">
        <v>0</v>
      </c>
      <c r="I72" s="117">
        <v>0</v>
      </c>
      <c r="J72" s="116">
        <v>56690</v>
      </c>
      <c r="K72" s="117">
        <v>0</v>
      </c>
      <c r="L72" s="117">
        <v>0</v>
      </c>
      <c r="M72" s="117">
        <v>56690</v>
      </c>
      <c r="N72" s="117">
        <v>0</v>
      </c>
      <c r="O72" s="117">
        <v>0</v>
      </c>
      <c r="P72" s="117">
        <v>0</v>
      </c>
      <c r="Q72" s="116">
        <f t="shared" si="2"/>
        <v>56690</v>
      </c>
      <c r="R72" s="118"/>
    </row>
    <row r="73" spans="1:18" hidden="1" x14ac:dyDescent="0.2">
      <c r="A73" s="12" t="s">
        <v>365</v>
      </c>
      <c r="B73" s="12" t="s">
        <v>366</v>
      </c>
      <c r="C73" s="13" t="s">
        <v>367</v>
      </c>
      <c r="D73" s="14" t="s">
        <v>368</v>
      </c>
      <c r="E73" s="116">
        <v>0</v>
      </c>
      <c r="F73" s="117">
        <v>0</v>
      </c>
      <c r="G73" s="117">
        <v>0</v>
      </c>
      <c r="H73" s="117">
        <v>0</v>
      </c>
      <c r="I73" s="117">
        <v>0</v>
      </c>
      <c r="J73" s="116">
        <v>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>
        <v>0</v>
      </c>
      <c r="Q73" s="116">
        <f t="shared" si="2"/>
        <v>0</v>
      </c>
      <c r="R73" s="100"/>
    </row>
    <row r="74" spans="1:18" ht="51" hidden="1" x14ac:dyDescent="0.2">
      <c r="A74" s="127" t="s">
        <v>369</v>
      </c>
      <c r="B74" s="127" t="s">
        <v>370</v>
      </c>
      <c r="C74" s="127"/>
      <c r="D74" s="128" t="s">
        <v>371</v>
      </c>
      <c r="E74" s="109">
        <f>E75</f>
        <v>1337900</v>
      </c>
      <c r="F74" s="110">
        <f t="shared" ref="F74:Q74" si="15">F75</f>
        <v>1337900</v>
      </c>
      <c r="G74" s="110">
        <f t="shared" si="15"/>
        <v>0</v>
      </c>
      <c r="H74" s="110">
        <f t="shared" si="15"/>
        <v>0</v>
      </c>
      <c r="I74" s="110">
        <f t="shared" si="15"/>
        <v>0</v>
      </c>
      <c r="J74" s="109">
        <f t="shared" si="15"/>
        <v>0</v>
      </c>
      <c r="K74" s="110">
        <f t="shared" si="15"/>
        <v>0</v>
      </c>
      <c r="L74" s="110">
        <f t="shared" si="15"/>
        <v>0</v>
      </c>
      <c r="M74" s="110">
        <f t="shared" si="15"/>
        <v>0</v>
      </c>
      <c r="N74" s="110">
        <f t="shared" si="15"/>
        <v>0</v>
      </c>
      <c r="O74" s="110">
        <f t="shared" si="15"/>
        <v>0</v>
      </c>
      <c r="P74" s="110">
        <f t="shared" si="15"/>
        <v>0</v>
      </c>
      <c r="Q74" s="109">
        <f t="shared" si="15"/>
        <v>1337900</v>
      </c>
      <c r="R74" s="100"/>
    </row>
    <row r="75" spans="1:18" ht="38.25" hidden="1" x14ac:dyDescent="0.2">
      <c r="A75" s="32" t="s">
        <v>372</v>
      </c>
      <c r="B75" s="32" t="s">
        <v>373</v>
      </c>
      <c r="C75" s="33" t="s">
        <v>109</v>
      </c>
      <c r="D75" s="34" t="s">
        <v>374</v>
      </c>
      <c r="E75" s="116">
        <v>1337900</v>
      </c>
      <c r="F75" s="117">
        <v>1337900</v>
      </c>
      <c r="G75" s="117">
        <v>0</v>
      </c>
      <c r="H75" s="117">
        <v>0</v>
      </c>
      <c r="I75" s="117">
        <v>0</v>
      </c>
      <c r="J75" s="116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17">
        <v>0</v>
      </c>
      <c r="Q75" s="116">
        <f t="shared" si="2"/>
        <v>1337900</v>
      </c>
      <c r="R75" s="100"/>
    </row>
    <row r="76" spans="1:18" ht="38.25" hidden="1" x14ac:dyDescent="0.2">
      <c r="A76" s="5" t="s">
        <v>375</v>
      </c>
      <c r="B76" s="5" t="s">
        <v>376</v>
      </c>
      <c r="C76" s="120" t="s">
        <v>109</v>
      </c>
      <c r="D76" s="8" t="s">
        <v>377</v>
      </c>
      <c r="E76" s="109">
        <f>E77</f>
        <v>2814350</v>
      </c>
      <c r="F76" s="110">
        <f t="shared" ref="F76:Q76" si="16">F77</f>
        <v>2814350</v>
      </c>
      <c r="G76" s="110">
        <f t="shared" si="16"/>
        <v>0</v>
      </c>
      <c r="H76" s="110">
        <f t="shared" si="16"/>
        <v>0</v>
      </c>
      <c r="I76" s="110">
        <f t="shared" si="16"/>
        <v>0</v>
      </c>
      <c r="J76" s="109">
        <f t="shared" si="16"/>
        <v>0</v>
      </c>
      <c r="K76" s="110">
        <f t="shared" si="16"/>
        <v>0</v>
      </c>
      <c r="L76" s="110">
        <f t="shared" si="16"/>
        <v>0</v>
      </c>
      <c r="M76" s="110">
        <f t="shared" si="16"/>
        <v>0</v>
      </c>
      <c r="N76" s="110">
        <f t="shared" si="16"/>
        <v>0</v>
      </c>
      <c r="O76" s="110">
        <f t="shared" si="16"/>
        <v>0</v>
      </c>
      <c r="P76" s="110">
        <f t="shared" si="16"/>
        <v>0</v>
      </c>
      <c r="Q76" s="109">
        <f t="shared" si="16"/>
        <v>2814350</v>
      </c>
      <c r="R76" s="100"/>
    </row>
    <row r="77" spans="1:18" hidden="1" x14ac:dyDescent="0.2">
      <c r="A77" s="32" t="s">
        <v>83</v>
      </c>
      <c r="B77" s="32" t="s">
        <v>94</v>
      </c>
      <c r="C77" s="33" t="s">
        <v>109</v>
      </c>
      <c r="D77" s="34" t="s">
        <v>131</v>
      </c>
      <c r="E77" s="116">
        <v>2814350</v>
      </c>
      <c r="F77" s="117">
        <v>2814350</v>
      </c>
      <c r="G77" s="117">
        <v>0</v>
      </c>
      <c r="H77" s="117">
        <v>0</v>
      </c>
      <c r="I77" s="117">
        <v>0</v>
      </c>
      <c r="J77" s="116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6">
        <f t="shared" si="2"/>
        <v>2814350</v>
      </c>
      <c r="R77" s="118"/>
    </row>
    <row r="78" spans="1:18" ht="38.25" hidden="1" x14ac:dyDescent="0.2">
      <c r="A78" s="32" t="s">
        <v>82</v>
      </c>
      <c r="B78" s="32" t="s">
        <v>93</v>
      </c>
      <c r="C78" s="33" t="s">
        <v>109</v>
      </c>
      <c r="D78" s="34" t="s">
        <v>130</v>
      </c>
      <c r="E78" s="116">
        <v>32500</v>
      </c>
      <c r="F78" s="117">
        <v>32500</v>
      </c>
      <c r="G78" s="117">
        <v>0</v>
      </c>
      <c r="H78" s="117">
        <v>0</v>
      </c>
      <c r="I78" s="117">
        <v>0</v>
      </c>
      <c r="J78" s="116">
        <v>0</v>
      </c>
      <c r="K78" s="117">
        <v>0</v>
      </c>
      <c r="L78" s="117">
        <v>0</v>
      </c>
      <c r="M78" s="117">
        <v>0</v>
      </c>
      <c r="N78" s="117">
        <v>0</v>
      </c>
      <c r="O78" s="117">
        <v>0</v>
      </c>
      <c r="P78" s="117">
        <v>0</v>
      </c>
      <c r="Q78" s="116">
        <f t="shared" si="2"/>
        <v>32500</v>
      </c>
      <c r="R78" s="118"/>
    </row>
    <row r="79" spans="1:18" x14ac:dyDescent="0.2">
      <c r="A79" s="129" t="s">
        <v>265</v>
      </c>
      <c r="B79" s="130" t="s">
        <v>265</v>
      </c>
      <c r="C79" s="131" t="s">
        <v>265</v>
      </c>
      <c r="D79" s="132" t="s">
        <v>11</v>
      </c>
      <c r="E79" s="109">
        <f t="shared" ref="E79:Q79" si="17">E15</f>
        <v>61466735</v>
      </c>
      <c r="F79" s="110">
        <f t="shared" si="17"/>
        <v>61202011</v>
      </c>
      <c r="G79" s="110">
        <f t="shared" si="17"/>
        <v>38936234</v>
      </c>
      <c r="H79" s="110">
        <f t="shared" si="17"/>
        <v>2438650</v>
      </c>
      <c r="I79" s="110">
        <f t="shared" si="17"/>
        <v>264724</v>
      </c>
      <c r="J79" s="109">
        <f t="shared" si="17"/>
        <v>16329662</v>
      </c>
      <c r="K79" s="110">
        <f t="shared" si="17"/>
        <v>14264772</v>
      </c>
      <c r="L79" s="110">
        <f t="shared" si="17"/>
        <v>14264772</v>
      </c>
      <c r="M79" s="110">
        <f t="shared" si="17"/>
        <v>1020090</v>
      </c>
      <c r="N79" s="110">
        <f t="shared" si="17"/>
        <v>20000</v>
      </c>
      <c r="O79" s="110">
        <f t="shared" si="17"/>
        <v>12000</v>
      </c>
      <c r="P79" s="110">
        <f t="shared" si="17"/>
        <v>15309572</v>
      </c>
      <c r="Q79" s="109">
        <f t="shared" si="17"/>
        <v>77796397</v>
      </c>
      <c r="R79" s="133">
        <v>1</v>
      </c>
    </row>
    <row r="80" spans="1:18" hidden="1" x14ac:dyDescent="0.2">
      <c r="E80" s="134">
        <f>+E16+E19+E35+E37+E46+E50+E52+E56+E63+E66+E71+E73+E74+E76+E78+E59+E69</f>
        <v>61466735</v>
      </c>
      <c r="F80" s="134">
        <f>F16+F19+F35+F37+F46+F50+F52+F56+F63+F66+F71+F73+F74+F76+F78+F69</f>
        <v>61202011</v>
      </c>
      <c r="G80" s="134">
        <f>G16+G19+G35+G37+G46+G50+G52+G56+G63+G66+G71+G73+G74+G76+G78</f>
        <v>38936234</v>
      </c>
      <c r="H80" s="134">
        <f>H16+H19+H35+H37+H46+H50+H52+H56+H63+H66+H71+H73+H74+H76+H78</f>
        <v>2438650</v>
      </c>
      <c r="I80" s="134">
        <f>I16+I19+I35+I37+I46+I50+I52+I56+I63+I66+I71+I73+I74+I76+I78</f>
        <v>264724</v>
      </c>
      <c r="J80" s="134">
        <f t="shared" ref="J80:P80" si="18">J16+J19+J35+J37+J46+J50+J52+J56+J63+J66+J71+J73+J74+J76+J78+J59</f>
        <v>16329662</v>
      </c>
      <c r="K80" s="134">
        <f t="shared" si="18"/>
        <v>14264772</v>
      </c>
      <c r="L80" s="134">
        <f t="shared" si="18"/>
        <v>14264772</v>
      </c>
      <c r="M80" s="134">
        <f t="shared" si="18"/>
        <v>1020090</v>
      </c>
      <c r="N80" s="134">
        <f t="shared" si="18"/>
        <v>20000</v>
      </c>
      <c r="O80" s="134">
        <f t="shared" si="18"/>
        <v>12000</v>
      </c>
      <c r="P80" s="134">
        <f t="shared" si="18"/>
        <v>15309572</v>
      </c>
      <c r="Q80" s="134">
        <f>Q16+Q19+Q35+Q37+Q46+Q50+Q52+Q56+Q63+Q66+Q71+Q73+Q74+Q76+Q78+Q59+Q69</f>
        <v>77796397</v>
      </c>
    </row>
    <row r="81" spans="2:17" hidden="1" x14ac:dyDescent="0.2">
      <c r="E81" s="134">
        <f>E79-E80</f>
        <v>0</v>
      </c>
      <c r="F81" s="134">
        <f t="shared" ref="F81:Q81" si="19">F79-F80</f>
        <v>0</v>
      </c>
      <c r="G81" s="134">
        <f t="shared" si="19"/>
        <v>0</v>
      </c>
      <c r="H81" s="134">
        <f t="shared" si="19"/>
        <v>0</v>
      </c>
      <c r="I81" s="134">
        <f t="shared" si="19"/>
        <v>0</v>
      </c>
      <c r="J81" s="134">
        <f t="shared" si="19"/>
        <v>0</v>
      </c>
      <c r="K81" s="134">
        <f t="shared" si="19"/>
        <v>0</v>
      </c>
      <c r="L81" s="134">
        <f t="shared" si="19"/>
        <v>0</v>
      </c>
      <c r="M81" s="134">
        <f t="shared" si="19"/>
        <v>0</v>
      </c>
      <c r="N81" s="134">
        <f t="shared" si="19"/>
        <v>0</v>
      </c>
      <c r="O81" s="134">
        <f t="shared" si="19"/>
        <v>0</v>
      </c>
      <c r="P81" s="134">
        <f t="shared" si="19"/>
        <v>0</v>
      </c>
      <c r="Q81" s="134">
        <f t="shared" si="19"/>
        <v>0</v>
      </c>
    </row>
    <row r="82" spans="2:17" x14ac:dyDescent="0.2">
      <c r="B82" s="106"/>
      <c r="I82" s="106"/>
    </row>
  </sheetData>
  <autoFilter ref="A1:R81">
    <filterColumn colId="17">
      <customFilters>
        <customFilter operator="notEqual" val=" "/>
      </customFilters>
    </filterColumn>
  </autoFilter>
  <mergeCells count="24">
    <mergeCell ref="N10:O10"/>
    <mergeCell ref="P10:P12"/>
    <mergeCell ref="G11:G12"/>
    <mergeCell ref="H11:H12"/>
    <mergeCell ref="L11:L12"/>
    <mergeCell ref="N11:N12"/>
    <mergeCell ref="O11:O12"/>
    <mergeCell ref="K10:K12"/>
    <mergeCell ref="N2:P2"/>
    <mergeCell ref="A5:Q5"/>
    <mergeCell ref="A6:Q6"/>
    <mergeCell ref="A9:A12"/>
    <mergeCell ref="B9:B12"/>
    <mergeCell ref="C9:C12"/>
    <mergeCell ref="D9:D12"/>
    <mergeCell ref="E9:I9"/>
    <mergeCell ref="J9:P9"/>
    <mergeCell ref="Q9:Q12"/>
    <mergeCell ref="E10:E12"/>
    <mergeCell ref="F10:F12"/>
    <mergeCell ref="G10:H10"/>
    <mergeCell ref="I10:I12"/>
    <mergeCell ref="J10:J12"/>
    <mergeCell ref="M10:M12"/>
  </mergeCells>
  <pageMargins left="0.19685039370078741" right="0.19685039370078741" top="0.39370078740157483" bottom="0.19685039370078741" header="0" footer="0"/>
  <pageSetup paperSize="9" scale="60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workbookViewId="0">
      <selection activeCell="AE15" sqref="AE15"/>
    </sheetView>
  </sheetViews>
  <sheetFormatPr defaultRowHeight="12.75" x14ac:dyDescent="0.2"/>
  <cols>
    <col min="1" max="1" width="13.140625" customWidth="1"/>
    <col min="2" max="2" width="22.28515625" customWidth="1"/>
    <col min="3" max="3" width="14.85546875" hidden="1" customWidth="1"/>
    <col min="4" max="4" width="11.5703125" hidden="1" customWidth="1"/>
    <col min="5" max="5" width="9.140625" hidden="1" customWidth="1"/>
    <col min="6" max="6" width="10.42578125" customWidth="1"/>
    <col min="7" max="7" width="10.140625" hidden="1" customWidth="1"/>
    <col min="8" max="8" width="9.140625" hidden="1" customWidth="1"/>
    <col min="10" max="10" width="0.140625" customWidth="1"/>
    <col min="11" max="11" width="11.140625" customWidth="1"/>
    <col min="12" max="14" width="9.140625" hidden="1" customWidth="1"/>
    <col min="15" max="15" width="11" hidden="1" customWidth="1"/>
    <col min="17" max="17" width="9.140625" hidden="1" customWidth="1"/>
    <col min="18" max="18" width="9.140625" customWidth="1"/>
    <col min="19" max="19" width="0.140625" hidden="1" customWidth="1"/>
    <col min="20" max="20" width="9.140625" hidden="1" customWidth="1"/>
    <col min="21" max="21" width="11.42578125" hidden="1" customWidth="1"/>
    <col min="22" max="23" width="9.140625" hidden="1" customWidth="1"/>
    <col min="24" max="24" width="11.5703125" hidden="1" customWidth="1"/>
    <col min="25" max="25" width="9.140625" hidden="1" customWidth="1"/>
    <col min="26" max="26" width="9" customWidth="1"/>
    <col min="27" max="27" width="9.140625" hidden="1" customWidth="1"/>
    <col min="28" max="28" width="9.7109375" customWidth="1"/>
    <col min="29" max="29" width="15" hidden="1" customWidth="1"/>
    <col min="30" max="30" width="0.140625" customWidth="1"/>
    <col min="31" max="31" width="9.140625" customWidth="1"/>
    <col min="32" max="32" width="0.28515625" hidden="1" customWidth="1"/>
    <col min="34" max="34" width="9.140625" hidden="1" customWidth="1"/>
    <col min="35" max="35" width="9" hidden="1" customWidth="1"/>
    <col min="36" max="38" width="10.140625" hidden="1" customWidth="1"/>
  </cols>
  <sheetData>
    <row r="1" spans="1:39" x14ac:dyDescent="0.2">
      <c r="V1" t="s">
        <v>392</v>
      </c>
      <c r="Y1" t="s">
        <v>392</v>
      </c>
      <c r="AB1" t="s">
        <v>392</v>
      </c>
      <c r="AE1" t="s">
        <v>392</v>
      </c>
      <c r="AH1" t="s">
        <v>392</v>
      </c>
      <c r="AK1" t="s">
        <v>392</v>
      </c>
    </row>
    <row r="2" spans="1:39" ht="79.5" customHeight="1" x14ac:dyDescent="0.2">
      <c r="V2" s="165" t="s">
        <v>449</v>
      </c>
      <c r="W2" s="165"/>
      <c r="X2" s="165"/>
      <c r="Y2" s="159" t="s">
        <v>449</v>
      </c>
      <c r="Z2" s="159"/>
      <c r="AA2" s="159"/>
      <c r="AB2" s="159" t="s">
        <v>191</v>
      </c>
      <c r="AC2" s="159"/>
      <c r="AD2" s="159"/>
      <c r="AE2" s="159" t="s">
        <v>191</v>
      </c>
      <c r="AF2" s="159"/>
      <c r="AG2" s="159"/>
      <c r="AH2" s="159" t="s">
        <v>191</v>
      </c>
      <c r="AI2" s="159"/>
      <c r="AJ2" s="159"/>
      <c r="AK2" s="159" t="s">
        <v>191</v>
      </c>
      <c r="AL2" s="159"/>
      <c r="AM2" s="159"/>
    </row>
    <row r="4" spans="1:39" ht="15" x14ac:dyDescent="0.25">
      <c r="D4" s="166" t="s">
        <v>450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39" ht="25.5" customHeight="1" x14ac:dyDescent="0.25">
      <c r="F5" s="164" t="s">
        <v>393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39" x14ac:dyDescent="0.2">
      <c r="A6">
        <v>3503000000</v>
      </c>
    </row>
    <row r="7" spans="1:39" ht="12.75" customHeight="1" x14ac:dyDescent="0.2">
      <c r="A7" t="s">
        <v>29</v>
      </c>
    </row>
    <row r="8" spans="1:39" ht="12.75" customHeight="1" x14ac:dyDescent="0.2">
      <c r="A8" s="167" t="s">
        <v>195</v>
      </c>
      <c r="B8" s="170" t="s">
        <v>394</v>
      </c>
      <c r="C8" s="173" t="s">
        <v>395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"/>
      <c r="R8" s="1"/>
      <c r="S8" s="173" t="s">
        <v>396</v>
      </c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</row>
    <row r="9" spans="1:39" x14ac:dyDescent="0.2">
      <c r="A9" s="168"/>
      <c r="B9" s="171"/>
      <c r="C9" s="169" t="s">
        <v>397</v>
      </c>
      <c r="D9" s="135"/>
      <c r="E9" s="174" t="s">
        <v>398</v>
      </c>
      <c r="F9" s="175"/>
      <c r="G9" s="175"/>
      <c r="H9" s="175"/>
      <c r="I9" s="175"/>
      <c r="J9" s="175"/>
      <c r="K9" s="175"/>
      <c r="L9" s="175"/>
      <c r="M9" s="175"/>
      <c r="N9" s="175"/>
      <c r="O9" s="176"/>
      <c r="P9" s="186" t="s">
        <v>176</v>
      </c>
      <c r="Q9" s="136"/>
      <c r="R9" s="137"/>
      <c r="S9" s="174" t="s">
        <v>398</v>
      </c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38"/>
      <c r="AF9" s="138"/>
      <c r="AG9" s="138"/>
      <c r="AH9" s="138"/>
      <c r="AI9" s="138"/>
      <c r="AJ9" s="138"/>
      <c r="AK9" s="138"/>
      <c r="AL9" s="138"/>
      <c r="AM9" s="173" t="s">
        <v>176</v>
      </c>
    </row>
    <row r="10" spans="1:39" ht="21" customHeight="1" x14ac:dyDescent="0.2">
      <c r="A10" s="168"/>
      <c r="B10" s="171"/>
      <c r="C10" s="173"/>
      <c r="D10" s="137"/>
      <c r="E10" s="174" t="s">
        <v>399</v>
      </c>
      <c r="F10" s="175"/>
      <c r="G10" s="175"/>
      <c r="H10" s="175"/>
      <c r="I10" s="175"/>
      <c r="J10" s="175"/>
      <c r="K10" s="175"/>
      <c r="L10" s="175"/>
      <c r="M10" s="176"/>
      <c r="N10" s="139"/>
      <c r="O10" s="140" t="s">
        <v>400</v>
      </c>
      <c r="P10" s="186"/>
      <c r="Q10" s="136"/>
      <c r="R10" s="174" t="s">
        <v>399</v>
      </c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6"/>
      <c r="AE10" s="139"/>
      <c r="AF10" s="139"/>
      <c r="AG10" s="139"/>
      <c r="AH10" s="139"/>
      <c r="AI10" s="139"/>
      <c r="AJ10" s="139"/>
      <c r="AK10" s="139"/>
      <c r="AL10" s="139"/>
      <c r="AM10" s="173"/>
    </row>
    <row r="11" spans="1:39" ht="12.75" customHeight="1" x14ac:dyDescent="0.2">
      <c r="A11" s="168"/>
      <c r="B11" s="171"/>
      <c r="C11" s="177" t="s">
        <v>401</v>
      </c>
      <c r="D11" s="177" t="s">
        <v>259</v>
      </c>
      <c r="E11" s="177" t="s">
        <v>402</v>
      </c>
      <c r="F11" s="177" t="s">
        <v>261</v>
      </c>
      <c r="G11" s="177" t="s">
        <v>263</v>
      </c>
      <c r="H11" s="177" t="s">
        <v>264</v>
      </c>
      <c r="I11" s="177" t="s">
        <v>403</v>
      </c>
      <c r="J11" s="174" t="s">
        <v>404</v>
      </c>
      <c r="K11" s="175"/>
      <c r="L11" s="175"/>
      <c r="M11" s="176"/>
      <c r="N11" s="139"/>
      <c r="O11" s="139"/>
      <c r="P11" s="186"/>
      <c r="Q11" s="180" t="s">
        <v>405</v>
      </c>
      <c r="R11" s="183" t="s">
        <v>131</v>
      </c>
      <c r="S11" s="188" t="s">
        <v>404</v>
      </c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9"/>
      <c r="AH11" s="141"/>
      <c r="AI11" s="190" t="s">
        <v>406</v>
      </c>
      <c r="AJ11" s="191" t="s">
        <v>407</v>
      </c>
      <c r="AK11" s="192"/>
      <c r="AL11" s="193"/>
      <c r="AM11" s="173"/>
    </row>
    <row r="12" spans="1:39" ht="12.75" customHeight="1" x14ac:dyDescent="0.2">
      <c r="A12" s="168"/>
      <c r="B12" s="171"/>
      <c r="C12" s="178"/>
      <c r="D12" s="178"/>
      <c r="E12" s="178"/>
      <c r="F12" s="178"/>
      <c r="G12" s="178"/>
      <c r="H12" s="178"/>
      <c r="I12" s="178"/>
      <c r="J12" s="187" t="s">
        <v>408</v>
      </c>
      <c r="K12" s="187" t="s">
        <v>409</v>
      </c>
      <c r="L12" s="177" t="s">
        <v>410</v>
      </c>
      <c r="M12" s="177" t="s">
        <v>411</v>
      </c>
      <c r="N12" s="177" t="s">
        <v>412</v>
      </c>
      <c r="O12" s="177" t="s">
        <v>413</v>
      </c>
      <c r="P12" s="186"/>
      <c r="Q12" s="181"/>
      <c r="R12" s="184"/>
      <c r="S12" s="187" t="s">
        <v>414</v>
      </c>
      <c r="T12" s="187" t="s">
        <v>415</v>
      </c>
      <c r="U12" s="187" t="s">
        <v>416</v>
      </c>
      <c r="V12" s="187" t="s">
        <v>417</v>
      </c>
      <c r="W12" s="187" t="s">
        <v>418</v>
      </c>
      <c r="X12" s="177" t="s">
        <v>419</v>
      </c>
      <c r="Y12" s="177" t="s">
        <v>420</v>
      </c>
      <c r="Z12" s="187" t="s">
        <v>421</v>
      </c>
      <c r="AA12" s="177" t="s">
        <v>422</v>
      </c>
      <c r="AB12" s="187" t="s">
        <v>423</v>
      </c>
      <c r="AC12" s="177" t="s">
        <v>424</v>
      </c>
      <c r="AD12" s="177" t="s">
        <v>425</v>
      </c>
      <c r="AE12" s="177" t="s">
        <v>426</v>
      </c>
      <c r="AF12" s="177" t="s">
        <v>427</v>
      </c>
      <c r="AG12" s="178" t="s">
        <v>428</v>
      </c>
      <c r="AH12" s="178" t="s">
        <v>429</v>
      </c>
      <c r="AI12" s="181"/>
      <c r="AJ12" s="177" t="s">
        <v>430</v>
      </c>
      <c r="AK12" s="177" t="s">
        <v>431</v>
      </c>
      <c r="AL12" s="177" t="s">
        <v>432</v>
      </c>
      <c r="AM12" s="173"/>
    </row>
    <row r="13" spans="1:39" ht="12.75" customHeight="1" x14ac:dyDescent="0.2">
      <c r="A13" s="168"/>
      <c r="B13" s="171"/>
      <c r="C13" s="178"/>
      <c r="D13" s="178"/>
      <c r="E13" s="178"/>
      <c r="F13" s="178"/>
      <c r="G13" s="178"/>
      <c r="H13" s="178"/>
      <c r="I13" s="178"/>
      <c r="J13" s="187"/>
      <c r="K13" s="187"/>
      <c r="L13" s="178"/>
      <c r="M13" s="178"/>
      <c r="N13" s="178"/>
      <c r="O13" s="178"/>
      <c r="P13" s="186"/>
      <c r="Q13" s="181"/>
      <c r="R13" s="184"/>
      <c r="S13" s="187"/>
      <c r="T13" s="187"/>
      <c r="U13" s="187"/>
      <c r="V13" s="187"/>
      <c r="W13" s="187"/>
      <c r="X13" s="178"/>
      <c r="Y13" s="178"/>
      <c r="Z13" s="187"/>
      <c r="AA13" s="178"/>
      <c r="AB13" s="187"/>
      <c r="AC13" s="178"/>
      <c r="AD13" s="178"/>
      <c r="AE13" s="178"/>
      <c r="AF13" s="178"/>
      <c r="AG13" s="178"/>
      <c r="AH13" s="178"/>
      <c r="AI13" s="181"/>
      <c r="AJ13" s="178"/>
      <c r="AK13" s="178"/>
      <c r="AL13" s="178"/>
      <c r="AM13" s="173"/>
    </row>
    <row r="14" spans="1:39" ht="210.75" customHeight="1" x14ac:dyDescent="0.2">
      <c r="A14" s="168"/>
      <c r="B14" s="171"/>
      <c r="C14" s="179"/>
      <c r="D14" s="179"/>
      <c r="E14" s="179"/>
      <c r="F14" s="179"/>
      <c r="G14" s="179"/>
      <c r="H14" s="179"/>
      <c r="I14" s="179"/>
      <c r="J14" s="187"/>
      <c r="K14" s="187"/>
      <c r="L14" s="179"/>
      <c r="M14" s="179"/>
      <c r="N14" s="179"/>
      <c r="O14" s="179"/>
      <c r="P14" s="186"/>
      <c r="Q14" s="182"/>
      <c r="R14" s="185"/>
      <c r="S14" s="187"/>
      <c r="T14" s="187"/>
      <c r="U14" s="187"/>
      <c r="V14" s="187"/>
      <c r="W14" s="187"/>
      <c r="X14" s="179"/>
      <c r="Y14" s="179"/>
      <c r="Z14" s="187"/>
      <c r="AA14" s="179"/>
      <c r="AB14" s="187"/>
      <c r="AC14" s="179"/>
      <c r="AD14" s="179"/>
      <c r="AE14" s="179"/>
      <c r="AF14" s="179"/>
      <c r="AG14" s="179"/>
      <c r="AH14" s="179"/>
      <c r="AI14" s="182"/>
      <c r="AJ14" s="179"/>
      <c r="AK14" s="179"/>
      <c r="AL14" s="179"/>
      <c r="AM14" s="173"/>
    </row>
    <row r="15" spans="1:39" ht="26.25" customHeight="1" x14ac:dyDescent="0.2">
      <c r="A15" s="169"/>
      <c r="B15" s="172"/>
      <c r="C15" s="142">
        <v>41040200</v>
      </c>
      <c r="D15" s="142">
        <v>41051100</v>
      </c>
      <c r="E15" s="142">
        <v>41051200</v>
      </c>
      <c r="F15" s="142">
        <v>41051400</v>
      </c>
      <c r="G15" s="142">
        <v>41053000</v>
      </c>
      <c r="H15" s="142">
        <v>41054900</v>
      </c>
      <c r="I15" s="143" t="s">
        <v>433</v>
      </c>
      <c r="J15" s="142"/>
      <c r="K15" s="144"/>
      <c r="L15" s="144"/>
      <c r="M15" s="144"/>
      <c r="N15" s="144"/>
      <c r="O15" s="144"/>
      <c r="P15" s="144"/>
      <c r="Q15" s="143" t="s">
        <v>372</v>
      </c>
      <c r="R15" s="143" t="s">
        <v>83</v>
      </c>
      <c r="S15" s="142"/>
      <c r="T15" s="145"/>
      <c r="U15" s="142"/>
      <c r="V15" s="142"/>
      <c r="W15" s="142"/>
      <c r="X15" s="145"/>
      <c r="Y15" s="145"/>
      <c r="Z15" s="142"/>
      <c r="AA15" s="142"/>
      <c r="AB15" s="142"/>
      <c r="AC15" s="145"/>
      <c r="AD15" s="145"/>
      <c r="AE15" s="145"/>
      <c r="AF15" s="145"/>
      <c r="AG15" s="145"/>
      <c r="AH15" s="145"/>
      <c r="AI15" s="146" t="s">
        <v>82</v>
      </c>
      <c r="AJ15" s="145"/>
      <c r="AK15" s="145"/>
      <c r="AL15" s="145"/>
      <c r="AM15" s="1"/>
    </row>
    <row r="16" spans="1:39" x14ac:dyDescent="0.2">
      <c r="A16" s="147">
        <v>1</v>
      </c>
      <c r="B16" s="147">
        <v>2</v>
      </c>
      <c r="C16" s="147">
        <v>3</v>
      </c>
      <c r="D16" s="147">
        <v>4</v>
      </c>
      <c r="E16" s="147">
        <v>5</v>
      </c>
      <c r="F16" s="147">
        <v>6</v>
      </c>
      <c r="G16" s="147">
        <v>7</v>
      </c>
      <c r="H16" s="147">
        <v>8</v>
      </c>
      <c r="I16" s="147">
        <v>9</v>
      </c>
      <c r="J16" s="147">
        <v>10</v>
      </c>
      <c r="K16" s="147">
        <v>11</v>
      </c>
      <c r="L16" s="147">
        <v>12</v>
      </c>
      <c r="M16" s="147">
        <v>13</v>
      </c>
      <c r="N16" s="147"/>
      <c r="O16" s="147">
        <v>14</v>
      </c>
      <c r="P16" s="147">
        <v>15</v>
      </c>
      <c r="Q16" s="147">
        <v>16</v>
      </c>
      <c r="R16" s="147">
        <v>17</v>
      </c>
      <c r="S16" s="147">
        <v>18</v>
      </c>
      <c r="T16" s="147">
        <v>19</v>
      </c>
      <c r="U16" s="147">
        <v>20</v>
      </c>
      <c r="V16" s="147">
        <v>21</v>
      </c>
      <c r="W16" s="147">
        <v>22</v>
      </c>
      <c r="X16" s="147">
        <v>23</v>
      </c>
      <c r="Y16" s="147">
        <v>24</v>
      </c>
      <c r="Z16" s="147">
        <v>25</v>
      </c>
      <c r="AA16" s="147">
        <v>26</v>
      </c>
      <c r="AB16" s="147">
        <v>27</v>
      </c>
      <c r="AC16" s="147">
        <v>28</v>
      </c>
      <c r="AD16" s="147">
        <v>29</v>
      </c>
      <c r="AE16" s="147">
        <v>30</v>
      </c>
      <c r="AF16" s="147">
        <v>31</v>
      </c>
      <c r="AG16" s="147">
        <v>32</v>
      </c>
      <c r="AH16" s="147">
        <v>33</v>
      </c>
      <c r="AI16" s="147">
        <v>34</v>
      </c>
      <c r="AJ16" s="147">
        <v>35</v>
      </c>
      <c r="AK16" s="147">
        <v>36</v>
      </c>
      <c r="AL16" s="147">
        <v>37</v>
      </c>
      <c r="AM16" s="147">
        <v>38</v>
      </c>
    </row>
    <row r="17" spans="1:39" ht="26.25" x14ac:dyDescent="0.25">
      <c r="A17" s="147" t="s">
        <v>434</v>
      </c>
      <c r="B17" s="148" t="s">
        <v>435</v>
      </c>
      <c r="C17" s="149">
        <v>1590600</v>
      </c>
      <c r="D17" s="149">
        <v>259110</v>
      </c>
      <c r="E17" s="149">
        <v>328578</v>
      </c>
      <c r="F17" s="149">
        <f>355544+118781</f>
        <v>474325</v>
      </c>
      <c r="G17" s="149">
        <v>1046400</v>
      </c>
      <c r="H17" s="149">
        <v>10081211</v>
      </c>
      <c r="I17" s="149">
        <f>L17+N17+M17</f>
        <v>130400</v>
      </c>
      <c r="J17" s="149"/>
      <c r="K17" s="149"/>
      <c r="L17" s="149">
        <v>6000</v>
      </c>
      <c r="M17" s="149">
        <v>24400</v>
      </c>
      <c r="N17" s="149">
        <v>100000</v>
      </c>
      <c r="O17" s="149">
        <v>1000000</v>
      </c>
      <c r="P17" s="150">
        <f>C17+E17+I17+O17+F17</f>
        <v>3523903</v>
      </c>
      <c r="Q17" s="149"/>
      <c r="R17" s="149">
        <f>AG17+AH17</f>
        <v>932500</v>
      </c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>
        <f>434000+50000</f>
        <v>484000</v>
      </c>
      <c r="AH17" s="149">
        <v>448500</v>
      </c>
      <c r="AI17" s="149"/>
      <c r="AJ17" s="149"/>
      <c r="AK17" s="149"/>
      <c r="AL17" s="149"/>
      <c r="AM17" s="149">
        <f>Q17+R17</f>
        <v>932500</v>
      </c>
    </row>
    <row r="18" spans="1:39" ht="39" x14ac:dyDescent="0.25">
      <c r="A18" s="147" t="s">
        <v>436</v>
      </c>
      <c r="B18" s="148" t="s">
        <v>437</v>
      </c>
      <c r="C18" s="149"/>
      <c r="D18" s="149"/>
      <c r="E18" s="149"/>
      <c r="F18" s="149"/>
      <c r="G18" s="149"/>
      <c r="H18" s="149"/>
      <c r="I18" s="149">
        <f t="shared" ref="I18:I23" si="0">J18+K18</f>
        <v>0</v>
      </c>
      <c r="J18" s="149"/>
      <c r="K18" s="149"/>
      <c r="L18" s="149"/>
      <c r="M18" s="149"/>
      <c r="N18" s="149"/>
      <c r="O18" s="149"/>
      <c r="P18" s="150">
        <f t="shared" ref="P18:P23" si="1">C18+E18+I18</f>
        <v>0</v>
      </c>
      <c r="Q18" s="149"/>
      <c r="R18" s="149">
        <f>S18+T18+U18+V18+W18+X18+Y18+Z18+AB18+AC18+AD18+AA18</f>
        <v>481300</v>
      </c>
      <c r="S18" s="149"/>
      <c r="T18" s="149"/>
      <c r="U18" s="149">
        <v>79804</v>
      </c>
      <c r="V18" s="149">
        <v>95076</v>
      </c>
      <c r="W18" s="149">
        <v>118319</v>
      </c>
      <c r="X18" s="149">
        <v>47101</v>
      </c>
      <c r="Y18" s="149">
        <v>29000</v>
      </c>
      <c r="Z18" s="149">
        <v>110000</v>
      </c>
      <c r="AA18" s="149">
        <v>2000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>
        <f t="shared" ref="AM18:AM23" si="2">Q18+R18</f>
        <v>481300</v>
      </c>
    </row>
    <row r="19" spans="1:39" ht="39" x14ac:dyDescent="0.25">
      <c r="A19" s="147" t="s">
        <v>438</v>
      </c>
      <c r="B19" s="148" t="s">
        <v>439</v>
      </c>
      <c r="C19" s="149"/>
      <c r="D19" s="149"/>
      <c r="E19" s="149"/>
      <c r="F19" s="149"/>
      <c r="G19" s="149"/>
      <c r="H19" s="149"/>
      <c r="I19" s="149">
        <f t="shared" si="0"/>
        <v>2903118</v>
      </c>
      <c r="J19" s="149">
        <f>2245783+500000</f>
        <v>2745783</v>
      </c>
      <c r="K19" s="149">
        <f>150735+6600</f>
        <v>157335</v>
      </c>
      <c r="L19" s="149"/>
      <c r="M19" s="149"/>
      <c r="N19" s="149"/>
      <c r="O19" s="149"/>
      <c r="P19" s="150">
        <f t="shared" si="1"/>
        <v>2903118</v>
      </c>
      <c r="Q19" s="149"/>
      <c r="R19" s="149">
        <f t="shared" ref="R19:R21" si="3">S19+T19+U19+V19+W19+X19+Y19+Z19+AB19+AC19+AD19</f>
        <v>883570</v>
      </c>
      <c r="S19" s="149">
        <v>221979</v>
      </c>
      <c r="T19" s="149">
        <v>661591</v>
      </c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>
        <f t="shared" si="2"/>
        <v>883570</v>
      </c>
    </row>
    <row r="20" spans="1:39" ht="39" x14ac:dyDescent="0.25">
      <c r="A20" s="147" t="s">
        <v>440</v>
      </c>
      <c r="B20" s="148" t="s">
        <v>441</v>
      </c>
      <c r="C20" s="149"/>
      <c r="D20" s="149"/>
      <c r="E20" s="149"/>
      <c r="F20" s="149"/>
      <c r="G20" s="149"/>
      <c r="H20" s="149"/>
      <c r="I20" s="149">
        <f t="shared" si="0"/>
        <v>591052</v>
      </c>
      <c r="J20" s="149">
        <f>1109200-775500</f>
        <v>333700</v>
      </c>
      <c r="K20" s="149">
        <v>257352</v>
      </c>
      <c r="L20" s="149"/>
      <c r="M20" s="149"/>
      <c r="N20" s="149"/>
      <c r="O20" s="149"/>
      <c r="P20" s="150">
        <f t="shared" si="1"/>
        <v>591052</v>
      </c>
      <c r="Q20" s="149"/>
      <c r="R20" s="149">
        <f t="shared" si="3"/>
        <v>0</v>
      </c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>
        <f t="shared" si="2"/>
        <v>0</v>
      </c>
    </row>
    <row r="21" spans="1:39" ht="39" x14ac:dyDescent="0.25">
      <c r="A21" s="147" t="s">
        <v>442</v>
      </c>
      <c r="B21" s="148" t="s">
        <v>443</v>
      </c>
      <c r="C21" s="149"/>
      <c r="D21" s="149"/>
      <c r="E21" s="149"/>
      <c r="F21" s="149"/>
      <c r="G21" s="149"/>
      <c r="H21" s="149"/>
      <c r="I21" s="149">
        <f t="shared" si="0"/>
        <v>1359844</v>
      </c>
      <c r="J21" s="149">
        <v>1223815</v>
      </c>
      <c r="K21" s="149">
        <v>136029</v>
      </c>
      <c r="L21" s="149"/>
      <c r="M21" s="149"/>
      <c r="N21" s="149"/>
      <c r="O21" s="149"/>
      <c r="P21" s="150">
        <f t="shared" si="1"/>
        <v>1359844</v>
      </c>
      <c r="Q21" s="149"/>
      <c r="R21" s="149">
        <f t="shared" si="3"/>
        <v>0</v>
      </c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>
        <f t="shared" si="2"/>
        <v>0</v>
      </c>
    </row>
    <row r="22" spans="1:39" ht="39" x14ac:dyDescent="0.25">
      <c r="A22" s="147" t="s">
        <v>444</v>
      </c>
      <c r="B22" s="148" t="s">
        <v>445</v>
      </c>
      <c r="C22" s="149"/>
      <c r="D22" s="149"/>
      <c r="E22" s="149"/>
      <c r="F22" s="149"/>
      <c r="G22" s="149"/>
      <c r="H22" s="149"/>
      <c r="I22" s="149">
        <v>91072</v>
      </c>
      <c r="J22" s="149">
        <v>54632</v>
      </c>
      <c r="K22" s="149"/>
      <c r="L22" s="149"/>
      <c r="M22" s="149"/>
      <c r="N22" s="149"/>
      <c r="O22" s="149"/>
      <c r="P22" s="150">
        <f t="shared" si="1"/>
        <v>91072</v>
      </c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>
        <f t="shared" si="2"/>
        <v>0</v>
      </c>
    </row>
    <row r="23" spans="1:39" ht="26.25" x14ac:dyDescent="0.25">
      <c r="A23" s="147" t="s">
        <v>446</v>
      </c>
      <c r="B23" s="148" t="s">
        <v>447</v>
      </c>
      <c r="C23" s="149"/>
      <c r="D23" s="149"/>
      <c r="E23" s="149"/>
      <c r="F23" s="149"/>
      <c r="G23" s="149"/>
      <c r="H23" s="149"/>
      <c r="I23" s="149">
        <f t="shared" si="0"/>
        <v>0</v>
      </c>
      <c r="J23" s="149"/>
      <c r="K23" s="149"/>
      <c r="L23" s="149"/>
      <c r="M23" s="149"/>
      <c r="N23" s="149"/>
      <c r="O23" s="149"/>
      <c r="P23" s="150">
        <f t="shared" si="1"/>
        <v>0</v>
      </c>
      <c r="Q23" s="149">
        <v>1337900</v>
      </c>
      <c r="R23" s="149">
        <f>S23+T23+U23+V23+W23+X23+Y23+Z23+AB23+AC23+AD23+AE23+AF23</f>
        <v>516980</v>
      </c>
      <c r="S23" s="149"/>
      <c r="T23" s="149"/>
      <c r="U23" s="149"/>
      <c r="V23" s="149"/>
      <c r="W23" s="149"/>
      <c r="X23" s="149"/>
      <c r="Y23" s="149"/>
      <c r="Z23" s="149"/>
      <c r="AA23" s="149"/>
      <c r="AB23" s="149">
        <v>206035</v>
      </c>
      <c r="AC23" s="149">
        <v>172926</v>
      </c>
      <c r="AD23" s="149">
        <v>70019</v>
      </c>
      <c r="AE23" s="149">
        <f>100000-70000</f>
        <v>30000</v>
      </c>
      <c r="AF23" s="149">
        <v>38000</v>
      </c>
      <c r="AG23" s="149"/>
      <c r="AH23" s="149"/>
      <c r="AI23" s="149"/>
      <c r="AJ23" s="149"/>
      <c r="AK23" s="149"/>
      <c r="AL23" s="149"/>
      <c r="AM23" s="149">
        <f t="shared" si="2"/>
        <v>1854880</v>
      </c>
    </row>
    <row r="24" spans="1:39" ht="15" x14ac:dyDescent="0.25">
      <c r="A24" s="147"/>
      <c r="B24" s="148" t="s">
        <v>448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50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>
        <f>AJ24+AL24+AK24</f>
        <v>32500</v>
      </c>
      <c r="AJ24" s="149">
        <v>15000</v>
      </c>
      <c r="AK24" s="149">
        <v>10000</v>
      </c>
      <c r="AL24" s="149">
        <v>7500</v>
      </c>
      <c r="AM24" s="149">
        <f>Q24+R24+AI24</f>
        <v>32500</v>
      </c>
    </row>
    <row r="25" spans="1:39" ht="15" x14ac:dyDescent="0.25">
      <c r="A25" s="147"/>
      <c r="B25" s="147" t="s">
        <v>272</v>
      </c>
      <c r="C25" s="150">
        <f t="shared" ref="C25:AM25" si="4">SUM(C17:C23)</f>
        <v>1590600</v>
      </c>
      <c r="D25" s="150">
        <f t="shared" si="4"/>
        <v>259110</v>
      </c>
      <c r="E25" s="150">
        <f t="shared" si="4"/>
        <v>328578</v>
      </c>
      <c r="F25" s="150">
        <f t="shared" si="4"/>
        <v>474325</v>
      </c>
      <c r="G25" s="150">
        <f t="shared" si="4"/>
        <v>1046400</v>
      </c>
      <c r="H25" s="150">
        <f t="shared" si="4"/>
        <v>10081211</v>
      </c>
      <c r="I25" s="150">
        <f t="shared" si="4"/>
        <v>5075486</v>
      </c>
      <c r="J25" s="150">
        <f t="shared" si="4"/>
        <v>4357930</v>
      </c>
      <c r="K25" s="150">
        <f t="shared" si="4"/>
        <v>550716</v>
      </c>
      <c r="L25" s="150">
        <f t="shared" si="4"/>
        <v>6000</v>
      </c>
      <c r="M25" s="150">
        <f t="shared" si="4"/>
        <v>24400</v>
      </c>
      <c r="N25" s="150">
        <v>100000</v>
      </c>
      <c r="O25" s="150">
        <f t="shared" si="4"/>
        <v>1000000</v>
      </c>
      <c r="P25" s="150">
        <f t="shared" si="4"/>
        <v>8468989</v>
      </c>
      <c r="Q25" s="150">
        <f t="shared" si="4"/>
        <v>1337900</v>
      </c>
      <c r="R25" s="150">
        <f t="shared" si="4"/>
        <v>2814350</v>
      </c>
      <c r="S25" s="150">
        <f t="shared" si="4"/>
        <v>221979</v>
      </c>
      <c r="T25" s="150">
        <f t="shared" si="4"/>
        <v>661591</v>
      </c>
      <c r="U25" s="150">
        <f t="shared" si="4"/>
        <v>79804</v>
      </c>
      <c r="V25" s="150">
        <f t="shared" si="4"/>
        <v>95076</v>
      </c>
      <c r="W25" s="150">
        <f t="shared" si="4"/>
        <v>118319</v>
      </c>
      <c r="X25" s="150">
        <f t="shared" si="4"/>
        <v>47101</v>
      </c>
      <c r="Y25" s="150">
        <f t="shared" si="4"/>
        <v>29000</v>
      </c>
      <c r="Z25" s="150">
        <f t="shared" si="4"/>
        <v>110000</v>
      </c>
      <c r="AA25" s="150">
        <f t="shared" si="4"/>
        <v>2000</v>
      </c>
      <c r="AB25" s="150">
        <f t="shared" si="4"/>
        <v>206035</v>
      </c>
      <c r="AC25" s="150">
        <f t="shared" si="4"/>
        <v>172926</v>
      </c>
      <c r="AD25" s="150">
        <f t="shared" si="4"/>
        <v>70019</v>
      </c>
      <c r="AE25" s="150">
        <f t="shared" si="4"/>
        <v>30000</v>
      </c>
      <c r="AF25" s="150">
        <f t="shared" si="4"/>
        <v>38000</v>
      </c>
      <c r="AG25" s="150">
        <f t="shared" si="4"/>
        <v>484000</v>
      </c>
      <c r="AH25" s="150">
        <f t="shared" si="4"/>
        <v>448500</v>
      </c>
      <c r="AI25" s="150">
        <f>SUM(AI17:AI24)</f>
        <v>32500</v>
      </c>
      <c r="AJ25" s="150">
        <f>SUM(AJ17:AJ24)</f>
        <v>15000</v>
      </c>
      <c r="AK25" s="150">
        <v>10000</v>
      </c>
      <c r="AL25" s="150">
        <f>SUM(AL17:AL24)</f>
        <v>7500</v>
      </c>
      <c r="AM25" s="150">
        <f t="shared" si="4"/>
        <v>4152250</v>
      </c>
    </row>
  </sheetData>
  <mergeCells count="53">
    <mergeCell ref="AL12:AL14"/>
    <mergeCell ref="AE12:AE14"/>
    <mergeCell ref="AF12:AF14"/>
    <mergeCell ref="AG12:AG14"/>
    <mergeCell ref="AH12:AH14"/>
    <mergeCell ref="AJ12:AJ14"/>
    <mergeCell ref="AK12:AK14"/>
    <mergeCell ref="AI11:AI14"/>
    <mergeCell ref="AJ11:AL11"/>
    <mergeCell ref="X12:X14"/>
    <mergeCell ref="Y12:Y14"/>
    <mergeCell ref="J12:J14"/>
    <mergeCell ref="K12:K14"/>
    <mergeCell ref="L12:L14"/>
    <mergeCell ref="M12:M14"/>
    <mergeCell ref="N12:N14"/>
    <mergeCell ref="J11:M11"/>
    <mergeCell ref="Q11:Q14"/>
    <mergeCell ref="R11:R14"/>
    <mergeCell ref="P9:P14"/>
    <mergeCell ref="AD12:AD14"/>
    <mergeCell ref="Z12:Z14"/>
    <mergeCell ref="AA12:AA14"/>
    <mergeCell ref="AB12:AB14"/>
    <mergeCell ref="AC12:AC14"/>
    <mergeCell ref="O12:O14"/>
    <mergeCell ref="S12:S14"/>
    <mergeCell ref="T12:T14"/>
    <mergeCell ref="S11:AG11"/>
    <mergeCell ref="U12:U14"/>
    <mergeCell ref="V12:V14"/>
    <mergeCell ref="W12:W14"/>
    <mergeCell ref="E11:E14"/>
    <mergeCell ref="F11:F14"/>
    <mergeCell ref="G11:G14"/>
    <mergeCell ref="H11:H14"/>
    <mergeCell ref="I11:I14"/>
    <mergeCell ref="F5:Z5"/>
    <mergeCell ref="V2:X2"/>
    <mergeCell ref="Y2:AM2"/>
    <mergeCell ref="D4:U4"/>
    <mergeCell ref="A8:A15"/>
    <mergeCell ref="B8:B15"/>
    <mergeCell ref="C8:P8"/>
    <mergeCell ref="S8:AM8"/>
    <mergeCell ref="C9:C10"/>
    <mergeCell ref="E9:O9"/>
    <mergeCell ref="S9:AD9"/>
    <mergeCell ref="AM9:AM14"/>
    <mergeCell ref="E10:M10"/>
    <mergeCell ref="R10:AD10"/>
    <mergeCell ref="C11:C14"/>
    <mergeCell ref="D11:D14"/>
  </mergeCells>
  <pageMargins left="0.98425196850393704" right="0.39370078740157483" top="0.39370078740157483" bottom="0.39370078740157483" header="0" footer="0"/>
  <pageSetup paperSize="9" scale="55" fitToHeight="5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1"/>
  <sheetViews>
    <sheetView topLeftCell="A26" workbookViewId="0">
      <selection activeCell="E34" sqref="E34"/>
    </sheetView>
  </sheetViews>
  <sheetFormatPr defaultRowHeight="12.75" x14ac:dyDescent="0.2"/>
  <cols>
    <col min="1" max="3" width="11" customWidth="1"/>
    <col min="4" max="4" width="25.42578125" customWidth="1"/>
    <col min="5" max="5" width="21.7109375" customWidth="1"/>
    <col min="6" max="6" width="11.85546875" customWidth="1"/>
    <col min="7" max="9" width="10.85546875" customWidth="1"/>
    <col min="10" max="10" width="11.85546875" customWidth="1"/>
    <col min="11" max="11" width="9.140625" hidden="1" customWidth="1"/>
  </cols>
  <sheetData>
    <row r="1" spans="1:11" x14ac:dyDescent="0.2">
      <c r="G1" t="s">
        <v>62</v>
      </c>
      <c r="K1">
        <v>1</v>
      </c>
    </row>
    <row r="2" spans="1:11" ht="57" customHeight="1" x14ac:dyDescent="0.2">
      <c r="G2" s="159" t="s">
        <v>449</v>
      </c>
      <c r="H2" s="159"/>
      <c r="I2" s="159"/>
      <c r="J2" s="159"/>
      <c r="K2">
        <v>1</v>
      </c>
    </row>
    <row r="3" spans="1:11" ht="26.25" customHeight="1" x14ac:dyDescent="0.2">
      <c r="G3" s="159"/>
      <c r="H3" s="159"/>
      <c r="I3" s="159"/>
      <c r="J3" s="159"/>
      <c r="K3">
        <v>1</v>
      </c>
    </row>
    <row r="4" spans="1:11" x14ac:dyDescent="0.2">
      <c r="K4">
        <v>1</v>
      </c>
    </row>
    <row r="5" spans="1:11" ht="25.5" customHeight="1" x14ac:dyDescent="0.25">
      <c r="D5" s="195" t="s">
        <v>40</v>
      </c>
      <c r="E5" s="195"/>
      <c r="F5" s="195"/>
      <c r="G5" s="195"/>
      <c r="K5">
        <v>1</v>
      </c>
    </row>
    <row r="6" spans="1:11" ht="15.75" x14ac:dyDescent="0.2">
      <c r="A6" s="194" t="s">
        <v>9</v>
      </c>
      <c r="B6" s="194"/>
      <c r="C6" s="194"/>
      <c r="D6" s="194"/>
      <c r="E6" s="194"/>
      <c r="F6" s="194"/>
      <c r="G6" s="194"/>
      <c r="H6" s="194"/>
      <c r="I6" s="194"/>
      <c r="J6" s="194"/>
      <c r="K6">
        <v>1</v>
      </c>
    </row>
    <row r="7" spans="1:11" ht="12.75" customHeight="1" x14ac:dyDescent="0.2">
      <c r="A7" s="26" t="s">
        <v>28</v>
      </c>
      <c r="K7">
        <v>1</v>
      </c>
    </row>
    <row r="8" spans="1:11" ht="12.75" customHeight="1" x14ac:dyDescent="0.2">
      <c r="A8" s="27" t="s">
        <v>29</v>
      </c>
      <c r="K8">
        <v>1</v>
      </c>
    </row>
    <row r="9" spans="1:11" ht="153.75" customHeight="1" x14ac:dyDescent="0.2">
      <c r="A9" s="3" t="s">
        <v>0</v>
      </c>
      <c r="B9" s="3" t="s">
        <v>1</v>
      </c>
      <c r="C9" s="3" t="s">
        <v>2</v>
      </c>
      <c r="D9" s="3" t="s">
        <v>12</v>
      </c>
      <c r="E9" s="3" t="s">
        <v>13</v>
      </c>
      <c r="F9" s="4" t="s">
        <v>14</v>
      </c>
      <c r="G9" s="4" t="s">
        <v>15</v>
      </c>
      <c r="H9" s="4" t="s">
        <v>16</v>
      </c>
      <c r="I9" s="4" t="s">
        <v>17</v>
      </c>
      <c r="J9" s="4" t="s">
        <v>18</v>
      </c>
      <c r="K9">
        <v>1</v>
      </c>
    </row>
    <row r="10" spans="1:11" ht="12.75" customHeight="1" x14ac:dyDescent="0.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35">
        <v>1</v>
      </c>
    </row>
    <row r="11" spans="1:11" ht="12.75" customHeight="1" x14ac:dyDescent="0.2">
      <c r="A11" s="5" t="s">
        <v>19</v>
      </c>
      <c r="B11" s="6"/>
      <c r="C11" s="7"/>
      <c r="D11" s="8" t="s">
        <v>5</v>
      </c>
      <c r="E11" s="11"/>
      <c r="F11" s="11"/>
      <c r="G11" s="11"/>
      <c r="H11" s="11"/>
      <c r="I11" s="11"/>
      <c r="J11" s="11"/>
      <c r="K11">
        <v>1</v>
      </c>
    </row>
    <row r="12" spans="1:11" ht="15.75" x14ac:dyDescent="0.2">
      <c r="A12" s="5" t="s">
        <v>3</v>
      </c>
      <c r="B12" s="6"/>
      <c r="C12" s="7"/>
      <c r="D12" s="8" t="s">
        <v>5</v>
      </c>
      <c r="E12" s="18"/>
      <c r="F12" s="19" t="s">
        <v>4</v>
      </c>
      <c r="G12" s="20"/>
      <c r="H12" s="20"/>
      <c r="I12" s="21"/>
      <c r="J12" s="20"/>
      <c r="K12" s="37">
        <v>1</v>
      </c>
    </row>
    <row r="13" spans="1:11" ht="102" hidden="1" x14ac:dyDescent="0.2">
      <c r="A13" s="12" t="s">
        <v>21</v>
      </c>
      <c r="B13" s="12" t="s">
        <v>22</v>
      </c>
      <c r="C13" s="13" t="s">
        <v>23</v>
      </c>
      <c r="D13" s="14" t="s">
        <v>24</v>
      </c>
      <c r="E13" s="18" t="s">
        <v>30</v>
      </c>
      <c r="F13" s="19" t="s">
        <v>26</v>
      </c>
      <c r="G13" s="28">
        <v>1567031</v>
      </c>
      <c r="H13" s="28">
        <v>46.6</v>
      </c>
      <c r="I13" s="23">
        <v>406000</v>
      </c>
      <c r="J13" s="20">
        <v>72.5</v>
      </c>
      <c r="K13" s="2"/>
    </row>
    <row r="14" spans="1:11" ht="76.5" hidden="1" x14ac:dyDescent="0.2">
      <c r="A14" s="15" t="s">
        <v>7</v>
      </c>
      <c r="B14" s="16">
        <v>1020</v>
      </c>
      <c r="C14" s="15" t="s">
        <v>6</v>
      </c>
      <c r="D14" s="9" t="s">
        <v>20</v>
      </c>
      <c r="E14" s="10" t="s">
        <v>8</v>
      </c>
      <c r="F14" s="17">
        <v>2020</v>
      </c>
      <c r="G14" s="17">
        <v>44105</v>
      </c>
      <c r="H14" s="22" t="s">
        <v>4</v>
      </c>
      <c r="I14" s="17">
        <v>44105</v>
      </c>
      <c r="J14" s="22" t="s">
        <v>4</v>
      </c>
      <c r="K14" s="36"/>
    </row>
    <row r="15" spans="1:11" ht="102" hidden="1" x14ac:dyDescent="0.2">
      <c r="A15" s="16"/>
      <c r="B15" s="16"/>
      <c r="C15" s="16"/>
      <c r="D15" s="9" t="s">
        <v>10</v>
      </c>
      <c r="E15" s="22" t="s">
        <v>4</v>
      </c>
      <c r="F15" s="22" t="s">
        <v>4</v>
      </c>
      <c r="G15" s="17">
        <v>19105</v>
      </c>
      <c r="H15" s="22" t="s">
        <v>4</v>
      </c>
      <c r="I15" s="17">
        <v>19105</v>
      </c>
      <c r="J15" s="22" t="s">
        <v>4</v>
      </c>
    </row>
    <row r="16" spans="1:11" ht="114.75" hidden="1" x14ac:dyDescent="0.2">
      <c r="A16" s="16"/>
      <c r="B16" s="16"/>
      <c r="C16" s="16"/>
      <c r="D16" s="9" t="s">
        <v>42</v>
      </c>
      <c r="E16" s="22" t="s">
        <v>4</v>
      </c>
      <c r="F16" s="22" t="s">
        <v>4</v>
      </c>
      <c r="G16" s="17">
        <v>25000</v>
      </c>
      <c r="H16" s="22" t="s">
        <v>4</v>
      </c>
      <c r="I16" s="17">
        <v>25000</v>
      </c>
      <c r="J16" s="22" t="s">
        <v>4</v>
      </c>
    </row>
    <row r="17" spans="1:11" ht="76.5" hidden="1" x14ac:dyDescent="0.2">
      <c r="A17" s="15" t="s">
        <v>7</v>
      </c>
      <c r="B17" s="16">
        <v>1020</v>
      </c>
      <c r="C17" s="15" t="s">
        <v>6</v>
      </c>
      <c r="D17" s="9" t="s">
        <v>20</v>
      </c>
      <c r="E17" s="10" t="s">
        <v>8</v>
      </c>
      <c r="F17" s="17">
        <v>2020</v>
      </c>
      <c r="G17" s="17">
        <f>6009+135171+276</f>
        <v>141456</v>
      </c>
      <c r="H17" s="22" t="s">
        <v>4</v>
      </c>
      <c r="I17" s="17">
        <f>141180+276</f>
        <v>141456</v>
      </c>
      <c r="J17" s="22" t="s">
        <v>4</v>
      </c>
      <c r="K17" s="36"/>
    </row>
    <row r="18" spans="1:11" ht="114.75" hidden="1" x14ac:dyDescent="0.2">
      <c r="A18" s="16"/>
      <c r="B18" s="16"/>
      <c r="C18" s="16"/>
      <c r="D18" s="9" t="s">
        <v>43</v>
      </c>
      <c r="E18" s="22" t="s">
        <v>4</v>
      </c>
      <c r="F18" s="22" t="s">
        <v>4</v>
      </c>
      <c r="G18" s="17">
        <v>134877</v>
      </c>
      <c r="H18" s="22" t="s">
        <v>4</v>
      </c>
      <c r="I18" s="17">
        <v>134877</v>
      </c>
      <c r="J18" s="22" t="s">
        <v>4</v>
      </c>
    </row>
    <row r="19" spans="1:11" ht="76.5" hidden="1" x14ac:dyDescent="0.2">
      <c r="A19" s="15" t="s">
        <v>7</v>
      </c>
      <c r="B19" s="16">
        <v>1020</v>
      </c>
      <c r="C19" s="15" t="s">
        <v>6</v>
      </c>
      <c r="D19" s="9" t="s">
        <v>20</v>
      </c>
      <c r="E19" s="10" t="s">
        <v>8</v>
      </c>
      <c r="F19" s="17">
        <v>2020</v>
      </c>
      <c r="G19" s="17">
        <v>226000</v>
      </c>
      <c r="H19" s="22" t="s">
        <v>4</v>
      </c>
      <c r="I19" s="17">
        <v>226000</v>
      </c>
      <c r="J19" s="22" t="s">
        <v>4</v>
      </c>
      <c r="K19" s="36"/>
    </row>
    <row r="20" spans="1:11" ht="76.5" hidden="1" x14ac:dyDescent="0.2">
      <c r="A20" s="15"/>
      <c r="B20" s="16"/>
      <c r="C20" s="15"/>
      <c r="D20" s="9" t="s">
        <v>51</v>
      </c>
      <c r="E20" s="22" t="s">
        <v>4</v>
      </c>
      <c r="F20" s="22" t="s">
        <v>4</v>
      </c>
      <c r="G20" s="17">
        <v>226000</v>
      </c>
      <c r="H20" s="22" t="s">
        <v>4</v>
      </c>
      <c r="I20" s="17">
        <v>226000</v>
      </c>
      <c r="J20" s="22" t="s">
        <v>4</v>
      </c>
    </row>
    <row r="21" spans="1:11" ht="102" hidden="1" x14ac:dyDescent="0.2">
      <c r="A21" s="15" t="s">
        <v>7</v>
      </c>
      <c r="B21" s="16">
        <v>1020</v>
      </c>
      <c r="C21" s="15" t="s">
        <v>6</v>
      </c>
      <c r="D21" s="9" t="s">
        <v>20</v>
      </c>
      <c r="E21" s="24" t="s">
        <v>31</v>
      </c>
      <c r="F21" s="23">
        <v>2020</v>
      </c>
      <c r="G21" s="17">
        <v>165000</v>
      </c>
      <c r="H21" s="22">
        <v>0</v>
      </c>
      <c r="I21" s="17">
        <v>165000</v>
      </c>
      <c r="J21" s="22">
        <v>100</v>
      </c>
    </row>
    <row r="22" spans="1:11" ht="180" customHeight="1" x14ac:dyDescent="0.2">
      <c r="A22" s="15" t="s">
        <v>7</v>
      </c>
      <c r="B22" s="16">
        <v>1020</v>
      </c>
      <c r="C22" s="15" t="s">
        <v>6</v>
      </c>
      <c r="D22" s="9" t="s">
        <v>20</v>
      </c>
      <c r="E22" s="24" t="s">
        <v>52</v>
      </c>
      <c r="F22" s="23">
        <v>2020</v>
      </c>
      <c r="G22" s="17">
        <v>2520303</v>
      </c>
      <c r="H22" s="22">
        <v>0</v>
      </c>
      <c r="I22" s="17">
        <f>120000+217000+25000+300000+380800</f>
        <v>1042800</v>
      </c>
      <c r="J22" s="22">
        <v>41.4</v>
      </c>
      <c r="K22">
        <v>1</v>
      </c>
    </row>
    <row r="23" spans="1:11" ht="102" hidden="1" x14ac:dyDescent="0.2">
      <c r="A23" s="15" t="s">
        <v>7</v>
      </c>
      <c r="B23" s="16">
        <v>1020</v>
      </c>
      <c r="C23" s="15" t="s">
        <v>6</v>
      </c>
      <c r="D23" s="9" t="s">
        <v>20</v>
      </c>
      <c r="E23" s="24" t="s">
        <v>25</v>
      </c>
      <c r="F23" s="22" t="s">
        <v>26</v>
      </c>
      <c r="G23" s="17">
        <v>5217124</v>
      </c>
      <c r="H23" s="22">
        <v>0.1</v>
      </c>
      <c r="I23" s="17">
        <v>1500000</v>
      </c>
      <c r="J23" s="22">
        <v>30</v>
      </c>
      <c r="K23" s="36"/>
    </row>
    <row r="24" spans="1:11" ht="163.5" hidden="1" customHeight="1" x14ac:dyDescent="0.2">
      <c r="A24" s="15"/>
      <c r="B24" s="16"/>
      <c r="C24" s="15"/>
      <c r="D24" s="9"/>
      <c r="E24" s="24" t="s">
        <v>27</v>
      </c>
      <c r="F24" s="23">
        <v>2020</v>
      </c>
      <c r="G24" s="17" t="s">
        <v>4</v>
      </c>
      <c r="H24" s="22" t="s">
        <v>4</v>
      </c>
      <c r="I24" s="17">
        <v>1500000</v>
      </c>
      <c r="J24" s="22" t="s">
        <v>4</v>
      </c>
    </row>
    <row r="25" spans="1:11" ht="109.5" hidden="1" customHeight="1" x14ac:dyDescent="0.2">
      <c r="A25" s="15" t="s">
        <v>7</v>
      </c>
      <c r="B25" s="16">
        <v>1020</v>
      </c>
      <c r="C25" s="15" t="s">
        <v>6</v>
      </c>
      <c r="D25" s="9" t="s">
        <v>20</v>
      </c>
      <c r="E25" s="24" t="s">
        <v>32</v>
      </c>
      <c r="F25" s="23" t="s">
        <v>26</v>
      </c>
      <c r="G25" s="17">
        <v>1307292</v>
      </c>
      <c r="H25" s="22">
        <v>98.4</v>
      </c>
      <c r="I25" s="17">
        <v>21000</v>
      </c>
      <c r="J25" s="22">
        <v>100</v>
      </c>
    </row>
    <row r="26" spans="1:11" ht="109.5" customHeight="1" x14ac:dyDescent="0.2">
      <c r="A26" s="15" t="s">
        <v>178</v>
      </c>
      <c r="B26" s="16" t="s">
        <v>179</v>
      </c>
      <c r="C26" s="15" t="s">
        <v>56</v>
      </c>
      <c r="D26" s="9" t="s">
        <v>180</v>
      </c>
      <c r="E26" s="10" t="s">
        <v>8</v>
      </c>
      <c r="F26" s="17">
        <v>2020</v>
      </c>
      <c r="G26" s="17">
        <v>7550</v>
      </c>
      <c r="H26" s="22" t="s">
        <v>4</v>
      </c>
      <c r="I26" s="17">
        <v>7550</v>
      </c>
      <c r="J26" s="22" t="s">
        <v>4</v>
      </c>
      <c r="K26" s="36">
        <v>1</v>
      </c>
    </row>
    <row r="27" spans="1:11" ht="109.5" hidden="1" customHeight="1" x14ac:dyDescent="0.2">
      <c r="A27" s="15" t="s">
        <v>55</v>
      </c>
      <c r="B27" s="16">
        <v>1080</v>
      </c>
      <c r="C27" s="15" t="s">
        <v>56</v>
      </c>
      <c r="D27" s="9" t="s">
        <v>57</v>
      </c>
      <c r="E27" s="24" t="s">
        <v>52</v>
      </c>
      <c r="F27" s="23">
        <v>2020</v>
      </c>
      <c r="G27" s="17">
        <v>10081211</v>
      </c>
      <c r="H27" s="22">
        <v>0</v>
      </c>
      <c r="I27" s="17">
        <v>10081211</v>
      </c>
      <c r="J27" s="22">
        <v>100</v>
      </c>
    </row>
    <row r="28" spans="1:11" ht="109.5" hidden="1" customHeight="1" x14ac:dyDescent="0.2">
      <c r="A28" s="15"/>
      <c r="B28" s="16"/>
      <c r="C28" s="15"/>
      <c r="D28" s="9" t="s">
        <v>53</v>
      </c>
      <c r="E28" s="22" t="s">
        <v>4</v>
      </c>
      <c r="F28" s="22" t="s">
        <v>4</v>
      </c>
      <c r="G28" s="17">
        <v>10081211</v>
      </c>
      <c r="H28" s="22" t="s">
        <v>54</v>
      </c>
      <c r="I28" s="17">
        <v>10081211</v>
      </c>
      <c r="J28" s="22">
        <v>100</v>
      </c>
      <c r="K28" s="36"/>
    </row>
    <row r="29" spans="1:11" ht="109.5" hidden="1" customHeight="1" x14ac:dyDescent="0.2">
      <c r="A29" s="15" t="s">
        <v>58</v>
      </c>
      <c r="B29" s="16" t="s">
        <v>59</v>
      </c>
      <c r="C29" s="15" t="s">
        <v>60</v>
      </c>
      <c r="D29" s="9" t="s">
        <v>61</v>
      </c>
      <c r="E29" s="10" t="s">
        <v>8</v>
      </c>
      <c r="F29" s="17">
        <v>2020</v>
      </c>
      <c r="G29" s="17">
        <v>4800</v>
      </c>
      <c r="H29" s="22" t="s">
        <v>4</v>
      </c>
      <c r="I29" s="17">
        <v>4800</v>
      </c>
      <c r="J29" s="22" t="s">
        <v>4</v>
      </c>
      <c r="K29" s="36"/>
    </row>
    <row r="30" spans="1:11" ht="87" hidden="1" customHeight="1" x14ac:dyDescent="0.2">
      <c r="A30" s="29" t="s">
        <v>33</v>
      </c>
      <c r="B30" s="29" t="s">
        <v>34</v>
      </c>
      <c r="C30" s="30" t="s">
        <v>35</v>
      </c>
      <c r="D30" s="31" t="s">
        <v>36</v>
      </c>
      <c r="E30" s="10" t="s">
        <v>8</v>
      </c>
      <c r="F30" s="17">
        <v>2020</v>
      </c>
      <c r="G30" s="17">
        <v>88500</v>
      </c>
      <c r="H30" s="22" t="s">
        <v>4</v>
      </c>
      <c r="I30" s="17">
        <v>88500</v>
      </c>
      <c r="J30" s="22" t="s">
        <v>4</v>
      </c>
      <c r="K30" s="36"/>
    </row>
    <row r="31" spans="1:11" ht="92.25" customHeight="1" x14ac:dyDescent="0.2">
      <c r="A31" s="32" t="s">
        <v>37</v>
      </c>
      <c r="B31" s="32">
        <v>7330</v>
      </c>
      <c r="C31" s="33"/>
      <c r="D31" s="34" t="s">
        <v>38</v>
      </c>
      <c r="E31" s="24" t="s">
        <v>186</v>
      </c>
      <c r="F31" s="23">
        <v>2020</v>
      </c>
      <c r="G31" s="17">
        <v>139105</v>
      </c>
      <c r="H31" s="22">
        <v>0</v>
      </c>
      <c r="I31" s="17">
        <v>139105</v>
      </c>
      <c r="J31" s="22">
        <v>100</v>
      </c>
      <c r="K31">
        <v>1</v>
      </c>
    </row>
    <row r="32" spans="1:11" ht="92.25" hidden="1" customHeight="1" x14ac:dyDescent="0.2">
      <c r="A32" s="32" t="s">
        <v>37</v>
      </c>
      <c r="B32" s="32">
        <v>7330</v>
      </c>
      <c r="C32" s="33"/>
      <c r="D32" s="34" t="s">
        <v>38</v>
      </c>
      <c r="E32" s="24" t="s">
        <v>185</v>
      </c>
      <c r="F32" s="23">
        <v>2020</v>
      </c>
      <c r="G32" s="17">
        <v>23013</v>
      </c>
      <c r="H32" s="22">
        <v>0</v>
      </c>
      <c r="I32" s="17">
        <v>23013</v>
      </c>
      <c r="J32" s="22">
        <v>100</v>
      </c>
    </row>
    <row r="33" spans="1:11" ht="92.25" customHeight="1" x14ac:dyDescent="0.2">
      <c r="A33" s="32" t="s">
        <v>37</v>
      </c>
      <c r="B33" s="32">
        <v>7330</v>
      </c>
      <c r="C33" s="33"/>
      <c r="D33" s="34" t="s">
        <v>38</v>
      </c>
      <c r="E33" s="24" t="s">
        <v>184</v>
      </c>
      <c r="F33" s="23" t="s">
        <v>26</v>
      </c>
      <c r="G33" s="17">
        <v>607000</v>
      </c>
      <c r="H33" s="22">
        <v>0</v>
      </c>
      <c r="I33" s="17">
        <f>50000+20618</f>
        <v>70618</v>
      </c>
      <c r="J33" s="22">
        <v>11.6</v>
      </c>
      <c r="K33">
        <v>1</v>
      </c>
    </row>
    <row r="34" spans="1:11" ht="117.75" customHeight="1" x14ac:dyDescent="0.2">
      <c r="A34" s="32" t="s">
        <v>37</v>
      </c>
      <c r="B34" s="32">
        <v>7330</v>
      </c>
      <c r="C34" s="33"/>
      <c r="D34" s="34" t="s">
        <v>38</v>
      </c>
      <c r="E34" s="24" t="s">
        <v>451</v>
      </c>
      <c r="F34" s="23">
        <v>2020</v>
      </c>
      <c r="G34" s="17">
        <v>29500</v>
      </c>
      <c r="H34" s="22">
        <v>0</v>
      </c>
      <c r="I34" s="17">
        <v>29500</v>
      </c>
      <c r="J34" s="22">
        <v>100</v>
      </c>
      <c r="K34">
        <v>1</v>
      </c>
    </row>
    <row r="35" spans="1:11" ht="92.25" hidden="1" customHeight="1" x14ac:dyDescent="0.2">
      <c r="A35" s="32" t="s">
        <v>37</v>
      </c>
      <c r="B35" s="32">
        <v>7330</v>
      </c>
      <c r="C35" s="33"/>
      <c r="D35" s="34" t="s">
        <v>38</v>
      </c>
      <c r="E35" s="24" t="s">
        <v>183</v>
      </c>
      <c r="F35" s="23" t="s">
        <v>26</v>
      </c>
      <c r="G35" s="17">
        <v>577876</v>
      </c>
      <c r="H35" s="22">
        <v>0</v>
      </c>
      <c r="I35" s="17">
        <v>50000</v>
      </c>
      <c r="J35" s="22">
        <v>9</v>
      </c>
    </row>
    <row r="36" spans="1:11" ht="75" hidden="1" customHeight="1" x14ac:dyDescent="0.2">
      <c r="A36" s="32" t="s">
        <v>39</v>
      </c>
      <c r="B36" s="32">
        <v>7363</v>
      </c>
      <c r="C36" s="33"/>
      <c r="D36" s="9" t="s">
        <v>181</v>
      </c>
      <c r="E36" s="24" t="s">
        <v>182</v>
      </c>
      <c r="F36" s="23" t="s">
        <v>26</v>
      </c>
      <c r="G36" s="17">
        <v>725244</v>
      </c>
      <c r="H36" s="22">
        <v>71.099999999999994</v>
      </c>
      <c r="I36" s="17">
        <v>209238</v>
      </c>
      <c r="J36" s="22">
        <v>100</v>
      </c>
    </row>
    <row r="37" spans="1:11" ht="97.5" hidden="1" customHeight="1" x14ac:dyDescent="0.2">
      <c r="A37" s="16"/>
      <c r="B37" s="16"/>
      <c r="C37" s="16"/>
      <c r="D37" s="9" t="s">
        <v>41</v>
      </c>
      <c r="E37" s="22" t="s">
        <v>4</v>
      </c>
      <c r="F37" s="22" t="s">
        <v>4</v>
      </c>
      <c r="G37" s="17">
        <v>725244</v>
      </c>
      <c r="H37" s="22" t="s">
        <v>4</v>
      </c>
      <c r="I37" s="17">
        <v>209238</v>
      </c>
      <c r="J37" s="22" t="s">
        <v>4</v>
      </c>
    </row>
    <row r="38" spans="1:11" ht="97.5" hidden="1" customHeight="1" x14ac:dyDescent="0.2">
      <c r="A38" s="16" t="s">
        <v>44</v>
      </c>
      <c r="B38" s="16" t="s">
        <v>45</v>
      </c>
      <c r="C38" s="16" t="s">
        <v>46</v>
      </c>
      <c r="D38" s="9" t="s">
        <v>47</v>
      </c>
      <c r="E38" s="24" t="s">
        <v>49</v>
      </c>
      <c r="F38" s="23">
        <v>2020</v>
      </c>
      <c r="G38" s="17">
        <v>2000</v>
      </c>
      <c r="H38" s="22">
        <v>0</v>
      </c>
      <c r="I38" s="17">
        <v>2000</v>
      </c>
      <c r="J38" s="22">
        <v>100</v>
      </c>
    </row>
    <row r="39" spans="1:11" ht="97.5" hidden="1" customHeight="1" x14ac:dyDescent="0.2">
      <c r="A39" s="16" t="s">
        <v>44</v>
      </c>
      <c r="B39" s="16" t="s">
        <v>45</v>
      </c>
      <c r="C39" s="16" t="s">
        <v>46</v>
      </c>
      <c r="D39" s="9" t="s">
        <v>47</v>
      </c>
      <c r="E39" s="24" t="s">
        <v>48</v>
      </c>
      <c r="F39" s="23">
        <v>2020</v>
      </c>
      <c r="G39" s="17">
        <v>2000</v>
      </c>
      <c r="H39" s="22">
        <v>0</v>
      </c>
      <c r="I39" s="17">
        <v>2000</v>
      </c>
      <c r="J39" s="22">
        <v>100</v>
      </c>
    </row>
    <row r="40" spans="1:11" ht="106.5" hidden="1" customHeight="1" x14ac:dyDescent="0.2">
      <c r="A40" s="16" t="s">
        <v>44</v>
      </c>
      <c r="B40" s="16" t="s">
        <v>45</v>
      </c>
      <c r="C40" s="16" t="s">
        <v>46</v>
      </c>
      <c r="D40" s="9" t="s">
        <v>47</v>
      </c>
      <c r="E40" s="24" t="s">
        <v>50</v>
      </c>
      <c r="F40" s="23">
        <v>2020</v>
      </c>
      <c r="G40" s="17">
        <v>10876</v>
      </c>
      <c r="H40" s="22">
        <v>0</v>
      </c>
      <c r="I40" s="17">
        <f>60423-49547</f>
        <v>10876</v>
      </c>
      <c r="J40" s="22">
        <v>100</v>
      </c>
    </row>
    <row r="41" spans="1:11" x14ac:dyDescent="0.2">
      <c r="A41" s="22" t="s">
        <v>4</v>
      </c>
      <c r="B41" s="22" t="s">
        <v>4</v>
      </c>
      <c r="C41" s="22" t="s">
        <v>4</v>
      </c>
      <c r="D41" s="16" t="s">
        <v>11</v>
      </c>
      <c r="E41" s="22" t="s">
        <v>4</v>
      </c>
      <c r="F41" s="22" t="s">
        <v>4</v>
      </c>
      <c r="G41" s="22" t="s">
        <v>4</v>
      </c>
      <c r="H41" s="22" t="s">
        <v>4</v>
      </c>
      <c r="I41" s="25">
        <f>I13+I14+I21+I22+I23+I25+I30+I31+I36+I32+I17+I40+I39+I38+I19+I27+I35+I33+I29+I34+I26</f>
        <v>14264772</v>
      </c>
      <c r="J41" s="22" t="s">
        <v>4</v>
      </c>
      <c r="K41">
        <v>1</v>
      </c>
    </row>
  </sheetData>
  <autoFilter ref="A1:K41">
    <filterColumn colId="10">
      <customFilters>
        <customFilter operator="notEqual" val=" "/>
      </customFilters>
    </filterColumn>
  </autoFilter>
  <mergeCells count="4">
    <mergeCell ref="A6:J6"/>
    <mergeCell ref="G3:J3"/>
    <mergeCell ref="D5:G5"/>
    <mergeCell ref="G2:J2"/>
  </mergeCells>
  <pageMargins left="0.78740157480314965" right="0.59055118110236227" top="0.19685039370078741" bottom="0.19685039370078741" header="0" footer="0"/>
  <pageSetup paperSize="9" scale="70" fitToHeight="5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2"/>
  <sheetViews>
    <sheetView tabSelected="1" workbookViewId="0">
      <selection activeCell="F25" sqref="F25"/>
    </sheetView>
  </sheetViews>
  <sheetFormatPr defaultRowHeight="12.75" x14ac:dyDescent="0.2"/>
  <cols>
    <col min="1" max="1" width="17" customWidth="1"/>
    <col min="2" max="2" width="16.42578125" customWidth="1"/>
    <col min="3" max="3" width="16.140625" customWidth="1"/>
    <col min="4" max="4" width="29" customWidth="1"/>
    <col min="5" max="5" width="29.140625" customWidth="1"/>
    <col min="6" max="6" width="22.42578125" customWidth="1"/>
    <col min="7" max="7" width="13.140625" customWidth="1"/>
    <col min="8" max="8" width="16.28515625" customWidth="1"/>
    <col min="9" max="9" width="11.7109375" customWidth="1"/>
    <col min="10" max="10" width="12.42578125" customWidth="1"/>
    <col min="11" max="11" width="9.140625" hidden="1" customWidth="1"/>
  </cols>
  <sheetData>
    <row r="1" spans="1:11" x14ac:dyDescent="0.2">
      <c r="G1" t="s">
        <v>189</v>
      </c>
      <c r="K1">
        <v>1</v>
      </c>
    </row>
    <row r="2" spans="1:11" ht="42.75" customHeight="1" x14ac:dyDescent="0.2">
      <c r="G2" s="159" t="s">
        <v>449</v>
      </c>
      <c r="H2" s="159"/>
      <c r="I2" s="159"/>
      <c r="J2" s="159"/>
      <c r="K2">
        <v>1</v>
      </c>
    </row>
    <row r="3" spans="1:11" x14ac:dyDescent="0.2">
      <c r="G3" s="159"/>
      <c r="H3" s="159"/>
      <c r="I3" s="159"/>
      <c r="J3" s="159"/>
      <c r="K3">
        <v>1</v>
      </c>
    </row>
    <row r="4" spans="1:11" x14ac:dyDescent="0.2">
      <c r="K4">
        <v>1</v>
      </c>
    </row>
    <row r="5" spans="1:11" ht="15.75" x14ac:dyDescent="0.25">
      <c r="D5" s="195" t="s">
        <v>187</v>
      </c>
      <c r="E5" s="195"/>
      <c r="F5" s="195"/>
      <c r="G5" s="195"/>
      <c r="K5">
        <v>1</v>
      </c>
    </row>
    <row r="6" spans="1:11" ht="15.75" x14ac:dyDescent="0.2">
      <c r="A6" s="194" t="s">
        <v>188</v>
      </c>
      <c r="B6" s="194"/>
      <c r="C6" s="194"/>
      <c r="D6" s="194"/>
      <c r="E6" s="194"/>
      <c r="F6" s="194"/>
      <c r="G6" s="194"/>
      <c r="H6" s="194"/>
      <c r="I6" s="194"/>
      <c r="J6" s="194"/>
      <c r="K6">
        <v>1</v>
      </c>
    </row>
    <row r="7" spans="1:11" x14ac:dyDescent="0.2">
      <c r="A7" s="26" t="s">
        <v>28</v>
      </c>
      <c r="K7">
        <v>1</v>
      </c>
    </row>
    <row r="8" spans="1:11" x14ac:dyDescent="0.2">
      <c r="A8" s="27" t="s">
        <v>29</v>
      </c>
      <c r="K8">
        <v>1</v>
      </c>
    </row>
    <row r="9" spans="1:11" x14ac:dyDescent="0.2">
      <c r="K9">
        <v>1</v>
      </c>
    </row>
    <row r="10" spans="1:11" ht="15" x14ac:dyDescent="0.2">
      <c r="A10" s="218" t="s">
        <v>0</v>
      </c>
      <c r="B10" s="220" t="s">
        <v>1</v>
      </c>
      <c r="C10" s="220" t="s">
        <v>2</v>
      </c>
      <c r="D10" s="210" t="s">
        <v>12</v>
      </c>
      <c r="E10" s="210" t="s">
        <v>132</v>
      </c>
      <c r="F10" s="208" t="s">
        <v>152</v>
      </c>
      <c r="G10" s="208" t="s">
        <v>173</v>
      </c>
      <c r="H10" s="210" t="s">
        <v>174</v>
      </c>
      <c r="I10" s="212" t="s">
        <v>175</v>
      </c>
      <c r="J10" s="213"/>
      <c r="K10">
        <v>1</v>
      </c>
    </row>
    <row r="11" spans="1:11" ht="45" x14ac:dyDescent="0.2">
      <c r="A11" s="219"/>
      <c r="B11" s="220"/>
      <c r="C11" s="220"/>
      <c r="D11" s="210"/>
      <c r="E11" s="210"/>
      <c r="F11" s="209"/>
      <c r="G11" s="209"/>
      <c r="H11" s="211"/>
      <c r="I11" s="38" t="s">
        <v>176</v>
      </c>
      <c r="J11" s="38" t="s">
        <v>177</v>
      </c>
      <c r="K11">
        <v>1</v>
      </c>
    </row>
    <row r="12" spans="1:11" ht="15" x14ac:dyDescent="0.25">
      <c r="A12" s="39" t="s">
        <v>19</v>
      </c>
      <c r="B12" s="40"/>
      <c r="C12" s="41"/>
      <c r="D12" s="42" t="s">
        <v>5</v>
      </c>
      <c r="E12" s="43"/>
      <c r="F12" s="43"/>
      <c r="G12" s="44">
        <f>H12+I12</f>
        <v>2175504</v>
      </c>
      <c r="H12" s="45">
        <f>H13</f>
        <v>1975514</v>
      </c>
      <c r="I12" s="45">
        <f>I13</f>
        <v>199990</v>
      </c>
      <c r="J12" s="46">
        <f>J13</f>
        <v>0</v>
      </c>
      <c r="K12">
        <v>1</v>
      </c>
    </row>
    <row r="13" spans="1:11" ht="15" x14ac:dyDescent="0.25">
      <c r="A13" s="47" t="s">
        <v>3</v>
      </c>
      <c r="B13" s="40"/>
      <c r="C13" s="41"/>
      <c r="D13" s="48" t="s">
        <v>5</v>
      </c>
      <c r="E13" s="49"/>
      <c r="F13" s="49"/>
      <c r="G13" s="44">
        <f>H13+I13</f>
        <v>2175504</v>
      </c>
      <c r="H13" s="45">
        <f>H42</f>
        <v>1975514</v>
      </c>
      <c r="I13" s="45">
        <f>I42</f>
        <v>199990</v>
      </c>
      <c r="J13" s="46">
        <f>J42</f>
        <v>0</v>
      </c>
      <c r="K13">
        <v>1</v>
      </c>
    </row>
    <row r="14" spans="1:11" ht="126.75" hidden="1" customHeight="1" x14ac:dyDescent="0.25">
      <c r="A14" s="47" t="s">
        <v>63</v>
      </c>
      <c r="B14" s="40" t="s">
        <v>84</v>
      </c>
      <c r="C14" s="41" t="s">
        <v>96</v>
      </c>
      <c r="D14" s="48" t="s">
        <v>110</v>
      </c>
      <c r="E14" s="49" t="s">
        <v>133</v>
      </c>
      <c r="F14" s="49" t="s">
        <v>153</v>
      </c>
      <c r="G14" s="44">
        <v>10000</v>
      </c>
      <c r="H14" s="50">
        <v>10000</v>
      </c>
      <c r="I14" s="47"/>
      <c r="J14" s="47"/>
    </row>
    <row r="15" spans="1:11" ht="60" hidden="1" x14ac:dyDescent="0.25">
      <c r="A15" s="51" t="s">
        <v>64</v>
      </c>
      <c r="B15" s="40">
        <v>1162</v>
      </c>
      <c r="C15" s="41" t="s">
        <v>56</v>
      </c>
      <c r="D15" s="48" t="s">
        <v>111</v>
      </c>
      <c r="E15" s="49" t="s">
        <v>134</v>
      </c>
      <c r="F15" s="49" t="s">
        <v>154</v>
      </c>
      <c r="G15" s="44">
        <f t="shared" ref="G15:G19" si="0">H15+I15</f>
        <v>45000</v>
      </c>
      <c r="H15" s="44">
        <v>45000</v>
      </c>
      <c r="I15" s="47"/>
      <c r="J15" s="47"/>
    </row>
    <row r="16" spans="1:11" ht="94.5" hidden="1" customHeight="1" x14ac:dyDescent="0.25">
      <c r="A16" s="51" t="s">
        <v>64</v>
      </c>
      <c r="B16" s="40">
        <v>1162</v>
      </c>
      <c r="C16" s="41" t="s">
        <v>56</v>
      </c>
      <c r="D16" s="48" t="s">
        <v>111</v>
      </c>
      <c r="E16" s="52" t="s">
        <v>135</v>
      </c>
      <c r="F16" s="49" t="s">
        <v>155</v>
      </c>
      <c r="G16" s="44">
        <f t="shared" si="0"/>
        <v>25760</v>
      </c>
      <c r="H16" s="44">
        <v>25760</v>
      </c>
      <c r="I16" s="47"/>
      <c r="J16" s="47"/>
    </row>
    <row r="17" spans="1:11" ht="58.5" hidden="1" customHeight="1" x14ac:dyDescent="0.25">
      <c r="A17" s="51" t="s">
        <v>64</v>
      </c>
      <c r="B17" s="40">
        <v>1162</v>
      </c>
      <c r="C17" s="41" t="s">
        <v>56</v>
      </c>
      <c r="D17" s="48" t="s">
        <v>111</v>
      </c>
      <c r="E17" s="43" t="s">
        <v>136</v>
      </c>
      <c r="F17" s="49" t="s">
        <v>156</v>
      </c>
      <c r="G17" s="44">
        <f t="shared" si="0"/>
        <v>50980</v>
      </c>
      <c r="H17" s="44">
        <v>50980</v>
      </c>
      <c r="I17" s="47"/>
      <c r="J17" s="47"/>
    </row>
    <row r="18" spans="1:11" ht="120" hidden="1" x14ac:dyDescent="0.25">
      <c r="A18" s="51" t="s">
        <v>65</v>
      </c>
      <c r="B18" s="40">
        <v>2111</v>
      </c>
      <c r="C18" s="41" t="s">
        <v>97</v>
      </c>
      <c r="D18" s="48" t="s">
        <v>112</v>
      </c>
      <c r="E18" s="52" t="s">
        <v>137</v>
      </c>
      <c r="F18" s="49" t="s">
        <v>157</v>
      </c>
      <c r="G18" s="44">
        <v>334350</v>
      </c>
      <c r="H18" s="44">
        <v>334350</v>
      </c>
      <c r="I18" s="47"/>
      <c r="J18" s="47"/>
    </row>
    <row r="19" spans="1:11" ht="60" hidden="1" x14ac:dyDescent="0.25">
      <c r="A19" s="51" t="s">
        <v>66</v>
      </c>
      <c r="B19" s="40">
        <v>3032</v>
      </c>
      <c r="C19" s="41" t="s">
        <v>98</v>
      </c>
      <c r="D19" s="53" t="s">
        <v>113</v>
      </c>
      <c r="E19" s="52" t="s">
        <v>138</v>
      </c>
      <c r="F19" s="52" t="s">
        <v>158</v>
      </c>
      <c r="G19" s="44">
        <f t="shared" si="0"/>
        <v>5000</v>
      </c>
      <c r="H19" s="44">
        <v>5000</v>
      </c>
      <c r="I19" s="47"/>
      <c r="J19" s="47"/>
    </row>
    <row r="20" spans="1:11" ht="70.5" customHeight="1" x14ac:dyDescent="0.25">
      <c r="A20" s="54" t="s">
        <v>67</v>
      </c>
      <c r="B20" s="40" t="s">
        <v>85</v>
      </c>
      <c r="C20" s="55" t="s">
        <v>98</v>
      </c>
      <c r="D20" s="53" t="s">
        <v>114</v>
      </c>
      <c r="E20" s="56" t="s">
        <v>138</v>
      </c>
      <c r="F20" s="52" t="s">
        <v>158</v>
      </c>
      <c r="G20" s="44">
        <v>18000</v>
      </c>
      <c r="H20" s="57">
        <v>18000</v>
      </c>
      <c r="I20" s="47"/>
      <c r="J20" s="47"/>
      <c r="K20">
        <v>1</v>
      </c>
    </row>
    <row r="21" spans="1:11" ht="111" hidden="1" customHeight="1" x14ac:dyDescent="0.2">
      <c r="A21" s="214" t="s">
        <v>68</v>
      </c>
      <c r="B21" s="221">
        <v>3112</v>
      </c>
      <c r="C21" s="223" t="s">
        <v>99</v>
      </c>
      <c r="D21" s="225" t="s">
        <v>115</v>
      </c>
      <c r="E21" s="227" t="s">
        <v>135</v>
      </c>
      <c r="F21" s="227" t="s">
        <v>155</v>
      </c>
      <c r="G21" s="216">
        <f>H21+I21</f>
        <v>20300</v>
      </c>
      <c r="H21" s="197">
        <v>20300</v>
      </c>
      <c r="I21" s="199"/>
      <c r="J21" s="199"/>
    </row>
    <row r="22" spans="1:11" ht="36.75" hidden="1" customHeight="1" x14ac:dyDescent="0.2">
      <c r="A22" s="215"/>
      <c r="B22" s="222"/>
      <c r="C22" s="224"/>
      <c r="D22" s="226"/>
      <c r="E22" s="228"/>
      <c r="F22" s="228"/>
      <c r="G22" s="217"/>
      <c r="H22" s="198"/>
      <c r="I22" s="200"/>
      <c r="J22" s="200"/>
    </row>
    <row r="23" spans="1:11" ht="94.5" hidden="1" customHeight="1" x14ac:dyDescent="0.25">
      <c r="A23" s="51" t="s">
        <v>69</v>
      </c>
      <c r="B23" s="40" t="s">
        <v>86</v>
      </c>
      <c r="C23" s="41" t="s">
        <v>99</v>
      </c>
      <c r="D23" s="48" t="s">
        <v>116</v>
      </c>
      <c r="E23" s="43" t="s">
        <v>139</v>
      </c>
      <c r="F23" s="52" t="s">
        <v>159</v>
      </c>
      <c r="G23" s="44">
        <v>0</v>
      </c>
      <c r="H23" s="57">
        <v>0</v>
      </c>
      <c r="I23" s="47"/>
      <c r="J23" s="47"/>
    </row>
    <row r="24" spans="1:11" ht="98.25" hidden="1" customHeight="1" x14ac:dyDescent="0.25">
      <c r="A24" s="51" t="s">
        <v>70</v>
      </c>
      <c r="B24" s="58" t="s">
        <v>87</v>
      </c>
      <c r="C24" s="59" t="s">
        <v>100</v>
      </c>
      <c r="D24" s="60" t="s">
        <v>117</v>
      </c>
      <c r="E24" s="56" t="s">
        <v>138</v>
      </c>
      <c r="F24" s="52" t="s">
        <v>158</v>
      </c>
      <c r="G24" s="44">
        <v>3000</v>
      </c>
      <c r="H24" s="61">
        <v>3000</v>
      </c>
      <c r="I24" s="47"/>
      <c r="J24" s="47"/>
    </row>
    <row r="25" spans="1:11" ht="63.75" customHeight="1" x14ac:dyDescent="0.25">
      <c r="A25" s="40" t="s">
        <v>71</v>
      </c>
      <c r="B25" s="58" t="s">
        <v>88</v>
      </c>
      <c r="C25" s="62" t="s">
        <v>101</v>
      </c>
      <c r="D25" s="63" t="s">
        <v>118</v>
      </c>
      <c r="E25" s="52" t="s">
        <v>140</v>
      </c>
      <c r="F25" s="49" t="s">
        <v>160</v>
      </c>
      <c r="G25" s="44">
        <v>36700</v>
      </c>
      <c r="H25" s="61">
        <v>36700</v>
      </c>
      <c r="I25" s="47"/>
      <c r="J25" s="47"/>
      <c r="K25">
        <v>1</v>
      </c>
    </row>
    <row r="26" spans="1:11" ht="119.25" hidden="1" customHeight="1" x14ac:dyDescent="0.25">
      <c r="A26" s="201" t="s">
        <v>72</v>
      </c>
      <c r="B26" s="203">
        <v>3242</v>
      </c>
      <c r="C26" s="205" t="s">
        <v>102</v>
      </c>
      <c r="D26" s="206" t="s">
        <v>119</v>
      </c>
      <c r="E26" s="56" t="s">
        <v>138</v>
      </c>
      <c r="F26" s="52" t="s">
        <v>158</v>
      </c>
      <c r="G26" s="44">
        <f t="shared" ref="G26:G37" si="1">H26+I26</f>
        <v>299700</v>
      </c>
      <c r="H26" s="61">
        <f>154700+15000+100000+30000</f>
        <v>299700</v>
      </c>
      <c r="I26" s="64"/>
      <c r="J26" s="64"/>
    </row>
    <row r="27" spans="1:11" ht="111" hidden="1" customHeight="1" x14ac:dyDescent="0.25">
      <c r="A27" s="202"/>
      <c r="B27" s="204"/>
      <c r="C27" s="202"/>
      <c r="D27" s="207"/>
      <c r="E27" s="52" t="s">
        <v>141</v>
      </c>
      <c r="F27" s="65" t="s">
        <v>161</v>
      </c>
      <c r="G27" s="44">
        <f t="shared" si="1"/>
        <v>20000</v>
      </c>
      <c r="H27" s="61">
        <v>20000</v>
      </c>
      <c r="I27" s="47"/>
      <c r="J27" s="47"/>
    </row>
    <row r="28" spans="1:11" ht="75" x14ac:dyDescent="0.25">
      <c r="A28" s="41" t="s">
        <v>73</v>
      </c>
      <c r="B28" s="40">
        <v>4082</v>
      </c>
      <c r="C28" s="41" t="s">
        <v>103</v>
      </c>
      <c r="D28" s="48" t="s">
        <v>120</v>
      </c>
      <c r="E28" s="66" t="s">
        <v>142</v>
      </c>
      <c r="F28" s="52" t="s">
        <v>162</v>
      </c>
      <c r="G28" s="44">
        <f t="shared" si="1"/>
        <v>30000</v>
      </c>
      <c r="H28" s="57">
        <v>30000</v>
      </c>
      <c r="I28" s="47"/>
      <c r="J28" s="47"/>
      <c r="K28">
        <v>1</v>
      </c>
    </row>
    <row r="29" spans="1:11" ht="126" customHeight="1" x14ac:dyDescent="0.25">
      <c r="A29" s="67" t="s">
        <v>74</v>
      </c>
      <c r="B29" s="40" t="s">
        <v>89</v>
      </c>
      <c r="C29" s="55" t="s">
        <v>104</v>
      </c>
      <c r="D29" s="48" t="s">
        <v>121</v>
      </c>
      <c r="E29" s="66" t="s">
        <v>143</v>
      </c>
      <c r="F29" s="52" t="s">
        <v>163</v>
      </c>
      <c r="G29" s="44">
        <f t="shared" si="1"/>
        <v>221900</v>
      </c>
      <c r="H29" s="57">
        <v>221900</v>
      </c>
      <c r="I29" s="47"/>
      <c r="J29" s="47"/>
      <c r="K29">
        <v>1</v>
      </c>
    </row>
    <row r="30" spans="1:11" ht="102" hidden="1" customHeight="1" x14ac:dyDescent="0.25">
      <c r="A30" s="67" t="s">
        <v>75</v>
      </c>
      <c r="B30" s="40" t="s">
        <v>90</v>
      </c>
      <c r="C30" s="68" t="s">
        <v>35</v>
      </c>
      <c r="D30" s="53" t="s">
        <v>122</v>
      </c>
      <c r="E30" s="66" t="s">
        <v>144</v>
      </c>
      <c r="F30" s="52" t="s">
        <v>164</v>
      </c>
      <c r="G30" s="44">
        <v>60000</v>
      </c>
      <c r="H30" s="57">
        <v>60000</v>
      </c>
      <c r="I30" s="47"/>
      <c r="J30" s="47"/>
    </row>
    <row r="31" spans="1:11" ht="106.5" customHeight="1" x14ac:dyDescent="0.25">
      <c r="A31" s="41" t="s">
        <v>33</v>
      </c>
      <c r="B31" s="40">
        <v>6030</v>
      </c>
      <c r="C31" s="69" t="s">
        <v>35</v>
      </c>
      <c r="D31" s="70" t="s">
        <v>123</v>
      </c>
      <c r="E31" s="66" t="s">
        <v>144</v>
      </c>
      <c r="F31" s="52" t="s">
        <v>164</v>
      </c>
      <c r="G31" s="44">
        <f t="shared" si="1"/>
        <v>534700</v>
      </c>
      <c r="H31" s="57">
        <v>446200</v>
      </c>
      <c r="I31" s="47">
        <v>88500</v>
      </c>
      <c r="J31" s="47"/>
      <c r="K31">
        <v>1</v>
      </c>
    </row>
    <row r="32" spans="1:11" ht="59.25" hidden="1" customHeight="1" x14ac:dyDescent="0.25">
      <c r="A32" s="69" t="s">
        <v>76</v>
      </c>
      <c r="B32" s="71">
        <v>7110</v>
      </c>
      <c r="C32" s="69" t="s">
        <v>105</v>
      </c>
      <c r="D32" s="72" t="s">
        <v>124</v>
      </c>
      <c r="E32" s="73" t="s">
        <v>145</v>
      </c>
      <c r="F32" s="49" t="s">
        <v>165</v>
      </c>
      <c r="G32" s="44">
        <f t="shared" si="1"/>
        <v>48400</v>
      </c>
      <c r="H32" s="72">
        <v>48400</v>
      </c>
      <c r="I32" s="74"/>
      <c r="J32" s="74"/>
    </row>
    <row r="33" spans="1:11" ht="82.5" customHeight="1" x14ac:dyDescent="0.25">
      <c r="A33" s="69" t="s">
        <v>77</v>
      </c>
      <c r="B33" s="71">
        <v>7130</v>
      </c>
      <c r="C33" s="69" t="s">
        <v>105</v>
      </c>
      <c r="D33" s="72" t="s">
        <v>125</v>
      </c>
      <c r="E33" s="75" t="s">
        <v>146</v>
      </c>
      <c r="F33" s="49" t="s">
        <v>166</v>
      </c>
      <c r="G33" s="44">
        <f t="shared" si="1"/>
        <v>164724</v>
      </c>
      <c r="H33" s="72">
        <v>119924</v>
      </c>
      <c r="I33" s="74">
        <v>44800</v>
      </c>
      <c r="J33" s="74"/>
      <c r="K33">
        <v>1</v>
      </c>
    </row>
    <row r="34" spans="1:11" ht="209.45" hidden="1" customHeight="1" x14ac:dyDescent="0.25">
      <c r="A34" s="41" t="s">
        <v>78</v>
      </c>
      <c r="B34" s="40">
        <v>8831</v>
      </c>
      <c r="C34" s="41" t="s">
        <v>106</v>
      </c>
      <c r="D34" s="43" t="s">
        <v>126</v>
      </c>
      <c r="E34" s="75" t="s">
        <v>147</v>
      </c>
      <c r="F34" s="49" t="s">
        <v>167</v>
      </c>
      <c r="G34" s="44">
        <f t="shared" si="1"/>
        <v>70000</v>
      </c>
      <c r="H34" s="43">
        <v>60000</v>
      </c>
      <c r="I34" s="74">
        <v>10000</v>
      </c>
      <c r="J34" s="74"/>
    </row>
    <row r="35" spans="1:11" ht="165" hidden="1" x14ac:dyDescent="0.25">
      <c r="A35" s="41" t="s">
        <v>79</v>
      </c>
      <c r="B35" s="40" t="s">
        <v>91</v>
      </c>
      <c r="C35" s="41" t="s">
        <v>107</v>
      </c>
      <c r="D35" s="43" t="s">
        <v>127</v>
      </c>
      <c r="E35" s="75" t="s">
        <v>147</v>
      </c>
      <c r="F35" s="49" t="s">
        <v>167</v>
      </c>
      <c r="G35" s="44">
        <f t="shared" si="1"/>
        <v>6000</v>
      </c>
      <c r="H35" s="43">
        <v>6000</v>
      </c>
      <c r="I35" s="74"/>
      <c r="J35" s="74"/>
    </row>
    <row r="36" spans="1:11" ht="72.75" hidden="1" customHeight="1" x14ac:dyDescent="0.25">
      <c r="A36" s="40" t="s">
        <v>80</v>
      </c>
      <c r="B36" s="40">
        <v>8200</v>
      </c>
      <c r="C36" s="55"/>
      <c r="D36" s="76" t="s">
        <v>128</v>
      </c>
      <c r="E36" s="52" t="s">
        <v>141</v>
      </c>
      <c r="F36" s="65" t="s">
        <v>168</v>
      </c>
      <c r="G36" s="44">
        <v>2000</v>
      </c>
      <c r="H36" s="43">
        <v>2000</v>
      </c>
      <c r="I36" s="74"/>
      <c r="J36" s="74"/>
    </row>
    <row r="37" spans="1:11" ht="87" hidden="1" customHeight="1" x14ac:dyDescent="0.25">
      <c r="A37" s="77" t="s">
        <v>81</v>
      </c>
      <c r="B37" s="78" t="s">
        <v>92</v>
      </c>
      <c r="C37" s="78" t="s">
        <v>108</v>
      </c>
      <c r="D37" s="43" t="s">
        <v>129</v>
      </c>
      <c r="E37" s="52" t="s">
        <v>148</v>
      </c>
      <c r="F37" s="49" t="s">
        <v>169</v>
      </c>
      <c r="G37" s="44">
        <f t="shared" si="1"/>
        <v>56690</v>
      </c>
      <c r="H37" s="43"/>
      <c r="I37" s="74">
        <f>47690+9000</f>
        <v>56690</v>
      </c>
      <c r="J37" s="74"/>
    </row>
    <row r="38" spans="1:11" ht="159.94999999999999" hidden="1" customHeight="1" x14ac:dyDescent="0.25">
      <c r="A38" s="79" t="s">
        <v>82</v>
      </c>
      <c r="B38" s="78" t="s">
        <v>93</v>
      </c>
      <c r="C38" s="78" t="s">
        <v>109</v>
      </c>
      <c r="D38" s="43" t="s">
        <v>130</v>
      </c>
      <c r="E38" s="52" t="s">
        <v>149</v>
      </c>
      <c r="F38" s="49" t="s">
        <v>170</v>
      </c>
      <c r="G38" s="44">
        <v>15000</v>
      </c>
      <c r="H38" s="44">
        <v>15000</v>
      </c>
      <c r="I38" s="74"/>
      <c r="J38" s="74"/>
    </row>
    <row r="39" spans="1:11" ht="105" hidden="1" customHeight="1" x14ac:dyDescent="0.25">
      <c r="A39" s="79" t="s">
        <v>82</v>
      </c>
      <c r="B39" s="78" t="s">
        <v>93</v>
      </c>
      <c r="C39" s="78" t="s">
        <v>109</v>
      </c>
      <c r="D39" s="43" t="s">
        <v>130</v>
      </c>
      <c r="E39" s="52" t="s">
        <v>150</v>
      </c>
      <c r="F39" s="49" t="s">
        <v>171</v>
      </c>
      <c r="G39" s="44">
        <v>7500</v>
      </c>
      <c r="H39" s="44">
        <v>7500</v>
      </c>
      <c r="I39" s="74"/>
      <c r="J39" s="74"/>
    </row>
    <row r="40" spans="1:11" ht="98.25" hidden="1" customHeight="1" x14ac:dyDescent="0.25">
      <c r="A40" s="79" t="s">
        <v>82</v>
      </c>
      <c r="B40" s="78" t="s">
        <v>93</v>
      </c>
      <c r="C40" s="78" t="s">
        <v>109</v>
      </c>
      <c r="D40" s="43" t="s">
        <v>130</v>
      </c>
      <c r="E40" s="52" t="s">
        <v>151</v>
      </c>
      <c r="F40" s="49" t="s">
        <v>172</v>
      </c>
      <c r="G40" s="44">
        <v>10000</v>
      </c>
      <c r="H40" s="44">
        <v>10000</v>
      </c>
      <c r="I40" s="74"/>
      <c r="J40" s="74"/>
    </row>
    <row r="41" spans="1:11" ht="62.25" hidden="1" customHeight="1" x14ac:dyDescent="0.25">
      <c r="A41" s="79" t="s">
        <v>83</v>
      </c>
      <c r="B41" s="78" t="s">
        <v>94</v>
      </c>
      <c r="C41" s="78" t="s">
        <v>109</v>
      </c>
      <c r="D41" s="43" t="s">
        <v>131</v>
      </c>
      <c r="E41" s="56" t="s">
        <v>138</v>
      </c>
      <c r="F41" s="52" t="s">
        <v>158</v>
      </c>
      <c r="G41" s="44">
        <v>79800</v>
      </c>
      <c r="H41" s="43">
        <v>79800</v>
      </c>
      <c r="I41" s="74"/>
      <c r="J41" s="74"/>
    </row>
    <row r="42" spans="1:11" ht="15.75" x14ac:dyDescent="0.25">
      <c r="A42" s="80"/>
      <c r="B42" s="196" t="s">
        <v>95</v>
      </c>
      <c r="C42" s="196"/>
      <c r="D42" s="196"/>
      <c r="E42" s="81"/>
      <c r="F42" s="81"/>
      <c r="G42" s="82">
        <f>SUM(G14:G41)</f>
        <v>2175504</v>
      </c>
      <c r="H42" s="82">
        <f t="shared" ref="H42:J42" si="2">SUM(H14:H41)</f>
        <v>1975514</v>
      </c>
      <c r="I42" s="82">
        <f t="shared" si="2"/>
        <v>199990</v>
      </c>
      <c r="J42" s="82">
        <f t="shared" si="2"/>
        <v>0</v>
      </c>
      <c r="K42">
        <v>1</v>
      </c>
    </row>
  </sheetData>
  <autoFilter ref="A1:K42">
    <filterColumn colId="10">
      <customFilters>
        <customFilter operator="notEqual" val=" "/>
      </customFilters>
    </filterColumn>
  </autoFilter>
  <mergeCells count="28">
    <mergeCell ref="G21:G22"/>
    <mergeCell ref="A10:A11"/>
    <mergeCell ref="B10:B11"/>
    <mergeCell ref="C10:C11"/>
    <mergeCell ref="D10:D11"/>
    <mergeCell ref="E10:E11"/>
    <mergeCell ref="F10:F11"/>
    <mergeCell ref="B21:B22"/>
    <mergeCell ref="C21:C22"/>
    <mergeCell ref="D21:D22"/>
    <mergeCell ref="E21:E22"/>
    <mergeCell ref="F21:F22"/>
    <mergeCell ref="G2:J2"/>
    <mergeCell ref="G3:J3"/>
    <mergeCell ref="D5:G5"/>
    <mergeCell ref="A6:J6"/>
    <mergeCell ref="B42:D42"/>
    <mergeCell ref="H21:H22"/>
    <mergeCell ref="I21:I22"/>
    <mergeCell ref="J21:J22"/>
    <mergeCell ref="A26:A27"/>
    <mergeCell ref="B26:B27"/>
    <mergeCell ref="C26:C27"/>
    <mergeCell ref="D26:D27"/>
    <mergeCell ref="G10:G11"/>
    <mergeCell ref="H10:H11"/>
    <mergeCell ref="I10:J10"/>
    <mergeCell ref="A21:A22"/>
  </mergeCells>
  <pageMargins left="0.51181102362204722" right="0.31496062992125984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Дод 1</vt:lpstr>
      <vt:lpstr>дод2</vt:lpstr>
      <vt:lpstr>дод3</vt:lpstr>
      <vt:lpstr>дод5</vt:lpstr>
      <vt:lpstr>Дод6</vt:lpstr>
      <vt:lpstr>Дод7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2020-12-03T12:25:55Z</cp:lastPrinted>
  <dcterms:created xsi:type="dcterms:W3CDTF">2019-11-28T13:46:56Z</dcterms:created>
  <dcterms:modified xsi:type="dcterms:W3CDTF">2020-12-03T13:21:22Z</dcterms:modified>
</cp:coreProperties>
</file>