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HARE\0-Старые данные\SHARE\Бюджет 2023\УТОЧНЕННЯ\9_НАСТУПНЕ\"/>
    </mc:Choice>
  </mc:AlternateContent>
  <bookViews>
    <workbookView xWindow="0" yWindow="0" windowWidth="20486" windowHeight="7159" tabRatio="500"/>
  </bookViews>
  <sheets>
    <sheet name="жовтень" sheetId="1" r:id="rId1"/>
  </sheets>
  <definedNames>
    <definedName name="_xlnm.Print_Titles" localSheetId="0">жовтень!$4:$6</definedName>
    <definedName name="_xlnm.Print_Area" localSheetId="0">жовтень!$A$1:$K$88</definedName>
  </definedNames>
  <calcPr calcId="152511"/>
</workbook>
</file>

<file path=xl/calcChain.xml><?xml version="1.0" encoding="utf-8"?>
<calcChain xmlns="http://schemas.openxmlformats.org/spreadsheetml/2006/main">
  <c r="G8" i="1" l="1"/>
  <c r="H72" i="1" l="1"/>
  <c r="K40" i="1" l="1"/>
  <c r="J80" i="1" l="1"/>
  <c r="F36" i="1" l="1"/>
  <c r="F35" i="1"/>
  <c r="E68" i="1"/>
  <c r="K71" i="1"/>
  <c r="E70" i="1"/>
  <c r="C81" i="1"/>
  <c r="F82" i="1"/>
  <c r="D82" i="1"/>
  <c r="E82" i="1"/>
  <c r="D72" i="1"/>
  <c r="H82" i="1"/>
  <c r="D78" i="1"/>
  <c r="D77" i="1"/>
  <c r="C76" i="1"/>
  <c r="C74" i="1"/>
  <c r="C75" i="1"/>
  <c r="C73" i="1"/>
  <c r="J73" i="1"/>
  <c r="E66" i="1"/>
  <c r="F83" i="1" l="1"/>
  <c r="F81" i="1"/>
  <c r="F78" i="1"/>
  <c r="F76" i="1"/>
  <c r="F74" i="1"/>
  <c r="F75" i="1"/>
  <c r="F73" i="1"/>
  <c r="J76" i="1" l="1"/>
  <c r="I76" i="1" s="1"/>
  <c r="G72" i="1"/>
  <c r="K74" i="1" l="1"/>
  <c r="J74" i="1"/>
  <c r="K83" i="1" l="1"/>
  <c r="J83" i="1"/>
  <c r="J81" i="1"/>
  <c r="G82" i="1"/>
  <c r="C83" i="1"/>
  <c r="C82" i="1"/>
  <c r="K82" i="1" l="1"/>
  <c r="I82" i="1" s="1"/>
  <c r="I83" i="1"/>
  <c r="I81" i="1"/>
  <c r="K73" i="1"/>
  <c r="K75" i="1"/>
  <c r="J75" i="1"/>
  <c r="I73" i="1" l="1"/>
  <c r="I75" i="1"/>
  <c r="E58" i="1" l="1"/>
  <c r="D28" i="1"/>
  <c r="D26" i="1"/>
  <c r="D21" i="1"/>
  <c r="D20" i="1"/>
  <c r="D18" i="1"/>
  <c r="D31" i="1" l="1"/>
  <c r="D71" i="1" l="1"/>
  <c r="K58" i="1" l="1"/>
  <c r="E56" i="1"/>
  <c r="E41" i="1" s="1"/>
  <c r="J57" i="1"/>
  <c r="K57" i="1"/>
  <c r="D70" i="1" l="1"/>
  <c r="J55" i="1"/>
  <c r="J9" i="1"/>
  <c r="D10" i="1"/>
  <c r="D8" i="1" s="1"/>
  <c r="E12" i="1"/>
  <c r="D12" i="1"/>
  <c r="E14" i="1"/>
  <c r="D15" i="1"/>
  <c r="D17" i="1"/>
  <c r="D19" i="1"/>
  <c r="E19" i="1"/>
  <c r="E24" i="1"/>
  <c r="D24" i="1"/>
  <c r="E29" i="1"/>
  <c r="D29" i="1"/>
  <c r="D34" i="1"/>
  <c r="E39" i="1"/>
  <c r="E7" i="1" s="1"/>
  <c r="E42" i="1"/>
  <c r="D42" i="1"/>
  <c r="E49" i="1"/>
  <c r="E48" i="1" s="1"/>
  <c r="D49" i="1"/>
  <c r="D56" i="1"/>
  <c r="K55" i="1"/>
  <c r="C57" i="1"/>
  <c r="K60" i="1"/>
  <c r="E63" i="1"/>
  <c r="E62" i="1" s="1"/>
  <c r="E61" i="1" s="1"/>
  <c r="C60" i="1"/>
  <c r="D65" i="1"/>
  <c r="E65" i="1"/>
  <c r="E72" i="1"/>
  <c r="J11" i="1"/>
  <c r="C80" i="1"/>
  <c r="C79" i="1"/>
  <c r="C64" i="1"/>
  <c r="C53" i="1"/>
  <c r="C47" i="1"/>
  <c r="C36" i="1"/>
  <c r="C35" i="1"/>
  <c r="C28" i="1"/>
  <c r="C27" i="1"/>
  <c r="C11" i="1"/>
  <c r="C77" i="1"/>
  <c r="C45" i="1"/>
  <c r="C38" i="1"/>
  <c r="C32" i="1"/>
  <c r="C31" i="1"/>
  <c r="C30" i="1"/>
  <c r="C71" i="1"/>
  <c r="C58" i="1"/>
  <c r="C54" i="1"/>
  <c r="C52" i="1"/>
  <c r="C51" i="1"/>
  <c r="C50" i="1"/>
  <c r="C46" i="1"/>
  <c r="C44" i="1"/>
  <c r="C43" i="1"/>
  <c r="C37" i="1"/>
  <c r="C33" i="1"/>
  <c r="C26" i="1"/>
  <c r="C25" i="1"/>
  <c r="C21" i="1"/>
  <c r="C20" i="1"/>
  <c r="C16" i="1"/>
  <c r="C13" i="1"/>
  <c r="C9" i="1"/>
  <c r="F13" i="1"/>
  <c r="C12" i="1" l="1"/>
  <c r="E23" i="1"/>
  <c r="E22" i="1" s="1"/>
  <c r="C65" i="1"/>
  <c r="E69" i="1"/>
  <c r="C72" i="1"/>
  <c r="D48" i="1"/>
  <c r="D41" i="1" s="1"/>
  <c r="C29" i="1"/>
  <c r="D23" i="1"/>
  <c r="D22" i="1" s="1"/>
  <c r="D14" i="1"/>
  <c r="C19" i="1"/>
  <c r="C24" i="1"/>
  <c r="C10" i="1"/>
  <c r="C78" i="1"/>
  <c r="C66" i="1"/>
  <c r="C55" i="1"/>
  <c r="C59" i="1"/>
  <c r="C56" i="1" s="1"/>
  <c r="C34" i="1"/>
  <c r="C17" i="1"/>
  <c r="C8" i="1"/>
  <c r="C42" i="1"/>
  <c r="C63" i="1"/>
  <c r="C39" i="1"/>
  <c r="C15" i="1"/>
  <c r="C70" i="1"/>
  <c r="C18" i="1"/>
  <c r="C84" i="1"/>
  <c r="C40" i="1"/>
  <c r="C49" i="1"/>
  <c r="G19" i="1"/>
  <c r="J19" i="1" s="1"/>
  <c r="C48" i="1" l="1"/>
  <c r="E67" i="1"/>
  <c r="E85" i="1" s="1"/>
  <c r="C41" i="1"/>
  <c r="D7" i="1"/>
  <c r="D67" i="1" s="1"/>
  <c r="C14" i="1"/>
  <c r="C62" i="1"/>
  <c r="C61" i="1"/>
  <c r="C23" i="1"/>
  <c r="C22" i="1"/>
  <c r="F44" i="1" l="1"/>
  <c r="C7" i="1" l="1"/>
  <c r="J44" i="1"/>
  <c r="I44" i="1" s="1"/>
  <c r="J37" i="1"/>
  <c r="C67" i="1" l="1"/>
  <c r="H69" i="1" l="1"/>
  <c r="H68" i="1" s="1"/>
  <c r="K79" i="1" l="1"/>
  <c r="J78" i="1"/>
  <c r="J79" i="1" l="1"/>
  <c r="F79" i="1"/>
  <c r="I79" i="1" l="1"/>
  <c r="H19" i="1"/>
  <c r="K19" i="1" s="1"/>
  <c r="I19" i="1" s="1"/>
  <c r="F20" i="1" l="1"/>
  <c r="F21" i="1"/>
  <c r="J21" i="1"/>
  <c r="I21" i="1" s="1"/>
  <c r="J20" i="1"/>
  <c r="I20" i="1" s="1"/>
  <c r="F19" i="1" l="1"/>
  <c r="K66" i="1"/>
  <c r="J59" i="1" l="1"/>
  <c r="J84" i="1" l="1"/>
  <c r="J82" i="1" s="1"/>
  <c r="I84" i="1" l="1"/>
  <c r="K64" i="1"/>
  <c r="K63" i="1" s="1"/>
  <c r="J58" i="1" l="1"/>
  <c r="J56" i="1" s="1"/>
  <c r="K59" i="1"/>
  <c r="F59" i="1"/>
  <c r="F57" i="1"/>
  <c r="G56" i="1"/>
  <c r="H56" i="1"/>
  <c r="I59" i="1" l="1"/>
  <c r="K56" i="1"/>
  <c r="I78" i="1"/>
  <c r="J77" i="1"/>
  <c r="J72" i="1" s="1"/>
  <c r="F72" i="1" l="1"/>
  <c r="K9" i="1" l="1"/>
  <c r="I9" i="1" s="1"/>
  <c r="K11" i="1"/>
  <c r="J10" i="1"/>
  <c r="J8" i="1" s="1"/>
  <c r="K13" i="1"/>
  <c r="K12" i="1" s="1"/>
  <c r="J13" i="1"/>
  <c r="K16" i="1"/>
  <c r="J16" i="1"/>
  <c r="J15" i="1" s="1"/>
  <c r="K18" i="1"/>
  <c r="K17" i="1" s="1"/>
  <c r="J18" i="1"/>
  <c r="J17" i="1" s="1"/>
  <c r="J25" i="1"/>
  <c r="K25" i="1"/>
  <c r="J26" i="1"/>
  <c r="K26" i="1"/>
  <c r="J27" i="1"/>
  <c r="K27" i="1"/>
  <c r="K28" i="1"/>
  <c r="J28" i="1"/>
  <c r="K33" i="1"/>
  <c r="J33" i="1"/>
  <c r="K32" i="1"/>
  <c r="J32" i="1"/>
  <c r="K31" i="1"/>
  <c r="J31" i="1"/>
  <c r="K30" i="1"/>
  <c r="J30" i="1"/>
  <c r="K36" i="1"/>
  <c r="J36" i="1"/>
  <c r="K35" i="1"/>
  <c r="J35" i="1"/>
  <c r="K37" i="1"/>
  <c r="K38" i="1"/>
  <c r="J38" i="1"/>
  <c r="J40" i="1"/>
  <c r="J60" i="1"/>
  <c r="K47" i="1"/>
  <c r="J47" i="1"/>
  <c r="K46" i="1"/>
  <c r="J46" i="1"/>
  <c r="K45" i="1"/>
  <c r="J45" i="1"/>
  <c r="K43" i="1"/>
  <c r="J43" i="1"/>
  <c r="I55" i="1"/>
  <c r="K54" i="1"/>
  <c r="J54" i="1"/>
  <c r="K53" i="1"/>
  <c r="J53" i="1"/>
  <c r="I53" i="1" s="1"/>
  <c r="K52" i="1"/>
  <c r="J52" i="1"/>
  <c r="K51" i="1"/>
  <c r="J51" i="1"/>
  <c r="K50" i="1"/>
  <c r="J50" i="1"/>
  <c r="I58" i="1"/>
  <c r="J64" i="1"/>
  <c r="J66" i="1"/>
  <c r="J65" i="1" s="1"/>
  <c r="K70" i="1"/>
  <c r="K77" i="1"/>
  <c r="K80" i="1"/>
  <c r="I80" i="1" s="1"/>
  <c r="F80" i="1"/>
  <c r="F77" i="1"/>
  <c r="F9" i="1"/>
  <c r="G10" i="1"/>
  <c r="F11" i="1"/>
  <c r="G12" i="1"/>
  <c r="F12" i="1" s="1"/>
  <c r="G15" i="1"/>
  <c r="F16" i="1"/>
  <c r="G17" i="1"/>
  <c r="F17" i="1" s="1"/>
  <c r="F18" i="1"/>
  <c r="G24" i="1"/>
  <c r="F25" i="1"/>
  <c r="F26" i="1"/>
  <c r="F27" i="1"/>
  <c r="F28" i="1"/>
  <c r="G29" i="1"/>
  <c r="F30" i="1"/>
  <c r="F31" i="1"/>
  <c r="F32" i="1"/>
  <c r="F33" i="1"/>
  <c r="G34" i="1"/>
  <c r="F37" i="1"/>
  <c r="F38" i="1"/>
  <c r="H39" i="1"/>
  <c r="H7" i="1" s="1"/>
  <c r="F40" i="1"/>
  <c r="G42" i="1"/>
  <c r="F43" i="1"/>
  <c r="F45" i="1"/>
  <c r="F46" i="1"/>
  <c r="F47" i="1"/>
  <c r="G49" i="1"/>
  <c r="F49" i="1" s="1"/>
  <c r="F50" i="1"/>
  <c r="F51" i="1"/>
  <c r="F52" i="1"/>
  <c r="F53" i="1"/>
  <c r="F54" i="1"/>
  <c r="F55" i="1"/>
  <c r="H41" i="1"/>
  <c r="F58" i="1"/>
  <c r="F56" i="1" s="1"/>
  <c r="F60" i="1"/>
  <c r="H63" i="1"/>
  <c r="H62" i="1" s="1"/>
  <c r="F64" i="1"/>
  <c r="G65" i="1"/>
  <c r="G67" i="1" s="1"/>
  <c r="H65" i="1"/>
  <c r="F66" i="1"/>
  <c r="F71" i="1"/>
  <c r="G70" i="1"/>
  <c r="G69" i="1" s="1"/>
  <c r="F69" i="1" l="1"/>
  <c r="G68" i="1"/>
  <c r="F68" i="1" s="1"/>
  <c r="K72" i="1"/>
  <c r="K69" i="1" s="1"/>
  <c r="K68" i="1" s="1"/>
  <c r="J14" i="1"/>
  <c r="K39" i="1"/>
  <c r="K7" i="1" s="1"/>
  <c r="J34" i="1"/>
  <c r="J49" i="1"/>
  <c r="J48" i="1" s="1"/>
  <c r="I45" i="1"/>
  <c r="J42" i="1"/>
  <c r="I10" i="1"/>
  <c r="I8" i="1"/>
  <c r="I36" i="1"/>
  <c r="I33" i="1"/>
  <c r="I28" i="1"/>
  <c r="I27" i="1"/>
  <c r="I15" i="1"/>
  <c r="J24" i="1"/>
  <c r="J12" i="1"/>
  <c r="I12" i="1" s="1"/>
  <c r="I13" i="1"/>
  <c r="I77" i="1"/>
  <c r="I26" i="1"/>
  <c r="I16" i="1"/>
  <c r="F34" i="1"/>
  <c r="I50" i="1"/>
  <c r="I54" i="1"/>
  <c r="F65" i="1"/>
  <c r="I37" i="1"/>
  <c r="K29" i="1"/>
  <c r="K14" i="1"/>
  <c r="J71" i="1"/>
  <c r="I71" i="1" s="1"/>
  <c r="I57" i="1"/>
  <c r="I56" i="1" s="1"/>
  <c r="K41" i="1"/>
  <c r="G14" i="1"/>
  <c r="F14" i="1" s="1"/>
  <c r="F42" i="1"/>
  <c r="I64" i="1"/>
  <c r="F15" i="1"/>
  <c r="I52" i="1"/>
  <c r="I11" i="1"/>
  <c r="K42" i="1"/>
  <c r="J29" i="1"/>
  <c r="I25" i="1"/>
  <c r="K49" i="1"/>
  <c r="K48" i="1" s="1"/>
  <c r="I46" i="1"/>
  <c r="I38" i="1"/>
  <c r="I51" i="1"/>
  <c r="I47" i="1"/>
  <c r="I31" i="1"/>
  <c r="I32" i="1"/>
  <c r="I35" i="1"/>
  <c r="I30" i="1"/>
  <c r="K24" i="1"/>
  <c r="F29" i="1"/>
  <c r="I43" i="1"/>
  <c r="I17" i="1"/>
  <c r="I18" i="1"/>
  <c r="I40" i="1"/>
  <c r="I60" i="1"/>
  <c r="I63" i="1"/>
  <c r="K62" i="1"/>
  <c r="I66" i="1"/>
  <c r="K65" i="1"/>
  <c r="I65" i="1" s="1"/>
  <c r="I39" i="1"/>
  <c r="F10" i="1"/>
  <c r="F24" i="1"/>
  <c r="G23" i="1"/>
  <c r="F23" i="1" s="1"/>
  <c r="F39" i="1"/>
  <c r="G48" i="1"/>
  <c r="F48" i="1" s="1"/>
  <c r="F63" i="1"/>
  <c r="H61" i="1"/>
  <c r="F61" i="1" s="1"/>
  <c r="F62" i="1"/>
  <c r="F70" i="1"/>
  <c r="F8" i="1"/>
  <c r="I72" i="1" l="1"/>
  <c r="J41" i="1"/>
  <c r="J23" i="1"/>
  <c r="I34" i="1"/>
  <c r="I14" i="1"/>
  <c r="G41" i="1"/>
  <c r="F41" i="1" s="1"/>
  <c r="I24" i="1"/>
  <c r="I42" i="1"/>
  <c r="J70" i="1"/>
  <c r="K23" i="1"/>
  <c r="K22" i="1" s="1"/>
  <c r="I29" i="1"/>
  <c r="I49" i="1"/>
  <c r="I62" i="1"/>
  <c r="K61" i="1"/>
  <c r="K67" i="1" s="1"/>
  <c r="K85" i="1" s="1"/>
  <c r="G22" i="1"/>
  <c r="H67" i="1"/>
  <c r="H85" i="1" s="1"/>
  <c r="I48" i="1" l="1"/>
  <c r="I70" i="1"/>
  <c r="J69" i="1"/>
  <c r="J68" i="1" s="1"/>
  <c r="I23" i="1"/>
  <c r="J22" i="1"/>
  <c r="I61" i="1"/>
  <c r="F22" i="1"/>
  <c r="G7" i="1"/>
  <c r="F7" i="1" s="1"/>
  <c r="I22" i="1" l="1"/>
  <c r="J7" i="1"/>
  <c r="I7" i="1" s="1"/>
  <c r="I68" i="1"/>
  <c r="I69" i="1"/>
  <c r="I41" i="1"/>
  <c r="G85" i="1"/>
  <c r="J67" i="1" l="1"/>
  <c r="J85" i="1" s="1"/>
  <c r="F67" i="1"/>
  <c r="F85" i="1" s="1"/>
  <c r="I67" i="1" l="1"/>
  <c r="I85" i="1" s="1"/>
  <c r="D69" i="1"/>
  <c r="C69" i="1" s="1"/>
  <c r="D68" i="1" l="1"/>
  <c r="C68" i="1" l="1"/>
  <c r="C85" i="1" s="1"/>
  <c r="I87" i="1" s="1"/>
  <c r="D85" i="1"/>
  <c r="J87" i="1" s="1"/>
</calcChain>
</file>

<file path=xl/sharedStrings.xml><?xml version="1.0" encoding="utf-8"?>
<sst xmlns="http://schemas.openxmlformats.org/spreadsheetml/2006/main" count="154" uniqueCount="151">
  <si>
    <t>Всього_x000D_</t>
  </si>
  <si>
    <t>спеціальний фонд_x000D_</t>
  </si>
  <si>
    <t>Bсього_x000D_</t>
  </si>
  <si>
    <t>спеціальний   фонд_x000D_</t>
  </si>
  <si>
    <t>Всього</t>
  </si>
  <si>
    <t>загальний
фонд</t>
  </si>
  <si>
    <t>загальний
фонд_x000D_</t>
  </si>
  <si>
    <t>Код</t>
  </si>
  <si>
    <t>Найменування згідно з Класифікацією доходів бюджету</t>
  </si>
  <si>
    <t>Цільові фонди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</si>
  <si>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</si>
  <si>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(грн)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</si>
  <si>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</si>
  <si>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</si>
  <si>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</si>
  <si>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</si>
  <si>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</si>
  <si>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</si>
  <si>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</si>
  <si>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</si>
  <si>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</si>
  <si>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</si>
  <si>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13030000</t>
  </si>
  <si>
    <t xml:space="preserve">Рентна плата за користування надрами 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</si>
  <si>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</si>
  <si>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</si>
  <si>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</si>
  <si>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</si>
  <si>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</si>
  <si>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</si>
  <si>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</si>
  <si>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</si>
  <si>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</si>
  <si>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</si>
  <si>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</si>
  <si>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</si>
  <si>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</si>
  <si>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</t>
  </si>
  <si>
    <t>18010000</t>
  </si>
  <si>
    <t>Податок на майно відмінне від земельної ділянки</t>
  </si>
  <si>
    <t>Податок на нерухоме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</si>
  <si>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</si>
  <si>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</si>
  <si>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</si>
  <si>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</si>
  <si>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</si>
  <si>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</si>
  <si>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</si>
  <si>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</si>
  <si>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</si>
  <si>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</si>
  <si>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</si>
  <si>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</si>
  <si>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</si>
  <si>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</si>
  <si>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</si>
  <si>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</si>
  <si>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</si>
  <si>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Транспортний податок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</si>
  <si>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</si>
  <si>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</si>
  <si>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</si>
  <si>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</si>
  <si>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18030000</t>
  </si>
  <si>
    <t>Туристичний збір </t>
  </si>
  <si>
    <t>18050000</t>
  </si>
  <si>
    <t>Єдиний податок  </t>
  </si>
  <si>
    <t>19000000</t>
  </si>
  <si>
    <t>Інші податки та збори </t>
  </si>
  <si>
    <t>19010000</t>
  </si>
  <si>
    <t>Екологічний податок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</si>
  <si>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</si>
  <si>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</si>
  <si>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</si>
  <si>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</si>
  <si>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</si>
  <si>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</si>
  <si>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21081100</t>
  </si>
  <si>
    <t>Адміністративні штрафи та інші санкції </t>
  </si>
  <si>
    <t>21081500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</si>
  <si>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</si>
  <si>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</si>
  <si>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</si>
  <si>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</si>
  <si>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</si>
  <si>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</si>
  <si>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</si>
  <si>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</si>
  <si>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</si>
  <si>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</si>
  <si>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</si>
  <si>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</si>
  <si>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</si>
  <si>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</si>
  <si>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</si>
  <si>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</si>
  <si>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</si>
  <si>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24000000</t>
  </si>
  <si>
    <t>Інші неподаткові надходження  </t>
  </si>
  <si>
    <t>24060300</t>
  </si>
  <si>
    <t>Інші надходження 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</si>
  <si>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</si>
  <si>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</si>
  <si>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25000000</t>
  </si>
  <si>
    <t>Власні надходження бюджетних установ  </t>
  </si>
  <si>
    <t>30000000</t>
  </si>
  <si>
    <t>Доходи від операцій з капіталом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</si>
  <si>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</si>
  <si>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</si>
  <si>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</si>
  <si>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</si>
  <si>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</si>
  <si>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</si>
  <si>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</si>
  <si>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</si>
  <si>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</si>
  <si>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</si>
  <si>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</si>
  <si>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</si>
  <si>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</si>
  <si>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</si>
  <si>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</si>
  <si>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41050000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</si>
  <si>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</si>
  <si>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</si>
  <si>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41053900</t>
  </si>
  <si>
    <t>Інші субвенції з місцевого бюджету</t>
  </si>
  <si>
    <t>Разом доходів</t>
  </si>
  <si>
    <t xml:space="preserve">Внутрішні податки на товари та послуги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</si>
  <si>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</si>
  <si>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Затверджено з урахуванням змін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</si>
  <si>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</si>
  <si>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Зміни, що пропонуються ПРОЄКТ </t>
  </si>
  <si>
    <t>Надходження в рамках програм допомоги Європейського Союзу, урядів іноземних держав, міжнародних організацій, донорських установ</t>
  </si>
  <si>
    <t>Від Європейського Союзу, урядів іноземних держав, міжнародних організацій, донорських установ</t>
  </si>
  <si>
    <t>Проєкт з урахуванням запропонованих змін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</si>
  <si>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</si>
  <si>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</si>
  <si>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</si>
  <si>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</si>
  <si>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</si>
  <si>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Порівняльна таблиця змін до додатка 1 до рішення Чорноморської міської ради Одеського району Одеської області "Про бюджет Чорноморської міської територіальної громади на 2023 рік"</t>
  </si>
  <si>
    <t xml:space="preserve"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
</t>
  </si>
  <si>
    <t>17.04.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</si>
  <si>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</si>
  <si>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</si>
  <si>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</si>
  <si>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Гранти, що надійшли до місцевих бюджетів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</si>
  <si>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</si>
  <si>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Заступник начальника фінансового управління</t>
  </si>
  <si>
    <t>Світлана ПЄРКОВА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</si>
</sst>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0"/>
      <color indexed="8"/>
      <name val="ARIAL"/>
      <charset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b/>
      <sz val="12"/>
      <name val="Arial Cyr"/>
      <charset val="204"/>
    </font>
    <font>
      <b/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59">
    <xf numFmtId="0" fontId="0" fillId="0" borderId="0" xfId="0">
      <alignment vertical="top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14" fontId="14" fillId="0" borderId="0" xfId="0" applyNumberFormat="1" applyFont="1" applyFill="1" applyAlignment="1">
      <alignment horizontal="center" vertical="center" wrapText="1"/>
    </xf>
    <xf numFmtId="4" fontId="15" fillId="0" borderId="0" xfId="0" applyNumberFormat="1" applyFont="1" applyAlignment="1">
      <alignment vertical="center"/>
    </xf>
    <xf numFmtId="14" fontId="4" fillId="2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right"/>
    </xf>
    <xf numFmtId="0" fontId="3" fillId="0" borderId="0" xfId="0" applyFont="1" applyAlignment="1"/>
    <xf numFmtId="0" fontId="16" fillId="0" borderId="1" xfId="0" applyFont="1" applyBorder="1" applyAlignment="1">
      <alignment horizontal="left" vertical="center" wrapText="1"/>
    </xf>
    <xf numFmtId="4" fontId="1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Zeros="0" tabSelected="1" showOutlineSymbols="0" zoomScaleNormal="100" zoomScaleSheetLayoutView="10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B92" sqref="B92"/>
    </sheetView>
  </sheetViews>
  <sheetFormatPr defaultColWidth="6.875" defaultRowHeight="13.6" x14ac:dyDescent="0.2"/>
  <cols>
    <col min="1" max="1" width="12.625" style="11" customWidth="1"/>
    <col min="2" max="2" width="60" style="12" customWidth="1"/>
    <col min="3" max="3" width="16.875" style="10" customWidth="1"/>
    <col min="4" max="4" width="16.25" style="10" customWidth="1"/>
    <col min="5" max="5" width="14.5" style="10" customWidth="1"/>
    <col min="6" max="6" width="14.625" style="10" customWidth="1"/>
    <col min="7" max="7" width="14.75" style="10" customWidth="1"/>
    <col min="8" max="8" width="13" style="10" customWidth="1"/>
    <col min="9" max="9" width="17.625" style="10" customWidth="1"/>
    <col min="10" max="10" width="17.125" style="10" customWidth="1"/>
    <col min="11" max="11" width="14.375" style="10" customWidth="1"/>
    <col min="12" max="12" width="44.125" style="10" customWidth="1"/>
    <col min="13" max="16384" width="6.875" style="10"/>
  </cols>
  <sheetData>
    <row r="1" spans="1:12" ht="38.4" customHeight="1" x14ac:dyDescent="0.2">
      <c r="A1" s="53" t="s">
        <v>141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18.350000000000001" x14ac:dyDescent="0.2">
      <c r="A2" s="2"/>
      <c r="B2" s="2"/>
      <c r="C2" s="2"/>
      <c r="D2" s="2"/>
      <c r="E2" s="2"/>
      <c r="F2" s="2"/>
      <c r="G2" s="2"/>
      <c r="H2" s="2"/>
      <c r="I2" s="2"/>
      <c r="J2" s="39"/>
      <c r="K2" s="37" t="s">
        <v>143</v>
      </c>
    </row>
    <row r="3" spans="1:12" x14ac:dyDescent="0.2">
      <c r="H3" s="35"/>
      <c r="K3" s="11" t="s">
        <v>11</v>
      </c>
    </row>
    <row r="4" spans="1:12" s="21" customFormat="1" ht="32.950000000000003" customHeight="1" x14ac:dyDescent="0.2">
      <c r="A4" s="54" t="s">
        <v>7</v>
      </c>
      <c r="B4" s="54" t="s">
        <v>8</v>
      </c>
      <c r="C4" s="56" t="s">
        <v>130</v>
      </c>
      <c r="D4" s="56"/>
      <c r="E4" s="56"/>
      <c r="F4" s="56" t="s">
        <v>132</v>
      </c>
      <c r="G4" s="56"/>
      <c r="H4" s="56"/>
      <c r="I4" s="57" t="s">
        <v>135</v>
      </c>
      <c r="J4" s="57"/>
      <c r="K4" s="57"/>
    </row>
    <row r="5" spans="1:12" s="23" customFormat="1" ht="31.25" x14ac:dyDescent="0.2">
      <c r="A5" s="55"/>
      <c r="B5" s="54"/>
      <c r="C5" s="22" t="s">
        <v>0</v>
      </c>
      <c r="D5" s="22" t="s">
        <v>6</v>
      </c>
      <c r="E5" s="22" t="s">
        <v>1</v>
      </c>
      <c r="F5" s="22" t="s">
        <v>4</v>
      </c>
      <c r="G5" s="22" t="s">
        <v>6</v>
      </c>
      <c r="H5" s="22" t="s">
        <v>3</v>
      </c>
      <c r="I5" s="22" t="s">
        <v>2</v>
      </c>
      <c r="J5" s="22" t="s">
        <v>5</v>
      </c>
      <c r="K5" s="22" t="s">
        <v>3</v>
      </c>
    </row>
    <row r="6" spans="1:12" s="12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2" s="12" customFormat="1" ht="15.65" x14ac:dyDescent="0.2">
      <c r="A7" s="6" t="s">
        <v>12</v>
      </c>
      <c r="B7" s="3" t="s">
        <v>13</v>
      </c>
      <c r="C7" s="29">
        <f>D7+E7</f>
        <v>846876500</v>
      </c>
      <c r="D7" s="29">
        <f>D8+D12+D14+D22</f>
        <v>846671500</v>
      </c>
      <c r="E7" s="29">
        <f>E39</f>
        <v>205000</v>
      </c>
      <c r="F7" s="29">
        <f>G7+H7</f>
        <v>82135000</v>
      </c>
      <c r="G7" s="29">
        <f>G8+G12+G14+G22</f>
        <v>82025000</v>
      </c>
      <c r="H7" s="29">
        <f>H39</f>
        <v>110000</v>
      </c>
      <c r="I7" s="29">
        <f>J7+K7</f>
        <v>929011500</v>
      </c>
      <c r="J7" s="29">
        <f>J8+J12+J14+J22</f>
        <v>928696500</v>
      </c>
      <c r="K7" s="29">
        <f>K39</f>
        <v>315000</v>
      </c>
    </row>
    <row r="8" spans="1:12" s="12" customFormat="1" ht="31.25" x14ac:dyDescent="0.2">
      <c r="A8" s="6" t="s">
        <v>14</v>
      </c>
      <c r="B8" s="3" t="s">
        <v>15</v>
      </c>
      <c r="C8" s="29">
        <f>D8+E8</f>
        <v>547350000</v>
      </c>
      <c r="D8" s="29">
        <f>D9+D10</f>
        <v>547350000</v>
      </c>
      <c r="E8" s="29"/>
      <c r="F8" s="29">
        <f>G8+H8</f>
        <v>78500000</v>
      </c>
      <c r="G8" s="33">
        <f>G9+G10</f>
        <v>78500000</v>
      </c>
      <c r="H8" s="29"/>
      <c r="I8" s="29">
        <f>J8+K8</f>
        <v>625850000</v>
      </c>
      <c r="J8" s="29">
        <f>J9+J10</f>
        <v>625850000</v>
      </c>
      <c r="K8" s="29"/>
    </row>
    <row r="9" spans="1:12" s="12" customFormat="1" ht="15.65" x14ac:dyDescent="0.2">
      <c r="A9" s="6" t="s">
        <v>16</v>
      </c>
      <c r="B9" s="3" t="s">
        <v>17</v>
      </c>
      <c r="C9" s="29">
        <f>D9+E9</f>
        <v>544350000</v>
      </c>
      <c r="D9" s="29">
        <v>544350000</v>
      </c>
      <c r="E9" s="29">
        <v>0</v>
      </c>
      <c r="F9" s="29">
        <f>G9+H9</f>
        <v>81398200</v>
      </c>
      <c r="G9" s="33">
        <v>81398200</v>
      </c>
      <c r="H9" s="29"/>
      <c r="I9" s="29">
        <f>J9+K9</f>
        <v>625748200</v>
      </c>
      <c r="J9" s="29">
        <f>D9+G9</f>
        <v>625748200</v>
      </c>
      <c r="K9" s="29">
        <f>E9+H9</f>
        <v>0</v>
      </c>
    </row>
    <row r="10" spans="1:12" s="12" customFormat="1" ht="15.65" x14ac:dyDescent="0.2">
      <c r="A10" s="6" t="s">
        <v>18</v>
      </c>
      <c r="B10" s="3" t="s">
        <v>19</v>
      </c>
      <c r="C10" s="29">
        <f>D10+E10</f>
        <v>3000000</v>
      </c>
      <c r="D10" s="29">
        <f>D11</f>
        <v>3000000</v>
      </c>
      <c r="E10" s="29"/>
      <c r="F10" s="29">
        <f>G10+H10</f>
        <v>-2898200</v>
      </c>
      <c r="G10" s="29">
        <f>G11</f>
        <v>-2898200</v>
      </c>
      <c r="H10" s="29"/>
      <c r="I10" s="29">
        <f>J10+K10</f>
        <v>101800</v>
      </c>
      <c r="J10" s="29">
        <f>J11</f>
        <v>101800</v>
      </c>
      <c r="K10" s="29"/>
    </row>
    <row r="11" spans="1:12" s="12" customFormat="1" ht="31.25" x14ac:dyDescent="0.2">
      <c r="A11" s="7" t="s">
        <v>20</v>
      </c>
      <c r="B11" s="4" t="s">
        <v>21</v>
      </c>
      <c r="C11" s="30">
        <f>D11+E11</f>
        <v>3000000</v>
      </c>
      <c r="D11" s="30">
        <v>3000000</v>
      </c>
      <c r="E11" s="30">
        <v>0</v>
      </c>
      <c r="F11" s="30">
        <f>G11+H11</f>
        <v>-2898200</v>
      </c>
      <c r="G11" s="30">
        <v>-2898200</v>
      </c>
      <c r="H11" s="30"/>
      <c r="I11" s="30">
        <f>J11+K11</f>
        <v>101800</v>
      </c>
      <c r="J11" s="30">
        <f>D11+G11</f>
        <v>101800</v>
      </c>
      <c r="K11" s="30">
        <f>E11+H11</f>
        <v>0</v>
      </c>
      <c r="L11" s="14"/>
    </row>
    <row r="12" spans="1:12" s="12" customFormat="1" ht="15.65" x14ac:dyDescent="0.2">
      <c r="A12" s="6" t="s">
        <v>22</v>
      </c>
      <c r="B12" s="3" t="s">
        <v>23</v>
      </c>
      <c r="C12" s="29">
        <f t="shared" ref="C12:C23" si="0">D12+E12</f>
        <v>7500</v>
      </c>
      <c r="D12" s="29">
        <f>D13</f>
        <v>7500</v>
      </c>
      <c r="E12" s="29">
        <f>E13</f>
        <v>0</v>
      </c>
      <c r="F12" s="29">
        <f t="shared" ref="F12:F23" si="1">G12+H12</f>
        <v>0</v>
      </c>
      <c r="G12" s="29">
        <f>G13</f>
        <v>0</v>
      </c>
      <c r="H12" s="29"/>
      <c r="I12" s="29">
        <f t="shared" ref="I12:I23" si="2">J12+K12</f>
        <v>7500</v>
      </c>
      <c r="J12" s="29">
        <f>J13</f>
        <v>7500</v>
      </c>
      <c r="K12" s="29">
        <f>K13</f>
        <v>0</v>
      </c>
    </row>
    <row r="13" spans="1:12" s="12" customFormat="1" ht="31.25" x14ac:dyDescent="0.2">
      <c r="A13" s="7" t="s">
        <v>24</v>
      </c>
      <c r="B13" s="4" t="s">
        <v>25</v>
      </c>
      <c r="C13" s="30">
        <f>D13+E13</f>
        <v>7500</v>
      </c>
      <c r="D13" s="30">
        <v>7500</v>
      </c>
      <c r="E13" s="30">
        <v>0</v>
      </c>
      <c r="F13" s="30">
        <f t="shared" si="1"/>
        <v>0</v>
      </c>
      <c r="G13" s="30"/>
      <c r="H13" s="30"/>
      <c r="I13" s="30">
        <f>J13+K13</f>
        <v>7500</v>
      </c>
      <c r="J13" s="30">
        <f>D13+G13</f>
        <v>7500</v>
      </c>
      <c r="K13" s="30">
        <f>E13+H13</f>
        <v>0</v>
      </c>
    </row>
    <row r="14" spans="1:12" s="12" customFormat="1" ht="15.65" x14ac:dyDescent="0.2">
      <c r="A14" s="6" t="s">
        <v>26</v>
      </c>
      <c r="B14" s="3" t="s">
        <v>128</v>
      </c>
      <c r="C14" s="29">
        <f>D14+E14</f>
        <v>34000000</v>
      </c>
      <c r="D14" s="29">
        <f>D15+D17+D19</f>
        <v>34000000</v>
      </c>
      <c r="E14" s="29">
        <f>E15+E17+E19</f>
        <v>0</v>
      </c>
      <c r="F14" s="29">
        <f t="shared" si="1"/>
        <v>2450000</v>
      </c>
      <c r="G14" s="29">
        <f>G15+G17+G19</f>
        <v>2450000</v>
      </c>
      <c r="H14" s="29"/>
      <c r="I14" s="29">
        <f>J14+K14</f>
        <v>36450000</v>
      </c>
      <c r="J14" s="29">
        <f>J15+J17+J19</f>
        <v>36450000</v>
      </c>
      <c r="K14" s="29">
        <f>K15+K17+K19</f>
        <v>0</v>
      </c>
    </row>
    <row r="15" spans="1:12" s="12" customFormat="1" ht="31.25" x14ac:dyDescent="0.2">
      <c r="A15" s="6" t="s">
        <v>27</v>
      </c>
      <c r="B15" s="3" t="s">
        <v>28</v>
      </c>
      <c r="C15" s="29">
        <f t="shared" si="0"/>
        <v>2100000</v>
      </c>
      <c r="D15" s="29">
        <f>D16</f>
        <v>2100000</v>
      </c>
      <c r="E15" s="29"/>
      <c r="F15" s="29">
        <f t="shared" si="1"/>
        <v>400000</v>
      </c>
      <c r="G15" s="29">
        <f>G16</f>
        <v>400000</v>
      </c>
      <c r="H15" s="29"/>
      <c r="I15" s="29">
        <f t="shared" si="2"/>
        <v>2500000</v>
      </c>
      <c r="J15" s="29">
        <f>J16</f>
        <v>2500000</v>
      </c>
      <c r="K15" s="29"/>
    </row>
    <row r="16" spans="1:12" s="12" customFormat="1" ht="15.65" x14ac:dyDescent="0.2">
      <c r="A16" s="7" t="s">
        <v>29</v>
      </c>
      <c r="B16" s="4" t="s">
        <v>30</v>
      </c>
      <c r="C16" s="30">
        <f t="shared" si="0"/>
        <v>2100000</v>
      </c>
      <c r="D16" s="30">
        <v>2100000</v>
      </c>
      <c r="E16" s="30">
        <v>0</v>
      </c>
      <c r="F16" s="30">
        <f t="shared" si="1"/>
        <v>400000</v>
      </c>
      <c r="G16" s="30">
        <v>400000</v>
      </c>
      <c r="H16" s="30"/>
      <c r="I16" s="30">
        <f t="shared" si="2"/>
        <v>2500000</v>
      </c>
      <c r="J16" s="30">
        <f>D16+G16</f>
        <v>2500000</v>
      </c>
      <c r="K16" s="30">
        <f>E16+H16</f>
        <v>0</v>
      </c>
    </row>
    <row r="17" spans="1:12" s="12" customFormat="1" ht="31.25" x14ac:dyDescent="0.2">
      <c r="A17" s="6" t="s">
        <v>31</v>
      </c>
      <c r="B17" s="3" t="s">
        <v>32</v>
      </c>
      <c r="C17" s="29">
        <f t="shared" si="0"/>
        <v>8000000</v>
      </c>
      <c r="D17" s="29">
        <f>D18</f>
        <v>8000000</v>
      </c>
      <c r="E17" s="29">
        <v>0</v>
      </c>
      <c r="F17" s="29">
        <f t="shared" si="1"/>
        <v>350000</v>
      </c>
      <c r="G17" s="29">
        <f>G18</f>
        <v>350000</v>
      </c>
      <c r="H17" s="29"/>
      <c r="I17" s="29">
        <f t="shared" si="2"/>
        <v>8350000</v>
      </c>
      <c r="J17" s="29">
        <f>J18</f>
        <v>8350000</v>
      </c>
      <c r="K17" s="29">
        <f>K18</f>
        <v>0</v>
      </c>
    </row>
    <row r="18" spans="1:12" s="12" customFormat="1" ht="15.65" x14ac:dyDescent="0.2">
      <c r="A18" s="7" t="s">
        <v>33</v>
      </c>
      <c r="B18" s="4" t="s">
        <v>30</v>
      </c>
      <c r="C18" s="30">
        <f t="shared" si="0"/>
        <v>8000000</v>
      </c>
      <c r="D18" s="30">
        <f>8400000-400000</f>
        <v>8000000</v>
      </c>
      <c r="E18" s="30">
        <v>0</v>
      </c>
      <c r="F18" s="30">
        <f t="shared" si="1"/>
        <v>350000</v>
      </c>
      <c r="G18" s="30">
        <v>350000</v>
      </c>
      <c r="H18" s="30"/>
      <c r="I18" s="30">
        <f t="shared" si="2"/>
        <v>8350000</v>
      </c>
      <c r="J18" s="30">
        <f>D18+G18</f>
        <v>8350000</v>
      </c>
      <c r="K18" s="30">
        <f>E18+H18</f>
        <v>0</v>
      </c>
    </row>
    <row r="19" spans="1:12" s="12" customFormat="1" ht="46.9" x14ac:dyDescent="0.2">
      <c r="A19" s="6" t="s">
        <v>34</v>
      </c>
      <c r="B19" s="3" t="s">
        <v>35</v>
      </c>
      <c r="C19" s="33">
        <f>D19+E19</f>
        <v>23900000</v>
      </c>
      <c r="D19" s="29">
        <f>SUM(D20:D21)</f>
        <v>23900000</v>
      </c>
      <c r="E19" s="29">
        <f>SUM(E20:E21)</f>
        <v>0</v>
      </c>
      <c r="F19" s="29">
        <f>F20+F21</f>
        <v>1700000</v>
      </c>
      <c r="G19" s="29">
        <f>G20+G21</f>
        <v>1700000</v>
      </c>
      <c r="H19" s="29">
        <f>H20+H21</f>
        <v>0</v>
      </c>
      <c r="I19" s="33">
        <f>J19+K19</f>
        <v>25600000</v>
      </c>
      <c r="J19" s="33">
        <f>D19+G19</f>
        <v>25600000</v>
      </c>
      <c r="K19" s="29">
        <f>E19+H19</f>
        <v>0</v>
      </c>
    </row>
    <row r="20" spans="1:12" s="12" customFormat="1" ht="99.7" customHeight="1" x14ac:dyDescent="0.2">
      <c r="A20" s="7">
        <v>14040100</v>
      </c>
      <c r="B20" s="4" t="s">
        <v>137</v>
      </c>
      <c r="C20" s="30">
        <f>D20+E20</f>
        <v>12100000</v>
      </c>
      <c r="D20" s="30">
        <f>13200000-1100000</f>
        <v>12100000</v>
      </c>
      <c r="E20" s="30"/>
      <c r="F20" s="30">
        <f t="shared" ref="F20:F21" si="3">G20+H20</f>
        <v>1200000</v>
      </c>
      <c r="G20" s="30">
        <v>1200000</v>
      </c>
      <c r="H20" s="30"/>
      <c r="I20" s="30">
        <f>J20+K20</f>
        <v>13300000</v>
      </c>
      <c r="J20" s="30">
        <f>D20+G20</f>
        <v>13300000</v>
      </c>
      <c r="K20" s="29"/>
    </row>
    <row r="21" spans="1:12" s="12" customFormat="1" ht="62.5" x14ac:dyDescent="0.2">
      <c r="A21" s="7">
        <v>14040200</v>
      </c>
      <c r="B21" s="4" t="s">
        <v>136</v>
      </c>
      <c r="C21" s="30">
        <f>D21+E21</f>
        <v>11800000</v>
      </c>
      <c r="D21" s="30">
        <f>14300000-2500000</f>
        <v>11800000</v>
      </c>
      <c r="E21" s="30"/>
      <c r="F21" s="30">
        <f t="shared" si="3"/>
        <v>500000</v>
      </c>
      <c r="G21" s="30">
        <v>500000</v>
      </c>
      <c r="H21" s="30"/>
      <c r="I21" s="30">
        <f>J21+K21</f>
        <v>12300000</v>
      </c>
      <c r="J21" s="30">
        <f>D21+G21</f>
        <v>12300000</v>
      </c>
      <c r="K21" s="29"/>
    </row>
    <row r="22" spans="1:12" s="12" customFormat="1" ht="15.65" x14ac:dyDescent="0.2">
      <c r="A22" s="6" t="s">
        <v>36</v>
      </c>
      <c r="B22" s="3" t="s">
        <v>37</v>
      </c>
      <c r="C22" s="29">
        <f t="shared" si="0"/>
        <v>265314000</v>
      </c>
      <c r="D22" s="29">
        <f>D23+D37+D38</f>
        <v>265314000</v>
      </c>
      <c r="E22" s="29">
        <f>E23+E37+E38</f>
        <v>0</v>
      </c>
      <c r="F22" s="29">
        <f t="shared" si="1"/>
        <v>1075000</v>
      </c>
      <c r="G22" s="29">
        <f>G23+G37+G38</f>
        <v>1075000</v>
      </c>
      <c r="H22" s="29"/>
      <c r="I22" s="29">
        <f t="shared" si="2"/>
        <v>266389000</v>
      </c>
      <c r="J22" s="29">
        <f>J23+J37+J38</f>
        <v>266389000</v>
      </c>
      <c r="K22" s="29">
        <f>K23+K37+K38</f>
        <v>0</v>
      </c>
    </row>
    <row r="23" spans="1:12" s="12" customFormat="1" ht="15.65" x14ac:dyDescent="0.2">
      <c r="A23" s="6" t="s">
        <v>38</v>
      </c>
      <c r="B23" s="3" t="s">
        <v>39</v>
      </c>
      <c r="C23" s="29">
        <f t="shared" si="0"/>
        <v>182074000</v>
      </c>
      <c r="D23" s="29">
        <f>D24+D29+D34</f>
        <v>182074000</v>
      </c>
      <c r="E23" s="29">
        <f>E24+E29+E34</f>
        <v>0</v>
      </c>
      <c r="F23" s="29">
        <f t="shared" si="1"/>
        <v>935000</v>
      </c>
      <c r="G23" s="29">
        <f>G24+G29+G34</f>
        <v>935000</v>
      </c>
      <c r="H23" s="29"/>
      <c r="I23" s="29">
        <f t="shared" si="2"/>
        <v>183009000</v>
      </c>
      <c r="J23" s="29">
        <f>J24+J29+J34</f>
        <v>183009000</v>
      </c>
      <c r="K23" s="29">
        <f>K24+K29+K34</f>
        <v>0</v>
      </c>
    </row>
    <row r="24" spans="1:12" s="12" customFormat="1" ht="15.65" x14ac:dyDescent="0.2">
      <c r="A24" s="6"/>
      <c r="B24" s="3" t="s">
        <v>40</v>
      </c>
      <c r="C24" s="29">
        <f>SUM(C25:C28)</f>
        <v>29060000</v>
      </c>
      <c r="D24" s="29">
        <f>SUM(D25:D28)</f>
        <v>29060000</v>
      </c>
      <c r="E24" s="29">
        <f>SUM(E25:E28)</f>
        <v>0</v>
      </c>
      <c r="F24" s="29">
        <f>SUM(F25:F28)</f>
        <v>945000</v>
      </c>
      <c r="G24" s="29">
        <f>SUM(G25:G28)</f>
        <v>945000</v>
      </c>
      <c r="H24" s="29"/>
      <c r="I24" s="29">
        <f>SUM(I25:I28)</f>
        <v>30005000</v>
      </c>
      <c r="J24" s="29">
        <f>SUM(J25:J28)</f>
        <v>30005000</v>
      </c>
      <c r="K24" s="29">
        <f>SUM(K25:K28)</f>
        <v>0</v>
      </c>
    </row>
    <row r="25" spans="1:12" s="12" customFormat="1" ht="51.8" customHeight="1" x14ac:dyDescent="0.2">
      <c r="A25" s="7" t="s">
        <v>41</v>
      </c>
      <c r="B25" s="4" t="s">
        <v>42</v>
      </c>
      <c r="C25" s="30">
        <f t="shared" ref="C25:C27" si="4">D25+E25</f>
        <v>60000</v>
      </c>
      <c r="D25" s="30">
        <v>60000</v>
      </c>
      <c r="E25" s="30">
        <v>0</v>
      </c>
      <c r="F25" s="30">
        <f t="shared" ref="F25:F27" si="5">G25+H25</f>
        <v>0</v>
      </c>
      <c r="G25" s="30"/>
      <c r="H25" s="30"/>
      <c r="I25" s="30">
        <f t="shared" ref="I25:I27" si="6">J25+K25</f>
        <v>60000</v>
      </c>
      <c r="J25" s="30">
        <f t="shared" ref="J25:J27" si="7">D25+G25</f>
        <v>60000</v>
      </c>
      <c r="K25" s="30">
        <f t="shared" ref="K25:K27" si="8">E25+H25</f>
        <v>0</v>
      </c>
    </row>
    <row r="26" spans="1:12" s="12" customFormat="1" ht="56.25" customHeight="1" x14ac:dyDescent="0.2">
      <c r="A26" s="7" t="s">
        <v>43</v>
      </c>
      <c r="B26" s="4" t="s">
        <v>44</v>
      </c>
      <c r="C26" s="30">
        <f t="shared" si="4"/>
        <v>2150000</v>
      </c>
      <c r="D26" s="30">
        <f>2100000+50000</f>
        <v>2150000</v>
      </c>
      <c r="E26" s="30">
        <v>0</v>
      </c>
      <c r="F26" s="30">
        <f t="shared" si="5"/>
        <v>0</v>
      </c>
      <c r="G26" s="30"/>
      <c r="H26" s="30"/>
      <c r="I26" s="30">
        <f t="shared" si="6"/>
        <v>2150000</v>
      </c>
      <c r="J26" s="30">
        <f t="shared" si="7"/>
        <v>2150000</v>
      </c>
      <c r="K26" s="30">
        <f t="shared" si="8"/>
        <v>0</v>
      </c>
    </row>
    <row r="27" spans="1:12" s="12" customFormat="1" ht="57.75" customHeight="1" x14ac:dyDescent="0.2">
      <c r="A27" s="7" t="s">
        <v>45</v>
      </c>
      <c r="B27" s="4" t="s">
        <v>46</v>
      </c>
      <c r="C27" s="30">
        <f t="shared" si="4"/>
        <v>9900000</v>
      </c>
      <c r="D27" s="30">
        <v>9900000</v>
      </c>
      <c r="E27" s="30">
        <v>0</v>
      </c>
      <c r="F27" s="30">
        <f t="shared" si="5"/>
        <v>0</v>
      </c>
      <c r="G27" s="30"/>
      <c r="H27" s="30"/>
      <c r="I27" s="30">
        <f t="shared" si="6"/>
        <v>9900000</v>
      </c>
      <c r="J27" s="30">
        <f t="shared" si="7"/>
        <v>9900000</v>
      </c>
      <c r="K27" s="30">
        <f t="shared" si="8"/>
        <v>0</v>
      </c>
    </row>
    <row r="28" spans="1:12" s="12" customFormat="1" ht="55.55" customHeight="1" x14ac:dyDescent="0.2">
      <c r="A28" s="7" t="s">
        <v>47</v>
      </c>
      <c r="B28" s="4" t="s">
        <v>48</v>
      </c>
      <c r="C28" s="30">
        <f>D28+E28</f>
        <v>16950000</v>
      </c>
      <c r="D28" s="30">
        <f>18500000-1550000</f>
        <v>16950000</v>
      </c>
      <c r="E28" s="30">
        <v>0</v>
      </c>
      <c r="F28" s="30">
        <f>G28+H28</f>
        <v>945000</v>
      </c>
      <c r="G28" s="30">
        <v>945000</v>
      </c>
      <c r="H28" s="30"/>
      <c r="I28" s="30">
        <f>J28+K28</f>
        <v>17895000</v>
      </c>
      <c r="J28" s="30">
        <f t="shared" ref="J28" si="9">D28+G28</f>
        <v>17895000</v>
      </c>
      <c r="K28" s="30">
        <f t="shared" ref="K28" si="10">E28+H28</f>
        <v>0</v>
      </c>
    </row>
    <row r="29" spans="1:12" s="12" customFormat="1" ht="21.1" customHeight="1" x14ac:dyDescent="0.2">
      <c r="A29" s="7"/>
      <c r="B29" s="3" t="s">
        <v>49</v>
      </c>
      <c r="C29" s="29">
        <f>SUM(C30:C33)</f>
        <v>152810000</v>
      </c>
      <c r="D29" s="29">
        <f>SUM(D30:D33)</f>
        <v>152810000</v>
      </c>
      <c r="E29" s="29">
        <f>SUM(E30:E33)</f>
        <v>0</v>
      </c>
      <c r="F29" s="29">
        <f>SUM(F30:F33)</f>
        <v>0</v>
      </c>
      <c r="G29" s="29">
        <f>SUM(G30:G33)</f>
        <v>0</v>
      </c>
      <c r="H29" s="30"/>
      <c r="I29" s="29">
        <f>SUM(I30:I33)</f>
        <v>152810000</v>
      </c>
      <c r="J29" s="29">
        <f>SUM(J30:J33)</f>
        <v>152810000</v>
      </c>
      <c r="K29" s="29">
        <f>SUM(K30:K33)</f>
        <v>0</v>
      </c>
    </row>
    <row r="30" spans="1:12" s="12" customFormat="1" ht="21.1" customHeight="1" x14ac:dyDescent="0.2">
      <c r="A30" s="7" t="s">
        <v>50</v>
      </c>
      <c r="B30" s="4" t="s">
        <v>51</v>
      </c>
      <c r="C30" s="30">
        <f t="shared" ref="C30:C32" si="11">D30+E30</f>
        <v>48400000</v>
      </c>
      <c r="D30" s="30">
        <v>48400000</v>
      </c>
      <c r="E30" s="30">
        <v>0</v>
      </c>
      <c r="F30" s="30">
        <f t="shared" ref="F30:F32" si="12">G30+H30</f>
        <v>0</v>
      </c>
      <c r="G30" s="30"/>
      <c r="H30" s="30"/>
      <c r="I30" s="30">
        <f t="shared" ref="I30:I32" si="13">J30+K30</f>
        <v>48400000</v>
      </c>
      <c r="J30" s="30">
        <f t="shared" ref="J30:J33" si="14">D30+G30</f>
        <v>48400000</v>
      </c>
      <c r="K30" s="30">
        <f t="shared" ref="K30:K33" si="15">E30+H30</f>
        <v>0</v>
      </c>
    </row>
    <row r="31" spans="1:12" s="12" customFormat="1" ht="21.1" customHeight="1" x14ac:dyDescent="0.2">
      <c r="A31" s="7" t="s">
        <v>52</v>
      </c>
      <c r="B31" s="4" t="s">
        <v>53</v>
      </c>
      <c r="C31" s="30">
        <f t="shared" si="11"/>
        <v>93220000</v>
      </c>
      <c r="D31" s="30">
        <f>93720000-500000</f>
        <v>93220000</v>
      </c>
      <c r="E31" s="30">
        <v>0</v>
      </c>
      <c r="F31" s="30">
        <f t="shared" si="12"/>
        <v>0</v>
      </c>
      <c r="G31" s="30"/>
      <c r="H31" s="30"/>
      <c r="I31" s="30">
        <f t="shared" si="13"/>
        <v>93220000</v>
      </c>
      <c r="J31" s="30">
        <f t="shared" si="14"/>
        <v>93220000</v>
      </c>
      <c r="K31" s="30">
        <f t="shared" si="15"/>
        <v>0</v>
      </c>
    </row>
    <row r="32" spans="1:12" s="12" customFormat="1" ht="21.1" customHeight="1" x14ac:dyDescent="0.2">
      <c r="A32" s="7" t="s">
        <v>54</v>
      </c>
      <c r="B32" s="4" t="s">
        <v>55</v>
      </c>
      <c r="C32" s="30">
        <f t="shared" si="11"/>
        <v>1570000</v>
      </c>
      <c r="D32" s="30">
        <v>1570000</v>
      </c>
      <c r="E32" s="30">
        <v>0</v>
      </c>
      <c r="F32" s="30">
        <f t="shared" si="12"/>
        <v>0</v>
      </c>
      <c r="G32" s="30"/>
      <c r="H32" s="30"/>
      <c r="I32" s="30">
        <f t="shared" si="13"/>
        <v>1570000</v>
      </c>
      <c r="J32" s="30">
        <f t="shared" si="14"/>
        <v>1570000</v>
      </c>
      <c r="K32" s="30">
        <f t="shared" si="15"/>
        <v>0</v>
      </c>
      <c r="L32" s="14"/>
    </row>
    <row r="33" spans="1:12" s="12" customFormat="1" ht="21.1" customHeight="1" x14ac:dyDescent="0.2">
      <c r="A33" s="7" t="s">
        <v>56</v>
      </c>
      <c r="B33" s="4" t="s">
        <v>57</v>
      </c>
      <c r="C33" s="30">
        <f>D33+E33</f>
        <v>9620000</v>
      </c>
      <c r="D33" s="30">
        <v>9620000</v>
      </c>
      <c r="E33" s="30">
        <v>0</v>
      </c>
      <c r="F33" s="30">
        <f>G33+H33</f>
        <v>0</v>
      </c>
      <c r="G33" s="30"/>
      <c r="H33" s="30"/>
      <c r="I33" s="30">
        <f>J33+K33</f>
        <v>9620000</v>
      </c>
      <c r="J33" s="30">
        <f t="shared" si="14"/>
        <v>9620000</v>
      </c>
      <c r="K33" s="30">
        <f t="shared" si="15"/>
        <v>0</v>
      </c>
      <c r="L33" s="14"/>
    </row>
    <row r="34" spans="1:12" s="12" customFormat="1" ht="21.1" customHeight="1" x14ac:dyDescent="0.2">
      <c r="A34" s="7"/>
      <c r="B34" s="3" t="s">
        <v>58</v>
      </c>
      <c r="C34" s="29">
        <f>SUM(C35:C36)</f>
        <v>204000</v>
      </c>
      <c r="D34" s="29">
        <f>SUM(D35:D36)</f>
        <v>204000</v>
      </c>
      <c r="E34" s="30"/>
      <c r="F34" s="29">
        <f>SUM(F35:F36)</f>
        <v>-10000</v>
      </c>
      <c r="G34" s="29">
        <f>SUM(G35:G36)</f>
        <v>-10000</v>
      </c>
      <c r="H34" s="30"/>
      <c r="I34" s="29">
        <f>SUM(I35:I36)</f>
        <v>194000</v>
      </c>
      <c r="J34" s="29">
        <f>SUM(J35:J36)</f>
        <v>194000</v>
      </c>
      <c r="K34" s="30"/>
      <c r="L34" s="14"/>
    </row>
    <row r="35" spans="1:12" s="12" customFormat="1" ht="21.1" customHeight="1" x14ac:dyDescent="0.2">
      <c r="A35" s="7" t="s">
        <v>59</v>
      </c>
      <c r="B35" s="4" t="s">
        <v>60</v>
      </c>
      <c r="C35" s="30">
        <f t="shared" ref="C35:C47" si="16">D35+E35</f>
        <v>54000</v>
      </c>
      <c r="D35" s="30">
        <v>54000</v>
      </c>
      <c r="E35" s="30">
        <v>0</v>
      </c>
      <c r="F35" s="30">
        <f>G35+H35</f>
        <v>30000</v>
      </c>
      <c r="G35" s="30">
        <v>30000</v>
      </c>
      <c r="H35" s="30"/>
      <c r="I35" s="30">
        <f t="shared" ref="I35:I44" si="17">J35+K35</f>
        <v>84000</v>
      </c>
      <c r="J35" s="30">
        <f t="shared" ref="J35:J36" si="18">D35+G35</f>
        <v>84000</v>
      </c>
      <c r="K35" s="30">
        <f t="shared" ref="K35:K36" si="19">E35+H35</f>
        <v>0</v>
      </c>
      <c r="L35" s="14"/>
    </row>
    <row r="36" spans="1:12" s="12" customFormat="1" ht="21.1" customHeight="1" x14ac:dyDescent="0.2">
      <c r="A36" s="7" t="s">
        <v>61</v>
      </c>
      <c r="B36" s="4" t="s">
        <v>62</v>
      </c>
      <c r="C36" s="30">
        <f t="shared" si="16"/>
        <v>150000</v>
      </c>
      <c r="D36" s="30">
        <v>150000</v>
      </c>
      <c r="E36" s="30">
        <v>0</v>
      </c>
      <c r="F36" s="30">
        <f>G36+H36</f>
        <v>-40000</v>
      </c>
      <c r="G36" s="30">
        <v>-40000</v>
      </c>
      <c r="H36" s="30"/>
      <c r="I36" s="30">
        <f t="shared" si="17"/>
        <v>110000</v>
      </c>
      <c r="J36" s="30">
        <f t="shared" si="18"/>
        <v>110000</v>
      </c>
      <c r="K36" s="30">
        <f t="shared" si="19"/>
        <v>0</v>
      </c>
      <c r="L36" s="14"/>
    </row>
    <row r="37" spans="1:12" s="12" customFormat="1" ht="35.35" customHeight="1" x14ac:dyDescent="0.2">
      <c r="A37" s="6" t="s">
        <v>63</v>
      </c>
      <c r="B37" s="3" t="s">
        <v>64</v>
      </c>
      <c r="C37" s="29">
        <f t="shared" si="16"/>
        <v>140000</v>
      </c>
      <c r="D37" s="29">
        <v>140000</v>
      </c>
      <c r="E37" s="29">
        <v>0</v>
      </c>
      <c r="F37" s="29">
        <f t="shared" ref="F37:F43" si="20">G37+H37</f>
        <v>140000</v>
      </c>
      <c r="G37" s="29">
        <v>140000</v>
      </c>
      <c r="H37" s="29"/>
      <c r="I37" s="29">
        <f t="shared" si="17"/>
        <v>280000</v>
      </c>
      <c r="J37" s="29">
        <f>D37+G37</f>
        <v>280000</v>
      </c>
      <c r="K37" s="29">
        <f>E37+H37</f>
        <v>0</v>
      </c>
      <c r="L37" s="14"/>
    </row>
    <row r="38" spans="1:12" s="12" customFormat="1" ht="36" customHeight="1" x14ac:dyDescent="0.2">
      <c r="A38" s="6" t="s">
        <v>65</v>
      </c>
      <c r="B38" s="3" t="s">
        <v>66</v>
      </c>
      <c r="C38" s="29">
        <f t="shared" si="16"/>
        <v>83100000</v>
      </c>
      <c r="D38" s="29">
        <v>83100000</v>
      </c>
      <c r="E38" s="29">
        <v>0</v>
      </c>
      <c r="F38" s="29">
        <f t="shared" si="20"/>
        <v>0</v>
      </c>
      <c r="G38" s="29"/>
      <c r="H38" s="29"/>
      <c r="I38" s="29">
        <f t="shared" si="17"/>
        <v>83100000</v>
      </c>
      <c r="J38" s="29">
        <f>D38+G38</f>
        <v>83100000</v>
      </c>
      <c r="K38" s="29">
        <f>E38+H38</f>
        <v>0</v>
      </c>
    </row>
    <row r="39" spans="1:12" s="12" customFormat="1" ht="21.1" customHeight="1" x14ac:dyDescent="0.2">
      <c r="A39" s="6" t="s">
        <v>67</v>
      </c>
      <c r="B39" s="3" t="s">
        <v>68</v>
      </c>
      <c r="C39" s="29">
        <f t="shared" si="16"/>
        <v>205000</v>
      </c>
      <c r="D39" s="29"/>
      <c r="E39" s="29">
        <f>E40</f>
        <v>205000</v>
      </c>
      <c r="F39" s="29">
        <f t="shared" si="20"/>
        <v>110000</v>
      </c>
      <c r="G39" s="29"/>
      <c r="H39" s="29">
        <f>H40</f>
        <v>110000</v>
      </c>
      <c r="I39" s="29">
        <f t="shared" si="17"/>
        <v>315000</v>
      </c>
      <c r="J39" s="29"/>
      <c r="K39" s="29">
        <f>K40</f>
        <v>315000</v>
      </c>
    </row>
    <row r="40" spans="1:12" s="12" customFormat="1" ht="21.1" customHeight="1" x14ac:dyDescent="0.2">
      <c r="A40" s="7" t="s">
        <v>69</v>
      </c>
      <c r="B40" s="4" t="s">
        <v>70</v>
      </c>
      <c r="C40" s="30">
        <f t="shared" si="16"/>
        <v>205000</v>
      </c>
      <c r="D40" s="30">
        <v>0</v>
      </c>
      <c r="E40" s="30">
        <v>205000</v>
      </c>
      <c r="F40" s="30">
        <f t="shared" si="20"/>
        <v>110000</v>
      </c>
      <c r="G40" s="30"/>
      <c r="H40" s="32">
        <v>110000</v>
      </c>
      <c r="I40" s="30">
        <f t="shared" si="17"/>
        <v>315000</v>
      </c>
      <c r="J40" s="30">
        <f t="shared" ref="J40" si="21">D40+G40</f>
        <v>0</v>
      </c>
      <c r="K40" s="30">
        <f>E40+H40</f>
        <v>315000</v>
      </c>
    </row>
    <row r="41" spans="1:12" s="12" customFormat="1" ht="21.1" customHeight="1" x14ac:dyDescent="0.2">
      <c r="A41" s="6" t="s">
        <v>71</v>
      </c>
      <c r="B41" s="3" t="s">
        <v>72</v>
      </c>
      <c r="C41" s="29">
        <f t="shared" si="16"/>
        <v>19233300</v>
      </c>
      <c r="D41" s="29">
        <f>D42+D48+D56+D60</f>
        <v>12230000</v>
      </c>
      <c r="E41" s="29">
        <f>E56+E60</f>
        <v>7003300</v>
      </c>
      <c r="F41" s="29">
        <f t="shared" si="20"/>
        <v>865000</v>
      </c>
      <c r="G41" s="29">
        <f>G42+G48+G56+G60</f>
        <v>975000</v>
      </c>
      <c r="H41" s="29">
        <f>H56+H60</f>
        <v>-110000</v>
      </c>
      <c r="I41" s="29">
        <f t="shared" si="17"/>
        <v>20098300</v>
      </c>
      <c r="J41" s="29">
        <f>J42+J48+J56+J60</f>
        <v>13205000</v>
      </c>
      <c r="K41" s="29">
        <f>K56+K60</f>
        <v>6893300</v>
      </c>
    </row>
    <row r="42" spans="1:12" s="12" customFormat="1" ht="15.65" x14ac:dyDescent="0.2">
      <c r="A42" s="6" t="s">
        <v>73</v>
      </c>
      <c r="B42" s="3" t="s">
        <v>74</v>
      </c>
      <c r="C42" s="29">
        <f t="shared" si="16"/>
        <v>492700</v>
      </c>
      <c r="D42" s="29">
        <f>SUM(D43:D47)</f>
        <v>492700</v>
      </c>
      <c r="E42" s="29">
        <f>SUM(E43:E47)</f>
        <v>0</v>
      </c>
      <c r="F42" s="29">
        <f t="shared" si="20"/>
        <v>102000</v>
      </c>
      <c r="G42" s="29">
        <f>SUM(G43:G47)</f>
        <v>102000</v>
      </c>
      <c r="H42" s="29"/>
      <c r="I42" s="29">
        <f t="shared" si="17"/>
        <v>594700</v>
      </c>
      <c r="J42" s="29">
        <f>SUM(J43:J47)</f>
        <v>594700</v>
      </c>
      <c r="K42" s="29">
        <f>SUM(K43:K47)</f>
        <v>0</v>
      </c>
    </row>
    <row r="43" spans="1:12" s="12" customFormat="1" ht="46.9" x14ac:dyDescent="0.2">
      <c r="A43" s="7" t="s">
        <v>75</v>
      </c>
      <c r="B43" s="4" t="s">
        <v>76</v>
      </c>
      <c r="C43" s="30">
        <f t="shared" si="16"/>
        <v>0</v>
      </c>
      <c r="D43" s="30"/>
      <c r="E43" s="30">
        <v>0</v>
      </c>
      <c r="F43" s="30">
        <f t="shared" si="20"/>
        <v>0</v>
      </c>
      <c r="G43" s="30"/>
      <c r="H43" s="30"/>
      <c r="I43" s="30">
        <f t="shared" si="17"/>
        <v>0</v>
      </c>
      <c r="J43" s="30">
        <f t="shared" ref="J43:J47" si="22">D43+G43</f>
        <v>0</v>
      </c>
      <c r="K43" s="30">
        <f t="shared" ref="K43:K47" si="23">E43+H43</f>
        <v>0</v>
      </c>
      <c r="L43" s="14"/>
    </row>
    <row r="44" spans="1:12" s="12" customFormat="1" ht="78.150000000000006" x14ac:dyDescent="0.2">
      <c r="A44" s="7">
        <v>21080900</v>
      </c>
      <c r="B44" s="34" t="s">
        <v>139</v>
      </c>
      <c r="C44" s="30">
        <f t="shared" si="16"/>
        <v>5700</v>
      </c>
      <c r="D44" s="30">
        <v>5700</v>
      </c>
      <c r="E44" s="30"/>
      <c r="F44" s="30">
        <f>G44+H44</f>
        <v>2000</v>
      </c>
      <c r="G44" s="30">
        <v>2000</v>
      </c>
      <c r="H44" s="30"/>
      <c r="I44" s="30">
        <f t="shared" si="17"/>
        <v>7700</v>
      </c>
      <c r="J44" s="30">
        <f t="shared" si="22"/>
        <v>7700</v>
      </c>
      <c r="K44" s="30"/>
      <c r="L44" s="40"/>
    </row>
    <row r="45" spans="1:12" s="12" customFormat="1" ht="24.8" customHeight="1" x14ac:dyDescent="0.2">
      <c r="A45" s="7" t="s">
        <v>77</v>
      </c>
      <c r="B45" s="4" t="s">
        <v>78</v>
      </c>
      <c r="C45" s="30">
        <f t="shared" si="16"/>
        <v>130000</v>
      </c>
      <c r="D45" s="30">
        <v>130000</v>
      </c>
      <c r="E45" s="30">
        <v>0</v>
      </c>
      <c r="F45" s="30">
        <f t="shared" ref="F45:F47" si="24">G45+H45</f>
        <v>0</v>
      </c>
      <c r="G45" s="30"/>
      <c r="H45" s="30"/>
      <c r="I45" s="30">
        <f t="shared" ref="I45:I47" si="25">J45+K45</f>
        <v>130000</v>
      </c>
      <c r="J45" s="30">
        <f t="shared" si="22"/>
        <v>130000</v>
      </c>
      <c r="K45" s="30">
        <f t="shared" si="23"/>
        <v>0</v>
      </c>
    </row>
    <row r="46" spans="1:12" s="12" customFormat="1" ht="105.8" customHeight="1" x14ac:dyDescent="0.2">
      <c r="A46" s="7" t="s">
        <v>79</v>
      </c>
      <c r="B46" s="4" t="s">
        <v>142</v>
      </c>
      <c r="C46" s="30">
        <f t="shared" si="16"/>
        <v>340000</v>
      </c>
      <c r="D46" s="30">
        <v>340000</v>
      </c>
      <c r="E46" s="30">
        <v>0</v>
      </c>
      <c r="F46" s="30">
        <f t="shared" si="24"/>
        <v>100000</v>
      </c>
      <c r="G46" s="30">
        <v>100000</v>
      </c>
      <c r="H46" s="30"/>
      <c r="I46" s="30">
        <f t="shared" si="25"/>
        <v>440000</v>
      </c>
      <c r="J46" s="30">
        <f t="shared" si="22"/>
        <v>440000</v>
      </c>
      <c r="K46" s="30">
        <f t="shared" si="23"/>
        <v>0</v>
      </c>
    </row>
    <row r="47" spans="1:12" s="12" customFormat="1" ht="78.150000000000006" x14ac:dyDescent="0.2">
      <c r="A47" s="7" t="s">
        <v>80</v>
      </c>
      <c r="B47" s="4" t="s">
        <v>81</v>
      </c>
      <c r="C47" s="30">
        <f t="shared" si="16"/>
        <v>17000</v>
      </c>
      <c r="D47" s="30">
        <v>17000</v>
      </c>
      <c r="E47" s="30">
        <v>0</v>
      </c>
      <c r="F47" s="30">
        <f t="shared" si="24"/>
        <v>0</v>
      </c>
      <c r="G47" s="30"/>
      <c r="H47" s="30"/>
      <c r="I47" s="30">
        <f t="shared" si="25"/>
        <v>17000</v>
      </c>
      <c r="J47" s="30">
        <f t="shared" si="22"/>
        <v>17000</v>
      </c>
      <c r="K47" s="30">
        <f t="shared" si="23"/>
        <v>0</v>
      </c>
    </row>
    <row r="48" spans="1:12" s="12" customFormat="1" ht="31.25" x14ac:dyDescent="0.2">
      <c r="A48" s="6" t="s">
        <v>82</v>
      </c>
      <c r="B48" s="3" t="s">
        <v>83</v>
      </c>
      <c r="C48" s="29">
        <f>D48+E48</f>
        <v>10137000</v>
      </c>
      <c r="D48" s="29">
        <f>D49+D54+D55</f>
        <v>10137000</v>
      </c>
      <c r="E48" s="29">
        <f>E49+E54+E55</f>
        <v>0</v>
      </c>
      <c r="F48" s="29">
        <f>G48+H48</f>
        <v>823000</v>
      </c>
      <c r="G48" s="29">
        <f>G49+G54+G55</f>
        <v>823000</v>
      </c>
      <c r="H48" s="29"/>
      <c r="I48" s="29">
        <f>J48+K48</f>
        <v>10960000</v>
      </c>
      <c r="J48" s="29">
        <f>J49+J54+J55</f>
        <v>10960000</v>
      </c>
      <c r="K48" s="29">
        <f>K49+K54+K55</f>
        <v>0</v>
      </c>
    </row>
    <row r="49" spans="1:12" s="12" customFormat="1" ht="15.65" x14ac:dyDescent="0.2">
      <c r="A49" s="6" t="s">
        <v>84</v>
      </c>
      <c r="B49" s="3" t="s">
        <v>85</v>
      </c>
      <c r="C49" s="29">
        <f>D49+E49</f>
        <v>6125000</v>
      </c>
      <c r="D49" s="29">
        <f>SUM(D50:D53)</f>
        <v>6125000</v>
      </c>
      <c r="E49" s="29">
        <f>SUM(E50:E53)</f>
        <v>0</v>
      </c>
      <c r="F49" s="29">
        <f>G49+H49</f>
        <v>470000</v>
      </c>
      <c r="G49" s="29">
        <f>SUM(G50:G53)</f>
        <v>470000</v>
      </c>
      <c r="H49" s="29"/>
      <c r="I49" s="29">
        <f>J49+K49</f>
        <v>6595000</v>
      </c>
      <c r="J49" s="29">
        <f>SUM(J50:J53)</f>
        <v>6595000</v>
      </c>
      <c r="K49" s="29">
        <f>SUM(K50:K53)</f>
        <v>0</v>
      </c>
    </row>
    <row r="50" spans="1:12" s="12" customFormat="1" ht="46.9" x14ac:dyDescent="0.2">
      <c r="A50" s="7" t="s">
        <v>86</v>
      </c>
      <c r="B50" s="4" t="s">
        <v>87</v>
      </c>
      <c r="C50" s="30">
        <f>D50+E50</f>
        <v>130000</v>
      </c>
      <c r="D50" s="30">
        <v>130000</v>
      </c>
      <c r="E50" s="30">
        <v>0</v>
      </c>
      <c r="F50" s="30">
        <f>G50+H50</f>
        <v>40000</v>
      </c>
      <c r="G50" s="30">
        <v>40000</v>
      </c>
      <c r="H50" s="30"/>
      <c r="I50" s="30">
        <f>J50+K50</f>
        <v>170000</v>
      </c>
      <c r="J50" s="30">
        <f t="shared" ref="J50:J54" si="26">D50+G50</f>
        <v>170000</v>
      </c>
      <c r="K50" s="30">
        <f t="shared" ref="K50:K54" si="27">E50+H50</f>
        <v>0</v>
      </c>
    </row>
    <row r="51" spans="1:12" s="12" customFormat="1" ht="26.35" customHeight="1" x14ac:dyDescent="0.2">
      <c r="A51" s="7" t="s">
        <v>88</v>
      </c>
      <c r="B51" s="4" t="s">
        <v>89</v>
      </c>
      <c r="C51" s="30">
        <f t="shared" ref="C51:C54" si="28">D51+E51</f>
        <v>5800000</v>
      </c>
      <c r="D51" s="30">
        <v>5800000</v>
      </c>
      <c r="E51" s="30">
        <v>0</v>
      </c>
      <c r="F51" s="30">
        <f t="shared" ref="F51:F54" si="29">G51+H51</f>
        <v>370000</v>
      </c>
      <c r="G51" s="30">
        <v>370000</v>
      </c>
      <c r="H51" s="30"/>
      <c r="I51" s="30">
        <f t="shared" ref="I51:I54" si="30">J51+K51</f>
        <v>6170000</v>
      </c>
      <c r="J51" s="30">
        <f t="shared" si="26"/>
        <v>6170000</v>
      </c>
      <c r="K51" s="30">
        <f t="shared" si="27"/>
        <v>0</v>
      </c>
    </row>
    <row r="52" spans="1:12" s="12" customFormat="1" ht="31.25" x14ac:dyDescent="0.2">
      <c r="A52" s="7" t="s">
        <v>90</v>
      </c>
      <c r="B52" s="4" t="s">
        <v>91</v>
      </c>
      <c r="C52" s="30">
        <f t="shared" si="28"/>
        <v>170000</v>
      </c>
      <c r="D52" s="30">
        <v>170000</v>
      </c>
      <c r="E52" s="30">
        <v>0</v>
      </c>
      <c r="F52" s="30">
        <f t="shared" si="29"/>
        <v>50000</v>
      </c>
      <c r="G52" s="30">
        <v>50000</v>
      </c>
      <c r="H52" s="30"/>
      <c r="I52" s="30">
        <f t="shared" si="30"/>
        <v>220000</v>
      </c>
      <c r="J52" s="30">
        <f t="shared" si="26"/>
        <v>220000</v>
      </c>
      <c r="K52" s="30">
        <f t="shared" si="27"/>
        <v>0</v>
      </c>
    </row>
    <row r="53" spans="1:12" s="12" customFormat="1" ht="78.150000000000006" x14ac:dyDescent="0.2">
      <c r="A53" s="7" t="s">
        <v>92</v>
      </c>
      <c r="B53" s="4" t="s">
        <v>140</v>
      </c>
      <c r="C53" s="30">
        <f t="shared" si="28"/>
        <v>25000</v>
      </c>
      <c r="D53" s="30">
        <v>25000</v>
      </c>
      <c r="E53" s="30">
        <v>0</v>
      </c>
      <c r="F53" s="30">
        <f t="shared" si="29"/>
        <v>10000</v>
      </c>
      <c r="G53" s="30">
        <v>10000</v>
      </c>
      <c r="H53" s="30"/>
      <c r="I53" s="30">
        <f t="shared" si="30"/>
        <v>35000</v>
      </c>
      <c r="J53" s="30">
        <f t="shared" si="26"/>
        <v>35000</v>
      </c>
      <c r="K53" s="30">
        <f t="shared" si="27"/>
        <v>0</v>
      </c>
    </row>
    <row r="54" spans="1:12" s="12" customFormat="1" ht="46.9" x14ac:dyDescent="0.2">
      <c r="A54" s="7" t="s">
        <v>93</v>
      </c>
      <c r="B54" s="4" t="s">
        <v>94</v>
      </c>
      <c r="C54" s="30">
        <f t="shared" si="28"/>
        <v>3850000</v>
      </c>
      <c r="D54" s="30">
        <v>3850000</v>
      </c>
      <c r="E54" s="30">
        <v>0</v>
      </c>
      <c r="F54" s="30">
        <f t="shared" si="29"/>
        <v>350000</v>
      </c>
      <c r="G54" s="30">
        <v>350000</v>
      </c>
      <c r="H54" s="30"/>
      <c r="I54" s="30">
        <f t="shared" si="30"/>
        <v>4200000</v>
      </c>
      <c r="J54" s="30">
        <f t="shared" si="26"/>
        <v>4200000</v>
      </c>
      <c r="K54" s="30">
        <f t="shared" si="27"/>
        <v>0</v>
      </c>
      <c r="L54" s="14"/>
    </row>
    <row r="55" spans="1:12" s="12" customFormat="1" ht="22.6" customHeight="1" x14ac:dyDescent="0.2">
      <c r="A55" s="6" t="s">
        <v>95</v>
      </c>
      <c r="B55" s="3" t="s">
        <v>96</v>
      </c>
      <c r="C55" s="29">
        <f>D55</f>
        <v>162000</v>
      </c>
      <c r="D55" s="29">
        <v>162000</v>
      </c>
      <c r="E55" s="29">
        <v>0</v>
      </c>
      <c r="F55" s="29">
        <f>G55</f>
        <v>3000</v>
      </c>
      <c r="G55" s="29">
        <v>3000</v>
      </c>
      <c r="H55" s="29"/>
      <c r="I55" s="29">
        <f>J55</f>
        <v>165000</v>
      </c>
      <c r="J55" s="29">
        <f>D55+G55</f>
        <v>165000</v>
      </c>
      <c r="K55" s="29">
        <f>E55+H55</f>
        <v>0</v>
      </c>
      <c r="L55" s="14"/>
    </row>
    <row r="56" spans="1:12" s="12" customFormat="1" ht="18.7" customHeight="1" x14ac:dyDescent="0.2">
      <c r="A56" s="6" t="s">
        <v>97</v>
      </c>
      <c r="B56" s="3" t="s">
        <v>98</v>
      </c>
      <c r="C56" s="29">
        <f>C58+C57+C59</f>
        <v>1763200</v>
      </c>
      <c r="D56" s="29">
        <f>D58+D57+D59</f>
        <v>1600300</v>
      </c>
      <c r="E56" s="29">
        <f>E57+E58+E59</f>
        <v>162900</v>
      </c>
      <c r="F56" s="29">
        <f>F58+F57+F59</f>
        <v>-60000</v>
      </c>
      <c r="G56" s="29">
        <f>G58+G57+G59</f>
        <v>50000</v>
      </c>
      <c r="H56" s="29">
        <f>H57+H58+H59</f>
        <v>-110000</v>
      </c>
      <c r="I56" s="29">
        <f>I58+I57+I59</f>
        <v>1703200</v>
      </c>
      <c r="J56" s="29">
        <f>J58+J57+J59</f>
        <v>1650300</v>
      </c>
      <c r="K56" s="29">
        <f>K57+K58+K59</f>
        <v>52900</v>
      </c>
      <c r="L56" s="14"/>
    </row>
    <row r="57" spans="1:12" s="12" customFormat="1" ht="24.8" customHeight="1" x14ac:dyDescent="0.2">
      <c r="A57" s="7" t="s">
        <v>99</v>
      </c>
      <c r="B57" s="4" t="s">
        <v>100</v>
      </c>
      <c r="C57" s="30">
        <f>D57+E57</f>
        <v>1600300</v>
      </c>
      <c r="D57" s="30">
        <v>1600300</v>
      </c>
      <c r="E57" s="29"/>
      <c r="F57" s="30">
        <f>G57+H57</f>
        <v>50000</v>
      </c>
      <c r="G57" s="30">
        <v>50000</v>
      </c>
      <c r="H57" s="30"/>
      <c r="I57" s="30">
        <f>J57+K57</f>
        <v>1650300</v>
      </c>
      <c r="J57" s="30">
        <f>D57+G57</f>
        <v>1650300</v>
      </c>
      <c r="K57" s="30">
        <f>E57+H57</f>
        <v>0</v>
      </c>
      <c r="L57" s="14"/>
    </row>
    <row r="58" spans="1:12" s="12" customFormat="1" ht="46.9" x14ac:dyDescent="0.2">
      <c r="A58" s="7" t="s">
        <v>101</v>
      </c>
      <c r="B58" s="4" t="s">
        <v>102</v>
      </c>
      <c r="C58" s="30">
        <f>D58+E58</f>
        <v>162900</v>
      </c>
      <c r="D58" s="30"/>
      <c r="E58" s="30">
        <f>500000-337100</f>
        <v>162900</v>
      </c>
      <c r="F58" s="30">
        <f>G58+H58</f>
        <v>-110000</v>
      </c>
      <c r="G58" s="30"/>
      <c r="H58" s="30">
        <v>-110000</v>
      </c>
      <c r="I58" s="30">
        <f>J58+K58</f>
        <v>52900</v>
      </c>
      <c r="J58" s="30">
        <f>D58+G58</f>
        <v>0</v>
      </c>
      <c r="K58" s="30">
        <f>E58+H58</f>
        <v>52900</v>
      </c>
    </row>
    <row r="59" spans="1:12" s="12" customFormat="1" ht="178.5" customHeight="1" x14ac:dyDescent="0.2">
      <c r="A59" s="7">
        <v>24062200</v>
      </c>
      <c r="B59" s="4" t="s">
        <v>131</v>
      </c>
      <c r="C59" s="30">
        <f>D59+E59</f>
        <v>0</v>
      </c>
      <c r="D59" s="30"/>
      <c r="E59" s="30">
        <v>0</v>
      </c>
      <c r="F59" s="30">
        <f>G59+H59</f>
        <v>0</v>
      </c>
      <c r="G59" s="30"/>
      <c r="H59" s="30"/>
      <c r="I59" s="30">
        <f>J59+K59</f>
        <v>0</v>
      </c>
      <c r="J59" s="30">
        <f>D59+G59</f>
        <v>0</v>
      </c>
      <c r="K59" s="30">
        <f t="shared" ref="J59:K60" si="31">E59+H59</f>
        <v>0</v>
      </c>
      <c r="L59" s="14"/>
    </row>
    <row r="60" spans="1:12" s="12" customFormat="1" ht="15.65" x14ac:dyDescent="0.2">
      <c r="A60" s="6" t="s">
        <v>103</v>
      </c>
      <c r="B60" s="3" t="s">
        <v>104</v>
      </c>
      <c r="C60" s="29">
        <f>D60+E60</f>
        <v>6840400</v>
      </c>
      <c r="D60" s="29">
        <v>0</v>
      </c>
      <c r="E60" s="29">
        <v>6840400</v>
      </c>
      <c r="F60" s="29">
        <f>G60+H60</f>
        <v>0</v>
      </c>
      <c r="G60" s="29"/>
      <c r="H60" s="29"/>
      <c r="I60" s="29">
        <f>J60+K60</f>
        <v>6840400</v>
      </c>
      <c r="J60" s="29">
        <f t="shared" si="31"/>
        <v>0</v>
      </c>
      <c r="K60" s="29">
        <f>E60+H60</f>
        <v>6840400</v>
      </c>
    </row>
    <row r="61" spans="1:12" s="12" customFormat="1" ht="15.65" x14ac:dyDescent="0.2">
      <c r="A61" s="6" t="s">
        <v>105</v>
      </c>
      <c r="B61" s="3" t="s">
        <v>106</v>
      </c>
      <c r="C61" s="29">
        <f>D61+E61</f>
        <v>5600000</v>
      </c>
      <c r="D61" s="29"/>
      <c r="E61" s="29">
        <f t="shared" ref="E61:E62" si="32">E62</f>
        <v>5600000</v>
      </c>
      <c r="F61" s="29">
        <f>G61+H61</f>
        <v>0</v>
      </c>
      <c r="G61" s="29"/>
      <c r="H61" s="29">
        <f t="shared" ref="H61:H63" si="33">H62</f>
        <v>0</v>
      </c>
      <c r="I61" s="29">
        <f>J61+K61</f>
        <v>5600000</v>
      </c>
      <c r="J61" s="29"/>
      <c r="K61" s="29">
        <f t="shared" ref="K61:K62" si="34">K62</f>
        <v>5600000</v>
      </c>
    </row>
    <row r="62" spans="1:12" s="12" customFormat="1" ht="15.65" x14ac:dyDescent="0.2">
      <c r="A62" s="6" t="s">
        <v>107</v>
      </c>
      <c r="B62" s="3" t="s">
        <v>108</v>
      </c>
      <c r="C62" s="29">
        <f t="shared" ref="C62" si="35">D62+E62</f>
        <v>5600000</v>
      </c>
      <c r="D62" s="29"/>
      <c r="E62" s="29">
        <f t="shared" si="32"/>
        <v>5600000</v>
      </c>
      <c r="F62" s="29">
        <f t="shared" ref="F62" si="36">G62+H62</f>
        <v>0</v>
      </c>
      <c r="G62" s="29"/>
      <c r="H62" s="29">
        <f t="shared" si="33"/>
        <v>0</v>
      </c>
      <c r="I62" s="29">
        <f t="shared" ref="I62" si="37">J62+K62</f>
        <v>5600000</v>
      </c>
      <c r="J62" s="29"/>
      <c r="K62" s="29">
        <f t="shared" si="34"/>
        <v>5600000</v>
      </c>
    </row>
    <row r="63" spans="1:12" s="12" customFormat="1" ht="15.65" x14ac:dyDescent="0.2">
      <c r="A63" s="6" t="s">
        <v>109</v>
      </c>
      <c r="B63" s="3" t="s">
        <v>110</v>
      </c>
      <c r="C63" s="29">
        <f>D63+E63</f>
        <v>5600000</v>
      </c>
      <c r="D63" s="29"/>
      <c r="E63" s="29">
        <f>E64</f>
        <v>5600000</v>
      </c>
      <c r="F63" s="29">
        <f t="shared" ref="F63:F70" si="38">G63+H63</f>
        <v>0</v>
      </c>
      <c r="G63" s="29"/>
      <c r="H63" s="29">
        <f t="shared" si="33"/>
        <v>0</v>
      </c>
      <c r="I63" s="29">
        <f t="shared" ref="I63:I68" si="39">J63+K63</f>
        <v>5600000</v>
      </c>
      <c r="J63" s="29"/>
      <c r="K63" s="29">
        <f>K64</f>
        <v>5600000</v>
      </c>
    </row>
    <row r="64" spans="1:12" s="12" customFormat="1" ht="78.150000000000006" x14ac:dyDescent="0.2">
      <c r="A64" s="7" t="s">
        <v>111</v>
      </c>
      <c r="B64" s="4" t="s">
        <v>112</v>
      </c>
      <c r="C64" s="30">
        <f>D64+E64</f>
        <v>5600000</v>
      </c>
      <c r="D64" s="30">
        <v>0</v>
      </c>
      <c r="E64" s="30">
        <v>5600000</v>
      </c>
      <c r="F64" s="30">
        <f t="shared" si="38"/>
        <v>0</v>
      </c>
      <c r="G64" s="30"/>
      <c r="H64" s="30"/>
      <c r="I64" s="30">
        <f t="shared" si="39"/>
        <v>5600000</v>
      </c>
      <c r="J64" s="30">
        <f>D64+G64</f>
        <v>0</v>
      </c>
      <c r="K64" s="30">
        <f>E64+H64</f>
        <v>5600000</v>
      </c>
      <c r="L64" s="14"/>
    </row>
    <row r="65" spans="1:12" s="13" customFormat="1" ht="15.65" x14ac:dyDescent="0.2">
      <c r="A65" s="6">
        <v>50000000</v>
      </c>
      <c r="B65" s="3" t="s">
        <v>9</v>
      </c>
      <c r="C65" s="29">
        <f>D65+E65</f>
        <v>2664660.12</v>
      </c>
      <c r="D65" s="29">
        <f>D66</f>
        <v>0</v>
      </c>
      <c r="E65" s="29">
        <f>E66</f>
        <v>2664660.12</v>
      </c>
      <c r="F65" s="29">
        <f t="shared" si="38"/>
        <v>258487</v>
      </c>
      <c r="G65" s="30">
        <f>G66</f>
        <v>0</v>
      </c>
      <c r="H65" s="29">
        <f>H66</f>
        <v>258487</v>
      </c>
      <c r="I65" s="29">
        <f t="shared" si="39"/>
        <v>2923147.12</v>
      </c>
      <c r="J65" s="30">
        <f>J66</f>
        <v>0</v>
      </c>
      <c r="K65" s="29">
        <f>K66</f>
        <v>2923147.12</v>
      </c>
    </row>
    <row r="66" spans="1:12" s="14" customFormat="1" ht="46.9" x14ac:dyDescent="0.2">
      <c r="A66" s="7">
        <v>50110000</v>
      </c>
      <c r="B66" s="4" t="s">
        <v>10</v>
      </c>
      <c r="C66" s="30">
        <f>D66+E66</f>
        <v>2664660.12</v>
      </c>
      <c r="D66" s="30">
        <v>0</v>
      </c>
      <c r="E66" s="30">
        <f>552343.16+2254803.92-142486.96</f>
        <v>2664660.12</v>
      </c>
      <c r="F66" s="30">
        <f t="shared" si="38"/>
        <v>258487</v>
      </c>
      <c r="G66" s="30"/>
      <c r="H66" s="30">
        <v>258487</v>
      </c>
      <c r="I66" s="30">
        <f t="shared" si="39"/>
        <v>2923147.12</v>
      </c>
      <c r="J66" s="30">
        <f>D66+G66</f>
        <v>0</v>
      </c>
      <c r="K66" s="30">
        <f>E66+H66</f>
        <v>2923147.12</v>
      </c>
      <c r="L66" s="40"/>
    </row>
    <row r="67" spans="1:12" s="14" customFormat="1" ht="31.25" x14ac:dyDescent="0.2">
      <c r="A67" s="24"/>
      <c r="B67" s="24" t="s">
        <v>113</v>
      </c>
      <c r="C67" s="31">
        <f>D67+E67</f>
        <v>874374460.12</v>
      </c>
      <c r="D67" s="31">
        <f>D7+D41+D61+D65</f>
        <v>858901500</v>
      </c>
      <c r="E67" s="31">
        <f>E7+E41+E61+E65</f>
        <v>15472960.120000001</v>
      </c>
      <c r="F67" s="31">
        <f t="shared" si="38"/>
        <v>83258487</v>
      </c>
      <c r="G67" s="31">
        <f>G7+G41+G61+G65</f>
        <v>83000000</v>
      </c>
      <c r="H67" s="31">
        <f>H7+H41+H61+H65</f>
        <v>258487</v>
      </c>
      <c r="I67" s="31">
        <f t="shared" si="39"/>
        <v>957632947.12</v>
      </c>
      <c r="J67" s="31">
        <f>J7+J41+J61+J65</f>
        <v>941901500</v>
      </c>
      <c r="K67" s="31">
        <f>K7+K41+K61+K65</f>
        <v>15731447.120000001</v>
      </c>
    </row>
    <row r="68" spans="1:12" s="49" customFormat="1" ht="29.25" customHeight="1" x14ac:dyDescent="0.25">
      <c r="A68" s="46" t="s">
        <v>114</v>
      </c>
      <c r="B68" s="47" t="s">
        <v>115</v>
      </c>
      <c r="C68" s="48">
        <f t="shared" ref="C68:C69" si="40">D68+E68</f>
        <v>144422658.36000001</v>
      </c>
      <c r="D68" s="48">
        <f>D69</f>
        <v>140907865</v>
      </c>
      <c r="E68" s="48">
        <f>E69+E82</f>
        <v>3514793.36</v>
      </c>
      <c r="F68" s="48">
        <f t="shared" si="38"/>
        <v>4174118</v>
      </c>
      <c r="G68" s="48">
        <f>G69+G82</f>
        <v>4174118</v>
      </c>
      <c r="H68" s="48">
        <f>H69+H82</f>
        <v>0</v>
      </c>
      <c r="I68" s="48">
        <f t="shared" si="39"/>
        <v>148596776.36000001</v>
      </c>
      <c r="J68" s="48">
        <f>J69+J82</f>
        <v>145081983</v>
      </c>
      <c r="K68" s="48">
        <f>K69+K82</f>
        <v>3514793.36</v>
      </c>
    </row>
    <row r="69" spans="1:12" s="14" customFormat="1" ht="15.65" x14ac:dyDescent="0.2">
      <c r="A69" s="6" t="s">
        <v>116</v>
      </c>
      <c r="B69" s="3" t="s">
        <v>117</v>
      </c>
      <c r="C69" s="29">
        <f t="shared" si="40"/>
        <v>140907865</v>
      </c>
      <c r="D69" s="29">
        <f>D70+D72</f>
        <v>140907865</v>
      </c>
      <c r="E69" s="29">
        <f>E70+E72</f>
        <v>0</v>
      </c>
      <c r="F69" s="29">
        <f t="shared" si="38"/>
        <v>4174118</v>
      </c>
      <c r="G69" s="29">
        <f>G70+G72</f>
        <v>4174118</v>
      </c>
      <c r="H69" s="29">
        <f>H70+H72</f>
        <v>0</v>
      </c>
      <c r="I69" s="29">
        <f t="shared" ref="I69" si="41">J69+K69</f>
        <v>145081983</v>
      </c>
      <c r="J69" s="29">
        <f>J70+J72</f>
        <v>145081983</v>
      </c>
      <c r="K69" s="29">
        <f>K70+K72</f>
        <v>0</v>
      </c>
    </row>
    <row r="70" spans="1:12" s="14" customFormat="1" ht="15.65" x14ac:dyDescent="0.2">
      <c r="A70" s="6" t="s">
        <v>118</v>
      </c>
      <c r="B70" s="3" t="s">
        <v>119</v>
      </c>
      <c r="C70" s="29">
        <f>D70+E70</f>
        <v>126914500</v>
      </c>
      <c r="D70" s="29">
        <f>D71</f>
        <v>126914500</v>
      </c>
      <c r="E70" s="29">
        <f>E71</f>
        <v>0</v>
      </c>
      <c r="F70" s="29">
        <f t="shared" si="38"/>
        <v>0</v>
      </c>
      <c r="G70" s="29">
        <f>G71</f>
        <v>0</v>
      </c>
      <c r="H70" s="29"/>
      <c r="I70" s="29">
        <f>J70+K70</f>
        <v>126914500</v>
      </c>
      <c r="J70" s="29">
        <f>J71</f>
        <v>126914500</v>
      </c>
      <c r="K70" s="29">
        <f>K71</f>
        <v>0</v>
      </c>
    </row>
    <row r="71" spans="1:12" s="14" customFormat="1" ht="31.25" x14ac:dyDescent="0.2">
      <c r="A71" s="7" t="s">
        <v>120</v>
      </c>
      <c r="B71" s="4" t="s">
        <v>121</v>
      </c>
      <c r="C71" s="30">
        <f>D71</f>
        <v>126914500</v>
      </c>
      <c r="D71" s="30">
        <f>126893900+20600</f>
        <v>126914500</v>
      </c>
      <c r="E71" s="30">
        <v>0</v>
      </c>
      <c r="F71" s="30">
        <f>G71</f>
        <v>0</v>
      </c>
      <c r="G71" s="30"/>
      <c r="H71" s="30"/>
      <c r="I71" s="30">
        <f>J71</f>
        <v>126914500</v>
      </c>
      <c r="J71" s="30">
        <f>D71+G71</f>
        <v>126914500</v>
      </c>
      <c r="K71" s="30">
        <f>E71+H71</f>
        <v>0</v>
      </c>
    </row>
    <row r="72" spans="1:12" s="14" customFormat="1" ht="31.25" x14ac:dyDescent="0.2">
      <c r="A72" s="6" t="s">
        <v>122</v>
      </c>
      <c r="B72" s="3" t="s">
        <v>123</v>
      </c>
      <c r="C72" s="29">
        <f>D72+E72</f>
        <v>13993365</v>
      </c>
      <c r="D72" s="29">
        <f>SUM(D73:D81)</f>
        <v>13993365</v>
      </c>
      <c r="E72" s="29">
        <f>SUM(E77:E80)</f>
        <v>0</v>
      </c>
      <c r="F72" s="29">
        <f>G72+H72</f>
        <v>4174118</v>
      </c>
      <c r="G72" s="29">
        <f>SUM(G73:G81)</f>
        <v>4174118</v>
      </c>
      <c r="H72" s="29">
        <f>H77+H78+H79+H80</f>
        <v>0</v>
      </c>
      <c r="I72" s="29">
        <f>J72+K72</f>
        <v>18167483</v>
      </c>
      <c r="J72" s="29">
        <f>SUM(J73:J81)</f>
        <v>18167483</v>
      </c>
      <c r="K72" s="29">
        <f>K73+K75+K77+K78+K79+K80+K81</f>
        <v>0</v>
      </c>
    </row>
    <row r="73" spans="1:12" s="14" customFormat="1" ht="304.5" customHeight="1" x14ac:dyDescent="0.2">
      <c r="A73" s="42">
        <v>41050400</v>
      </c>
      <c r="B73" s="41" t="s">
        <v>144</v>
      </c>
      <c r="C73" s="30">
        <f>D73</f>
        <v>3280161</v>
      </c>
      <c r="D73" s="30">
        <v>3280161</v>
      </c>
      <c r="E73" s="29"/>
      <c r="F73" s="30">
        <f>G73+H73</f>
        <v>0</v>
      </c>
      <c r="G73" s="30"/>
      <c r="H73" s="29"/>
      <c r="I73" s="30">
        <f>J73+K73</f>
        <v>3280161</v>
      </c>
      <c r="J73" s="30">
        <f>D73+G73</f>
        <v>3280161</v>
      </c>
      <c r="K73" s="30">
        <f t="shared" ref="K73:K75" si="42">E73+H73</f>
        <v>0</v>
      </c>
    </row>
    <row r="74" spans="1:12" s="14" customFormat="1" ht="113.95" hidden="1" customHeight="1" x14ac:dyDescent="0.2">
      <c r="A74" s="50"/>
      <c r="B74" s="44"/>
      <c r="C74" s="30">
        <f t="shared" ref="C74:C76" si="43">D74</f>
        <v>0</v>
      </c>
      <c r="D74" s="29"/>
      <c r="E74" s="29"/>
      <c r="F74" s="30">
        <f t="shared" ref="F74:F75" si="44">G74+H74</f>
        <v>0</v>
      </c>
      <c r="G74" s="30"/>
      <c r="H74" s="29"/>
      <c r="I74" s="29"/>
      <c r="J74" s="30">
        <f t="shared" ref="J74" si="45">D74+G74</f>
        <v>0</v>
      </c>
      <c r="K74" s="30">
        <f t="shared" ref="K74" si="46">E74+H74</f>
        <v>0</v>
      </c>
    </row>
    <row r="75" spans="1:12" s="43" customFormat="1" ht="214.5" customHeight="1" x14ac:dyDescent="0.2">
      <c r="A75" s="45">
        <v>41050500</v>
      </c>
      <c r="B75" s="44" t="s">
        <v>145</v>
      </c>
      <c r="C75" s="30">
        <f t="shared" si="43"/>
        <v>2240532</v>
      </c>
      <c r="D75" s="30">
        <v>2240532</v>
      </c>
      <c r="E75" s="30"/>
      <c r="F75" s="30">
        <f t="shared" si="44"/>
        <v>0</v>
      </c>
      <c r="G75" s="30"/>
      <c r="H75" s="30"/>
      <c r="I75" s="30">
        <f t="shared" ref="I75:I84" si="47">J75+K75</f>
        <v>2240532</v>
      </c>
      <c r="J75" s="30">
        <f t="shared" ref="J75" si="48">D75+G75</f>
        <v>2240532</v>
      </c>
      <c r="K75" s="30">
        <f t="shared" si="42"/>
        <v>0</v>
      </c>
    </row>
    <row r="76" spans="1:12" s="43" customFormat="1" ht="275.3" customHeight="1" x14ac:dyDescent="0.2">
      <c r="A76" s="45">
        <v>41050600</v>
      </c>
      <c r="B76" s="44" t="s">
        <v>148</v>
      </c>
      <c r="C76" s="30">
        <f t="shared" si="43"/>
        <v>2353300</v>
      </c>
      <c r="D76" s="30">
        <v>2353300</v>
      </c>
      <c r="E76" s="30"/>
      <c r="F76" s="30">
        <f t="shared" ref="F76:F83" si="49">G76+H76</f>
        <v>4133348</v>
      </c>
      <c r="G76" s="30">
        <v>4133348</v>
      </c>
      <c r="H76" s="30"/>
      <c r="I76" s="30">
        <f t="shared" ref="I76" si="50">J76+K76</f>
        <v>6486648</v>
      </c>
      <c r="J76" s="30">
        <f t="shared" ref="J76" si="51">D76+G76</f>
        <v>6486648</v>
      </c>
      <c r="K76" s="30"/>
    </row>
    <row r="77" spans="1:12" s="14" customFormat="1" ht="46.9" x14ac:dyDescent="0.2">
      <c r="A77" s="9">
        <v>41051000</v>
      </c>
      <c r="B77" s="8" t="s">
        <v>124</v>
      </c>
      <c r="C77" s="30">
        <f t="shared" ref="C77:C84" si="52">D77+E77</f>
        <v>2295056</v>
      </c>
      <c r="D77" s="30">
        <f>1132828+1162228</f>
        <v>2295056</v>
      </c>
      <c r="E77" s="30">
        <v>0</v>
      </c>
      <c r="F77" s="30">
        <f t="shared" si="49"/>
        <v>0</v>
      </c>
      <c r="G77" s="30"/>
      <c r="H77" s="30"/>
      <c r="I77" s="30">
        <f t="shared" si="47"/>
        <v>2295056</v>
      </c>
      <c r="J77" s="30">
        <f>D77+G77</f>
        <v>2295056</v>
      </c>
      <c r="K77" s="30">
        <f>E77+H77</f>
        <v>0</v>
      </c>
    </row>
    <row r="78" spans="1:12" s="14" customFormat="1" ht="46.9" x14ac:dyDescent="0.2">
      <c r="A78" s="9">
        <v>41051200</v>
      </c>
      <c r="B78" s="8" t="s">
        <v>129</v>
      </c>
      <c r="C78" s="30">
        <f t="shared" si="52"/>
        <v>351372</v>
      </c>
      <c r="D78" s="30">
        <f>160734+190638</f>
        <v>351372</v>
      </c>
      <c r="E78" s="30"/>
      <c r="F78" s="30">
        <f t="shared" si="49"/>
        <v>0</v>
      </c>
      <c r="G78" s="30"/>
      <c r="H78" s="30"/>
      <c r="I78" s="30">
        <f t="shared" si="47"/>
        <v>351372</v>
      </c>
      <c r="J78" s="30">
        <f>D78+G78</f>
        <v>351372</v>
      </c>
      <c r="K78" s="30"/>
    </row>
    <row r="79" spans="1:12" s="14" customFormat="1" ht="93.75" hidden="1" x14ac:dyDescent="0.2">
      <c r="A79" s="7">
        <v>41052600</v>
      </c>
      <c r="B79" s="4" t="s">
        <v>138</v>
      </c>
      <c r="C79" s="30">
        <f t="shared" si="52"/>
        <v>0</v>
      </c>
      <c r="D79" s="30">
        <v>0</v>
      </c>
      <c r="E79" s="30"/>
      <c r="F79" s="30">
        <f t="shared" si="49"/>
        <v>0</v>
      </c>
      <c r="G79" s="30"/>
      <c r="H79" s="30"/>
      <c r="I79" s="30">
        <f t="shared" si="47"/>
        <v>0</v>
      </c>
      <c r="J79" s="30">
        <f>D79+G79</f>
        <v>0</v>
      </c>
      <c r="K79" s="30">
        <f>E79+H79</f>
        <v>0</v>
      </c>
    </row>
    <row r="80" spans="1:12" s="14" customFormat="1" ht="30.75" customHeight="1" x14ac:dyDescent="0.2">
      <c r="A80" s="7" t="s">
        <v>125</v>
      </c>
      <c r="B80" s="4" t="s">
        <v>126</v>
      </c>
      <c r="C80" s="30">
        <f t="shared" si="52"/>
        <v>3374856</v>
      </c>
      <c r="D80" s="30">
        <v>3374856</v>
      </c>
      <c r="E80" s="30">
        <v>0</v>
      </c>
      <c r="F80" s="30">
        <f t="shared" si="49"/>
        <v>40770</v>
      </c>
      <c r="G80" s="30">
        <v>40770</v>
      </c>
      <c r="H80" s="30"/>
      <c r="I80" s="30">
        <f t="shared" si="47"/>
        <v>3415626</v>
      </c>
      <c r="J80" s="30">
        <f>D80+G80</f>
        <v>3415626</v>
      </c>
      <c r="K80" s="30">
        <f>E80+H80</f>
        <v>0</v>
      </c>
    </row>
    <row r="81" spans="1:11" s="14" customFormat="1" ht="74.25" customHeight="1" x14ac:dyDescent="0.2">
      <c r="A81" s="9">
        <v>41057700</v>
      </c>
      <c r="B81" s="8" t="s">
        <v>146</v>
      </c>
      <c r="C81" s="30">
        <f t="shared" si="52"/>
        <v>98088</v>
      </c>
      <c r="D81" s="30">
        <v>98088</v>
      </c>
      <c r="E81" s="30"/>
      <c r="F81" s="30">
        <f t="shared" si="49"/>
        <v>0</v>
      </c>
      <c r="G81" s="30"/>
      <c r="H81" s="30"/>
      <c r="I81" s="30">
        <f t="shared" ref="I81" si="53">J81+K81</f>
        <v>98088</v>
      </c>
      <c r="J81" s="30">
        <f>D81+G81</f>
        <v>98088</v>
      </c>
      <c r="K81" s="30"/>
    </row>
    <row r="82" spans="1:11" s="14" customFormat="1" ht="48.75" customHeight="1" x14ac:dyDescent="0.2">
      <c r="A82" s="6">
        <v>42000000</v>
      </c>
      <c r="B82" s="3" t="s">
        <v>134</v>
      </c>
      <c r="C82" s="29">
        <f>D82+E82</f>
        <v>3514793.36</v>
      </c>
      <c r="D82" s="29">
        <f>SUM(D83:D84)</f>
        <v>0</v>
      </c>
      <c r="E82" s="29">
        <f>SUM(E83:E84)</f>
        <v>3514793.36</v>
      </c>
      <c r="F82" s="29">
        <f>G82+H82</f>
        <v>0</v>
      </c>
      <c r="G82" s="29">
        <f>SUM(G83:G84)</f>
        <v>0</v>
      </c>
      <c r="H82" s="29">
        <f>SUM(H83:H84)</f>
        <v>0</v>
      </c>
      <c r="I82" s="29">
        <f>J82+K82</f>
        <v>3514793.36</v>
      </c>
      <c r="J82" s="29">
        <f>SUM(J83:J84)</f>
        <v>0</v>
      </c>
      <c r="K82" s="29">
        <f>SUM(K83:K84)</f>
        <v>3514793.36</v>
      </c>
    </row>
    <row r="83" spans="1:11" s="14" customFormat="1" ht="33.799999999999997" customHeight="1" x14ac:dyDescent="0.2">
      <c r="A83" s="7">
        <v>42020500</v>
      </c>
      <c r="B83" s="4" t="s">
        <v>147</v>
      </c>
      <c r="C83" s="32">
        <f t="shared" si="52"/>
        <v>3514793.36</v>
      </c>
      <c r="D83" s="29"/>
      <c r="E83" s="30">
        <v>3514793.36</v>
      </c>
      <c r="F83" s="30">
        <f t="shared" si="49"/>
        <v>0</v>
      </c>
      <c r="G83" s="29"/>
      <c r="H83" s="30"/>
      <c r="I83" s="30">
        <f t="shared" si="47"/>
        <v>3514793.36</v>
      </c>
      <c r="J83" s="30">
        <f>D83+G83</f>
        <v>0</v>
      </c>
      <c r="K83" s="30">
        <f>E83+H83</f>
        <v>3514793.36</v>
      </c>
    </row>
    <row r="84" spans="1:11" s="28" customFormat="1" ht="54" hidden="1" customHeight="1" x14ac:dyDescent="0.2">
      <c r="A84" s="26">
        <v>42030000</v>
      </c>
      <c r="B84" s="27" t="s">
        <v>133</v>
      </c>
      <c r="C84" s="32">
        <f t="shared" si="52"/>
        <v>0</v>
      </c>
      <c r="D84" s="32">
        <v>0</v>
      </c>
      <c r="E84" s="32"/>
      <c r="F84" s="32"/>
      <c r="G84" s="32"/>
      <c r="H84" s="32"/>
      <c r="I84" s="32">
        <f t="shared" si="47"/>
        <v>0</v>
      </c>
      <c r="J84" s="32">
        <f>D84+G84</f>
        <v>0</v>
      </c>
      <c r="K84" s="32"/>
    </row>
    <row r="85" spans="1:11" s="13" customFormat="1" ht="34.5" customHeight="1" x14ac:dyDescent="0.2">
      <c r="A85" s="6"/>
      <c r="B85" s="3" t="s">
        <v>127</v>
      </c>
      <c r="C85" s="20">
        <f>C67+C68</f>
        <v>1018797118.48</v>
      </c>
      <c r="D85" s="20">
        <f>D67+D68</f>
        <v>999809365</v>
      </c>
      <c r="E85" s="20">
        <f>E67+E68</f>
        <v>18987753.48</v>
      </c>
      <c r="F85" s="20">
        <f>F67+F68</f>
        <v>87432605</v>
      </c>
      <c r="G85" s="20">
        <f>G67+G68</f>
        <v>87174118</v>
      </c>
      <c r="H85" s="20">
        <f t="shared" ref="H85" si="54">H67+H68</f>
        <v>258487</v>
      </c>
      <c r="I85" s="20">
        <f>I67+I68</f>
        <v>1106229723.48</v>
      </c>
      <c r="J85" s="20">
        <f>J67+J68</f>
        <v>1086983483</v>
      </c>
      <c r="K85" s="20">
        <f>K67+K68</f>
        <v>19246240.48</v>
      </c>
    </row>
    <row r="86" spans="1:11" x14ac:dyDescent="0.2">
      <c r="A86" s="15"/>
      <c r="B86" s="16"/>
    </row>
    <row r="87" spans="1:11" x14ac:dyDescent="0.2">
      <c r="I87" s="38">
        <f>I85-C85</f>
        <v>87432605</v>
      </c>
      <c r="J87" s="38">
        <f>J85-D85</f>
        <v>87174118</v>
      </c>
      <c r="K87" s="36"/>
    </row>
    <row r="88" spans="1:11" ht="36" customHeight="1" x14ac:dyDescent="0.3">
      <c r="B88" s="58" t="s">
        <v>149</v>
      </c>
      <c r="C88" s="58"/>
      <c r="D88" s="25"/>
      <c r="E88" s="25"/>
      <c r="F88" s="25"/>
      <c r="G88" s="52" t="s">
        <v>150</v>
      </c>
      <c r="H88" s="52"/>
      <c r="I88" s="17"/>
      <c r="J88" s="17"/>
      <c r="K88" s="17"/>
    </row>
    <row r="89" spans="1:11" ht="18.350000000000001" x14ac:dyDescent="0.2">
      <c r="B89" s="17"/>
      <c r="C89" s="17"/>
      <c r="D89" s="17"/>
      <c r="E89" s="17"/>
      <c r="F89" s="18"/>
      <c r="G89" s="18"/>
      <c r="H89" s="18"/>
      <c r="I89" s="17"/>
      <c r="J89" s="17"/>
      <c r="K89" s="17"/>
    </row>
    <row r="90" spans="1:11" ht="18.350000000000001" x14ac:dyDescent="0.2">
      <c r="B90" s="17"/>
      <c r="C90" s="17"/>
      <c r="D90" s="17"/>
      <c r="E90" s="51"/>
      <c r="F90" s="1"/>
      <c r="G90" s="1"/>
      <c r="H90" s="1"/>
      <c r="I90" s="17"/>
      <c r="J90" s="17"/>
      <c r="K90" s="17"/>
    </row>
    <row r="91" spans="1:11" ht="18.350000000000001" x14ac:dyDescent="0.2">
      <c r="B91" s="17"/>
      <c r="C91" s="17"/>
      <c r="D91" s="17"/>
      <c r="E91" s="17"/>
      <c r="F91" s="19"/>
      <c r="G91" s="19"/>
      <c r="H91" s="19"/>
      <c r="I91" s="17"/>
      <c r="J91" s="17"/>
      <c r="K91" s="17"/>
    </row>
  </sheetData>
  <mergeCells count="8">
    <mergeCell ref="G88:H88"/>
    <mergeCell ref="A1:K1"/>
    <mergeCell ref="A4:A5"/>
    <mergeCell ref="B4:B5"/>
    <mergeCell ref="C4:E4"/>
    <mergeCell ref="F4:H4"/>
    <mergeCell ref="I4:K4"/>
    <mergeCell ref="B88:C88"/>
  </mergeCells>
  <printOptions horizontalCentered="1"/>
  <pageMargins left="0.11811023622047245" right="0.11811023622047245" top="0.59055118110236227" bottom="7.874015748031496E-2" header="0" footer="0"/>
  <pageSetup paperSize="9" scale="66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жовтень</vt:lpstr>
      <vt:lpstr>жовтень!Заголовки_для_печати</vt:lpstr>
      <vt:lpstr>жовтень!Область_печати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220FU6</cp:lastModifiedBy>
  <cp:lastPrinted>2023-09-30T09:09:33Z</cp:lastPrinted>
  <dcterms:created xsi:type="dcterms:W3CDTF">2021-05-27T07:05:27Z</dcterms:created>
  <dcterms:modified xsi:type="dcterms:W3CDTF">2023-10-03T10:33:01Z</dcterms:modified>
</cp:coreProperties>
</file>