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SHARE\0-Старые данные\SHARE\Бюджет 2023\УТОЧНЕННЯ\9_НАСТУПНЕ\"/>
    </mc:Choice>
  </mc:AlternateContent>
  <bookViews>
    <workbookView xWindow="0" yWindow="54" windowWidth="15365" windowHeight="7757"/>
  </bookViews>
  <sheets>
    <sheet name="Зведені пропозиції на уточнення" sheetId="1" r:id="rId1"/>
  </sheets>
  <definedNames>
    <definedName name="_xlnm.Print_Titles" localSheetId="0">'Зведені пропозиції на уточнення'!$3:$4</definedName>
    <definedName name="_xlnm.Print_Area" localSheetId="0">'Зведені пропозиції на уточнення'!$A$1:$L$290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00" i="1" l="1"/>
  <c r="F275" i="1" l="1"/>
  <c r="G275" i="1"/>
  <c r="H275" i="1"/>
  <c r="I275" i="1"/>
  <c r="J275" i="1"/>
  <c r="K275" i="1"/>
  <c r="L275" i="1"/>
  <c r="E275" i="1"/>
  <c r="E179" i="1" l="1"/>
  <c r="D184" i="1"/>
  <c r="F269" i="1" l="1"/>
  <c r="G269" i="1"/>
  <c r="H269" i="1"/>
  <c r="I269" i="1"/>
  <c r="J269" i="1"/>
  <c r="K269" i="1"/>
  <c r="L269" i="1"/>
  <c r="E269" i="1"/>
  <c r="D272" i="1"/>
  <c r="D271" i="1"/>
  <c r="F5" i="1"/>
  <c r="G5" i="1"/>
  <c r="H5" i="1"/>
  <c r="I5" i="1"/>
  <c r="J5" i="1"/>
  <c r="K5" i="1"/>
  <c r="L5" i="1"/>
  <c r="E5" i="1"/>
  <c r="D36" i="1"/>
  <c r="J201" i="1" l="1"/>
  <c r="E251" i="1"/>
  <c r="D255" i="1"/>
  <c r="F280" i="1" l="1"/>
  <c r="G280" i="1"/>
  <c r="H280" i="1"/>
  <c r="I280" i="1"/>
  <c r="J280" i="1"/>
  <c r="K280" i="1"/>
  <c r="L280" i="1"/>
  <c r="E280" i="1"/>
  <c r="F44" i="1" l="1"/>
  <c r="G44" i="1"/>
  <c r="H44" i="1"/>
  <c r="I44" i="1"/>
  <c r="J44" i="1"/>
  <c r="K44" i="1"/>
  <c r="L44" i="1"/>
  <c r="E44" i="1"/>
  <c r="D47" i="1"/>
  <c r="D108" i="1" l="1"/>
  <c r="D109" i="1"/>
  <c r="D107" i="1"/>
  <c r="F48" i="1"/>
  <c r="G48" i="1"/>
  <c r="H48" i="1"/>
  <c r="J48" i="1"/>
  <c r="K48" i="1"/>
  <c r="L48" i="1"/>
  <c r="E48" i="1"/>
  <c r="D50" i="1"/>
  <c r="D51" i="1"/>
  <c r="D81" i="1" l="1"/>
  <c r="I16" i="1"/>
  <c r="D147" i="1"/>
  <c r="F146" i="1"/>
  <c r="G146" i="1"/>
  <c r="H146" i="1"/>
  <c r="I146" i="1"/>
  <c r="J146" i="1"/>
  <c r="K146" i="1"/>
  <c r="L146" i="1"/>
  <c r="E146" i="1"/>
  <c r="D146" i="1" s="1"/>
  <c r="E281" i="1"/>
  <c r="F260" i="1"/>
  <c r="G260" i="1"/>
  <c r="H260" i="1"/>
  <c r="I260" i="1"/>
  <c r="J260" i="1"/>
  <c r="K260" i="1"/>
  <c r="L260" i="1"/>
  <c r="E260" i="1"/>
  <c r="D265" i="1"/>
  <c r="F278" i="1"/>
  <c r="G278" i="1"/>
  <c r="H278" i="1"/>
  <c r="I278" i="1"/>
  <c r="J278" i="1"/>
  <c r="K278" i="1"/>
  <c r="L278" i="1"/>
  <c r="F98" i="1" l="1"/>
  <c r="F248" i="1"/>
  <c r="G98" i="1"/>
  <c r="H98" i="1"/>
  <c r="I98" i="1"/>
  <c r="J98" i="1"/>
  <c r="K98" i="1"/>
  <c r="L98" i="1"/>
  <c r="E98" i="1"/>
  <c r="D100" i="1" l="1"/>
  <c r="D137" i="1"/>
  <c r="D125" i="1"/>
  <c r="D201" i="1"/>
  <c r="J180" i="1" l="1"/>
  <c r="D284" i="1" l="1"/>
  <c r="D285" i="1"/>
  <c r="D96" i="1"/>
  <c r="I32" i="1"/>
  <c r="F22" i="1"/>
  <c r="G22" i="1"/>
  <c r="H22" i="1"/>
  <c r="I22" i="1"/>
  <c r="J22" i="1"/>
  <c r="K22" i="1"/>
  <c r="L22" i="1"/>
  <c r="E22" i="1"/>
  <c r="D24" i="1"/>
  <c r="D95" i="1" l="1"/>
  <c r="D83" i="1"/>
  <c r="F246" i="1" l="1"/>
  <c r="J246" i="1"/>
  <c r="D274" i="1" l="1"/>
  <c r="F230" i="1" l="1"/>
  <c r="F14" i="1"/>
  <c r="G14" i="1"/>
  <c r="H14" i="1"/>
  <c r="I14" i="1"/>
  <c r="J14" i="1"/>
  <c r="K14" i="1"/>
  <c r="L14" i="1"/>
  <c r="E14" i="1"/>
  <c r="F228" i="1"/>
  <c r="G228" i="1"/>
  <c r="H228" i="1"/>
  <c r="I228" i="1"/>
  <c r="J228" i="1"/>
  <c r="K228" i="1"/>
  <c r="L228" i="1"/>
  <c r="E228" i="1"/>
  <c r="D42" i="1" l="1"/>
  <c r="D43" i="1"/>
  <c r="F39" i="1"/>
  <c r="G39" i="1"/>
  <c r="H39" i="1"/>
  <c r="I39" i="1"/>
  <c r="J39" i="1"/>
  <c r="K39" i="1"/>
  <c r="L39" i="1"/>
  <c r="E39" i="1"/>
  <c r="E101" i="1"/>
  <c r="F101" i="1"/>
  <c r="G101" i="1"/>
  <c r="H101" i="1"/>
  <c r="I101" i="1"/>
  <c r="J101" i="1"/>
  <c r="K101" i="1"/>
  <c r="L101" i="1"/>
  <c r="D103" i="1"/>
  <c r="D16" i="1"/>
  <c r="D15" i="1"/>
  <c r="D124" i="1" l="1"/>
  <c r="D136" i="1"/>
  <c r="F113" i="1" l="1"/>
  <c r="G113" i="1"/>
  <c r="H113" i="1"/>
  <c r="J113" i="1"/>
  <c r="K113" i="1"/>
  <c r="L113" i="1"/>
  <c r="E113" i="1"/>
  <c r="D283" i="1"/>
  <c r="I117" i="1" l="1"/>
  <c r="I114" i="1"/>
  <c r="I113" i="1" s="1"/>
  <c r="F172" i="1" l="1"/>
  <c r="G172" i="1"/>
  <c r="H172" i="1"/>
  <c r="I172" i="1"/>
  <c r="J172" i="1"/>
  <c r="K172" i="1"/>
  <c r="L172" i="1"/>
  <c r="E172" i="1"/>
  <c r="D175" i="1"/>
  <c r="D176" i="1"/>
  <c r="F104" i="1"/>
  <c r="G104" i="1"/>
  <c r="H104" i="1"/>
  <c r="I104" i="1"/>
  <c r="J104" i="1"/>
  <c r="K104" i="1"/>
  <c r="L104" i="1"/>
  <c r="E104" i="1"/>
  <c r="I106" i="1"/>
  <c r="F71" i="1"/>
  <c r="G71" i="1"/>
  <c r="H71" i="1"/>
  <c r="I71" i="1"/>
  <c r="J71" i="1"/>
  <c r="K71" i="1"/>
  <c r="L71" i="1"/>
  <c r="E71" i="1"/>
  <c r="D74" i="1"/>
  <c r="D174" i="1"/>
  <c r="D53" i="1"/>
  <c r="D115" i="1" l="1"/>
  <c r="D106" i="1"/>
  <c r="D110" i="1"/>
  <c r="F68" i="1"/>
  <c r="G68" i="1"/>
  <c r="H68" i="1"/>
  <c r="I68" i="1"/>
  <c r="J68" i="1"/>
  <c r="K68" i="1"/>
  <c r="L68" i="1"/>
  <c r="E68" i="1"/>
  <c r="D70" i="1"/>
  <c r="D65" i="1"/>
  <c r="F56" i="1" l="1"/>
  <c r="G56" i="1"/>
  <c r="H56" i="1"/>
  <c r="J56" i="1"/>
  <c r="K56" i="1"/>
  <c r="L56" i="1"/>
  <c r="E56" i="1"/>
  <c r="D64" i="1"/>
  <c r="D112" i="1"/>
  <c r="F78" i="1"/>
  <c r="F77" i="1" s="1"/>
  <c r="G78" i="1"/>
  <c r="G77" i="1" s="1"/>
  <c r="H78" i="1"/>
  <c r="H77" i="1" s="1"/>
  <c r="I78" i="1"/>
  <c r="J78" i="1"/>
  <c r="K78" i="1"/>
  <c r="K77" i="1" s="1"/>
  <c r="L78" i="1"/>
  <c r="L77" i="1" s="1"/>
  <c r="E78" i="1"/>
  <c r="E77" i="1" s="1"/>
  <c r="D79" i="1"/>
  <c r="D80" i="1"/>
  <c r="F6" i="1"/>
  <c r="G6" i="1"/>
  <c r="H6" i="1"/>
  <c r="I6" i="1"/>
  <c r="J6" i="1"/>
  <c r="K6" i="1"/>
  <c r="L6" i="1"/>
  <c r="E6" i="1"/>
  <c r="D12" i="1"/>
  <c r="D9" i="1"/>
  <c r="F118" i="1" l="1"/>
  <c r="G118" i="1"/>
  <c r="H118" i="1"/>
  <c r="I118" i="1"/>
  <c r="J118" i="1"/>
  <c r="K118" i="1"/>
  <c r="L118" i="1"/>
  <c r="E118" i="1"/>
  <c r="D117" i="1"/>
  <c r="F116" i="1"/>
  <c r="F111" i="1" s="1"/>
  <c r="G116" i="1"/>
  <c r="G111" i="1" s="1"/>
  <c r="H116" i="1"/>
  <c r="H111" i="1" s="1"/>
  <c r="I116" i="1"/>
  <c r="I111" i="1" s="1"/>
  <c r="J116" i="1"/>
  <c r="K116" i="1"/>
  <c r="L116" i="1"/>
  <c r="L111" i="1" s="1"/>
  <c r="E116" i="1"/>
  <c r="D114" i="1"/>
  <c r="D119" i="1"/>
  <c r="D218" i="1"/>
  <c r="D214" i="1"/>
  <c r="G164" i="1"/>
  <c r="H164" i="1"/>
  <c r="I164" i="1"/>
  <c r="J164" i="1"/>
  <c r="K164" i="1"/>
  <c r="L164" i="1"/>
  <c r="E164" i="1"/>
  <c r="D168" i="1"/>
  <c r="I282" i="1"/>
  <c r="F232" i="1"/>
  <c r="G232" i="1"/>
  <c r="H232" i="1"/>
  <c r="I232" i="1"/>
  <c r="J232" i="1"/>
  <c r="K232" i="1"/>
  <c r="L232" i="1"/>
  <c r="E232" i="1"/>
  <c r="D243" i="1"/>
  <c r="F144" i="1"/>
  <c r="G144" i="1"/>
  <c r="H144" i="1"/>
  <c r="I144" i="1"/>
  <c r="J144" i="1"/>
  <c r="K144" i="1"/>
  <c r="L144" i="1"/>
  <c r="E144" i="1"/>
  <c r="G244" i="1"/>
  <c r="H244" i="1"/>
  <c r="I244" i="1"/>
  <c r="K244" i="1"/>
  <c r="L244" i="1"/>
  <c r="E244" i="1"/>
  <c r="D248" i="1"/>
  <c r="D247" i="1"/>
  <c r="I158" i="1"/>
  <c r="J245" i="1"/>
  <c r="F251" i="1"/>
  <c r="G251" i="1"/>
  <c r="H251" i="1"/>
  <c r="I251" i="1"/>
  <c r="J251" i="1"/>
  <c r="K251" i="1"/>
  <c r="L251" i="1"/>
  <c r="D257" i="1"/>
  <c r="J111" i="1" l="1"/>
  <c r="K111" i="1"/>
  <c r="D282" i="1"/>
  <c r="E111" i="1"/>
  <c r="D111" i="1" s="1"/>
  <c r="D116" i="1"/>
  <c r="D118" i="1"/>
  <c r="F157" i="1" l="1"/>
  <c r="G157" i="1"/>
  <c r="H157" i="1"/>
  <c r="I157" i="1"/>
  <c r="J157" i="1"/>
  <c r="K157" i="1"/>
  <c r="L157" i="1"/>
  <c r="E157" i="1"/>
  <c r="D163" i="1" l="1"/>
  <c r="D159" i="1"/>
  <c r="D167" i="1" l="1"/>
  <c r="D252" i="1" l="1"/>
  <c r="D253" i="1"/>
  <c r="D254" i="1"/>
  <c r="D63" i="1" l="1"/>
  <c r="I55" i="1"/>
  <c r="D230" i="1" l="1"/>
  <c r="D229" i="1"/>
  <c r="E268" i="1"/>
  <c r="F268" i="1"/>
  <c r="G268" i="1"/>
  <c r="H268" i="1"/>
  <c r="I268" i="1"/>
  <c r="J268" i="1"/>
  <c r="D270" i="1"/>
  <c r="D273" i="1"/>
  <c r="E276" i="1"/>
  <c r="F276" i="1"/>
  <c r="I276" i="1"/>
  <c r="J276" i="1"/>
  <c r="K276" i="1"/>
  <c r="L276" i="1"/>
  <c r="D277" i="1"/>
  <c r="E279" i="1"/>
  <c r="E278" i="1" s="1"/>
  <c r="D281" i="1"/>
  <c r="D228" i="1" l="1"/>
  <c r="D280" i="1"/>
  <c r="D279" i="1"/>
  <c r="D276" i="1"/>
  <c r="D268" i="1"/>
  <c r="D269" i="1"/>
  <c r="D278" i="1"/>
  <c r="F244" i="1"/>
  <c r="J244" i="1"/>
  <c r="D45" i="1"/>
  <c r="D46" i="1"/>
  <c r="D275" i="1" l="1"/>
  <c r="D44" i="1"/>
  <c r="D10" i="1"/>
  <c r="F28" i="1"/>
  <c r="G28" i="1"/>
  <c r="H28" i="1"/>
  <c r="J28" i="1"/>
  <c r="K28" i="1"/>
  <c r="L28" i="1"/>
  <c r="E28" i="1"/>
  <c r="D33" i="1"/>
  <c r="J127" i="1" l="1"/>
  <c r="J126" i="1" s="1"/>
  <c r="J121" i="1" s="1"/>
  <c r="I49" i="1"/>
  <c r="I48" i="1" s="1"/>
  <c r="E150" i="1"/>
  <c r="F150" i="1"/>
  <c r="G150" i="1"/>
  <c r="H150" i="1"/>
  <c r="I150" i="1"/>
  <c r="J150" i="1"/>
  <c r="K150" i="1"/>
  <c r="L150" i="1"/>
  <c r="D156" i="1"/>
  <c r="F142" i="1"/>
  <c r="F134" i="1" s="1"/>
  <c r="G142" i="1"/>
  <c r="G134" i="1" s="1"/>
  <c r="H142" i="1"/>
  <c r="H134" i="1" s="1"/>
  <c r="I142" i="1"/>
  <c r="I134" i="1" s="1"/>
  <c r="J142" i="1"/>
  <c r="J134" i="1" s="1"/>
  <c r="K142" i="1"/>
  <c r="K134" i="1" s="1"/>
  <c r="L142" i="1"/>
  <c r="L134" i="1" s="1"/>
  <c r="E142" i="1"/>
  <c r="E134" i="1" s="1"/>
  <c r="D143" i="1"/>
  <c r="D130" i="1"/>
  <c r="D155" i="1"/>
  <c r="F126" i="1"/>
  <c r="F121" i="1" s="1"/>
  <c r="G126" i="1"/>
  <c r="G121" i="1" s="1"/>
  <c r="H126" i="1"/>
  <c r="H121" i="1" s="1"/>
  <c r="I126" i="1"/>
  <c r="I121" i="1" s="1"/>
  <c r="K126" i="1"/>
  <c r="K121" i="1" s="1"/>
  <c r="L126" i="1"/>
  <c r="L121" i="1" s="1"/>
  <c r="E126" i="1"/>
  <c r="E121" i="1" s="1"/>
  <c r="D131" i="1"/>
  <c r="D128" i="1"/>
  <c r="D129" i="1"/>
  <c r="D152" i="1"/>
  <c r="D153" i="1"/>
  <c r="D154" i="1"/>
  <c r="E177" i="1"/>
  <c r="E170" i="1"/>
  <c r="G37" i="1"/>
  <c r="H37" i="1"/>
  <c r="I37" i="1"/>
  <c r="J37" i="1"/>
  <c r="K37" i="1"/>
  <c r="L37" i="1"/>
  <c r="E37" i="1"/>
  <c r="F38" i="1"/>
  <c r="F37" i="1" s="1"/>
  <c r="D122" i="1"/>
  <c r="D105" i="1"/>
  <c r="D97" i="1"/>
  <c r="D82" i="1"/>
  <c r="F26" i="1"/>
  <c r="G26" i="1"/>
  <c r="H26" i="1"/>
  <c r="I26" i="1"/>
  <c r="J26" i="1"/>
  <c r="K26" i="1"/>
  <c r="L26" i="1"/>
  <c r="E26" i="1"/>
  <c r="D27" i="1"/>
  <c r="D264" i="1"/>
  <c r="D263" i="1"/>
  <c r="D259" i="1"/>
  <c r="D258" i="1"/>
  <c r="D134" i="1" l="1"/>
  <c r="D246" i="1"/>
  <c r="D127" i="1"/>
  <c r="D150" i="1"/>
  <c r="D142" i="1"/>
  <c r="D126" i="1"/>
  <c r="D38" i="1"/>
  <c r="D37" i="1"/>
  <c r="D26" i="1"/>
  <c r="D242" i="1" l="1"/>
  <c r="F166" i="1"/>
  <c r="F164" i="1" s="1"/>
  <c r="D161" i="1"/>
  <c r="D99" i="1"/>
  <c r="D166" i="1" l="1"/>
  <c r="D98" i="1"/>
  <c r="D262" i="1"/>
  <c r="F17" i="1"/>
  <c r="G17" i="1"/>
  <c r="H17" i="1"/>
  <c r="I17" i="1"/>
  <c r="J17" i="1"/>
  <c r="K17" i="1"/>
  <c r="L17" i="1"/>
  <c r="E17" i="1"/>
  <c r="D21" i="1"/>
  <c r="D20" i="1"/>
  <c r="D13" i="1"/>
  <c r="D11" i="1"/>
  <c r="F177" i="1" l="1"/>
  <c r="G177" i="1"/>
  <c r="H177" i="1"/>
  <c r="I177" i="1"/>
  <c r="J177" i="1"/>
  <c r="D178" i="1"/>
  <c r="D113" i="1"/>
  <c r="F266" i="1"/>
  <c r="G266" i="1"/>
  <c r="H266" i="1"/>
  <c r="I266" i="1"/>
  <c r="J266" i="1"/>
  <c r="E266" i="1"/>
  <c r="D267" i="1"/>
  <c r="D261" i="1"/>
  <c r="D241" i="1"/>
  <c r="D173" i="1"/>
  <c r="F249" i="1"/>
  <c r="G249" i="1"/>
  <c r="H249" i="1"/>
  <c r="I249" i="1"/>
  <c r="J249" i="1"/>
  <c r="K249" i="1"/>
  <c r="L249" i="1"/>
  <c r="E249" i="1"/>
  <c r="G148" i="1"/>
  <c r="H148" i="1"/>
  <c r="G132" i="1"/>
  <c r="G120" i="1" s="1"/>
  <c r="H132" i="1"/>
  <c r="H120" i="1" s="1"/>
  <c r="G75" i="1"/>
  <c r="H75" i="1"/>
  <c r="G66" i="1"/>
  <c r="H66" i="1"/>
  <c r="G54" i="1"/>
  <c r="H54" i="1"/>
  <c r="G34" i="1"/>
  <c r="H34" i="1"/>
  <c r="D190" i="1"/>
  <c r="D207" i="1"/>
  <c r="D206" i="1"/>
  <c r="J205" i="1"/>
  <c r="D205" i="1" s="1"/>
  <c r="J202" i="1"/>
  <c r="D202" i="1" s="1"/>
  <c r="D204" i="1"/>
  <c r="D189" i="1"/>
  <c r="D210" i="1"/>
  <c r="D200" i="1"/>
  <c r="D203" i="1"/>
  <c r="H52" i="1" l="1"/>
  <c r="H169" i="1"/>
  <c r="G52" i="1"/>
  <c r="G169" i="1"/>
  <c r="D177" i="1"/>
  <c r="D260" i="1"/>
  <c r="D266" i="1"/>
  <c r="G286" i="1" l="1"/>
  <c r="H286" i="1"/>
  <c r="D209" i="1" l="1"/>
  <c r="D208" i="1"/>
  <c r="D192" i="1"/>
  <c r="D195" i="1"/>
  <c r="D233" i="1"/>
  <c r="D191" i="1"/>
  <c r="J187" i="1"/>
  <c r="J222" i="1" l="1"/>
  <c r="D250" i="1"/>
  <c r="D145" i="1" l="1"/>
  <c r="D144" i="1"/>
  <c r="D61" i="1" l="1"/>
  <c r="D62" i="1"/>
  <c r="I60" i="1"/>
  <c r="D60" i="1" s="1"/>
  <c r="I59" i="1"/>
  <c r="I56" i="1" s="1"/>
  <c r="F54" i="1"/>
  <c r="J54" i="1"/>
  <c r="J52" i="1" s="1"/>
  <c r="K54" i="1"/>
  <c r="L54" i="1"/>
  <c r="E54" i="1"/>
  <c r="D55" i="1"/>
  <c r="F66" i="1"/>
  <c r="I66" i="1"/>
  <c r="J66" i="1"/>
  <c r="K66" i="1"/>
  <c r="L66" i="1"/>
  <c r="E66" i="1"/>
  <c r="F75" i="1"/>
  <c r="I75" i="1"/>
  <c r="J75" i="1"/>
  <c r="K75" i="1"/>
  <c r="L75" i="1"/>
  <c r="E75" i="1"/>
  <c r="D76" i="1"/>
  <c r="D67" i="1"/>
  <c r="D69" i="1"/>
  <c r="D57" i="1"/>
  <c r="D58" i="1"/>
  <c r="D59" i="1" l="1"/>
  <c r="D66" i="1"/>
  <c r="I54" i="1"/>
  <c r="D56" i="1"/>
  <c r="D75" i="1"/>
  <c r="D54" i="1" l="1"/>
  <c r="I52" i="1"/>
  <c r="F179" i="1" l="1"/>
  <c r="I179" i="1"/>
  <c r="J179" i="1"/>
  <c r="K179" i="1"/>
  <c r="K169" i="1" s="1"/>
  <c r="L179" i="1"/>
  <c r="L169" i="1" s="1"/>
  <c r="E169" i="1"/>
  <c r="D223" i="1"/>
  <c r="D221" i="1"/>
  <c r="D222" i="1"/>
  <c r="D224" i="1"/>
  <c r="D225" i="1"/>
  <c r="D226" i="1"/>
  <c r="D227" i="1"/>
  <c r="D245" i="1" l="1"/>
  <c r="D249" i="1" l="1"/>
  <c r="D172" i="1" l="1"/>
  <c r="D102" i="1"/>
  <c r="D68" i="1"/>
  <c r="J88" i="1"/>
  <c r="J77" i="1" s="1"/>
  <c r="I88" i="1"/>
  <c r="D85" i="1"/>
  <c r="D86" i="1"/>
  <c r="D87" i="1"/>
  <c r="D89" i="1"/>
  <c r="D90" i="1"/>
  <c r="D91" i="1"/>
  <c r="D92" i="1"/>
  <c r="D93" i="1"/>
  <c r="D94" i="1"/>
  <c r="D78" i="1"/>
  <c r="D101" i="1" l="1"/>
  <c r="D104" i="1"/>
  <c r="D88" i="1"/>
  <c r="I84" i="1" l="1"/>
  <c r="I77" i="1" s="1"/>
  <c r="D84" i="1" l="1"/>
  <c r="D77" i="1"/>
  <c r="D140" i="1"/>
  <c r="D141" i="1"/>
  <c r="D139" i="1"/>
  <c r="D160" i="1"/>
  <c r="F132" i="1" l="1"/>
  <c r="I132" i="1"/>
  <c r="J132" i="1"/>
  <c r="K132" i="1"/>
  <c r="L132" i="1"/>
  <c r="E132" i="1"/>
  <c r="D133" i="1"/>
  <c r="D138" i="1"/>
  <c r="D18" i="1"/>
  <c r="D19" i="1"/>
  <c r="D41" i="1"/>
  <c r="D132" i="1" l="1"/>
  <c r="D17" i="1"/>
  <c r="I29" i="1" l="1"/>
  <c r="I28" i="1" s="1"/>
  <c r="D31" i="1"/>
  <c r="D30" i="1"/>
  <c r="D14" i="1"/>
  <c r="D211" i="1" l="1"/>
  <c r="D197" i="1"/>
  <c r="D188" i="1"/>
  <c r="D186" i="1"/>
  <c r="D181" i="1"/>
  <c r="D182" i="1"/>
  <c r="D183" i="1"/>
  <c r="D185" i="1"/>
  <c r="D256" i="1"/>
  <c r="D235" i="1" l="1"/>
  <c r="D198" i="1"/>
  <c r="I170" i="1"/>
  <c r="I169" i="1" s="1"/>
  <c r="J170" i="1"/>
  <c r="J169" i="1" s="1"/>
  <c r="I148" i="1"/>
  <c r="I120" i="1" s="1"/>
  <c r="J148" i="1"/>
  <c r="J120" i="1" s="1"/>
  <c r="I34" i="1"/>
  <c r="J34" i="1"/>
  <c r="D135" i="1"/>
  <c r="J286" i="1" l="1"/>
  <c r="I286" i="1"/>
  <c r="D196" i="1"/>
  <c r="D193" i="1"/>
  <c r="D194" i="1"/>
  <c r="D234" i="1"/>
  <c r="D240" i="1"/>
  <c r="D187" i="1"/>
  <c r="D199" i="1"/>
  <c r="D220" i="1"/>
  <c r="D219" i="1"/>
  <c r="D216" i="1"/>
  <c r="D212" i="1"/>
  <c r="D215" i="1"/>
  <c r="D217" i="1"/>
  <c r="D213" i="1"/>
  <c r="D123" i="1"/>
  <c r="D121" i="1" l="1"/>
  <c r="D251" i="1" l="1"/>
  <c r="F148" i="1" l="1"/>
  <c r="F120" i="1" s="1"/>
  <c r="K148" i="1"/>
  <c r="K120" i="1" s="1"/>
  <c r="L148" i="1"/>
  <c r="L120" i="1" s="1"/>
  <c r="E148" i="1"/>
  <c r="D149" i="1"/>
  <c r="D165" i="1"/>
  <c r="F34" i="1"/>
  <c r="K34" i="1"/>
  <c r="L34" i="1"/>
  <c r="E34" i="1"/>
  <c r="D35" i="1"/>
  <c r="D40" i="1"/>
  <c r="D120" i="1" l="1"/>
  <c r="E120" i="1"/>
  <c r="D39" i="1"/>
  <c r="D148" i="1"/>
  <c r="D34" i="1"/>
  <c r="D164" i="1"/>
  <c r="F52" i="1" l="1"/>
  <c r="K52" i="1"/>
  <c r="L52" i="1"/>
  <c r="E52" i="1"/>
  <c r="D72" i="1"/>
  <c r="D73" i="1"/>
  <c r="D239" i="1"/>
  <c r="D238" i="1"/>
  <c r="D180" i="1"/>
  <c r="D52" i="1" l="1"/>
  <c r="D71" i="1"/>
  <c r="D179" i="1"/>
  <c r="D29" i="1" l="1"/>
  <c r="D7" i="1"/>
  <c r="D49" i="1" l="1"/>
  <c r="D48" i="1" l="1"/>
  <c r="L286" i="1" l="1"/>
  <c r="K286" i="1"/>
  <c r="D151" i="1" l="1"/>
  <c r="E286" i="1"/>
  <c r="D23" i="1"/>
  <c r="D25" i="1"/>
  <c r="F170" i="1"/>
  <c r="F169" i="1" s="1"/>
  <c r="F286" i="1" l="1"/>
  <c r="D169" i="1"/>
  <c r="D22" i="1"/>
  <c r="D170" i="1"/>
  <c r="D286" i="1" l="1"/>
  <c r="D236" i="1"/>
  <c r="D237" i="1"/>
  <c r="D8" i="1" l="1"/>
  <c r="D32" i="1"/>
  <c r="D28" i="1" l="1"/>
  <c r="D6" i="1"/>
  <c r="D5" i="1" l="1"/>
  <c r="D244" i="1"/>
  <c r="D171" i="1"/>
  <c r="D232" i="1" l="1"/>
  <c r="D157" i="1"/>
  <c r="D158" i="1"/>
  <c r="D162" i="1"/>
</calcChain>
</file>

<file path=xl/sharedStrings.xml><?xml version="1.0" encoding="utf-8"?>
<sst xmlns="http://schemas.openxmlformats.org/spreadsheetml/2006/main" count="383" uniqueCount="331">
  <si>
    <t>1.</t>
  </si>
  <si>
    <t>2.</t>
  </si>
  <si>
    <t>Відділ комунального господарства та благоустрою</t>
  </si>
  <si>
    <t>назва головного розпорядника/вид робіт</t>
  </si>
  <si>
    <t>РАЗОМ</t>
  </si>
  <si>
    <t>3.</t>
  </si>
  <si>
    <t>ЗАГАЛЬНА СУМА, грн</t>
  </si>
  <si>
    <t>Управління капітального будівництва</t>
  </si>
  <si>
    <t>ЗФ</t>
  </si>
  <si>
    <t>Передача коштів до БР</t>
  </si>
  <si>
    <t>№</t>
  </si>
  <si>
    <t>ТКПКВК МБ</t>
  </si>
  <si>
    <t>4.</t>
  </si>
  <si>
    <t>Фінансове управління</t>
  </si>
  <si>
    <t>9770</t>
  </si>
  <si>
    <t>Інші субвенції з місцевого бюджету</t>
  </si>
  <si>
    <t>9800</t>
  </si>
  <si>
    <t>Субвенція з місцевого бюджету державному бюджету на виконання програм соціально-економічного розвитку регіонів</t>
  </si>
  <si>
    <t>Управління комунальної власності та земельних відносин</t>
  </si>
  <si>
    <t>7693</t>
  </si>
  <si>
    <t>Інші заходи, пов'язані з економічною діяльністю</t>
  </si>
  <si>
    <t>6030</t>
  </si>
  <si>
    <t>Організація благоустрою населених пунктів</t>
  </si>
  <si>
    <t>Виконавчий комітет</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</si>
  <si>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</si>
  <si>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</si>
  <si>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2111</t>
  </si>
  <si>
    <t>Первинна медична допомога населенню, що надається центрами первинної медичної (медико-санітарної) допомоги</t>
  </si>
  <si>
    <r>
      <t xml:space="preserve">Малодолинська с/а </t>
    </r>
    <r>
      <rPr>
        <sz val="14"/>
        <color theme="1"/>
        <rFont val="Times New Roman"/>
        <family val="1"/>
        <charset val="204"/>
      </rPr>
      <t>- придбання комп'ютера, багатофункціонального пристрою</t>
    </r>
  </si>
  <si>
    <t>Виконком - нерозподілені видатки</t>
  </si>
  <si>
    <t>Субвенція обласному бюджету Одеської області - на здійснення централізованого забезпечення необхідної матеріально – технічної бази, військовим обладнанням та технікою для Збройних Сил України за Міською цільовою програмою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t>
  </si>
  <si>
    <r>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t>
    </r>
    <r>
      <rPr>
        <b/>
        <sz val="14"/>
        <color theme="1"/>
        <rFont val="Times New Roman"/>
        <family val="1"/>
        <charset val="204"/>
      </rPr>
      <t>Олександрійська, 10</t>
    </r>
  </si>
  <si>
    <r>
      <rPr>
        <b/>
        <sz val="14"/>
        <color theme="1"/>
        <rFont val="Times New Roman"/>
        <family val="1"/>
        <charset val="204"/>
      </rPr>
      <t>КП "МУЖКГ"</t>
    </r>
    <r>
      <rPr>
        <sz val="14"/>
        <color theme="1"/>
        <rFont val="Times New Roman"/>
        <family val="1"/>
        <charset val="204"/>
      </rPr>
      <t xml:space="preserve"> - фінансова підтримка (покриття витрат на управління багатоквартирним будинком та поводження з побутовими відходами ОСББ "Мирний 30" (м.Чорноморськ, пр-т Миру, 30) за розміщення в нежитловому приміщенні Чорноморської міської організації Української спілки ветеранів Афганістану (Воїнів-інтернаціоналістів)</t>
    </r>
  </si>
  <si>
    <t>Цільовий фонд</t>
  </si>
  <si>
    <t>за рахунок доходів</t>
  </si>
  <si>
    <t>за рахунок залишку</t>
  </si>
  <si>
    <t>7691</t>
  </si>
  <si>
    <t>Виконання заходів за рахунок цільових фондів, утворених Верховною Радою Автономної Республіки Крим, органами місцевого самоврядування і місцевими органами виконавчої влади і фондів, утворених Верховною Радою Автономної Республіки Крим, органами місцевого самоврядування і місцевими органами виконавчої влади</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</si>
  <si>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</si>
  <si>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6013</t>
  </si>
  <si>
    <t>Придбання насосу для заміни на ГКНС м.Чорноморська</t>
  </si>
  <si>
    <t>7310</t>
  </si>
  <si>
    <t>Будівництво об'єктів житлово-комунального господарства</t>
  </si>
  <si>
    <t>8230</t>
  </si>
  <si>
    <t>Інші заходи громадського порядку та безпеки</t>
  </si>
  <si>
    <r>
      <rPr>
        <b/>
        <sz val="14"/>
        <color theme="1"/>
        <rFont val="Times New Roman"/>
        <family val="1"/>
        <charset val="204"/>
      </rPr>
      <t>Бурлачобалківська с/а</t>
    </r>
    <r>
      <rPr>
        <sz val="14"/>
        <color theme="1"/>
        <rFont val="Times New Roman"/>
        <family val="1"/>
        <charset val="204"/>
      </rPr>
      <t xml:space="preserve"> - оплата інших комунальних послуг</t>
    </r>
  </si>
  <si>
    <t>6011</t>
  </si>
  <si>
    <t>Експлуатація та технічне обслуговування житлового фонду</t>
  </si>
  <si>
    <t>Капітальний ремонт житлового фонду (нерозподілені видатки)</t>
  </si>
  <si>
    <r>
      <t xml:space="preserve">Відновлення елементів благоустрою - капітальний ремонт  прибудинкової території за адресою: м.Чорноморськ, </t>
    </r>
    <r>
      <rPr>
        <b/>
        <sz val="14"/>
        <color theme="1"/>
        <rFont val="Times New Roman"/>
        <family val="1"/>
        <charset val="204"/>
      </rPr>
      <t>вул.Паркова, 20</t>
    </r>
  </si>
  <si>
    <r>
      <t xml:space="preserve">Відновлення елементів благоустрою - капітальний ремонт прибудинкової території (відведення дощових та поверхневих вод) за адресою: м.Чорноморськ, </t>
    </r>
    <r>
      <rPr>
        <b/>
        <sz val="14"/>
        <color theme="1"/>
        <rFont val="Times New Roman"/>
        <family val="1"/>
        <charset val="204"/>
      </rPr>
      <t>вул.Паркова, 20</t>
    </r>
  </si>
  <si>
    <t>Управління освіти</t>
  </si>
  <si>
    <t>5031</t>
  </si>
  <si>
    <t>Утримання та навчально-тренувальна робота комунальних дитячо-юнацьких спортивних шкіл</t>
  </si>
  <si>
    <t>Оплата комунальних послуг (теплопостачання)</t>
  </si>
  <si>
    <t>Оплата інших послуг (крім комунальних) - оплата оренди великої спортивної зали у Палаці спорту "Юність" для занять відділення гандболу</t>
  </si>
  <si>
    <t>5.</t>
  </si>
  <si>
    <t>6.</t>
  </si>
  <si>
    <t>8110</t>
  </si>
  <si>
    <t>Заходи із запобігання та ліквідації надзвичайних ситуацій та наслідків стихійного лиха</t>
  </si>
  <si>
    <t>Ліквідація наслідків ракетних ударів на території Чорноморської міської територіальної громади в результаті збройної агресії Російської Федерації проти України - поточний ремонт вікон Олександрівської амбулаторії сімейної медицини за адресою: м. Чорноморськ, смт Олександрівка, вул. Перемоги, 64</t>
  </si>
  <si>
    <t>7373</t>
  </si>
  <si>
    <t>Реалізація проектів (заходів) з відновлення медичних установ та закладів, пошкоджених / знищених внаслідок збройної агресії, за рахунок коштів місцевих бюджетів</t>
  </si>
  <si>
    <t>Ліквідація наслідків ракетних ударів на території Чорноморської міської територіальної громади в результаті збройної агресії Російської Федерації проти України</t>
  </si>
  <si>
    <t>7640</t>
  </si>
  <si>
    <t>Заходи з енергозбереження</t>
  </si>
  <si>
    <r>
      <t xml:space="preserve">Капітальний ремонт багатоквартирного будинку (ремонт вхідних груп) за адресою: м.Чорноморськ, </t>
    </r>
    <r>
      <rPr>
        <b/>
        <sz val="14"/>
        <rFont val="Times New Roman"/>
        <family val="1"/>
        <charset val="204"/>
      </rPr>
      <t>вул.В.Шума, 13а</t>
    </r>
  </si>
  <si>
    <r>
      <t>Капітальний ремонт багатоквартирного будинку за адресою: м.Чорноморськ,</t>
    </r>
    <r>
      <rPr>
        <b/>
        <sz val="14"/>
        <color theme="1"/>
        <rFont val="Times New Roman"/>
        <family val="1"/>
        <charset val="204"/>
      </rPr>
      <t xml:space="preserve"> вул. Паркова, 22</t>
    </r>
  </si>
  <si>
    <r>
      <t xml:space="preserve">Капітальний ремонт внутрішньобудинкових мереж багатоквартирного будинку за адресою: м.Чорноморськ, </t>
    </r>
    <r>
      <rPr>
        <b/>
        <sz val="14"/>
        <color theme="1"/>
        <rFont val="Times New Roman"/>
        <family val="1"/>
        <charset val="204"/>
      </rPr>
      <t>вул.В.Шума, 13</t>
    </r>
  </si>
  <si>
    <r>
      <t xml:space="preserve">Капітальний ремонт багатоквартирного будинку  (ремонт вхідних груп) за адресою: </t>
    </r>
    <r>
      <rPr>
        <b/>
        <sz val="14"/>
        <color theme="1"/>
        <rFont val="Times New Roman"/>
        <family val="1"/>
        <charset val="204"/>
      </rPr>
      <t>вул. В. Шума 17</t>
    </r>
  </si>
  <si>
    <r>
      <t xml:space="preserve">Капітальний ремонт багатоквартирного будинку (відновлення вхідних груп та заміна поштових скриньок) за адресою: м.Чорноморськ, </t>
    </r>
    <r>
      <rPr>
        <b/>
        <sz val="14"/>
        <color theme="1"/>
        <rFont val="Times New Roman"/>
        <family val="1"/>
        <charset val="204"/>
      </rPr>
      <t>вул.В.Шума, 17-А</t>
    </r>
  </si>
  <si>
    <r>
      <t xml:space="preserve">Капітальний ремонт багатоквартирного будинку за адресою: м.Чорноморськ, </t>
    </r>
    <r>
      <rPr>
        <b/>
        <sz val="14"/>
        <color theme="1"/>
        <rFont val="Times New Roman"/>
        <family val="1"/>
        <charset val="204"/>
      </rPr>
      <t>проспект Миру, 14а</t>
    </r>
  </si>
  <si>
    <r>
      <t>Відновлення елементів благоустрою - капітальний ремонт  внутрішньоквартальних проїздів (з улаштуванням паркувального карману) за адресою: м.Чорноморськ,</t>
    </r>
    <r>
      <rPr>
        <b/>
        <sz val="14"/>
        <color theme="1"/>
        <rFont val="Times New Roman"/>
        <family val="1"/>
        <charset val="204"/>
      </rPr>
      <t xml:space="preserve"> вул.Шума, 19</t>
    </r>
  </si>
  <si>
    <r>
      <t xml:space="preserve">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t>
    </r>
    <r>
      <rPr>
        <b/>
        <sz val="14"/>
        <color theme="1"/>
        <rFont val="Times New Roman"/>
        <family val="1"/>
        <charset val="204"/>
      </rPr>
      <t>вул.Олександрійська, 4а</t>
    </r>
  </si>
  <si>
    <r>
      <t xml:space="preserve">Капітальний ремонт багатоквартирного будинку (ремонт внутрішньобудинкових мереж водопостачання) за адресою: м.Чорноморськ, </t>
    </r>
    <r>
      <rPr>
        <b/>
        <sz val="14"/>
        <color theme="1"/>
        <rFont val="Times New Roman"/>
        <family val="1"/>
        <charset val="204"/>
      </rPr>
      <t>вул.Олександрійська, 2</t>
    </r>
  </si>
  <si>
    <r>
      <t xml:space="preserve">Капітальний ремонт багатоквартирного будинку (ремонт внутрішньобудинкових мереж водовідведення) за адресою: м.Чорноморськ, </t>
    </r>
    <r>
      <rPr>
        <b/>
        <sz val="14"/>
        <color theme="1"/>
        <rFont val="Times New Roman"/>
        <family val="1"/>
        <charset val="204"/>
      </rPr>
      <t>вул.Олександрійська, 9</t>
    </r>
  </si>
  <si>
    <r>
      <t xml:space="preserve">Капітальний ремонт багатоквартирного будинку (ремонт вимощення) за адресою: м.Чорноморськ, </t>
    </r>
    <r>
      <rPr>
        <b/>
        <sz val="14"/>
        <color theme="1"/>
        <rFont val="Times New Roman"/>
        <family val="1"/>
        <charset val="204"/>
      </rPr>
      <t>вул.Олександрійська, 10</t>
    </r>
  </si>
  <si>
    <r>
      <t>Відновлення елементів благоустрою - капітальний ремонт прибудинкової території з улаштуванням дитячого майданчику за адресою: м.Чорноморськ,</t>
    </r>
    <r>
      <rPr>
        <b/>
        <sz val="14"/>
        <color theme="1"/>
        <rFont val="Times New Roman"/>
        <family val="1"/>
        <charset val="204"/>
      </rPr>
      <t xml:space="preserve"> вул.Олександрійська, 10</t>
    </r>
  </si>
  <si>
    <r>
      <t xml:space="preserve">Капітальний ремонт (заміна вікон) в багатоквартирному  будинку за адресою: м.Чорноморськ, </t>
    </r>
    <r>
      <rPr>
        <b/>
        <i/>
        <sz val="14"/>
        <color theme="1"/>
        <rFont val="Times New Roman"/>
        <family val="1"/>
        <charset val="204"/>
      </rPr>
      <t>вул. 1 Травня, 17 (2-5п.)</t>
    </r>
  </si>
  <si>
    <r>
      <t xml:space="preserve">Капітальний ремонт багатоквартирного будинку за адресою: м.Чорноморськ, </t>
    </r>
    <r>
      <rPr>
        <b/>
        <sz val="14"/>
        <color theme="1"/>
        <rFont val="Times New Roman"/>
        <family val="1"/>
        <charset val="204"/>
      </rPr>
      <t>вул.Данченка, 3б</t>
    </r>
  </si>
  <si>
    <r>
      <t>Капітальний ремонт багатоквартирного будинку за адресою: м.Чорноморськ, вул.</t>
    </r>
    <r>
      <rPr>
        <b/>
        <sz val="14"/>
        <color theme="1"/>
        <rFont val="Times New Roman"/>
        <family val="1"/>
        <charset val="204"/>
      </rPr>
      <t>Данченка, 3в</t>
    </r>
  </si>
  <si>
    <r>
      <t xml:space="preserve">Капітальний ремонт багатоквартирного будинку за адресою: м.Чорноморськ, </t>
    </r>
    <r>
      <rPr>
        <b/>
        <sz val="14"/>
        <color theme="1"/>
        <rFont val="Times New Roman"/>
        <family val="1"/>
        <charset val="204"/>
      </rPr>
      <t>вул.Данченка, 5а</t>
    </r>
  </si>
  <si>
    <r>
      <t xml:space="preserve">Капітальний ремонт багатоквартирного будинку за адресою: м.Чорноморськ, </t>
    </r>
    <r>
      <rPr>
        <b/>
        <sz val="14"/>
        <color theme="1"/>
        <rFont val="Times New Roman"/>
        <family val="1"/>
        <charset val="204"/>
      </rPr>
      <t>вул.Данченка, 12</t>
    </r>
  </si>
  <si>
    <r>
      <t xml:space="preserve">Капітальний ремонт багатоквартирного будинку (ремонт внутрішньобудинкових мереж) за адресою: м.Чорноморськ, </t>
    </r>
    <r>
      <rPr>
        <b/>
        <sz val="14"/>
        <color theme="1"/>
        <rFont val="Times New Roman"/>
        <family val="1"/>
        <charset val="204"/>
      </rPr>
      <t>вул.Олександрійська, 10</t>
    </r>
  </si>
  <si>
    <r>
      <t xml:space="preserve">Капітальний ремонт багатоквартирного будинку за адресою: м.Чорноморськ, </t>
    </r>
    <r>
      <rPr>
        <b/>
        <sz val="14"/>
        <color theme="1"/>
        <rFont val="Times New Roman"/>
        <family val="1"/>
        <charset val="204"/>
      </rPr>
      <t>проспект Миру, 11</t>
    </r>
  </si>
  <si>
    <r>
      <t xml:space="preserve">Капітальний ремонт багатоквартирного будинку (відновлення вхідних груп) за адресою: м.Чорноморськ, </t>
    </r>
    <r>
      <rPr>
        <b/>
        <sz val="14"/>
        <color theme="1"/>
        <rFont val="Times New Roman"/>
        <family val="1"/>
        <charset val="204"/>
      </rPr>
      <t>проспект Миру, 15а</t>
    </r>
  </si>
  <si>
    <r>
      <t xml:space="preserve">Капітальний ремонт багатоквартирного будинку (ремонт внутрішньобудинкових мереж, вхідних груп)  за адресою: </t>
    </r>
    <r>
      <rPr>
        <b/>
        <sz val="14"/>
        <color theme="1"/>
        <rFont val="Times New Roman"/>
        <family val="1"/>
        <charset val="204"/>
      </rPr>
      <t>вул. 1 Травня 17</t>
    </r>
  </si>
  <si>
    <t>0180</t>
  </si>
  <si>
    <t>оплата інших комунальних послуг</t>
  </si>
  <si>
    <r>
      <rPr>
        <b/>
        <sz val="14"/>
        <color theme="1"/>
        <rFont val="Times New Roman"/>
        <family val="1"/>
        <charset val="204"/>
      </rPr>
      <t>Бурлачобалківська с/а</t>
    </r>
    <r>
      <rPr>
        <sz val="14"/>
        <color theme="1"/>
        <rFont val="Times New Roman"/>
        <family val="1"/>
        <charset val="204"/>
      </rPr>
      <t xml:space="preserve"> :</t>
    </r>
  </si>
  <si>
    <t>2010</t>
  </si>
  <si>
    <r>
      <t xml:space="preserve">Багатопрофільна стаціонарна медична допомога населенню
</t>
    </r>
    <r>
      <rPr>
        <b/>
        <sz val="14"/>
        <color theme="1"/>
        <rFont val="Times New Roman"/>
        <family val="1"/>
        <charset val="204"/>
      </rPr>
      <t>КНП "Чорноморська лікарня":</t>
    </r>
  </si>
  <si>
    <r>
      <rPr>
        <b/>
        <sz val="14"/>
        <color theme="1"/>
        <rFont val="Times New Roman"/>
        <family val="1"/>
        <charset val="204"/>
      </rPr>
      <t>КНП "Чорноморська лікарня"</t>
    </r>
    <r>
      <rPr>
        <sz val="14"/>
        <color theme="1"/>
        <rFont val="Times New Roman"/>
        <family val="1"/>
        <charset val="204"/>
      </rPr>
      <t xml:space="preserve"> - оснащення пунктів незламностів (одноразовий посуд)</t>
    </r>
  </si>
  <si>
    <t xml:space="preserve">Капітальний ремонт приміщень поліклініки (приміщень санвузлів 1-7 поверхів) КНП "Чорноморська лікарня" Чорноморської міської ради Одеського району Одеської області за адресою: Одеська область, м.Чорноморськ, вул.1 Травня, 1, буд.літ.А </t>
  </si>
  <si>
    <r>
      <rPr>
        <b/>
        <sz val="14"/>
        <color theme="1"/>
        <rFont val="Times New Roman"/>
        <family val="1"/>
        <charset val="204"/>
      </rPr>
      <t>КП "МУЖКГ"</t>
    </r>
    <r>
      <rPr>
        <sz val="14"/>
        <color theme="1"/>
        <rFont val="Times New Roman"/>
        <family val="1"/>
        <charset val="204"/>
      </rPr>
      <t xml:space="preserve"> - нагородження переможців конкурсу "Найкращий ландшафтний дизайн прибудинкової території", "Найкращий під'їзд в житловому будинку" та "Двір найкращого благоустрою"</t>
    </r>
  </si>
  <si>
    <r>
      <rPr>
        <b/>
        <sz val="14"/>
        <color theme="1"/>
        <rFont val="Times New Roman"/>
        <family val="1"/>
        <charset val="204"/>
      </rPr>
      <t>КП "МУЖКГ"</t>
    </r>
    <r>
      <rPr>
        <sz val="14"/>
        <color theme="1"/>
        <rFont val="Times New Roman"/>
        <family val="1"/>
        <charset val="204"/>
      </rPr>
      <t xml:space="preserve"> - капітальний ремонт дитячих та спортивних майданчиків</t>
    </r>
  </si>
  <si>
    <t>6015</t>
  </si>
  <si>
    <t>Забезпечення надійної та безперебійної експлуатації ліфтів</t>
  </si>
  <si>
    <r>
      <rPr>
        <b/>
        <sz val="14"/>
        <color theme="1"/>
        <rFont val="Times New Roman"/>
        <family val="1"/>
        <charset val="204"/>
      </rPr>
      <t xml:space="preserve">КП "МУЖКГ" </t>
    </r>
    <r>
      <rPr>
        <sz val="14"/>
        <color theme="1"/>
        <rFont val="Times New Roman"/>
        <family val="1"/>
        <charset val="204"/>
      </rPr>
      <t>- фінансова підтримка (компесація витрат по гуртожитку - економія)</t>
    </r>
  </si>
  <si>
    <r>
      <rPr>
        <b/>
        <sz val="14"/>
        <color theme="1"/>
        <rFont val="Times New Roman"/>
        <family val="1"/>
        <charset val="204"/>
      </rPr>
      <t>КП "МУЖКГ"</t>
    </r>
    <r>
      <rPr>
        <sz val="14"/>
        <color theme="1"/>
        <rFont val="Times New Roman"/>
        <family val="1"/>
        <charset val="204"/>
      </rPr>
      <t xml:space="preserve"> - експертне обстеження ліфтів</t>
    </r>
  </si>
  <si>
    <r>
      <t>Відновлення елементів благоустрою - капітальний ремонт</t>
    </r>
    <r>
      <rPr>
        <b/>
        <sz val="14"/>
        <color theme="1"/>
        <rFont val="Times New Roman"/>
        <family val="1"/>
        <charset val="204"/>
      </rPr>
      <t xml:space="preserve"> "стежки здоров'я"</t>
    </r>
    <r>
      <rPr>
        <sz val="14"/>
        <color theme="1"/>
        <rFont val="Times New Roman"/>
        <family val="1"/>
        <charset val="204"/>
      </rPr>
      <t xml:space="preserve"> на схилах парку Приморського у м.Чорноморськ Одеського району Одеської області</t>
    </r>
  </si>
  <si>
    <t>Управління соціальної політики</t>
  </si>
  <si>
    <t>0160</t>
  </si>
  <si>
    <r>
      <t xml:space="preserve">Керівництво і управління у відповідній сфері у містах (місті Києві), селищах, селах, територіальних громадах - </t>
    </r>
    <r>
      <rPr>
        <i/>
        <sz val="14"/>
        <color theme="1"/>
        <rFont val="Times New Roman"/>
        <family val="1"/>
        <charset val="204"/>
      </rPr>
      <t>придбання програмного забезпечення</t>
    </r>
  </si>
  <si>
    <t>3104</t>
  </si>
  <si>
    <r>
      <t xml:space="preserve">Забезпечення соціальними послугами за місцем проживання громадян, які не здатні до самообслуговування у зв'язку з похилим віком, хворобою, інвалідністю
</t>
    </r>
    <r>
      <rPr>
        <b/>
        <sz val="14"/>
        <color theme="1"/>
        <rFont val="Times New Roman"/>
        <family val="1"/>
        <charset val="204"/>
      </rPr>
      <t>КУ "Теріторіальний центр":</t>
    </r>
  </si>
  <si>
    <t>придбання засобів індивідуального захисту</t>
  </si>
  <si>
    <t>придбання флешок, клавіатури та мишки для комп'ютерів</t>
  </si>
  <si>
    <t>придбання машинки для підстригання</t>
  </si>
  <si>
    <t>3121</t>
  </si>
  <si>
    <r>
      <t xml:space="preserve">Утримання та забезпечення діяльності </t>
    </r>
    <r>
      <rPr>
        <b/>
        <sz val="14"/>
        <color theme="1"/>
        <rFont val="Times New Roman"/>
        <family val="1"/>
        <charset val="204"/>
      </rPr>
      <t>центрів соціальних служб</t>
    </r>
  </si>
  <si>
    <t>придбання квітів</t>
  </si>
  <si>
    <t>страхування майна</t>
  </si>
  <si>
    <t>послуги з чистки килимів та м'яких меблів</t>
  </si>
  <si>
    <t>поточний ремонт приміщень</t>
  </si>
  <si>
    <t>підвищення кваліфікації</t>
  </si>
  <si>
    <t>придбання юнгіанської пісочниці</t>
  </si>
  <si>
    <t>7.</t>
  </si>
  <si>
    <t>1151</t>
  </si>
  <si>
    <t>Відділ культури</t>
  </si>
  <si>
    <t>8.</t>
  </si>
  <si>
    <t>Служба у справах дітей</t>
  </si>
  <si>
    <r>
      <t xml:space="preserve">Керівництво і управління у відповідній сфері у містах (місті Києві), селищах, селах, територіальних громадах - </t>
    </r>
    <r>
      <rPr>
        <i/>
        <sz val="14"/>
        <color theme="1"/>
        <rFont val="Times New Roman"/>
        <family val="1"/>
        <charset val="204"/>
      </rPr>
      <t>оплата праці з нарахуваннями</t>
    </r>
  </si>
  <si>
    <t>9.</t>
  </si>
  <si>
    <t>7370</t>
  </si>
  <si>
    <t>Реалізація інших заходів щодо соціально-економічного розвитку територій</t>
  </si>
  <si>
    <t>Відділ молоді та спорту</t>
  </si>
  <si>
    <t>Інші заходи та заклади молодіжної політики</t>
  </si>
  <si>
    <t>3133</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</si>
  <si>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</si>
  <si>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</si>
  <si>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</si>
  <si>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</si>
  <si>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8311</t>
  </si>
  <si>
    <t>3242</t>
  </si>
  <si>
    <t>3031</t>
  </si>
  <si>
    <t>Нерозподілені видатки</t>
  </si>
  <si>
    <t>Поточний ремонт коридорів з 1 по 7 поверхи (стіни навколо ліфтів) поліклініки за адресою: Одеський район, Одеської області. М.Чорноморськ, вул.1 Травня, 1</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</si>
  <si>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</si>
  <si>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 1 Травня, буд. 1 м. Чорноморськ, Одеської області (інв.номер 101310011)</t>
  </si>
  <si>
    <t>Пропозиції  щодо уточнення бюджету за видатками  (проєкт жовтень)</t>
  </si>
  <si>
    <t>За рахунок перевиконання доходів</t>
  </si>
  <si>
    <t xml:space="preserve">Перерозподіл видатків </t>
  </si>
  <si>
    <t>фарбування бордюрів, лавок, огорож "-" 75 400 грн, 
благоустрій пляжу "-" 99 000 грн</t>
  </si>
  <si>
    <t>1021</t>
  </si>
  <si>
    <t>Надання загальної середньої освіти закладами загальної середньої освіти за рахунок коштів місцевого бюджету</t>
  </si>
  <si>
    <t>оновлення оргтехніки в комп'ютерних класах ліцеїв Чорноморської міської територіальної громади</t>
  </si>
  <si>
    <t>1070</t>
  </si>
  <si>
    <t>Надання позашкільної освіти закладами позашкільної освіти, заходи із позашкільної роботи з дітьми</t>
  </si>
  <si>
    <t>придбання кондиціонерів (спліт-система) задля нормального функціонування гуртків Центру позашкільної освіти в частині дотримання санітарних норм та температурного режиму</t>
  </si>
  <si>
    <t>придбання кондиціонерів (спліт-система) задля комфортного знаходження дітей з особливими вадами розвитку в інклюзивній освіті та безбар'єрного простору</t>
  </si>
  <si>
    <t>забезпечення системою вентиляції укриття закладів освіти</t>
  </si>
  <si>
    <t>Забезпечення діяльності інклюзивно-ресурсних центрів за рахунок коштів місцевого бюджету</t>
  </si>
  <si>
    <t>1010</t>
  </si>
  <si>
    <t>Надання дошкільної освіти</t>
  </si>
  <si>
    <t>оплата комунальних послуг (економія коштів)</t>
  </si>
  <si>
    <t>придбання світильників та освітлювальної арматури</t>
  </si>
  <si>
    <t>послуги з обстеження та видалення сухостійних та аварійних дерев</t>
  </si>
  <si>
    <t>інші завершальні будівельні роботи, поточний ремонт приміщень</t>
  </si>
  <si>
    <t>Збільшення електропотужностей для 13-го мікрорайону міста Чорноморська, Одеської області</t>
  </si>
  <si>
    <t>Керівництво і управління у відповідній сфері у містах (місті Києві), селищах, селах, територіальних громадах</t>
  </si>
  <si>
    <t>придбання МФУ Conon i-SENSYS MF 655Cdw</t>
  </si>
  <si>
    <t>Реконструкція  магістральної теплової камери МК32  на перехресті  вулиць 1 Травня-Середня   в м. Чорноморськ Одеської області</t>
  </si>
  <si>
    <r>
      <t xml:space="preserve">Капітальний ремонт багатоквартирного будинку за адресою: м.Чорноморськ, </t>
    </r>
    <r>
      <rPr>
        <b/>
        <sz val="14"/>
        <rFont val="Times New Roman"/>
        <family val="1"/>
        <charset val="204"/>
      </rPr>
      <t>вул. Віталія Шума, 13 А</t>
    </r>
  </si>
  <si>
    <r>
      <t xml:space="preserve">Капітальний ремонт багатоквартирного будинку (ремонт вхідних груп, ремонт відмостки) за адресою: м.Чорноморськ, </t>
    </r>
    <r>
      <rPr>
        <b/>
        <sz val="14"/>
        <rFont val="Times New Roman"/>
        <family val="1"/>
        <charset val="204"/>
      </rPr>
      <t>вул.В.Шума, 15</t>
    </r>
  </si>
  <si>
    <r>
      <t xml:space="preserve">Капітальний ремонт багатоквартирного будинку (ремонт внутрішньобудинкових мереж водопостачання) за адресою: м.Чорноморськ, </t>
    </r>
    <r>
      <rPr>
        <b/>
        <sz val="14"/>
        <color theme="1"/>
        <rFont val="Times New Roman"/>
        <family val="1"/>
        <charset val="204"/>
      </rPr>
      <t>вул.Олександрійська, 4</t>
    </r>
  </si>
  <si>
    <r>
      <t xml:space="preserve">Капітальний ремонт багатоквартирного будинку (ремонт вимощення та ганку) за адресою: м. Чорноморськ, </t>
    </r>
    <r>
      <rPr>
        <b/>
        <sz val="14"/>
        <color theme="1"/>
        <rFont val="Times New Roman"/>
        <family val="1"/>
        <charset val="204"/>
      </rPr>
      <t>вулиця Олександрійська, 2</t>
    </r>
  </si>
  <si>
    <r>
      <t xml:space="preserve">Відновлення елементів благоустрою - капітальний ремонт прибудинкової території,  внутрішньоквартального проїзду за адресою: м.Чорноморськ, </t>
    </r>
    <r>
      <rPr>
        <b/>
        <sz val="14"/>
        <color theme="1"/>
        <rFont val="Times New Roman"/>
        <family val="1"/>
        <charset val="204"/>
      </rPr>
      <t>вул.Олександрійська, 4</t>
    </r>
  </si>
  <si>
    <r>
      <t xml:space="preserve">Капітальний ремонт багатоквартирного будинку (ремонт мереж водовідведення) за адресою: м.Чорноморськ, </t>
    </r>
    <r>
      <rPr>
        <b/>
        <sz val="14"/>
        <color theme="1"/>
        <rFont val="Times New Roman"/>
        <family val="1"/>
        <charset val="204"/>
      </rPr>
      <t>вул.Олександрійська, 4а</t>
    </r>
  </si>
  <si>
    <r>
      <t>Капітальний ремонт багатоквартирного будинку (ремонт вимощення) за адресою: м.Чорноморськ,</t>
    </r>
    <r>
      <rPr>
        <b/>
        <sz val="14"/>
        <color theme="1"/>
        <rFont val="Times New Roman"/>
        <family val="1"/>
        <charset val="204"/>
      </rPr>
      <t xml:space="preserve"> вул.Олександрійська, 2</t>
    </r>
  </si>
  <si>
    <r>
      <t xml:space="preserve">Капітальний ремонт мереж електропостачання, заміна електрощитових в багатоквартирному житловому будинку за адресою: м.Чорноморськ, </t>
    </r>
    <r>
      <rPr>
        <b/>
        <sz val="14"/>
        <color theme="1"/>
        <rFont val="Times New Roman"/>
        <family val="1"/>
        <charset val="204"/>
      </rPr>
      <t>вул.Парусна, 16</t>
    </r>
  </si>
  <si>
    <r>
      <t xml:space="preserve">Капітальний ремонт багатоквартирного будинку (ремонт внутрішньобудинкових мереж, фасаду) за адресою: м.Чорноморськ, </t>
    </r>
    <r>
      <rPr>
        <b/>
        <sz val="14"/>
        <color theme="1"/>
        <rFont val="Times New Roman"/>
        <family val="1"/>
        <charset val="204"/>
      </rPr>
      <t>вул.Парусна, 3</t>
    </r>
  </si>
  <si>
    <r>
      <t xml:space="preserve">Капітальний ремонт багатоквартирного будинку (ремонт вимощення) за адресою: м.Чорноморськ, </t>
    </r>
    <r>
      <rPr>
        <b/>
        <sz val="14"/>
        <color theme="1"/>
        <rFont val="Times New Roman"/>
        <family val="1"/>
        <charset val="204"/>
      </rPr>
      <t>вул.Парусна, 7</t>
    </r>
  </si>
  <si>
    <r>
      <t xml:space="preserve">Капітальний ремонт багатоквартирного будинку (ремонт внутрішньобудинкових мереж) за адресою: м.Чорноморськ, </t>
    </r>
    <r>
      <rPr>
        <b/>
        <sz val="14"/>
        <color theme="1"/>
        <rFont val="Times New Roman"/>
        <family val="1"/>
        <charset val="204"/>
      </rPr>
      <t>вул.Парусна, 7</t>
    </r>
  </si>
  <si>
    <r>
      <t>Капітальний ремонт багатоквартирного будинку (ремонт вимощення) за адресою: м.Чорноморськ,</t>
    </r>
    <r>
      <rPr>
        <b/>
        <sz val="14"/>
        <color theme="1"/>
        <rFont val="Times New Roman"/>
        <family val="1"/>
        <charset val="204"/>
      </rPr>
      <t xml:space="preserve"> вул.Парусна, 9</t>
    </r>
  </si>
  <si>
    <r>
      <t xml:space="preserve">Капітальний ремонт багатоквартирного будинку (ремонт вимощення, цоколя) за адресою: м.Чорноморськ, </t>
    </r>
    <r>
      <rPr>
        <b/>
        <sz val="14"/>
        <color theme="1"/>
        <rFont val="Times New Roman"/>
        <family val="1"/>
        <charset val="204"/>
      </rPr>
      <t>вул.1 Травня, 7</t>
    </r>
  </si>
  <si>
    <r>
      <t>Капітальний ремонт багатоквартирного будинку (ремонт внутрішньобудинкових мереж, вхідних груп) за адресою: м.Чорноморськ,</t>
    </r>
    <r>
      <rPr>
        <b/>
        <sz val="14"/>
        <color theme="1"/>
        <rFont val="Times New Roman"/>
        <family val="1"/>
        <charset val="204"/>
      </rPr>
      <t xml:space="preserve"> проспект Миру, 24</t>
    </r>
  </si>
  <si>
    <r>
      <t xml:space="preserve">Капітальний ремонт багатоквартирного будинку (ремонт внутрішньобудинкових мереж холодного водопостачання та водовідведення) за адресою: м.Чорноморськ, </t>
    </r>
    <r>
      <rPr>
        <b/>
        <sz val="14"/>
        <color theme="1"/>
        <rFont val="Times New Roman"/>
        <family val="1"/>
        <charset val="204"/>
      </rPr>
      <t>вул.Парусна, 7</t>
    </r>
  </si>
  <si>
    <r>
      <t>Капітальний ремонт багатоквартирного будинку (ремонт внутрішньобудинкових мереж холодного водопостачання та водовідведення) за адресою: м.Чорноморськ,</t>
    </r>
    <r>
      <rPr>
        <b/>
        <sz val="14"/>
        <color theme="1"/>
        <rFont val="Times New Roman"/>
        <family val="1"/>
        <charset val="204"/>
      </rPr>
      <t xml:space="preserve"> вул.Парусна, 10</t>
    </r>
  </si>
  <si>
    <r>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t>
    </r>
    <r>
      <rPr>
        <b/>
        <sz val="14"/>
        <color theme="1"/>
        <rFont val="Times New Roman"/>
        <family val="1"/>
        <charset val="204"/>
      </rPr>
      <t xml:space="preserve"> вул.Парусна, 9</t>
    </r>
  </si>
  <si>
    <r>
      <t>Капітальний ремонт багатоквартирного будинку (ремонт внутрішньобудинкових мереж) за адресою: м.Чорноморськ,</t>
    </r>
    <r>
      <rPr>
        <b/>
        <sz val="14"/>
        <color theme="1"/>
        <rFont val="Times New Roman"/>
        <family val="1"/>
        <charset val="204"/>
      </rPr>
      <t xml:space="preserve"> проспект Миру, 24</t>
    </r>
  </si>
  <si>
    <t>За рахунок субвенцій</t>
  </si>
  <si>
    <r>
      <t xml:space="preserve">Відновлення елементів благоустрою-капітальний ремонт спортивного майданчику </t>
    </r>
    <r>
      <rPr>
        <b/>
        <sz val="14"/>
        <color theme="1"/>
        <rFont val="Times New Roman"/>
        <family val="1"/>
        <charset val="204"/>
      </rPr>
      <t xml:space="preserve">"Екстрім-парк" </t>
    </r>
    <r>
      <rPr>
        <sz val="14"/>
        <color theme="1"/>
        <rFont val="Times New Roman"/>
        <family val="1"/>
        <charset val="204"/>
      </rPr>
      <t>в м. Чорноморськ Одеської області (</t>
    </r>
    <r>
      <rPr>
        <b/>
        <sz val="14"/>
        <color theme="1"/>
        <rFont val="Times New Roman"/>
        <family val="1"/>
        <charset val="204"/>
      </rPr>
      <t>за рахунок субвенції з обласного бюджету</t>
    </r>
    <r>
      <rPr>
        <sz val="14"/>
        <color theme="1"/>
        <rFont val="Times New Roman"/>
        <family val="1"/>
        <charset val="204"/>
      </rPr>
      <t xml:space="preserve"> Одеської області на виконання інвестиційних проєктів)</t>
    </r>
  </si>
  <si>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 (4 поверх)</t>
  </si>
  <si>
    <t xml:space="preserve">Керівництво і управління у відповідній сфері у містах (місті Києві), селищах, селах, територіальних громадах </t>
  </si>
  <si>
    <t>придбання системного блоку, кондиціонеру, багатофункціонального пристрою</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</si>
  <si>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</si>
  <si>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Протизсувні заходи у прибережній зоні в районі 9-го мкр. м. Чорноморськ. Коригування</t>
  </si>
  <si>
    <t>Охорона та раціональне використання природних ресурсів</t>
  </si>
  <si>
    <t>10.</t>
  </si>
  <si>
    <t>КНП "Чорноморський центр первинної медико-санітарної допомоги" - оплата медикаментів за пільговими рецептами</t>
  </si>
  <si>
    <t>Багатопрофільна стаціонарна медична допомога населенню</t>
  </si>
  <si>
    <r>
      <t>Виконавчий комітет</t>
    </r>
    <r>
      <rPr>
        <sz val="14"/>
        <color theme="1"/>
        <rFont val="Times New Roman"/>
        <family val="1"/>
        <charset val="204"/>
      </rPr>
      <t xml:space="preserve"> - оплата послуг (крім комунальних)</t>
    </r>
  </si>
  <si>
    <t>0170</t>
  </si>
  <si>
    <t>Підвищення кваліфікації депутатів місцевих рад та посадових осіб місцевого самоврядування</t>
  </si>
  <si>
    <t>Придбання та установка кондиціонерів з установкою для забезпечення умов, необхідних для укладання договору с НСЗУ</t>
  </si>
  <si>
    <t>Оплата комунальних послуг (економія коштів)</t>
  </si>
  <si>
    <t>ЧЛ</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</si>
  <si>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</si>
  <si>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Інші заходи у сфері соціального захисту і соціального забезпечення</t>
  </si>
  <si>
    <t>Оплата транспортних послуг для перевезення пільгової категорії громадян</t>
  </si>
  <si>
    <r>
      <rPr>
        <b/>
        <sz val="14"/>
        <color theme="1"/>
        <rFont val="Times New Roman"/>
        <family val="1"/>
        <charset val="204"/>
      </rPr>
      <t>КП "МУЖКГ"</t>
    </r>
    <r>
      <rPr>
        <sz val="14"/>
        <color theme="1"/>
        <rFont val="Times New Roman"/>
        <family val="1"/>
        <charset val="204"/>
      </rPr>
      <t xml:space="preserve"> - фінансова підтримка на основну діяльність</t>
    </r>
  </si>
  <si>
    <t>Забезпечення діяльності водопровідно-каналізаційного господарства
КП "Чорноморськводоканал":</t>
  </si>
  <si>
    <r>
      <rPr>
        <b/>
        <sz val="14"/>
        <color theme="1"/>
        <rFont val="Times New Roman"/>
        <family val="1"/>
        <charset val="204"/>
      </rPr>
      <t>КП "Чорноморськводоканал"</t>
    </r>
    <r>
      <rPr>
        <sz val="14"/>
        <color theme="1"/>
        <rFont val="Times New Roman"/>
        <family val="1"/>
        <charset val="204"/>
      </rPr>
      <t xml:space="preserve"> - фінансова підтримка на основну діяльність</t>
    </r>
  </si>
  <si>
    <r>
      <rPr>
        <b/>
        <i/>
        <sz val="14"/>
        <color theme="1"/>
        <rFont val="Times New Roman"/>
        <family val="1"/>
        <charset val="204"/>
      </rPr>
      <t>КП "Чорноморськтеплоенерго"</t>
    </r>
    <r>
      <rPr>
        <i/>
        <sz val="14"/>
        <color theme="1"/>
        <rFont val="Times New Roman"/>
        <family val="1"/>
        <charset val="204"/>
      </rPr>
      <t xml:space="preserve"> - Забезпечення резервним живленням котельні по вул.Садова, буд.1 в м.Чорноморську шляхом приєднання дизель генератора до системи електроживлення котельні (140,0 тис.грн - проектні роботи, 1360,0 тис.грн - будівельно-монтажні роботи)</t>
    </r>
  </si>
  <si>
    <r>
      <rPr>
        <b/>
        <i/>
        <sz val="14"/>
        <color theme="1"/>
        <rFont val="Times New Roman"/>
        <family val="1"/>
        <charset val="204"/>
      </rPr>
      <t>КП "МУЖКГ"</t>
    </r>
    <r>
      <rPr>
        <i/>
        <sz val="14"/>
        <color theme="1"/>
        <rFont val="Times New Roman"/>
        <family val="1"/>
        <charset val="204"/>
      </rPr>
      <t xml:space="preserve"> - Ліквідація наслідків ракетних ударів на території Чорноморської міської територіальної громади в результаті збройної агресії Російської Федерації проти України</t>
    </r>
  </si>
  <si>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 (розробка ПКД)</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</si>
  <si>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</si>
  <si>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r>
      <rPr>
        <b/>
        <sz val="14"/>
        <color theme="1"/>
        <rFont val="Times New Roman"/>
        <family val="1"/>
        <charset val="204"/>
      </rPr>
      <t>КП "Палац спорту "Юність</t>
    </r>
    <r>
      <rPr>
        <sz val="14"/>
        <color theme="1"/>
        <rFont val="Times New Roman"/>
        <family val="1"/>
        <charset val="204"/>
      </rPr>
      <t>" - послуги з малювання муралу на стіні великого залу</t>
    </r>
  </si>
  <si>
    <r>
      <rPr>
        <b/>
        <sz val="14"/>
        <color theme="1"/>
        <rFont val="Times New Roman"/>
        <family val="1"/>
        <charset val="204"/>
      </rPr>
      <t>КП - Фірма "Райдуга"</t>
    </r>
    <r>
      <rPr>
        <sz val="14"/>
        <color theme="1"/>
        <rFont val="Times New Roman"/>
        <family val="1"/>
        <charset val="204"/>
      </rPr>
      <t xml:space="preserve"> - фінансова підтримка (покриття збитів внаслідок надання орендних знижок та звільнення від орендної плати за рішенням ЧМР від 31.01.2023 № 321-VIII, за період лютий - червень 2023 року)</t>
    </r>
  </si>
  <si>
    <t>Надання матеріальної допомоги за заявами громадян</t>
  </si>
  <si>
    <t>Надання інших пільг окремим категоріям громадян відповідно до законодавства/встановлення надгробків загиблим</t>
  </si>
  <si>
    <t>3222</t>
  </si>
  <si>
    <t>Міська цільова соціальна програма розвитку цивільного захисту Чорноморської міської територіальної громади на 2021-2025 роки:
- придбання паливно-мастильних матеріалів для 22-ДПРЧ 7 ДПРЗ</t>
  </si>
  <si>
    <t>Міська цільова програма сприяння діяльності об'єднань співвласників багатоквартирних будинків</t>
  </si>
  <si>
    <t>Капітальний ремонт фасаду житлового будинку за адресою: Одеська область, Одеський район, м.Чорноморськ, вул.Паркова, 22-А (ОСББ "Паркова - 22-А")</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</si>
  <si>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</si>
  <si>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</si>
  <si>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</si>
  <si>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r>
      <t xml:space="preserve">Капітальний ремонт фасаду житлового будинку за адресою: Одеська область, Одеський район, м.Чорноморськ, вул.Паркова, 22-А </t>
    </r>
    <r>
      <rPr>
        <b/>
        <i/>
        <sz val="14"/>
        <rFont val="Times New Roman"/>
        <family val="1"/>
        <charset val="204"/>
      </rPr>
      <t>(ОСББ "Паркова - 22-А")</t>
    </r>
  </si>
  <si>
    <r>
      <t xml:space="preserve">Капітальний ремонт покрівлі житлового будинку за адресою: Одеська область, Одеський район, м.Чорноморськ, вул.1 Травня, 10-Б </t>
    </r>
    <r>
      <rPr>
        <b/>
        <i/>
        <sz val="14"/>
        <rFont val="Times New Roman"/>
        <family val="1"/>
        <charset val="204"/>
      </rPr>
      <t>(ОСББ "Будинки АББО")</t>
    </r>
  </si>
  <si>
    <r>
      <t xml:space="preserve">Капітальний ремонт покрівлі над 3 та 4 під'їздами житлового будинку за адресою: Одеська область, Одеський район, м.Чорноморськ, вул.Шевченка, 9-А </t>
    </r>
    <r>
      <rPr>
        <b/>
        <i/>
        <sz val="14"/>
        <rFont val="Times New Roman"/>
        <family val="1"/>
        <charset val="204"/>
      </rPr>
      <t>(ОСББ "Номер шість")</t>
    </r>
  </si>
  <si>
    <r>
      <t xml:space="preserve">Капітальний ремонт вимощення та цокольної частини фасаду багатоквартирного будинку за адресою: м.Чорноморськ, вул.Спортивна, 4 </t>
    </r>
    <r>
      <rPr>
        <b/>
        <i/>
        <sz val="14"/>
        <rFont val="Times New Roman"/>
        <family val="1"/>
        <charset val="204"/>
      </rPr>
      <t>(ЖБК "Чорноморський портовик - 4")</t>
    </r>
  </si>
  <si>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</si>
  <si>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r>
      <t xml:space="preserve">Олександрівська с/а </t>
    </r>
    <r>
      <rPr>
        <sz val="14"/>
        <color theme="1"/>
        <rFont val="Times New Roman"/>
        <family val="1"/>
        <charset val="204"/>
      </rPr>
      <t>/ поточний ремонт покажчиків вулиць та знака "Олександрівка"</t>
    </r>
  </si>
  <si>
    <r>
      <t xml:space="preserve">Олександрівська с/а </t>
    </r>
    <r>
      <rPr>
        <sz val="14"/>
        <color theme="1"/>
        <rFont val="Times New Roman"/>
        <family val="1"/>
        <charset val="204"/>
      </rPr>
      <t>/ придбання зарядної станції GENERGY ZERO GZE-1210</t>
    </r>
  </si>
  <si>
    <t>8210</t>
  </si>
  <si>
    <t>Муніципальні формування з охорони громадського порядку</t>
  </si>
  <si>
    <t>придбання автомобіля (економія коштів)</t>
  </si>
  <si>
    <t>оплата послуг (крім комунальних), інши податки</t>
  </si>
  <si>
    <t>Реконструкція напірного каналізаційного колектору за адресою: Одеська область, Одеський район, м.Чорноморськ, від вул.Космонавтів, 59Г в с.Малодолинське до вул.Світла, 51 в смт.Олександрівка (проектні роботи, проведення експертизи проекту)</t>
  </si>
  <si>
    <t xml:space="preserve">оплата послуг з структурування, монтажу локальної мережі Інтернет </t>
  </si>
  <si>
    <r>
      <rPr>
        <b/>
        <sz val="14"/>
        <color theme="1"/>
        <rFont val="Times New Roman"/>
        <family val="1"/>
        <charset val="204"/>
      </rPr>
      <t>КУ "Муніципальна варта"</t>
    </r>
    <r>
      <rPr>
        <sz val="14"/>
        <color theme="1"/>
        <rFont val="Times New Roman"/>
        <family val="1"/>
        <charset val="204"/>
      </rPr>
      <t xml:space="preserve"> - модернізація інтегрованої системи відеоспостереження та відеоаналітики (придбання та установка 3-х нових відеокамер фіксації номерних знаків на перехрестях, та 4--х відеокамер у сквері "Центральний" та у парку "Приморський")</t>
    </r>
  </si>
  <si>
    <r>
      <t xml:space="preserve">Капітальний ремонт (заміна вікон) в багатоквартирному будинку за адресою: м.Чорноморськ, </t>
    </r>
    <r>
      <rPr>
        <b/>
        <i/>
        <sz val="14"/>
        <color theme="1"/>
        <rFont val="Times New Roman"/>
        <family val="1"/>
        <charset val="204"/>
      </rPr>
      <t>вул.Корабельна, 2</t>
    </r>
  </si>
  <si>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</si>
  <si>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r>
      <t>Капітальний ремонт (заміна вікон та дверей) в багатоквартирному будинку за адресою: м.Чорноморськ,</t>
    </r>
    <r>
      <rPr>
        <b/>
        <i/>
        <sz val="14"/>
        <color theme="1"/>
        <rFont val="Times New Roman"/>
        <family val="1"/>
        <charset val="204"/>
      </rPr>
      <t xml:space="preserve"> вул.Шевченка, 1</t>
    </r>
  </si>
  <si>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</si>
  <si>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r>
      <rPr>
        <b/>
        <i/>
        <sz val="14"/>
        <color theme="1"/>
        <rFont val="Times New Roman"/>
        <family val="1"/>
        <charset val="204"/>
      </rPr>
      <t>КП "МУЖКГ"</t>
    </r>
    <r>
      <rPr>
        <i/>
        <sz val="14"/>
        <color theme="1"/>
        <rFont val="Times New Roman"/>
        <family val="1"/>
        <charset val="204"/>
      </rPr>
      <t xml:space="preserve"> - Ремонт та комплектація Пунктів Незламності (придбання засобів пожежогасіння, санобробки, засобів особистої гігієни, мережевих подовжувачів, комплектів освітлення приміщень, облаштування куточку матері та дитини) відповідно до постановим КМУ від 17.12.2022 № 1401</t>
    </r>
  </si>
  <si>
    <r>
      <t xml:space="preserve">Експертне обстеження </t>
    </r>
    <r>
      <rPr>
        <sz val="14"/>
        <color theme="1"/>
        <rFont val="Times New Roman"/>
        <family val="1"/>
        <charset val="204"/>
      </rPr>
      <t>багатоквартирного будинку за адресою: м.Чорноморськ,</t>
    </r>
    <r>
      <rPr>
        <b/>
        <sz val="14"/>
        <color theme="1"/>
        <rFont val="Times New Roman"/>
        <family val="1"/>
        <charset val="204"/>
      </rPr>
      <t xml:space="preserve"> вул.Данченка, 20 </t>
    </r>
    <r>
      <rPr>
        <sz val="14"/>
        <color theme="1"/>
        <rFont val="Times New Roman"/>
        <family val="1"/>
        <charset val="204"/>
      </rPr>
      <t>(проведення експертизи технічного стану)</t>
    </r>
  </si>
  <si>
    <t>7376</t>
  </si>
  <si>
    <t>Реалізація проектів (заходів) з відновлення об'єктів житлово-комунального господарства, пошкоджених / знищених внаслідок збройної агресії, за рахунок коштів місцевих бюджетів</t>
  </si>
  <si>
    <r>
      <rPr>
        <b/>
        <sz val="14"/>
        <color theme="1"/>
        <rFont val="Times New Roman"/>
        <family val="1"/>
        <charset val="204"/>
      </rPr>
      <t>КП "Чорноморськтеплоенерго"</t>
    </r>
    <r>
      <rPr>
        <sz val="14"/>
        <color theme="1"/>
        <rFont val="Times New Roman"/>
        <family val="1"/>
        <charset val="204"/>
      </rPr>
      <t xml:space="preserve"> - фінансова підтримка (377,3 тис.грн - компенсація витрат по гуртожитку)</t>
    </r>
  </si>
  <si>
    <r>
      <rPr>
        <b/>
        <sz val="14"/>
        <rFont val="Times New Roman"/>
        <family val="1"/>
        <charset val="204"/>
      </rPr>
      <t>КП "МУЖКГ"</t>
    </r>
    <r>
      <rPr>
        <sz val="14"/>
        <rFont val="Times New Roman"/>
        <family val="1"/>
        <charset val="204"/>
      </rPr>
      <t xml:space="preserve"> - фінансова підтримка на утримання дитячих оздоровчих таборів "Райдужний" та "Чайка"</t>
    </r>
  </si>
  <si>
    <t>Міська цільова соціальна програма розвитку цивільного захисту Чорноморської міської територіальної громади на 2021-2025 роки / забезпечення ОСББ, керуючих компаній паливно-мастильними матеріалами для забезпечення роботи генераторів в особливий період</t>
  </si>
  <si>
    <r>
      <t xml:space="preserve">Капітальний ремонт багатоквартирного будинку (ремонт вимощення) за адресою: м.Чорноморськ, </t>
    </r>
    <r>
      <rPr>
        <b/>
        <sz val="14"/>
        <color theme="1"/>
        <rFont val="Times New Roman"/>
        <family val="1"/>
        <charset val="204"/>
      </rPr>
      <t>вул.Парусна, буд. 11</t>
    </r>
  </si>
  <si>
    <r>
      <t>Капітальний ремонт багатоквартирного будинку (ремонт вимощення) за адресою: м.Чорноморськ,</t>
    </r>
    <r>
      <rPr>
        <b/>
        <sz val="14"/>
        <rFont val="Times New Roman"/>
        <family val="1"/>
        <charset val="204"/>
      </rPr>
      <t xml:space="preserve"> вул.В.Шума, 13</t>
    </r>
  </si>
  <si>
    <r>
      <t>Капітальний ремонт багатоквартирного будинку (ремонт внутрішньобудинкових мереж електропостачання) за адресою: м.Чорноморськ,</t>
    </r>
    <r>
      <rPr>
        <b/>
        <sz val="14"/>
        <rFont val="Times New Roman"/>
        <family val="1"/>
        <charset val="204"/>
      </rPr>
      <t xml:space="preserve"> вул.Віталія Шума, 13</t>
    </r>
  </si>
  <si>
    <r>
      <t xml:space="preserve">Капітальний ремонт багатоквартирного будинку (ремонт внутрішньобудинкових мереж водопостачання) за адресою: м.Чорноморськ, </t>
    </r>
    <r>
      <rPr>
        <b/>
        <sz val="14"/>
        <rFont val="Times New Roman"/>
        <family val="1"/>
        <charset val="204"/>
      </rPr>
      <t>вул.Віталія Шума, 15</t>
    </r>
  </si>
  <si>
    <r>
      <t xml:space="preserve">Капітальний ремонт багатоквартирного будинку (ремонт внутрішньобудинкових мереж електропостачання) за адресою: м.Чорноморськ, </t>
    </r>
    <r>
      <rPr>
        <b/>
        <sz val="14"/>
        <rFont val="Times New Roman"/>
        <family val="1"/>
        <charset val="204"/>
      </rPr>
      <t>вул.Віталія Шума, 15</t>
    </r>
  </si>
  <si>
    <r>
      <t xml:space="preserve">Капітальний ремонт житлового будинку за адресою: м.Чорноморськ, </t>
    </r>
    <r>
      <rPr>
        <b/>
        <sz val="14"/>
        <rFont val="Times New Roman"/>
        <family val="1"/>
        <charset val="204"/>
      </rPr>
      <t>проспект Миру, 12</t>
    </r>
  </si>
  <si>
    <r>
      <t xml:space="preserve">Капітальний ремонт житлового  будинку за адресою: м.Чорноморськ, </t>
    </r>
    <r>
      <rPr>
        <b/>
        <sz val="14"/>
        <rFont val="Times New Roman"/>
        <family val="1"/>
        <charset val="204"/>
      </rPr>
      <t>проспект Миру, 16</t>
    </r>
  </si>
  <si>
    <r>
      <t xml:space="preserve">Капітальний ремонт багатоквартирного  будинку (ремонт даху) за адресою: м.Чорноморськ, </t>
    </r>
    <r>
      <rPr>
        <b/>
        <sz val="14"/>
        <rFont val="Times New Roman"/>
        <family val="1"/>
        <charset val="204"/>
      </rPr>
      <t>проспект Миру, 18</t>
    </r>
  </si>
  <si>
    <r>
      <t xml:space="preserve">Капітальний ремонт багатоквартирного  будинку (ремонт внутрішньобудинкових мереж водопостачання) за адресою: м.Чорноморськ, </t>
    </r>
    <r>
      <rPr>
        <b/>
        <sz val="14"/>
        <rFont val="Times New Roman"/>
        <family val="1"/>
        <charset val="204"/>
      </rPr>
      <t>проспект Миру, 21</t>
    </r>
  </si>
  <si>
    <r>
      <t xml:space="preserve">Капітальний ремонт багатоквартирного  будинку (ремонт внутрішньобудинкових мереж) за адресою: м.Чорноморськ, </t>
    </r>
    <r>
      <rPr>
        <b/>
        <sz val="14"/>
        <rFont val="Times New Roman"/>
        <family val="1"/>
        <charset val="204"/>
      </rPr>
      <t>проспект Миру, 23</t>
    </r>
  </si>
  <si>
    <r>
      <t xml:space="preserve">Капітальний ремонт багатоквартирного  будинку (ремонт внутрішньобудинкових мереж водопостачання) за адресою: м.Чорноморськ, </t>
    </r>
    <r>
      <rPr>
        <b/>
        <sz val="14"/>
        <rFont val="Times New Roman"/>
        <family val="1"/>
        <charset val="204"/>
      </rPr>
      <t>проспект Миру, 25</t>
    </r>
  </si>
  <si>
    <r>
      <t>Капітальний ремонт багатоквартирного  будинку (ремонт внутрішньобудинкових мереж водопостачання) за адресою: м.Чорноморськ,</t>
    </r>
    <r>
      <rPr>
        <b/>
        <sz val="14"/>
        <rFont val="Times New Roman"/>
        <family val="1"/>
        <charset val="204"/>
      </rPr>
      <t xml:space="preserve"> проспект Миру, 27</t>
    </r>
  </si>
  <si>
    <r>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t>
    </r>
    <r>
      <rPr>
        <b/>
        <sz val="14"/>
        <color theme="1"/>
        <rFont val="Times New Roman"/>
        <family val="1"/>
        <charset val="204"/>
      </rPr>
      <t>1 Травня, 13</t>
    </r>
  </si>
  <si>
    <t>Будівництво (буріння) артезіанської свердловини на території котельні № 2 за адресою: м.Чорноморськ, вул.Садова, 1</t>
  </si>
  <si>
    <t>Будівництво (буріння) артезіанської свердловини за адресою: Одеська область, Одеський район, с.Малодолинське, вул.Вишнева, 1-н</t>
  </si>
  <si>
    <r>
      <t xml:space="preserve">Капітальний ремонт (заміна вікон) в багатоквартирному будинку за адресою: м.Чорноморськ, </t>
    </r>
    <r>
      <rPr>
        <b/>
        <i/>
        <sz val="14"/>
        <color theme="1"/>
        <rFont val="Times New Roman"/>
        <family val="1"/>
        <charset val="204"/>
      </rPr>
      <t>вул.Корабельн</t>
    </r>
    <r>
      <rPr>
        <b/>
        <i/>
        <sz val="14"/>
        <rFont val="Times New Roman"/>
        <family val="1"/>
        <charset val="204"/>
      </rPr>
      <t>а, 3</t>
    </r>
  </si>
  <si>
    <t>5011</t>
  </si>
  <si>
    <t>Проведення навчально-тренувальних зборів і змагань з олімпійських видів спорту</t>
  </si>
  <si>
    <t>відшкодування проїзду, харчування, проживання спортсменів, тренерів, суддів та інших учасників навчально-тренувальних змагань, фізкультурно-оздоровчих та спортивних заходів</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</si>
  <si>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</si>
  <si>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</si>
  <si>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виплата матеріального заохочення талановитим спортсменам</t>
  </si>
  <si>
    <r>
      <t>Малодолинська с/а -</t>
    </r>
    <r>
      <rPr>
        <sz val="14"/>
        <color theme="1"/>
        <rFont val="Times New Roman"/>
        <family val="1"/>
        <charset val="204"/>
      </rPr>
      <t xml:space="preserve"> оплата праці з нарахуваннями</t>
    </r>
  </si>
  <si>
    <r>
      <t xml:space="preserve">Виконавчий комітет - </t>
    </r>
    <r>
      <rPr>
        <sz val="14"/>
        <color theme="1"/>
        <rFont val="Times New Roman"/>
        <family val="1"/>
        <charset val="204"/>
      </rPr>
      <t>оплата праці з нарахуваннями</t>
    </r>
  </si>
  <si>
    <t>придбання програмного забезпечення</t>
  </si>
  <si>
    <t>оплата праці з нарахуваннями</t>
  </si>
  <si>
    <t>1022</t>
  </si>
  <si>
    <r>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 /</t>
    </r>
    <r>
      <rPr>
        <i/>
        <sz val="14"/>
        <color theme="1"/>
        <rFont val="Times New Roman"/>
        <family val="1"/>
        <charset val="204"/>
      </rPr>
      <t xml:space="preserve"> оплата праці з нарахуваннями</t>
    </r>
  </si>
  <si>
    <t>1080</t>
  </si>
  <si>
    <r>
      <t>Надання спеціалізованої освіти мистецькими школами /</t>
    </r>
    <r>
      <rPr>
        <i/>
        <sz val="14"/>
        <color theme="1"/>
        <rFont val="Times New Roman"/>
        <family val="1"/>
        <charset val="204"/>
      </rPr>
      <t xml:space="preserve"> оплата праці з нарахуваннями</t>
    </r>
  </si>
  <si>
    <t>4081</t>
  </si>
  <si>
    <r>
      <t xml:space="preserve">Забезпечення діяльності інших закладів в галузі культури і мистецтва / </t>
    </r>
    <r>
      <rPr>
        <i/>
        <sz val="14"/>
        <color theme="1"/>
        <rFont val="Times New Roman"/>
        <family val="1"/>
        <charset val="204"/>
      </rPr>
      <t>оплата праці з нарахуваннями</t>
    </r>
  </si>
  <si>
    <t>КУ "Молодіжний центр" - оплата праці з нарахуваннями</t>
  </si>
  <si>
    <r>
      <t>Керівництво і управління у відповідній сфері у містах (місті Києві), селищах, селах, територіальних громадах /</t>
    </r>
    <r>
      <rPr>
        <i/>
        <sz val="14"/>
        <color theme="1"/>
        <rFont val="Times New Roman"/>
        <family val="1"/>
        <charset val="204"/>
      </rPr>
      <t xml:space="preserve"> оплата праці з нарахуваннями</t>
    </r>
  </si>
  <si>
    <t>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
- в/ч А0153 - 975,269 тис.грн</t>
  </si>
  <si>
    <t>Інша діяльність у сфері державного управління</t>
  </si>
  <si>
    <t>оплата послуг (крім комунальних)</t>
  </si>
  <si>
    <t>оплата послуг (крім комунальних), інші виплати населенню</t>
  </si>
  <si>
    <t>Міська програма протидії злочинності та посилення громадської безпеки на території Чорноморської міської територіальної громади на 2023 рік (Відділ поліції № 1 ОРУП № 2 ГУНП в Одеській області - придбання автомобіля)</t>
  </si>
  <si>
    <r>
      <rPr>
        <b/>
        <sz val="14"/>
        <color theme="1"/>
        <rFont val="Times New Roman"/>
        <family val="1"/>
        <charset val="204"/>
      </rPr>
      <t>КП "МУЖКГ"</t>
    </r>
    <r>
      <rPr>
        <sz val="14"/>
        <color theme="1"/>
        <rFont val="Times New Roman"/>
        <family val="1"/>
        <charset val="204"/>
      </rPr>
      <t xml:space="preserve"> - поточний ремонт трубопроводу зливного колектора за адресою: м.Чорноморськ, </t>
    </r>
    <r>
      <rPr>
        <b/>
        <sz val="14"/>
        <color theme="1"/>
        <rFont val="Times New Roman"/>
        <family val="1"/>
        <charset val="204"/>
      </rPr>
      <t>вул.1 Травня, 17</t>
    </r>
  </si>
  <si>
    <r>
      <t xml:space="preserve">Відновлення елементів благоустрою - капітальний ремонт прибудинкової території  за адресою: м.Чорноморськ, </t>
    </r>
    <r>
      <rPr>
        <b/>
        <sz val="14"/>
        <color theme="1"/>
        <rFont val="Times New Roman"/>
        <family val="1"/>
        <charset val="204"/>
      </rPr>
      <t>проспект Миру, 41-43</t>
    </r>
  </si>
  <si>
    <t>придбання подарункової та сувенірної продукції</t>
  </si>
  <si>
    <t>календарі квартальні</t>
  </si>
  <si>
    <t>Капітальний ремонт житлового фонду</t>
  </si>
  <si>
    <t xml:space="preserve">Інша діяльність у сфері державного управління </t>
  </si>
  <si>
    <t>Інша діяльність у сфері державного управління / календарі квартальні</t>
  </si>
  <si>
    <t>Виконком - створення матеріального резерву</t>
  </si>
  <si>
    <t>Виконком - оснащення Пункту незламності (пр.Миру, 33)</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</si>
  <si>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</si>
  <si>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Придбання затворів (засувок) з демонтажними вставками для заміни на водогонах</t>
  </si>
  <si>
    <r>
      <rPr>
        <b/>
        <sz val="14"/>
        <color theme="1"/>
        <rFont val="Times New Roman"/>
        <family val="1"/>
        <charset val="204"/>
      </rPr>
      <t>КП - Фірма "Райдуга"</t>
    </r>
    <r>
      <rPr>
        <sz val="14"/>
        <color theme="1"/>
        <rFont val="Times New Roman"/>
        <family val="1"/>
        <charset val="204"/>
      </rPr>
      <t xml:space="preserve"> - фінансова підтримка (утримання приміщень, орендованих громадськими організаціями ветеранів станом на 01.08.23р.)</t>
    </r>
  </si>
  <si>
    <t>Пільгове медичне обслуговування осіб, які постраждали внаслідок Чорнобильської катастрофи</t>
  </si>
  <si>
    <t>3050</t>
  </si>
  <si>
    <t>3171</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</si>
  <si>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</si>
  <si>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КНП "Чорноморський центр первинної медико-санітарної допомоги" - послуги, пов'язані з акредитацією</t>
  </si>
  <si>
    <r>
      <t>Малодолинська с/а</t>
    </r>
    <r>
      <rPr>
        <sz val="14"/>
        <color theme="1"/>
        <rFont val="Times New Roman"/>
        <family val="1"/>
        <charset val="204"/>
      </rPr>
      <t xml:space="preserve"> (зменшення видатків на придбання розсади однорічних квітів, покіс трави, підрізання дерев, поточний ремонт доріг)</t>
    </r>
  </si>
  <si>
    <t>3192</t>
  </si>
  <si>
    <t>ГО "Сліпих Світло" - фінансова підтримка (придбання планшетів, велотренажера)</t>
  </si>
  <si>
    <t>Поточний ремонт вулиць села Малодолинське</t>
  </si>
  <si>
    <r>
      <rPr>
        <b/>
        <sz val="14"/>
        <color theme="1"/>
        <rFont val="Times New Roman"/>
        <family val="1"/>
        <charset val="204"/>
      </rPr>
      <t>КНП "Чорноморський міський центр первинної медико-санітарної допомоги"</t>
    </r>
    <r>
      <rPr>
        <sz val="14"/>
        <color theme="1"/>
        <rFont val="Times New Roman"/>
        <family val="1"/>
        <charset val="204"/>
      </rPr>
      <t xml:space="preserve"> - Ліквідація наслідків ракетних ударів на території Чорноморської міської територіальної громади в результаті збройної агресії Російської Федерації проти України - поточний ремонт вікон Олександрівської амбулаторії сімейної медицини за адресою: м. Чорноморськ, смт Олександрівка, вул. Перемоги, 64</t>
    </r>
  </si>
  <si>
    <t>Встановлення флагштоків на могилах загиблих військовослужбовців</t>
  </si>
  <si>
    <t>Улаштування соняшної електростанції на даху будівлі КНП "Чорноморська лікарня" Чорноморської міської ради Одеського району Одеської області за адресою: Одеська область, м.Чорноморськ, вул.Віталія Шума, 4 (250,0 тис.грн - проєктно-вишукувальні роботи, 1500,0 тис.грн - співфінансування проєкту в рамках Меморандуму про співробітництво від 14.12.2022р.)</t>
  </si>
  <si>
    <t>оновлення матеріально-технічної бази закладів загальної середньої освіти</t>
  </si>
  <si>
    <t>7375</t>
  </si>
  <si>
    <t>Реалізація проектів (заходів) з відновлення об'єктів житлового фонду, пошкоджених / знищених внаслідок збройної агресії, за рахунок коштів місцевих бюджетів</t>
  </si>
  <si>
    <r>
      <t xml:space="preserve">'Інша діяльність у сфері державного управління / </t>
    </r>
    <r>
      <rPr>
        <i/>
        <sz val="14"/>
        <color theme="1"/>
        <rFont val="Times New Roman"/>
        <family val="1"/>
        <charset val="204"/>
      </rPr>
      <t>календарі квартальні</t>
    </r>
  </si>
  <si>
    <t>4040</t>
  </si>
  <si>
    <t xml:space="preserve">'Забезпечення діяльності музеїв і виставок </t>
  </si>
  <si>
    <t>придбання спецодягу</t>
  </si>
  <si>
    <r>
      <rPr>
        <b/>
        <sz val="14"/>
        <color theme="1"/>
        <rFont val="Times New Roman"/>
        <family val="1"/>
        <charset val="204"/>
      </rPr>
      <t>КУ "Муніципальна варта"</t>
    </r>
    <r>
      <rPr>
        <sz val="14"/>
        <color theme="1"/>
        <rFont val="Times New Roman"/>
        <family val="1"/>
        <charset val="204"/>
      </rPr>
      <t xml:space="preserve"> - послуги з харчування осіб, залучених до виконання заходів громадської безпеки на території Чорноморської міської ради Одеського району Одеської області у 2023 році </t>
    </r>
  </si>
  <si>
    <r>
      <rPr>
        <b/>
        <sz val="14"/>
        <color theme="1"/>
        <rFont val="Times New Roman"/>
        <family val="1"/>
        <charset val="204"/>
      </rPr>
      <t xml:space="preserve">КУ "Муніципальна варта" </t>
    </r>
    <r>
      <rPr>
        <sz val="14"/>
        <color theme="1"/>
        <rFont val="Times New Roman"/>
        <family val="1"/>
        <charset val="204"/>
      </rPr>
      <t xml:space="preserve">- придбання пального для автомобілів громадських формувань, які патрулюють територію Чорноморської міської територіальної громади </t>
    </r>
  </si>
  <si>
    <t xml:space="preserve">послуги охорони музею </t>
  </si>
  <si>
    <r>
      <t xml:space="preserve">Капітальний ремонт (заміна вікон та дверей) в багатоквартирному  будинку за адресою: м.Чорноморськ, </t>
    </r>
    <r>
      <rPr>
        <b/>
        <i/>
        <sz val="14"/>
        <color theme="1"/>
        <rFont val="Times New Roman"/>
        <family val="1"/>
        <charset val="204"/>
      </rPr>
      <t>вулиця Парусна, 6</t>
    </r>
  </si>
  <si>
    <r>
      <t>Капітальний ремонт багатоквартирного будинку (внутрішньобудинкових мереж) за адресою: м.Чорноморсь</t>
    </r>
    <r>
      <rPr>
        <sz val="14"/>
        <rFont val="Times New Roman"/>
        <family val="1"/>
        <charset val="204"/>
      </rPr>
      <t xml:space="preserve">к, </t>
    </r>
    <r>
      <rPr>
        <b/>
        <sz val="14"/>
        <rFont val="Times New Roman"/>
        <family val="1"/>
        <charset val="204"/>
      </rPr>
      <t>вул.Парусна, 4а</t>
    </r>
  </si>
  <si>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 (проект) - капітальний ремонт адмінбудівлі</t>
  </si>
  <si>
    <t>Розроблення детального плану частини території 13-го мікрорайону м.Чорноморська Одеського району Одеської області загальною площею 1,5 га для будівництва багатоповерхового житлового будинку</t>
  </si>
  <si>
    <r>
      <rPr>
        <b/>
        <sz val="14"/>
        <color theme="1"/>
        <rFont val="Times New Roman"/>
        <family val="1"/>
        <charset val="204"/>
      </rPr>
      <t>КП "Палац спорту "Юність"</t>
    </r>
    <r>
      <rPr>
        <sz val="14"/>
        <color theme="1"/>
        <rFont val="Times New Roman"/>
        <family val="1"/>
        <charset val="204"/>
      </rPr>
      <t xml:space="preserve"> - зменшення видатків на комунальні послуги (економія коштів)</t>
    </r>
  </si>
  <si>
    <r>
      <rPr>
        <b/>
        <sz val="14"/>
        <color theme="1"/>
        <rFont val="Times New Roman"/>
        <family val="1"/>
        <charset val="204"/>
      </rPr>
      <t xml:space="preserve">КП "Палац спорту "Юність" </t>
    </r>
    <r>
      <rPr>
        <sz val="14"/>
        <color theme="1"/>
        <rFont val="Times New Roman"/>
        <family val="1"/>
        <charset val="204"/>
      </rPr>
      <t>- капітальний ремонт дитячого басейну</t>
    </r>
  </si>
  <si>
    <r>
      <t>Капітальний ремонт (улаштування козирків над входами в під'їзд, ремонт вимощення) в багатоквартирному будинку за адресою: м.Чорноморськ,</t>
    </r>
    <r>
      <rPr>
        <b/>
        <sz val="14"/>
        <color theme="1"/>
        <rFont val="Times New Roman"/>
        <family val="1"/>
        <charset val="204"/>
      </rPr>
      <t xml:space="preserve"> вул.Данченка, 10</t>
    </r>
  </si>
  <si>
    <r>
      <t xml:space="preserve">Капітальний ремонт (заміна вікон та вхідних дверей) в багатоквартирному будинку за адресою: м.Чорноморськ, </t>
    </r>
    <r>
      <rPr>
        <b/>
        <i/>
        <sz val="14"/>
        <rFont val="Times New Roman"/>
        <family val="1"/>
        <charset val="204"/>
      </rPr>
      <t>вул.Данченка, 10</t>
    </r>
  </si>
  <si>
    <t>Будівництво об'єктів житлово-комунального господарства/Капітальний ремонт сталевої ділянки водогону Д 700 мм полімерним рукавом за адресою: м. Чорноморськ на перехресті вул. Перемоги-вул. Транспортної</t>
  </si>
  <si>
    <t>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(проект)
-Служба безпеки України - придбання автомобілів спеціального призначення, улаштування відеонагляду</t>
  </si>
  <si>
    <t>7350</t>
  </si>
  <si>
    <t>Додаток до висновку</t>
  </si>
  <si>
    <t>Заступник начальника фінансового управління</t>
  </si>
  <si>
    <t>Світлана Пєркова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</si>
</sst>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00_р_._-;\-* #,##0.00_р_._-;_-* &quot;-&quot;??_р_._-;_-@_-"/>
  </numFmts>
  <fonts count="28">
    <font>
      <sz val="11"/>
      <color theme="1"/>
      <name val="Calibri"/>
      <family val="2"/>
      <charset val="204"/>
      <scheme val="minor"/>
    </font>
    <font>
      <sz val="12"/>
      <color theme="1"/>
      <name val="Times New Roman"/>
      <family val="1"/>
      <charset val="204"/>
    </font>
    <font>
      <b/>
      <sz val="12"/>
      <color theme="1"/>
      <name val="Times New Roman"/>
      <family val="1"/>
      <charset val="204"/>
    </font>
    <font>
      <sz val="11"/>
      <color indexed="8"/>
      <name val="Calibri"/>
      <family val="2"/>
      <charset val="204"/>
    </font>
    <font>
      <sz val="11"/>
      <color theme="1"/>
      <name val="Calibri"/>
      <family val="2"/>
      <charset val="204"/>
      <scheme val="minor"/>
    </font>
    <font>
      <sz val="11"/>
      <color theme="1"/>
      <name val="Calibri"/>
      <family val="2"/>
      <scheme val="minor"/>
    </font>
    <font>
      <sz val="10"/>
      <name val="Arial Cyr"/>
      <charset val="204"/>
    </font>
    <font>
      <sz val="10"/>
      <color rgb="FF000000"/>
      <name val="Arimo"/>
    </font>
    <font>
      <b/>
      <sz val="16"/>
      <color theme="1"/>
      <name val="Times New Roman"/>
      <family val="1"/>
      <charset val="204"/>
    </font>
    <font>
      <b/>
      <sz val="14"/>
      <color theme="1"/>
      <name val="Times New Roman"/>
      <family val="1"/>
      <charset val="204"/>
    </font>
    <font>
      <sz val="14"/>
      <color theme="1"/>
      <name val="Times New Roman"/>
      <family val="1"/>
      <charset val="204"/>
    </font>
    <font>
      <i/>
      <sz val="14"/>
      <color theme="1"/>
      <name val="Times New Roman"/>
      <family val="1"/>
      <charset val="204"/>
    </font>
    <font>
      <sz val="16"/>
      <color theme="1"/>
      <name val="Times New Roman"/>
      <family val="1"/>
      <charset val="204"/>
    </font>
    <font>
      <b/>
      <sz val="12"/>
      <color rgb="FF0000FF"/>
      <name val="Times New Roman"/>
      <family val="1"/>
      <charset val="204"/>
    </font>
    <font>
      <b/>
      <sz val="16"/>
      <color rgb="FF0000FF"/>
      <name val="Times New Roman"/>
      <family val="1"/>
      <charset val="204"/>
    </font>
    <font>
      <b/>
      <sz val="14"/>
      <color rgb="FF0000FF"/>
      <name val="Times New Roman"/>
      <family val="1"/>
      <charset val="204"/>
    </font>
    <font>
      <sz val="14"/>
      <color rgb="FF0000FF"/>
      <name val="Times New Roman"/>
      <family val="1"/>
      <charset val="204"/>
    </font>
    <font>
      <sz val="14"/>
      <name val="Times New Roman"/>
      <family val="1"/>
      <charset val="204"/>
    </font>
    <font>
      <i/>
      <sz val="14"/>
      <color rgb="FF0000FF"/>
      <name val="Times New Roman"/>
      <family val="1"/>
      <charset val="204"/>
    </font>
    <font>
      <b/>
      <sz val="14"/>
      <color rgb="FFFF0000"/>
      <name val="Times New Roman"/>
      <family val="1"/>
      <charset val="204"/>
    </font>
    <font>
      <sz val="14"/>
      <color rgb="FFFF0000"/>
      <name val="Times New Roman"/>
      <family val="1"/>
      <charset val="204"/>
    </font>
    <font>
      <b/>
      <sz val="14"/>
      <name val="Times New Roman"/>
      <family val="1"/>
      <charset val="204"/>
    </font>
    <font>
      <b/>
      <i/>
      <sz val="14"/>
      <color theme="1"/>
      <name val="Times New Roman"/>
      <family val="1"/>
      <charset val="204"/>
    </font>
    <font>
      <i/>
      <sz val="14"/>
      <name val="Times New Roman"/>
      <family val="1"/>
      <charset val="204"/>
    </font>
    <font>
      <sz val="10"/>
      <name val="Helv"/>
      <charset val="204"/>
    </font>
    <font>
      <b/>
      <i/>
      <sz val="14"/>
      <color rgb="FFFF0000"/>
      <name val="Times New Roman"/>
      <family val="1"/>
      <charset val="204"/>
    </font>
    <font>
      <b/>
      <i/>
      <sz val="14"/>
      <color rgb="FF0000FF"/>
      <name val="Times New Roman"/>
      <family val="1"/>
      <charset val="204"/>
    </font>
    <font>
      <b/>
      <i/>
      <sz val="14"/>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3">
    <xf numFmtId="0" fontId="0" fillId="0" borderId="0"/>
    <xf numFmtId="0" fontId="3" fillId="0" borderId="0"/>
    <xf numFmtId="0" fontId="5" fillId="0" borderId="0"/>
    <xf numFmtId="165" fontId="5" fillId="0" borderId="0" applyFont="0" applyFill="0" applyBorder="0" applyAlignment="0" applyProtection="0"/>
    <xf numFmtId="0" fontId="6" fillId="0" borderId="0"/>
    <xf numFmtId="0" fontId="3" fillId="0" borderId="0"/>
    <xf numFmtId="0" fontId="3" fillId="0" borderId="0"/>
    <xf numFmtId="0" fontId="3" fillId="0" borderId="0"/>
    <xf numFmtId="0" fontId="4" fillId="0" borderId="0"/>
    <xf numFmtId="0" fontId="4" fillId="0" borderId="0"/>
    <xf numFmtId="0" fontId="7" fillId="0" borderId="0"/>
    <xf numFmtId="164" fontId="4" fillId="0" borderId="0" applyFont="0" applyFill="0" applyBorder="0" applyAlignment="0" applyProtection="0"/>
    <xf numFmtId="0" fontId="24" fillId="0" borderId="0"/>
  </cellStyleXfs>
  <cellXfs count="148">
    <xf numFmtId="0" fontId="0" fillId="0" borderId="0" xfId="0"/>
    <xf numFmtId="0" fontId="1" fillId="2" borderId="0" xfId="0" applyFont="1" applyFill="1"/>
    <xf numFmtId="0" fontId="2" fillId="2" borderId="0" xfId="0" applyFont="1" applyFill="1"/>
    <xf numFmtId="49" fontId="1" fillId="2" borderId="0" xfId="0" applyNumberFormat="1" applyFont="1" applyFill="1"/>
    <xf numFmtId="0" fontId="1" fillId="2" borderId="0" xfId="0" applyFont="1" applyFill="1" applyAlignment="1">
      <alignment wrapText="1"/>
    </xf>
    <xf numFmtId="0" fontId="1" fillId="2" borderId="0" xfId="0" applyFont="1" applyFill="1" applyAlignment="1">
      <alignment horizontal="center" vertical="center"/>
    </xf>
    <xf numFmtId="0" fontId="2"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8" fillId="2" borderId="0" xfId="0" applyFont="1" applyFill="1"/>
    <xf numFmtId="0" fontId="12" fillId="2" borderId="0" xfId="0" applyFont="1" applyFill="1"/>
    <xf numFmtId="4" fontId="1" fillId="2" borderId="0" xfId="0" applyNumberFormat="1" applyFont="1" applyFill="1" applyAlignment="1">
      <alignment vertical="center"/>
    </xf>
    <xf numFmtId="49" fontId="10" fillId="2" borderId="1" xfId="0" applyNumberFormat="1" applyFont="1" applyFill="1" applyBorder="1" applyAlignment="1">
      <alignment horizontal="left" vertical="center"/>
    </xf>
    <xf numFmtId="4" fontId="10" fillId="2" borderId="1" xfId="0" applyNumberFormat="1" applyFont="1" applyFill="1" applyBorder="1" applyAlignment="1">
      <alignment horizontal="center" vertical="center"/>
    </xf>
    <xf numFmtId="0" fontId="10" fillId="2" borderId="1" xfId="0" quotePrefix="1" applyFont="1" applyFill="1" applyBorder="1" applyAlignment="1">
      <alignment vertical="center" wrapText="1"/>
    </xf>
    <xf numFmtId="0" fontId="10" fillId="2" borderId="0" xfId="0" applyFont="1" applyFill="1"/>
    <xf numFmtId="4" fontId="8" fillId="2" borderId="1" xfId="0" applyNumberFormat="1" applyFont="1" applyFill="1" applyBorder="1" applyAlignment="1">
      <alignment horizontal="center" vertical="center"/>
    </xf>
    <xf numFmtId="0" fontId="12" fillId="2" borderId="0" xfId="0" applyFont="1" applyFill="1" applyAlignment="1">
      <alignment horizontal="center" vertical="center"/>
    </xf>
    <xf numFmtId="0" fontId="1" fillId="2" borderId="0" xfId="0" applyFont="1" applyFill="1" applyAlignment="1">
      <alignment horizontal="right" vertical="center"/>
    </xf>
    <xf numFmtId="0" fontId="10" fillId="2" borderId="1" xfId="0" quotePrefix="1" applyFont="1" applyFill="1" applyBorder="1" applyAlignment="1">
      <alignment horizontal="left" vertical="center" wrapText="1"/>
    </xf>
    <xf numFmtId="49" fontId="1" fillId="2" borderId="0" xfId="0" applyNumberFormat="1" applyFont="1" applyFill="1" applyAlignment="1">
      <alignment horizontal="left"/>
    </xf>
    <xf numFmtId="49" fontId="8" fillId="2" borderId="1" xfId="0" applyNumberFormat="1" applyFont="1" applyFill="1" applyBorder="1" applyAlignment="1">
      <alignment horizontal="left" vertical="center"/>
    </xf>
    <xf numFmtId="0" fontId="1" fillId="2" borderId="0" xfId="0" applyFont="1" applyFill="1" applyAlignment="1">
      <alignment horizontal="left" vertical="center"/>
    </xf>
    <xf numFmtId="49" fontId="12" fillId="2" borderId="0" xfId="0" applyNumberFormat="1" applyFont="1" applyFill="1" applyAlignment="1">
      <alignment horizontal="left" vertical="center"/>
    </xf>
    <xf numFmtId="0" fontId="13" fillId="2" borderId="0" xfId="0" applyFont="1" applyFill="1"/>
    <xf numFmtId="0" fontId="15" fillId="2" borderId="0" xfId="0" applyFont="1" applyFill="1"/>
    <xf numFmtId="0" fontId="14" fillId="2" borderId="0" xfId="0" applyFont="1" applyFill="1"/>
    <xf numFmtId="49" fontId="8" fillId="3" borderId="1" xfId="0" applyNumberFormat="1" applyFont="1" applyFill="1" applyBorder="1" applyAlignment="1">
      <alignment horizontal="left" vertical="center"/>
    </xf>
    <xf numFmtId="4" fontId="8" fillId="3" borderId="1" xfId="0" applyNumberFormat="1" applyFont="1" applyFill="1" applyBorder="1" applyAlignment="1">
      <alignment horizontal="center" vertical="center"/>
    </xf>
    <xf numFmtId="0" fontId="8" fillId="3" borderId="1" xfId="0" applyFont="1" applyFill="1" applyBorder="1" applyAlignment="1">
      <alignment vertical="center" wrapText="1"/>
    </xf>
    <xf numFmtId="4" fontId="1" fillId="2" borderId="0" xfId="0" applyNumberFormat="1" applyFont="1" applyFill="1" applyAlignment="1">
      <alignment horizontal="center" vertical="center"/>
    </xf>
    <xf numFmtId="4" fontId="11" fillId="2" borderId="1" xfId="0" applyNumberFormat="1" applyFont="1" applyFill="1" applyBorder="1" applyAlignment="1">
      <alignment horizontal="center" vertical="center"/>
    </xf>
    <xf numFmtId="0" fontId="11" fillId="2" borderId="0" xfId="0" applyFont="1" applyFill="1"/>
    <xf numFmtId="0" fontId="10" fillId="2" borderId="0" xfId="0" applyFont="1" applyFill="1" applyAlignment="1">
      <alignment vertical="center" wrapText="1"/>
    </xf>
    <xf numFmtId="0" fontId="1" fillId="2" borderId="0" xfId="0" applyFont="1" applyFill="1" applyAlignment="1">
      <alignment vertical="center"/>
    </xf>
    <xf numFmtId="0" fontId="1" fillId="2" borderId="0" xfId="0" applyFont="1" applyFill="1" applyAlignment="1">
      <alignment vertical="center" wrapText="1"/>
    </xf>
    <xf numFmtId="0" fontId="8" fillId="2" borderId="0" xfId="0" applyFont="1" applyFill="1" applyAlignment="1">
      <alignment vertical="center" wrapText="1"/>
    </xf>
    <xf numFmtId="0" fontId="11" fillId="2" borderId="0" xfId="0" applyFont="1" applyFill="1" applyAlignment="1">
      <alignment vertical="center" wrapText="1"/>
    </xf>
    <xf numFmtId="49" fontId="10" fillId="2" borderId="1" xfId="0" applyNumberFormat="1" applyFont="1" applyFill="1" applyBorder="1" applyAlignment="1">
      <alignment horizontal="left" vertical="center" wrapText="1"/>
    </xf>
    <xf numFmtId="0" fontId="16" fillId="2" borderId="0" xfId="0" applyFont="1" applyFill="1"/>
    <xf numFmtId="49" fontId="11" fillId="2" borderId="1" xfId="0" applyNumberFormat="1" applyFont="1" applyFill="1" applyBorder="1" applyAlignment="1">
      <alignment horizontal="left" vertical="center" wrapText="1"/>
    </xf>
    <xf numFmtId="4" fontId="2" fillId="2" borderId="0" xfId="0" applyNumberFormat="1" applyFont="1" applyFill="1" applyAlignment="1">
      <alignment vertical="center" wrapText="1"/>
    </xf>
    <xf numFmtId="4" fontId="14" fillId="2" borderId="0" xfId="0" applyNumberFormat="1" applyFont="1" applyFill="1"/>
    <xf numFmtId="3" fontId="12" fillId="2" borderId="0" xfId="0" applyNumberFormat="1" applyFont="1" applyFill="1" applyAlignment="1">
      <alignment vertical="center" wrapText="1"/>
    </xf>
    <xf numFmtId="0" fontId="8" fillId="2" borderId="0" xfId="0" applyFont="1" applyFill="1" applyAlignment="1">
      <alignment horizontal="center" vertical="center"/>
    </xf>
    <xf numFmtId="0" fontId="2" fillId="2" borderId="1" xfId="0" applyFont="1" applyFill="1" applyBorder="1" applyAlignment="1">
      <alignment horizontal="center" vertical="center" wrapText="1"/>
    </xf>
    <xf numFmtId="49" fontId="1" fillId="2" borderId="0" xfId="0" applyNumberFormat="1" applyFont="1" applyFill="1" applyAlignment="1">
      <alignment wrapText="1"/>
    </xf>
    <xf numFmtId="49" fontId="8" fillId="3" borderId="1" xfId="0" applyNumberFormat="1" applyFont="1" applyFill="1" applyBorder="1" applyAlignment="1">
      <alignment horizontal="left" vertical="center" wrapText="1"/>
    </xf>
    <xf numFmtId="49" fontId="8" fillId="2" borderId="1" xfId="0" applyNumberFormat="1" applyFont="1" applyFill="1" applyBorder="1" applyAlignment="1">
      <alignment horizontal="left" vertical="center" wrapText="1"/>
    </xf>
    <xf numFmtId="0" fontId="1" fillId="2" borderId="0" xfId="0" applyFont="1" applyFill="1" applyAlignment="1">
      <alignment horizontal="left" vertical="center" wrapText="1"/>
    </xf>
    <xf numFmtId="49" fontId="12" fillId="2" borderId="0" xfId="0" applyNumberFormat="1" applyFont="1" applyFill="1" applyAlignment="1">
      <alignment horizontal="left" vertical="center" wrapText="1"/>
    </xf>
    <xf numFmtId="49" fontId="1" fillId="2" borderId="0" xfId="0" applyNumberFormat="1" applyFont="1" applyFill="1" applyAlignment="1">
      <alignment horizontal="left" wrapText="1"/>
    </xf>
    <xf numFmtId="0" fontId="10" fillId="2" borderId="1" xfId="0" applyFont="1" applyFill="1" applyBorder="1" applyAlignment="1">
      <alignment vertical="center" wrapText="1"/>
    </xf>
    <xf numFmtId="0" fontId="9" fillId="2" borderId="5" xfId="0" applyFont="1" applyFill="1" applyBorder="1" applyAlignment="1">
      <alignment horizontal="left" vertical="center" wrapText="1"/>
    </xf>
    <xf numFmtId="49" fontId="9" fillId="2" borderId="5" xfId="0" applyNumberFormat="1" applyFont="1" applyFill="1" applyBorder="1" applyAlignment="1">
      <alignment horizontal="left" vertical="center" wrapText="1"/>
    </xf>
    <xf numFmtId="4" fontId="10" fillId="2" borderId="1" xfId="0" applyNumberFormat="1" applyFont="1" applyFill="1" applyBorder="1" applyAlignment="1">
      <alignment horizontal="center" vertical="center" wrapText="1"/>
    </xf>
    <xf numFmtId="0" fontId="10" fillId="2" borderId="5" xfId="0" applyFont="1" applyFill="1" applyBorder="1" applyAlignment="1">
      <alignment horizontal="left" vertical="center" wrapText="1"/>
    </xf>
    <xf numFmtId="49" fontId="11" fillId="2" borderId="1" xfId="0" applyNumberFormat="1" applyFont="1" applyFill="1" applyBorder="1" applyAlignment="1">
      <alignment horizontal="left" vertical="center"/>
    </xf>
    <xf numFmtId="0" fontId="11" fillId="2" borderId="1" xfId="0" quotePrefix="1" applyFont="1" applyFill="1" applyBorder="1" applyAlignment="1">
      <alignment horizontal="left" vertical="center" wrapText="1"/>
    </xf>
    <xf numFmtId="0" fontId="18" fillId="2" borderId="0" xfId="0" applyFont="1" applyFill="1"/>
    <xf numFmtId="0" fontId="19" fillId="2" borderId="0" xfId="0" applyFont="1" applyFill="1" applyAlignment="1">
      <alignment vertical="center" wrapText="1"/>
    </xf>
    <xf numFmtId="0" fontId="17"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10" fillId="2" borderId="5" xfId="0" quotePrefix="1" applyFont="1" applyFill="1" applyBorder="1" applyAlignment="1">
      <alignment horizontal="left" vertical="center" wrapText="1"/>
    </xf>
    <xf numFmtId="49" fontId="10" fillId="2" borderId="5" xfId="0" applyNumberFormat="1" applyFont="1" applyFill="1" applyBorder="1" applyAlignment="1">
      <alignment horizontal="left" vertical="center"/>
    </xf>
    <xf numFmtId="0" fontId="2" fillId="2" borderId="1" xfId="0" applyFont="1" applyFill="1" applyBorder="1" applyAlignment="1">
      <alignment horizontal="center" vertical="center" wrapText="1"/>
    </xf>
    <xf numFmtId="49" fontId="20" fillId="2" borderId="1" xfId="0" applyNumberFormat="1" applyFont="1" applyFill="1" applyBorder="1" applyAlignment="1">
      <alignment horizontal="left" vertical="center"/>
    </xf>
    <xf numFmtId="0" fontId="10" fillId="2" borderId="1" xfId="0" applyFont="1" applyFill="1" applyBorder="1" applyAlignment="1">
      <alignment wrapText="1"/>
    </xf>
    <xf numFmtId="49" fontId="17" fillId="2" borderId="1" xfId="0" applyNumberFormat="1" applyFont="1" applyFill="1" applyBorder="1" applyAlignment="1">
      <alignment horizontal="left" vertical="center"/>
    </xf>
    <xf numFmtId="0" fontId="9" fillId="2" borderId="5" xfId="0" quotePrefix="1" applyFont="1" applyFill="1" applyBorder="1" applyAlignment="1">
      <alignment horizontal="left" vertical="center" wrapText="1"/>
    </xf>
    <xf numFmtId="49" fontId="23" fillId="2" borderId="1" xfId="0" applyNumberFormat="1" applyFont="1" applyFill="1" applyBorder="1" applyAlignment="1">
      <alignment horizontal="left" vertical="center"/>
    </xf>
    <xf numFmtId="49" fontId="11" fillId="2" borderId="5" xfId="0" applyNumberFormat="1" applyFont="1" applyFill="1" applyBorder="1" applyAlignment="1">
      <alignment horizontal="left" vertical="center" wrapText="1"/>
    </xf>
    <xf numFmtId="0" fontId="11" fillId="2" borderId="5" xfId="0" quotePrefix="1" applyFont="1" applyFill="1" applyBorder="1" applyAlignment="1">
      <alignment horizontal="left" vertical="center" wrapText="1"/>
    </xf>
    <xf numFmtId="4" fontId="11" fillId="2" borderId="1" xfId="0" applyNumberFormat="1" applyFont="1" applyFill="1" applyBorder="1" applyAlignment="1">
      <alignment horizontal="center" vertical="center" wrapText="1"/>
    </xf>
    <xf numFmtId="0" fontId="11" fillId="2" borderId="5" xfId="0" applyFont="1" applyFill="1" applyBorder="1" applyAlignment="1">
      <alignment horizontal="left" vertical="center" wrapText="1"/>
    </xf>
    <xf numFmtId="0" fontId="23" fillId="2" borderId="1" xfId="0" quotePrefix="1" applyFont="1" applyFill="1" applyBorder="1" applyAlignment="1">
      <alignment horizontal="left" vertical="center" wrapText="1"/>
    </xf>
    <xf numFmtId="49" fontId="10" fillId="2" borderId="5" xfId="0" applyNumberFormat="1" applyFont="1" applyFill="1" applyBorder="1" applyAlignment="1">
      <alignment horizontal="left" vertical="center" wrapText="1"/>
    </xf>
    <xf numFmtId="0" fontId="10" fillId="4" borderId="0" xfId="0" applyFont="1" applyFill="1" applyAlignment="1">
      <alignment vertical="center" wrapText="1"/>
    </xf>
    <xf numFmtId="0" fontId="10" fillId="4" borderId="0" xfId="0" applyFont="1" applyFill="1"/>
    <xf numFmtId="0" fontId="17" fillId="4" borderId="0" xfId="0" applyFont="1" applyFill="1" applyAlignment="1">
      <alignment vertical="center" wrapText="1"/>
    </xf>
    <xf numFmtId="0" fontId="25" fillId="2" borderId="0" xfId="0" applyFont="1" applyFill="1" applyAlignment="1">
      <alignment vertical="center" wrapText="1"/>
    </xf>
    <xf numFmtId="0" fontId="26" fillId="2" borderId="0" xfId="0" applyFont="1" applyFill="1"/>
    <xf numFmtId="4" fontId="16" fillId="2" borderId="0" xfId="0" applyNumberFormat="1" applyFont="1" applyFill="1"/>
    <xf numFmtId="0" fontId="16" fillId="2" borderId="0" xfId="0" applyFont="1" applyFill="1" applyAlignment="1">
      <alignment wrapText="1"/>
    </xf>
    <xf numFmtId="0" fontId="17" fillId="2" borderId="1" xfId="0" quotePrefix="1" applyFont="1" applyFill="1" applyBorder="1" applyAlignment="1">
      <alignment vertical="center" wrapText="1"/>
    </xf>
    <xf numFmtId="49" fontId="20" fillId="2" borderId="1" xfId="0" applyNumberFormat="1" applyFont="1" applyFill="1" applyBorder="1" applyAlignment="1">
      <alignment horizontal="left" vertical="center" wrapText="1"/>
    </xf>
    <xf numFmtId="1" fontId="17" fillId="2" borderId="1" xfId="12" applyNumberFormat="1" applyFont="1" applyFill="1" applyBorder="1" applyAlignment="1">
      <alignment horizontal="left" vertical="top" wrapText="1"/>
    </xf>
    <xf numFmtId="1" fontId="17" fillId="2" borderId="1" xfId="12" applyNumberFormat="1" applyFont="1" applyFill="1" applyBorder="1" applyAlignment="1">
      <alignment horizontal="left" wrapText="1"/>
    </xf>
    <xf numFmtId="0" fontId="16" fillId="2" borderId="0" xfId="0" applyFont="1" applyFill="1" applyAlignment="1">
      <alignment vertical="center" wrapText="1"/>
    </xf>
    <xf numFmtId="49" fontId="9" fillId="2" borderId="1" xfId="0" applyNumberFormat="1" applyFont="1" applyFill="1" applyBorder="1" applyAlignment="1">
      <alignment horizontal="left" vertical="center" wrapText="1"/>
    </xf>
    <xf numFmtId="0" fontId="9" fillId="2" borderId="1" xfId="0" quotePrefix="1"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0" xfId="0" applyFont="1" applyFill="1"/>
    <xf numFmtId="0" fontId="9" fillId="2" borderId="0" xfId="0" applyFont="1" applyFill="1" applyAlignment="1">
      <alignment vertical="center" wrapText="1"/>
    </xf>
    <xf numFmtId="0" fontId="2" fillId="2" borderId="1" xfId="0" applyFont="1" applyFill="1" applyBorder="1" applyAlignment="1">
      <alignment horizontal="center" vertical="center" wrapText="1"/>
    </xf>
    <xf numFmtId="49" fontId="9" fillId="2" borderId="1" xfId="0" applyNumberFormat="1" applyFont="1" applyFill="1" applyBorder="1" applyAlignment="1">
      <alignment horizontal="left" vertical="center"/>
    </xf>
    <xf numFmtId="0" fontId="9" fillId="2" borderId="1" xfId="0" quotePrefix="1" applyFont="1" applyFill="1" applyBorder="1" applyAlignment="1">
      <alignment vertical="center" wrapText="1"/>
    </xf>
    <xf numFmtId="4" fontId="10" fillId="2" borderId="1" xfId="11" applyNumberFormat="1" applyFont="1" applyFill="1" applyBorder="1" applyAlignment="1">
      <alignment horizontal="center" vertical="center"/>
    </xf>
    <xf numFmtId="0" fontId="21" fillId="2" borderId="1" xfId="0" quotePrefix="1" applyFont="1" applyFill="1" applyBorder="1" applyAlignment="1">
      <alignment horizontal="left" vertical="center" wrapText="1"/>
    </xf>
    <xf numFmtId="0" fontId="10" fillId="2" borderId="1" xfId="0" quotePrefix="1" applyFont="1" applyFill="1" applyBorder="1" applyAlignment="1">
      <alignment wrapText="1"/>
    </xf>
    <xf numFmtId="0" fontId="18" fillId="2" borderId="0" xfId="0" applyFont="1" applyFill="1" applyAlignment="1">
      <alignment vertical="center" wrapText="1"/>
    </xf>
    <xf numFmtId="0" fontId="17" fillId="2" borderId="0" xfId="0" applyFont="1" applyFill="1" applyAlignment="1">
      <alignment vertical="center" wrapText="1"/>
    </xf>
    <xf numFmtId="4" fontId="9" fillId="2" borderId="1" xfId="0" applyNumberFormat="1" applyFont="1" applyFill="1" applyBorder="1" applyAlignment="1">
      <alignment horizontal="center" vertical="center" wrapText="1"/>
    </xf>
    <xf numFmtId="0" fontId="21" fillId="2" borderId="0" xfId="0" applyFont="1" applyFill="1" applyAlignment="1">
      <alignment vertical="center" wrapText="1"/>
    </xf>
    <xf numFmtId="49" fontId="21" fillId="2" borderId="1" xfId="0" applyNumberFormat="1" applyFont="1" applyFill="1" applyBorder="1" applyAlignment="1">
      <alignment horizontal="left" vertical="center"/>
    </xf>
    <xf numFmtId="0" fontId="11" fillId="2" borderId="1" xfId="0" applyFont="1" applyFill="1" applyBorder="1" applyAlignment="1">
      <alignment vertical="center" wrapText="1"/>
    </xf>
    <xf numFmtId="0" fontId="20" fillId="2" borderId="0" xfId="0" applyFont="1" applyFill="1" applyAlignment="1">
      <alignment vertical="center" wrapText="1"/>
    </xf>
    <xf numFmtId="0" fontId="15" fillId="2" borderId="0" xfId="0" applyFont="1" applyFill="1" applyAlignment="1">
      <alignment vertical="center" wrapText="1"/>
    </xf>
    <xf numFmtId="49" fontId="10" fillId="2" borderId="5" xfId="0" applyNumberFormat="1" applyFont="1" applyFill="1" applyBorder="1" applyAlignment="1">
      <alignment horizontal="left" vertical="center" wrapText="1"/>
    </xf>
    <xf numFmtId="49" fontId="10" fillId="2" borderId="5" xfId="0" applyNumberFormat="1" applyFont="1" applyFill="1" applyBorder="1" applyAlignment="1">
      <alignment horizontal="left" vertical="center" wrapText="1"/>
    </xf>
    <xf numFmtId="4" fontId="10" fillId="2" borderId="1" xfId="0" applyNumberFormat="1" applyFont="1" applyFill="1" applyBorder="1" applyAlignment="1">
      <alignment horizontal="center" vertical="center"/>
    </xf>
    <xf numFmtId="0" fontId="10" fillId="2" borderId="0" xfId="0" applyFont="1" applyFill="1"/>
    <xf numFmtId="0" fontId="10" fillId="2" borderId="1" xfId="0" quotePrefix="1" applyFont="1" applyFill="1" applyBorder="1" applyAlignment="1">
      <alignment horizontal="left" vertical="center" wrapText="1"/>
    </xf>
    <xf numFmtId="0" fontId="15" fillId="2" borderId="0" xfId="0" applyFont="1" applyFill="1"/>
    <xf numFmtId="4" fontId="8" fillId="3" borderId="1" xfId="0" applyNumberFormat="1" applyFont="1" applyFill="1" applyBorder="1" applyAlignment="1">
      <alignment horizontal="center" vertical="center"/>
    </xf>
    <xf numFmtId="0" fontId="11" fillId="2" borderId="0" xfId="0" applyFont="1" applyFill="1"/>
    <xf numFmtId="0" fontId="10" fillId="2" borderId="0" xfId="0" applyFont="1" applyFill="1" applyAlignment="1">
      <alignment vertical="center" wrapText="1"/>
    </xf>
    <xf numFmtId="49" fontId="10" fillId="2" borderId="1" xfId="0" applyNumberFormat="1" applyFont="1" applyFill="1" applyBorder="1" applyAlignment="1">
      <alignment horizontal="left" vertical="center" wrapText="1"/>
    </xf>
    <xf numFmtId="0" fontId="16" fillId="2" borderId="0" xfId="0" applyFont="1" applyFill="1"/>
    <xf numFmtId="49" fontId="11" fillId="2" borderId="1" xfId="0" applyNumberFormat="1" applyFont="1" applyFill="1" applyBorder="1" applyAlignment="1">
      <alignment horizontal="left" vertical="center" wrapText="1"/>
    </xf>
    <xf numFmtId="4" fontId="10" fillId="2" borderId="1" xfId="0" applyNumberFormat="1" applyFont="1" applyFill="1" applyBorder="1" applyAlignment="1">
      <alignment horizontal="center" vertical="center" wrapText="1"/>
    </xf>
    <xf numFmtId="0" fontId="11" fillId="2" borderId="1" xfId="0" quotePrefix="1" applyFont="1" applyFill="1" applyBorder="1" applyAlignment="1">
      <alignment vertical="center" wrapText="1"/>
    </xf>
    <xf numFmtId="49" fontId="17" fillId="2" borderId="1" xfId="0" applyNumberFormat="1" applyFont="1" applyFill="1" applyBorder="1" applyAlignment="1">
      <alignment horizontal="left" vertical="center"/>
    </xf>
    <xf numFmtId="49" fontId="10" fillId="2" borderId="5" xfId="0" applyNumberFormat="1" applyFont="1" applyFill="1" applyBorder="1" applyAlignment="1">
      <alignment horizontal="left" vertical="center" wrapText="1"/>
    </xf>
    <xf numFmtId="49" fontId="9" fillId="2" borderId="1" xfId="0" applyNumberFormat="1" applyFont="1" applyFill="1" applyBorder="1" applyAlignment="1">
      <alignment horizontal="left" vertical="center" wrapText="1"/>
    </xf>
    <xf numFmtId="0" fontId="9" fillId="2" borderId="1" xfId="0" quotePrefix="1" applyFont="1" applyFill="1" applyBorder="1" applyAlignment="1">
      <alignment horizontal="left" vertical="center" wrapText="1"/>
    </xf>
    <xf numFmtId="4" fontId="9" fillId="2" borderId="1" xfId="0" applyNumberFormat="1" applyFont="1" applyFill="1" applyBorder="1" applyAlignment="1">
      <alignment horizontal="center" vertical="center"/>
    </xf>
    <xf numFmtId="0" fontId="9" fillId="2" borderId="0" xfId="0" applyFont="1" applyFill="1"/>
    <xf numFmtId="0" fontId="9" fillId="2" borderId="0" xfId="0" applyFont="1" applyFill="1" applyAlignment="1">
      <alignment vertical="center" wrapText="1"/>
    </xf>
    <xf numFmtId="49" fontId="9" fillId="2" borderId="1" xfId="0" applyNumberFormat="1" applyFont="1" applyFill="1" applyBorder="1" applyAlignment="1">
      <alignment horizontal="left" vertical="center"/>
    </xf>
    <xf numFmtId="49" fontId="17" fillId="2" borderId="1" xfId="0" applyNumberFormat="1" applyFont="1" applyFill="1" applyBorder="1" applyAlignment="1">
      <alignment horizontal="left" vertical="center" wrapText="1"/>
    </xf>
    <xf numFmtId="0" fontId="17" fillId="2" borderId="1" xfId="0" applyFont="1" applyFill="1" applyBorder="1" applyAlignment="1">
      <alignment vertical="center" wrapText="1"/>
    </xf>
    <xf numFmtId="4" fontId="17" fillId="2" borderId="1" xfId="0" applyNumberFormat="1" applyFont="1" applyFill="1" applyBorder="1" applyAlignment="1">
      <alignment horizontal="center" vertical="center"/>
    </xf>
    <xf numFmtId="0" fontId="17" fillId="2" borderId="0" xfId="0" applyFont="1" applyFill="1"/>
    <xf numFmtId="0" fontId="10" fillId="2" borderId="1" xfId="0" applyFont="1" applyFill="1" applyBorder="1" applyAlignment="1">
      <alignment horizontal="left" vertical="center" wrapText="1"/>
    </xf>
    <xf numFmtId="49" fontId="17" fillId="2" borderId="5" xfId="0" applyNumberFormat="1" applyFont="1" applyFill="1" applyBorder="1" applyAlignment="1">
      <alignment horizontal="left" vertical="center" wrapText="1"/>
    </xf>
    <xf numFmtId="0" fontId="23" fillId="2" borderId="1" xfId="0" applyFont="1" applyFill="1" applyBorder="1" applyAlignment="1">
      <alignment vertical="center" wrapText="1"/>
    </xf>
    <xf numFmtId="0" fontId="23" fillId="2" borderId="1" xfId="0" quotePrefix="1" applyFont="1" applyFill="1" applyBorder="1" applyAlignment="1">
      <alignment vertical="center" wrapText="1"/>
    </xf>
    <xf numFmtId="4" fontId="23" fillId="2" borderId="1" xfId="0" applyNumberFormat="1" applyFont="1" applyFill="1" applyBorder="1" applyAlignment="1">
      <alignment horizontal="center" vertical="center"/>
    </xf>
    <xf numFmtId="0" fontId="21" fillId="2" borderId="0" xfId="0" applyFont="1" applyFill="1"/>
    <xf numFmtId="0" fontId="2" fillId="2" borderId="1" xfId="0" applyFont="1" applyFill="1" applyBorder="1" applyAlignment="1">
      <alignment horizontal="center" vertical="center" wrapText="1"/>
    </xf>
    <xf numFmtId="49" fontId="2" fillId="2" borderId="4" xfId="0" applyNumberFormat="1" applyFont="1" applyFill="1" applyBorder="1" applyAlignment="1">
      <alignment horizontal="left" vertical="center" wrapText="1"/>
    </xf>
    <xf numFmtId="49" fontId="2" fillId="2" borderId="5" xfId="0" applyNumberFormat="1" applyFont="1" applyFill="1" applyBorder="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8" fillId="2" borderId="0" xfId="0" applyFont="1" applyFill="1" applyAlignment="1">
      <alignment horizontal="center" vertical="center"/>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2" fillId="2" borderId="0" xfId="0" applyFont="1" applyFill="1" applyAlignment="1">
      <alignment horizontal="right" vertical="center" wrapText="1"/>
    </xf>
  </cellXfs>
  <cellStyles count="13">
    <cellStyle name="Обычный" xfId="0" builtinId="0"/>
    <cellStyle name="Обычный 10" xfId="10"/>
    <cellStyle name="Обычный 2" xfId="5"/>
    <cellStyle name="Обычный 3" xfId="1"/>
    <cellStyle name="Обычный 4" xfId="6"/>
    <cellStyle name="Обычный 5" xfId="7"/>
    <cellStyle name="Обычный 6" xfId="8"/>
    <cellStyle name="Обычный 7" xfId="9"/>
    <cellStyle name="Обычный 8" xfId="4"/>
    <cellStyle name="Обычный 9" xfId="2"/>
    <cellStyle name="Обычный_Лист1" xfId="12"/>
    <cellStyle name="Финансовый" xfId="11" builtinId="3"/>
    <cellStyle name="Финансовый 2" xfId="3"/>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3"/>
  <sheetViews>
    <sheetView tabSelected="1" view="pageBreakPreview" zoomScale="50" zoomScaleNormal="70" zoomScaleSheetLayoutView="50" workbookViewId="0">
      <pane xSplit="3" ySplit="4" topLeftCell="D275" activePane="bottomRight" state="frozen"/>
      <selection pane="topRight" activeCell="D1" sqref="D1"/>
      <selection pane="bottomLeft" activeCell="A5" sqref="A5"/>
      <selection pane="bottomRight" activeCell="C282" sqref="C282"/>
    </sheetView>
  </sheetViews>
  <sheetFormatPr defaultColWidth="8.875" defaultRowHeight="15.65"/>
  <cols>
    <col min="1" max="1" width="13.5" style="50" customWidth="1"/>
    <col min="2" max="2" width="15.5" style="19" customWidth="1"/>
    <col min="3" max="3" width="85" style="4" customWidth="1"/>
    <col min="4" max="4" width="20.5" style="5" customWidth="1"/>
    <col min="5" max="5" width="20" style="5" customWidth="1"/>
    <col min="6" max="10" width="21.625" style="5" customWidth="1"/>
    <col min="11" max="11" width="15.5" style="5" customWidth="1"/>
    <col min="12" max="12" width="15.25" style="5" customWidth="1"/>
    <col min="13" max="13" width="24.125" style="34" customWidth="1"/>
    <col min="14" max="14" width="23.5" style="23" customWidth="1"/>
    <col min="15" max="16384" width="8.875" style="1"/>
  </cols>
  <sheetData>
    <row r="1" spans="1:14" ht="25.15" customHeight="1">
      <c r="A1" s="45"/>
      <c r="B1" s="3"/>
      <c r="K1" s="5" t="s">
        <v>328</v>
      </c>
      <c r="M1" s="33"/>
    </row>
    <row r="2" spans="1:14" ht="27.7" customHeight="1">
      <c r="A2" s="144" t="s">
        <v>140</v>
      </c>
      <c r="B2" s="144"/>
      <c r="C2" s="144"/>
      <c r="D2" s="144"/>
      <c r="E2" s="144"/>
      <c r="F2" s="144"/>
      <c r="G2" s="144"/>
      <c r="H2" s="144"/>
      <c r="I2" s="144"/>
      <c r="J2" s="144"/>
      <c r="K2" s="43"/>
      <c r="L2" s="43"/>
      <c r="M2" s="33"/>
    </row>
    <row r="3" spans="1:14" ht="37.200000000000003" customHeight="1">
      <c r="A3" s="140" t="s">
        <v>10</v>
      </c>
      <c r="B3" s="140" t="s">
        <v>11</v>
      </c>
      <c r="C3" s="145" t="s">
        <v>3</v>
      </c>
      <c r="D3" s="145" t="s">
        <v>6</v>
      </c>
      <c r="E3" s="142" t="s">
        <v>141</v>
      </c>
      <c r="F3" s="143"/>
      <c r="G3" s="142" t="s">
        <v>181</v>
      </c>
      <c r="H3" s="143"/>
      <c r="I3" s="142" t="s">
        <v>142</v>
      </c>
      <c r="J3" s="143"/>
      <c r="K3" s="139" t="s">
        <v>33</v>
      </c>
      <c r="L3" s="139"/>
    </row>
    <row r="4" spans="1:14" ht="54" customHeight="1">
      <c r="A4" s="141"/>
      <c r="B4" s="141"/>
      <c r="C4" s="146"/>
      <c r="D4" s="146"/>
      <c r="E4" s="6" t="s">
        <v>8</v>
      </c>
      <c r="F4" s="6" t="s">
        <v>9</v>
      </c>
      <c r="G4" s="93" t="s">
        <v>8</v>
      </c>
      <c r="H4" s="93" t="s">
        <v>9</v>
      </c>
      <c r="I4" s="64" t="s">
        <v>8</v>
      </c>
      <c r="J4" s="64" t="s">
        <v>9</v>
      </c>
      <c r="K4" s="44" t="s">
        <v>34</v>
      </c>
      <c r="L4" s="44" t="s">
        <v>35</v>
      </c>
    </row>
    <row r="5" spans="1:14" s="8" customFormat="1" ht="30.6" customHeight="1">
      <c r="A5" s="46" t="s">
        <v>0</v>
      </c>
      <c r="B5" s="26"/>
      <c r="C5" s="28" t="s">
        <v>23</v>
      </c>
      <c r="D5" s="27">
        <f t="shared" ref="D5:D51" si="0">SUM(E5:J5)</f>
        <v>4384790</v>
      </c>
      <c r="E5" s="27">
        <f>E6+E13+E14+E17+E22+E26+E28+E34+E36+E37+E39+E44+E48</f>
        <v>3338600</v>
      </c>
      <c r="F5" s="113">
        <f t="shared" ref="F5:L5" si="1">F6+F13+F14+F17+F22+F26+F28+F34+F36+F37+F39+F44+F48</f>
        <v>1750000</v>
      </c>
      <c r="G5" s="113">
        <f t="shared" si="1"/>
        <v>0</v>
      </c>
      <c r="H5" s="113">
        <f t="shared" si="1"/>
        <v>0</v>
      </c>
      <c r="I5" s="113">
        <f t="shared" si="1"/>
        <v>123938</v>
      </c>
      <c r="J5" s="113">
        <f t="shared" si="1"/>
        <v>-827748</v>
      </c>
      <c r="K5" s="113">
        <f t="shared" si="1"/>
        <v>0</v>
      </c>
      <c r="L5" s="113">
        <f t="shared" si="1"/>
        <v>0</v>
      </c>
      <c r="M5" s="35"/>
      <c r="N5" s="41"/>
    </row>
    <row r="6" spans="1:14" s="14" customFormat="1" ht="65.25" customHeight="1">
      <c r="A6" s="37"/>
      <c r="B6" s="11" t="s">
        <v>24</v>
      </c>
      <c r="C6" s="18" t="s">
        <v>25</v>
      </c>
      <c r="D6" s="12">
        <f t="shared" si="0"/>
        <v>1435500</v>
      </c>
      <c r="E6" s="12">
        <f>SUM(E7:E12)</f>
        <v>1338600</v>
      </c>
      <c r="F6" s="109">
        <f t="shared" ref="F6:L6" si="2">SUM(F7:F12)</f>
        <v>0</v>
      </c>
      <c r="G6" s="109">
        <f t="shared" si="2"/>
        <v>0</v>
      </c>
      <c r="H6" s="109">
        <f t="shared" si="2"/>
        <v>0</v>
      </c>
      <c r="I6" s="109">
        <f t="shared" si="2"/>
        <v>2000</v>
      </c>
      <c r="J6" s="109">
        <f t="shared" si="2"/>
        <v>94900</v>
      </c>
      <c r="K6" s="109">
        <f t="shared" si="2"/>
        <v>0</v>
      </c>
      <c r="L6" s="109">
        <f t="shared" si="2"/>
        <v>0</v>
      </c>
      <c r="M6" s="32"/>
      <c r="N6" s="38"/>
    </row>
    <row r="7" spans="1:14" s="14" customFormat="1" ht="41.45" customHeight="1">
      <c r="A7" s="75"/>
      <c r="B7" s="63"/>
      <c r="C7" s="62" t="s">
        <v>45</v>
      </c>
      <c r="D7" s="12">
        <f t="shared" si="0"/>
        <v>12000</v>
      </c>
      <c r="E7" s="12"/>
      <c r="F7" s="12"/>
      <c r="G7" s="12"/>
      <c r="H7" s="12"/>
      <c r="I7" s="12">
        <v>12000</v>
      </c>
      <c r="J7" s="12"/>
      <c r="K7" s="12"/>
      <c r="L7" s="12"/>
      <c r="M7" s="32"/>
      <c r="N7" s="38"/>
    </row>
    <row r="8" spans="1:14" s="14" customFormat="1" ht="41.45" customHeight="1">
      <c r="A8" s="75"/>
      <c r="B8" s="53"/>
      <c r="C8" s="52" t="s">
        <v>28</v>
      </c>
      <c r="D8" s="12">
        <f t="shared" si="0"/>
        <v>45000</v>
      </c>
      <c r="E8" s="54"/>
      <c r="F8" s="54"/>
      <c r="G8" s="54"/>
      <c r="H8" s="54"/>
      <c r="I8" s="54"/>
      <c r="J8" s="54">
        <v>45000</v>
      </c>
      <c r="K8" s="54"/>
      <c r="L8" s="54"/>
      <c r="M8" s="32"/>
      <c r="N8" s="24"/>
    </row>
    <row r="9" spans="1:14" s="110" customFormat="1" ht="41.45" customHeight="1">
      <c r="A9" s="122"/>
      <c r="B9" s="53"/>
      <c r="C9" s="52" t="s">
        <v>266</v>
      </c>
      <c r="D9" s="109">
        <f t="shared" si="0"/>
        <v>38600</v>
      </c>
      <c r="E9" s="119">
        <v>38600</v>
      </c>
      <c r="F9" s="119"/>
      <c r="G9" s="119"/>
      <c r="H9" s="119"/>
      <c r="I9" s="119"/>
      <c r="J9" s="119"/>
      <c r="K9" s="119"/>
      <c r="L9" s="119"/>
      <c r="M9" s="115"/>
      <c r="N9" s="112"/>
    </row>
    <row r="10" spans="1:14" s="14" customFormat="1" ht="41.45" customHeight="1">
      <c r="A10" s="75"/>
      <c r="B10" s="53"/>
      <c r="C10" s="52" t="s">
        <v>225</v>
      </c>
      <c r="D10" s="12">
        <f t="shared" si="0"/>
        <v>49900</v>
      </c>
      <c r="E10" s="54"/>
      <c r="F10" s="54"/>
      <c r="G10" s="54"/>
      <c r="H10" s="54"/>
      <c r="I10" s="54"/>
      <c r="J10" s="54">
        <v>49900</v>
      </c>
      <c r="K10" s="54"/>
      <c r="L10" s="54"/>
      <c r="M10" s="32"/>
      <c r="N10" s="24"/>
    </row>
    <row r="11" spans="1:14" s="14" customFormat="1" ht="41.45" customHeight="1">
      <c r="A11" s="75"/>
      <c r="B11" s="53"/>
      <c r="C11" s="52" t="s">
        <v>192</v>
      </c>
      <c r="D11" s="12">
        <f t="shared" si="0"/>
        <v>-10000</v>
      </c>
      <c r="E11" s="54"/>
      <c r="F11" s="54"/>
      <c r="G11" s="54"/>
      <c r="H11" s="54"/>
      <c r="I11" s="54">
        <v>-10000</v>
      </c>
      <c r="J11" s="54"/>
      <c r="K11" s="54"/>
      <c r="L11" s="54"/>
      <c r="M11" s="32"/>
      <c r="N11" s="24"/>
    </row>
    <row r="12" spans="1:14" s="110" customFormat="1" ht="41.45" customHeight="1">
      <c r="A12" s="122"/>
      <c r="B12" s="53"/>
      <c r="C12" s="52" t="s">
        <v>267</v>
      </c>
      <c r="D12" s="109">
        <f t="shared" si="0"/>
        <v>1300000</v>
      </c>
      <c r="E12" s="119">
        <v>1300000</v>
      </c>
      <c r="F12" s="119"/>
      <c r="G12" s="119"/>
      <c r="H12" s="119"/>
      <c r="I12" s="119"/>
      <c r="J12" s="119"/>
      <c r="K12" s="119"/>
      <c r="L12" s="119"/>
      <c r="M12" s="115"/>
      <c r="N12" s="112"/>
    </row>
    <row r="13" spans="1:14" s="14" customFormat="1" ht="41.45" customHeight="1">
      <c r="A13" s="75"/>
      <c r="B13" s="75" t="s">
        <v>193</v>
      </c>
      <c r="C13" s="62" t="s">
        <v>194</v>
      </c>
      <c r="D13" s="12">
        <f t="shared" si="0"/>
        <v>10000</v>
      </c>
      <c r="E13" s="54"/>
      <c r="F13" s="54"/>
      <c r="G13" s="54"/>
      <c r="H13" s="54"/>
      <c r="I13" s="54">
        <v>10000</v>
      </c>
      <c r="J13" s="54"/>
      <c r="K13" s="54"/>
      <c r="L13" s="54"/>
      <c r="M13" s="32"/>
      <c r="N13" s="38"/>
    </row>
    <row r="14" spans="1:14" s="14" customFormat="1" ht="50.45" customHeight="1">
      <c r="A14" s="75"/>
      <c r="B14" s="75" t="s">
        <v>87</v>
      </c>
      <c r="C14" s="62" t="s">
        <v>288</v>
      </c>
      <c r="D14" s="12">
        <f t="shared" si="0"/>
        <v>-260000</v>
      </c>
      <c r="E14" s="54">
        <f>E15+E16</f>
        <v>0</v>
      </c>
      <c r="F14" s="119">
        <f t="shared" ref="F14:L14" si="3">F15+F16</f>
        <v>0</v>
      </c>
      <c r="G14" s="119">
        <f t="shared" si="3"/>
        <v>0</v>
      </c>
      <c r="H14" s="119">
        <f t="shared" si="3"/>
        <v>0</v>
      </c>
      <c r="I14" s="119">
        <f t="shared" si="3"/>
        <v>-260000</v>
      </c>
      <c r="J14" s="119">
        <f t="shared" si="3"/>
        <v>0</v>
      </c>
      <c r="K14" s="119">
        <f t="shared" si="3"/>
        <v>0</v>
      </c>
      <c r="L14" s="119">
        <f t="shared" si="3"/>
        <v>0</v>
      </c>
      <c r="M14" s="32"/>
      <c r="N14" s="38"/>
    </row>
    <row r="15" spans="1:14" s="110" customFormat="1" ht="28.55" customHeight="1">
      <c r="A15" s="122"/>
      <c r="B15" s="122"/>
      <c r="C15" s="62" t="s">
        <v>285</v>
      </c>
      <c r="D15" s="109">
        <f t="shared" si="0"/>
        <v>-100000</v>
      </c>
      <c r="E15" s="119"/>
      <c r="F15" s="119"/>
      <c r="G15" s="119"/>
      <c r="H15" s="119"/>
      <c r="I15" s="119">
        <v>-100000</v>
      </c>
      <c r="J15" s="119"/>
      <c r="K15" s="119"/>
      <c r="L15" s="119"/>
      <c r="M15" s="115"/>
      <c r="N15" s="117"/>
    </row>
    <row r="16" spans="1:14" s="110" customFormat="1" ht="29.9" customHeight="1">
      <c r="A16" s="122"/>
      <c r="B16" s="122"/>
      <c r="C16" s="62" t="s">
        <v>286</v>
      </c>
      <c r="D16" s="109">
        <f t="shared" si="0"/>
        <v>-160000</v>
      </c>
      <c r="E16" s="119"/>
      <c r="F16" s="119"/>
      <c r="G16" s="119"/>
      <c r="H16" s="119"/>
      <c r="I16" s="119">
        <f>-80000-80000</f>
        <v>-160000</v>
      </c>
      <c r="J16" s="119"/>
      <c r="K16" s="119"/>
      <c r="L16" s="119"/>
      <c r="M16" s="115"/>
      <c r="N16" s="117"/>
    </row>
    <row r="17" spans="1:14" s="14" customFormat="1" ht="50.45" customHeight="1">
      <c r="A17" s="75"/>
      <c r="B17" s="75" t="s">
        <v>90</v>
      </c>
      <c r="C17" s="62" t="s">
        <v>91</v>
      </c>
      <c r="D17" s="12">
        <f t="shared" si="0"/>
        <v>-753510</v>
      </c>
      <c r="E17" s="54">
        <f>SUM(E18:E21)</f>
        <v>0</v>
      </c>
      <c r="F17" s="54">
        <f t="shared" ref="F17:L17" si="4">SUM(F18:F21)</f>
        <v>0</v>
      </c>
      <c r="G17" s="54">
        <f t="shared" si="4"/>
        <v>0</v>
      </c>
      <c r="H17" s="54">
        <f t="shared" si="4"/>
        <v>0</v>
      </c>
      <c r="I17" s="54">
        <f t="shared" si="4"/>
        <v>196490</v>
      </c>
      <c r="J17" s="54">
        <f t="shared" si="4"/>
        <v>-950000</v>
      </c>
      <c r="K17" s="54">
        <f t="shared" si="4"/>
        <v>0</v>
      </c>
      <c r="L17" s="54">
        <f t="shared" si="4"/>
        <v>0</v>
      </c>
      <c r="M17" s="32"/>
      <c r="N17" s="38"/>
    </row>
    <row r="18" spans="1:14" s="14" customFormat="1" ht="58.6" customHeight="1">
      <c r="A18" s="122"/>
      <c r="B18" s="122" t="s">
        <v>197</v>
      </c>
      <c r="C18" s="62" t="s">
        <v>137</v>
      </c>
      <c r="D18" s="12">
        <f t="shared" si="0"/>
        <v>-399310</v>
      </c>
      <c r="E18" s="54"/>
      <c r="F18" s="54"/>
      <c r="G18" s="54"/>
      <c r="H18" s="54"/>
      <c r="I18" s="54">
        <v>-399310</v>
      </c>
      <c r="J18" s="54"/>
      <c r="K18" s="54"/>
      <c r="L18" s="54"/>
      <c r="M18" s="32"/>
      <c r="N18" s="38"/>
    </row>
    <row r="19" spans="1:14" s="14" customFormat="1" ht="82.9" customHeight="1">
      <c r="A19" s="122"/>
      <c r="B19" s="122" t="s">
        <v>197</v>
      </c>
      <c r="C19" s="62" t="s">
        <v>93</v>
      </c>
      <c r="D19" s="12">
        <f t="shared" si="0"/>
        <v>-950000</v>
      </c>
      <c r="E19" s="54"/>
      <c r="F19" s="54"/>
      <c r="G19" s="54"/>
      <c r="H19" s="54"/>
      <c r="I19" s="54"/>
      <c r="J19" s="54">
        <v>-950000</v>
      </c>
      <c r="K19" s="54"/>
      <c r="L19" s="54"/>
      <c r="M19" s="32"/>
      <c r="N19" s="38"/>
    </row>
    <row r="20" spans="1:14" s="14" customFormat="1" ht="42.15" customHeight="1">
      <c r="A20" s="75"/>
      <c r="B20" s="75" t="s">
        <v>197</v>
      </c>
      <c r="C20" s="62" t="s">
        <v>195</v>
      </c>
      <c r="D20" s="12">
        <f t="shared" si="0"/>
        <v>1595800</v>
      </c>
      <c r="E20" s="54"/>
      <c r="F20" s="54"/>
      <c r="G20" s="54"/>
      <c r="H20" s="54"/>
      <c r="I20" s="54">
        <v>1595800</v>
      </c>
      <c r="J20" s="54"/>
      <c r="K20" s="54"/>
      <c r="L20" s="54"/>
      <c r="M20" s="32"/>
      <c r="N20" s="38"/>
    </row>
    <row r="21" spans="1:14" s="14" customFormat="1" ht="34.65" customHeight="1">
      <c r="A21" s="75"/>
      <c r="B21" s="75"/>
      <c r="C21" s="62" t="s">
        <v>196</v>
      </c>
      <c r="D21" s="12">
        <f t="shared" si="0"/>
        <v>-1000000</v>
      </c>
      <c r="E21" s="54"/>
      <c r="F21" s="54"/>
      <c r="G21" s="54"/>
      <c r="H21" s="54"/>
      <c r="I21" s="54">
        <v>-1000000</v>
      </c>
      <c r="J21" s="54"/>
      <c r="K21" s="54"/>
      <c r="L21" s="54"/>
      <c r="M21" s="32"/>
      <c r="N21" s="38"/>
    </row>
    <row r="22" spans="1:14" s="14" customFormat="1" ht="48.25" customHeight="1">
      <c r="A22" s="37"/>
      <c r="B22" s="11" t="s">
        <v>26</v>
      </c>
      <c r="C22" s="18" t="s">
        <v>27</v>
      </c>
      <c r="D22" s="12">
        <f t="shared" si="0"/>
        <v>15400</v>
      </c>
      <c r="E22" s="12">
        <f>E23+E24+E25</f>
        <v>0</v>
      </c>
      <c r="F22" s="109">
        <f t="shared" ref="F22:L22" si="5">F23+F24+F25</f>
        <v>0</v>
      </c>
      <c r="G22" s="109">
        <f t="shared" si="5"/>
        <v>0</v>
      </c>
      <c r="H22" s="109">
        <f t="shared" si="5"/>
        <v>0</v>
      </c>
      <c r="I22" s="109">
        <f t="shared" si="5"/>
        <v>15400</v>
      </c>
      <c r="J22" s="109">
        <f t="shared" si="5"/>
        <v>0</v>
      </c>
      <c r="K22" s="109">
        <f t="shared" si="5"/>
        <v>0</v>
      </c>
      <c r="L22" s="109">
        <f t="shared" si="5"/>
        <v>0</v>
      </c>
      <c r="M22" s="32"/>
      <c r="N22" s="38"/>
    </row>
    <row r="23" spans="1:14" s="14" customFormat="1" ht="36.700000000000003">
      <c r="A23" s="75"/>
      <c r="B23" s="75"/>
      <c r="C23" s="55" t="s">
        <v>190</v>
      </c>
      <c r="D23" s="12">
        <f t="shared" si="0"/>
        <v>1500000</v>
      </c>
      <c r="E23" s="54"/>
      <c r="F23" s="54"/>
      <c r="G23" s="54"/>
      <c r="H23" s="54"/>
      <c r="I23" s="54">
        <v>1500000</v>
      </c>
      <c r="J23" s="54"/>
      <c r="K23" s="54"/>
      <c r="L23" s="54"/>
      <c r="M23" s="32"/>
      <c r="N23" s="38"/>
    </row>
    <row r="24" spans="1:14" s="110" customFormat="1" ht="36.700000000000003">
      <c r="A24" s="122"/>
      <c r="B24" s="122"/>
      <c r="C24" s="55" t="s">
        <v>299</v>
      </c>
      <c r="D24" s="109">
        <f t="shared" si="0"/>
        <v>-2600</v>
      </c>
      <c r="E24" s="119"/>
      <c r="F24" s="119"/>
      <c r="G24" s="119"/>
      <c r="H24" s="119"/>
      <c r="I24" s="119">
        <v>-2600</v>
      </c>
      <c r="J24" s="119"/>
      <c r="K24" s="119"/>
      <c r="L24" s="119"/>
      <c r="M24" s="115"/>
      <c r="N24" s="117"/>
    </row>
    <row r="25" spans="1:14" s="14" customFormat="1" ht="22.75" customHeight="1">
      <c r="A25" s="75"/>
      <c r="B25" s="75"/>
      <c r="C25" s="55" t="s">
        <v>29</v>
      </c>
      <c r="D25" s="12">
        <f t="shared" si="0"/>
        <v>-1482000</v>
      </c>
      <c r="E25" s="54"/>
      <c r="F25" s="54"/>
      <c r="G25" s="54"/>
      <c r="H25" s="54"/>
      <c r="I25" s="54">
        <v>-1482000</v>
      </c>
      <c r="J25" s="54"/>
      <c r="K25" s="54"/>
      <c r="L25" s="54"/>
      <c r="M25" s="32"/>
      <c r="N25" s="38"/>
    </row>
    <row r="26" spans="1:14" s="14" customFormat="1" ht="22.75" customHeight="1">
      <c r="A26" s="75"/>
      <c r="B26" s="75" t="s">
        <v>134</v>
      </c>
      <c r="C26" s="62" t="s">
        <v>199</v>
      </c>
      <c r="D26" s="12">
        <f t="shared" si="0"/>
        <v>1000000</v>
      </c>
      <c r="E26" s="54">
        <f>E27</f>
        <v>1000000</v>
      </c>
      <c r="F26" s="54">
        <f t="shared" ref="F26:L26" si="6">F27</f>
        <v>0</v>
      </c>
      <c r="G26" s="54">
        <f t="shared" si="6"/>
        <v>0</v>
      </c>
      <c r="H26" s="54">
        <f t="shared" si="6"/>
        <v>0</v>
      </c>
      <c r="I26" s="54">
        <f t="shared" si="6"/>
        <v>0</v>
      </c>
      <c r="J26" s="54">
        <f t="shared" si="6"/>
        <v>0</v>
      </c>
      <c r="K26" s="54">
        <f t="shared" si="6"/>
        <v>0</v>
      </c>
      <c r="L26" s="54">
        <f t="shared" si="6"/>
        <v>0</v>
      </c>
      <c r="M26" s="32"/>
      <c r="N26" s="38"/>
    </row>
    <row r="27" spans="1:14" s="14" customFormat="1" ht="22.75" customHeight="1">
      <c r="A27" s="75"/>
      <c r="B27" s="75"/>
      <c r="C27" s="55" t="s">
        <v>210</v>
      </c>
      <c r="D27" s="12">
        <f t="shared" si="0"/>
        <v>1000000</v>
      </c>
      <c r="E27" s="54">
        <v>1000000</v>
      </c>
      <c r="F27" s="54"/>
      <c r="G27" s="54"/>
      <c r="H27" s="54"/>
      <c r="I27" s="54"/>
      <c r="J27" s="54"/>
      <c r="K27" s="54"/>
      <c r="L27" s="54"/>
      <c r="M27" s="32"/>
      <c r="N27" s="38"/>
    </row>
    <row r="28" spans="1:14" s="14" customFormat="1" ht="18.350000000000001">
      <c r="A28" s="37"/>
      <c r="B28" s="11" t="s">
        <v>21</v>
      </c>
      <c r="C28" s="18" t="s">
        <v>22</v>
      </c>
      <c r="D28" s="12">
        <f t="shared" si="0"/>
        <v>-341100</v>
      </c>
      <c r="E28" s="12">
        <f>E29+E32+E33</f>
        <v>0</v>
      </c>
      <c r="F28" s="12">
        <f t="shared" ref="F28:L28" si="7">F29+F32+F33</f>
        <v>0</v>
      </c>
      <c r="G28" s="12">
        <f t="shared" si="7"/>
        <v>0</v>
      </c>
      <c r="H28" s="12">
        <f t="shared" si="7"/>
        <v>0</v>
      </c>
      <c r="I28" s="12">
        <f t="shared" si="7"/>
        <v>-341100</v>
      </c>
      <c r="J28" s="12">
        <f t="shared" si="7"/>
        <v>0</v>
      </c>
      <c r="K28" s="12">
        <f t="shared" si="7"/>
        <v>0</v>
      </c>
      <c r="L28" s="12">
        <f t="shared" si="7"/>
        <v>0</v>
      </c>
      <c r="M28" s="32"/>
      <c r="N28" s="38"/>
    </row>
    <row r="29" spans="1:14" s="14" customFormat="1" ht="18.350000000000001">
      <c r="A29" s="75"/>
      <c r="B29" s="63"/>
      <c r="C29" s="62" t="s">
        <v>89</v>
      </c>
      <c r="D29" s="12">
        <f t="shared" si="0"/>
        <v>-186400</v>
      </c>
      <c r="E29" s="12"/>
      <c r="F29" s="12"/>
      <c r="G29" s="12"/>
      <c r="H29" s="12"/>
      <c r="I29" s="12">
        <f>I30+I31</f>
        <v>-186400</v>
      </c>
      <c r="J29" s="12"/>
      <c r="K29" s="12"/>
      <c r="L29" s="12"/>
      <c r="M29" s="32"/>
      <c r="N29" s="38"/>
    </row>
    <row r="30" spans="1:14" s="14" customFormat="1" ht="18.350000000000001">
      <c r="A30" s="75"/>
      <c r="B30" s="63"/>
      <c r="C30" s="62" t="s">
        <v>88</v>
      </c>
      <c r="D30" s="12">
        <f t="shared" si="0"/>
        <v>-12000</v>
      </c>
      <c r="E30" s="12"/>
      <c r="F30" s="12"/>
      <c r="G30" s="12"/>
      <c r="H30" s="12"/>
      <c r="I30" s="12">
        <v>-12000</v>
      </c>
      <c r="J30" s="12"/>
      <c r="K30" s="12"/>
      <c r="L30" s="12"/>
      <c r="M30" s="32"/>
      <c r="N30" s="38"/>
    </row>
    <row r="31" spans="1:14" s="14" customFormat="1" ht="36.700000000000003">
      <c r="A31" s="75"/>
      <c r="B31" s="63"/>
      <c r="C31" s="62" t="s">
        <v>143</v>
      </c>
      <c r="D31" s="12">
        <f t="shared" si="0"/>
        <v>-174400</v>
      </c>
      <c r="E31" s="12"/>
      <c r="F31" s="12"/>
      <c r="G31" s="12"/>
      <c r="H31" s="12"/>
      <c r="I31" s="12">
        <v>-174400</v>
      </c>
      <c r="J31" s="12"/>
      <c r="K31" s="12"/>
      <c r="L31" s="12"/>
      <c r="M31" s="32"/>
      <c r="N31" s="38"/>
    </row>
    <row r="32" spans="1:14" s="14" customFormat="1" ht="36.700000000000003">
      <c r="A32" s="75"/>
      <c r="B32" s="53"/>
      <c r="C32" s="52" t="s">
        <v>300</v>
      </c>
      <c r="D32" s="12">
        <f t="shared" si="0"/>
        <v>-104800</v>
      </c>
      <c r="E32" s="54"/>
      <c r="F32" s="54"/>
      <c r="G32" s="54"/>
      <c r="H32" s="54"/>
      <c r="I32" s="54">
        <f>-45000-59800</f>
        <v>-104800</v>
      </c>
      <c r="J32" s="54"/>
      <c r="K32" s="54"/>
      <c r="L32" s="54"/>
      <c r="M32" s="32"/>
      <c r="N32" s="24"/>
    </row>
    <row r="33" spans="1:14" s="14" customFormat="1" ht="40.1" customHeight="1">
      <c r="A33" s="75"/>
      <c r="B33" s="53"/>
      <c r="C33" s="52" t="s">
        <v>224</v>
      </c>
      <c r="D33" s="12">
        <f t="shared" si="0"/>
        <v>-49900</v>
      </c>
      <c r="E33" s="54"/>
      <c r="F33" s="54"/>
      <c r="G33" s="54"/>
      <c r="H33" s="54"/>
      <c r="I33" s="54">
        <v>-49900</v>
      </c>
      <c r="J33" s="54"/>
      <c r="K33" s="54"/>
      <c r="L33" s="54"/>
      <c r="M33" s="32"/>
      <c r="N33" s="24"/>
    </row>
    <row r="34" spans="1:14" s="14" customFormat="1" ht="58.6" customHeight="1">
      <c r="A34" s="75"/>
      <c r="B34" s="75" t="s">
        <v>61</v>
      </c>
      <c r="C34" s="55" t="s">
        <v>62</v>
      </c>
      <c r="D34" s="12">
        <f t="shared" si="0"/>
        <v>179860</v>
      </c>
      <c r="E34" s="54">
        <f>E35</f>
        <v>0</v>
      </c>
      <c r="F34" s="54">
        <f t="shared" ref="F34:L34" si="8">F35</f>
        <v>0</v>
      </c>
      <c r="G34" s="54">
        <f t="shared" si="8"/>
        <v>0</v>
      </c>
      <c r="H34" s="54">
        <f t="shared" si="8"/>
        <v>0</v>
      </c>
      <c r="I34" s="54">
        <f t="shared" si="8"/>
        <v>179860</v>
      </c>
      <c r="J34" s="54">
        <f t="shared" si="8"/>
        <v>0</v>
      </c>
      <c r="K34" s="54">
        <f t="shared" si="8"/>
        <v>0</v>
      </c>
      <c r="L34" s="54">
        <f t="shared" si="8"/>
        <v>0</v>
      </c>
      <c r="M34" s="32"/>
      <c r="N34" s="38"/>
    </row>
    <row r="35" spans="1:14" s="14" customFormat="1" ht="120.9" customHeight="1">
      <c r="A35" s="75"/>
      <c r="B35" s="75"/>
      <c r="C35" s="62" t="s">
        <v>304</v>
      </c>
      <c r="D35" s="12">
        <f t="shared" si="0"/>
        <v>179860</v>
      </c>
      <c r="E35" s="54"/>
      <c r="F35" s="54"/>
      <c r="G35" s="54"/>
      <c r="H35" s="54"/>
      <c r="I35" s="54">
        <v>179860</v>
      </c>
      <c r="J35" s="54"/>
      <c r="K35" s="54"/>
      <c r="L35" s="54"/>
      <c r="M35" s="32"/>
      <c r="N35" s="38"/>
    </row>
    <row r="36" spans="1:14" s="110" customFormat="1" ht="55.05">
      <c r="A36" s="122"/>
      <c r="B36" s="122" t="s">
        <v>327</v>
      </c>
      <c r="C36" s="62" t="s">
        <v>320</v>
      </c>
      <c r="D36" s="109">
        <f t="shared" si="0"/>
        <v>400000</v>
      </c>
      <c r="E36" s="119"/>
      <c r="F36" s="119"/>
      <c r="G36" s="119"/>
      <c r="H36" s="119"/>
      <c r="I36" s="119">
        <v>400000</v>
      </c>
      <c r="J36" s="119"/>
      <c r="K36" s="119"/>
      <c r="L36" s="119"/>
      <c r="M36" s="115"/>
      <c r="N36" s="117"/>
    </row>
    <row r="37" spans="1:14" s="14" customFormat="1" ht="18.350000000000001">
      <c r="A37" s="75"/>
      <c r="B37" s="75" t="s">
        <v>64</v>
      </c>
      <c r="C37" s="13" t="s">
        <v>65</v>
      </c>
      <c r="D37" s="12">
        <f t="shared" si="0"/>
        <v>1750000</v>
      </c>
      <c r="E37" s="54">
        <f>E38</f>
        <v>0</v>
      </c>
      <c r="F37" s="54">
        <f t="shared" ref="F37:L37" si="9">F38</f>
        <v>1750000</v>
      </c>
      <c r="G37" s="54">
        <f t="shared" si="9"/>
        <v>0</v>
      </c>
      <c r="H37" s="54">
        <f t="shared" si="9"/>
        <v>0</v>
      </c>
      <c r="I37" s="54">
        <f t="shared" si="9"/>
        <v>0</v>
      </c>
      <c r="J37" s="54">
        <f t="shared" si="9"/>
        <v>0</v>
      </c>
      <c r="K37" s="54">
        <f t="shared" si="9"/>
        <v>0</v>
      </c>
      <c r="L37" s="54">
        <f t="shared" si="9"/>
        <v>0</v>
      </c>
      <c r="M37" s="32"/>
      <c r="N37" s="38"/>
    </row>
    <row r="38" spans="1:14" s="14" customFormat="1" ht="110.05">
      <c r="A38" s="37"/>
      <c r="B38" s="67" t="s">
        <v>197</v>
      </c>
      <c r="C38" s="120" t="s">
        <v>306</v>
      </c>
      <c r="D38" s="30">
        <f t="shared" ref="D38" si="10">SUM(E38:J38)</f>
        <v>1750000</v>
      </c>
      <c r="E38" s="30"/>
      <c r="F38" s="30">
        <f>250000+1500000</f>
        <v>1750000</v>
      </c>
      <c r="G38" s="30"/>
      <c r="H38" s="30"/>
      <c r="I38" s="30"/>
      <c r="J38" s="30"/>
      <c r="K38" s="30"/>
      <c r="L38" s="30"/>
      <c r="M38" s="87"/>
      <c r="N38" s="24"/>
    </row>
    <row r="39" spans="1:14" s="14" customFormat="1" ht="36.700000000000003">
      <c r="A39" s="75"/>
      <c r="B39" s="75" t="s">
        <v>58</v>
      </c>
      <c r="C39" s="62" t="s">
        <v>59</v>
      </c>
      <c r="D39" s="12">
        <f t="shared" si="0"/>
        <v>-191660</v>
      </c>
      <c r="E39" s="54">
        <f>E40+E41+E42+E43</f>
        <v>0</v>
      </c>
      <c r="F39" s="119">
        <f t="shared" ref="F39:L39" si="11">F40+F41+F42+F43</f>
        <v>0</v>
      </c>
      <c r="G39" s="119">
        <f t="shared" si="11"/>
        <v>0</v>
      </c>
      <c r="H39" s="119">
        <f t="shared" si="11"/>
        <v>0</v>
      </c>
      <c r="I39" s="119">
        <f t="shared" si="11"/>
        <v>-191660</v>
      </c>
      <c r="J39" s="119">
        <f t="shared" si="11"/>
        <v>0</v>
      </c>
      <c r="K39" s="119">
        <f t="shared" si="11"/>
        <v>0</v>
      </c>
      <c r="L39" s="119">
        <f t="shared" si="11"/>
        <v>0</v>
      </c>
      <c r="M39" s="32"/>
      <c r="N39" s="38"/>
    </row>
    <row r="40" spans="1:14" s="14" customFormat="1" ht="97.85" customHeight="1">
      <c r="A40" s="75"/>
      <c r="B40" s="75"/>
      <c r="C40" s="62" t="s">
        <v>60</v>
      </c>
      <c r="D40" s="12">
        <f t="shared" si="0"/>
        <v>-179860</v>
      </c>
      <c r="E40" s="54"/>
      <c r="F40" s="54"/>
      <c r="G40" s="54"/>
      <c r="H40" s="54"/>
      <c r="I40" s="54">
        <v>-179860</v>
      </c>
      <c r="J40" s="54"/>
      <c r="K40" s="54"/>
      <c r="L40" s="54"/>
      <c r="M40" s="32"/>
      <c r="N40" s="38"/>
    </row>
    <row r="41" spans="1:14" s="14" customFormat="1" ht="36.700000000000003">
      <c r="A41" s="122"/>
      <c r="B41" s="122" t="s">
        <v>197</v>
      </c>
      <c r="C41" s="62" t="s">
        <v>92</v>
      </c>
      <c r="D41" s="12">
        <f t="shared" si="0"/>
        <v>-11800</v>
      </c>
      <c r="E41" s="54"/>
      <c r="F41" s="54"/>
      <c r="G41" s="54"/>
      <c r="H41" s="54"/>
      <c r="I41" s="54">
        <v>-11800</v>
      </c>
      <c r="J41" s="54"/>
      <c r="K41" s="54"/>
      <c r="L41" s="54"/>
      <c r="M41" s="32"/>
      <c r="N41" s="38"/>
    </row>
    <row r="42" spans="1:14" s="110" customFormat="1" ht="18.350000000000001">
      <c r="A42" s="122"/>
      <c r="B42" s="122"/>
      <c r="C42" s="62" t="s">
        <v>290</v>
      </c>
      <c r="D42" s="109">
        <f t="shared" si="0"/>
        <v>-100000</v>
      </c>
      <c r="E42" s="119"/>
      <c r="F42" s="119"/>
      <c r="G42" s="119"/>
      <c r="H42" s="119"/>
      <c r="I42" s="119">
        <v>-100000</v>
      </c>
      <c r="J42" s="119"/>
      <c r="K42" s="119"/>
      <c r="L42" s="119"/>
      <c r="M42" s="115"/>
      <c r="N42" s="117"/>
    </row>
    <row r="43" spans="1:14" s="110" customFormat="1" ht="18.350000000000001">
      <c r="A43" s="122"/>
      <c r="B43" s="122"/>
      <c r="C43" s="62" t="s">
        <v>291</v>
      </c>
      <c r="D43" s="109">
        <f t="shared" si="0"/>
        <v>100000</v>
      </c>
      <c r="E43" s="119"/>
      <c r="F43" s="119"/>
      <c r="G43" s="119"/>
      <c r="H43" s="119"/>
      <c r="I43" s="119">
        <v>100000</v>
      </c>
      <c r="J43" s="119"/>
      <c r="K43" s="119"/>
      <c r="L43" s="119"/>
      <c r="M43" s="115"/>
      <c r="N43" s="117"/>
    </row>
    <row r="44" spans="1:14" s="14" customFormat="1" ht="42.8" customHeight="1">
      <c r="A44" s="75"/>
      <c r="B44" s="75" t="s">
        <v>226</v>
      </c>
      <c r="C44" s="62" t="s">
        <v>227</v>
      </c>
      <c r="D44" s="12">
        <f t="shared" si="0"/>
        <v>300000</v>
      </c>
      <c r="E44" s="54">
        <f>E45+E46+E47</f>
        <v>300000</v>
      </c>
      <c r="F44" s="119">
        <f t="shared" ref="F44:L44" si="12">F45+F46+F47</f>
        <v>0</v>
      </c>
      <c r="G44" s="119">
        <f t="shared" si="12"/>
        <v>0</v>
      </c>
      <c r="H44" s="119">
        <f t="shared" si="12"/>
        <v>0</v>
      </c>
      <c r="I44" s="119">
        <f t="shared" si="12"/>
        <v>73880</v>
      </c>
      <c r="J44" s="119">
        <f t="shared" si="12"/>
        <v>-73880</v>
      </c>
      <c r="K44" s="119">
        <f t="shared" si="12"/>
        <v>0</v>
      </c>
      <c r="L44" s="119">
        <f t="shared" si="12"/>
        <v>0</v>
      </c>
      <c r="M44" s="32"/>
      <c r="N44" s="38"/>
    </row>
    <row r="45" spans="1:14" s="14" customFormat="1" ht="42.8" customHeight="1">
      <c r="A45" s="75"/>
      <c r="B45" s="75"/>
      <c r="C45" s="62" t="s">
        <v>228</v>
      </c>
      <c r="D45" s="12">
        <f t="shared" si="0"/>
        <v>-73880</v>
      </c>
      <c r="E45" s="54"/>
      <c r="F45" s="54"/>
      <c r="G45" s="54"/>
      <c r="H45" s="54"/>
      <c r="I45" s="54"/>
      <c r="J45" s="54">
        <v>-73880</v>
      </c>
      <c r="K45" s="54"/>
      <c r="L45" s="54"/>
      <c r="M45" s="32"/>
      <c r="N45" s="38"/>
    </row>
    <row r="46" spans="1:14" s="14" customFormat="1" ht="42.8" customHeight="1">
      <c r="A46" s="122"/>
      <c r="B46" s="75"/>
      <c r="C46" s="62" t="s">
        <v>229</v>
      </c>
      <c r="D46" s="12">
        <f t="shared" si="0"/>
        <v>73880</v>
      </c>
      <c r="E46" s="54"/>
      <c r="F46" s="54"/>
      <c r="G46" s="54"/>
      <c r="H46" s="54"/>
      <c r="I46" s="54">
        <v>73880</v>
      </c>
      <c r="J46" s="54"/>
      <c r="K46" s="54"/>
      <c r="L46" s="54"/>
      <c r="M46" s="32"/>
      <c r="N46" s="38"/>
    </row>
    <row r="47" spans="1:14" s="110" customFormat="1" ht="42.8" customHeight="1">
      <c r="A47" s="122"/>
      <c r="B47" s="122"/>
      <c r="C47" s="62" t="s">
        <v>313</v>
      </c>
      <c r="D47" s="109">
        <f t="shared" si="0"/>
        <v>300000</v>
      </c>
      <c r="E47" s="119">
        <v>300000</v>
      </c>
      <c r="F47" s="119"/>
      <c r="G47" s="119"/>
      <c r="H47" s="119"/>
      <c r="I47" s="119"/>
      <c r="J47" s="119"/>
      <c r="K47" s="119"/>
      <c r="L47" s="119"/>
      <c r="M47" s="115"/>
      <c r="N47" s="117"/>
    </row>
    <row r="48" spans="1:14" s="14" customFormat="1" ht="18.350000000000001">
      <c r="A48" s="75"/>
      <c r="B48" s="75" t="s">
        <v>43</v>
      </c>
      <c r="C48" s="62" t="s">
        <v>44</v>
      </c>
      <c r="D48" s="12">
        <f t="shared" si="0"/>
        <v>840300</v>
      </c>
      <c r="E48" s="54">
        <f>E49+E50+E51</f>
        <v>700000</v>
      </c>
      <c r="F48" s="119">
        <f t="shared" ref="F48:L48" si="13">F49+F50+F51</f>
        <v>0</v>
      </c>
      <c r="G48" s="119">
        <f t="shared" si="13"/>
        <v>0</v>
      </c>
      <c r="H48" s="119">
        <f t="shared" si="13"/>
        <v>0</v>
      </c>
      <c r="I48" s="119">
        <f t="shared" si="13"/>
        <v>39068</v>
      </c>
      <c r="J48" s="119">
        <f t="shared" si="13"/>
        <v>101232</v>
      </c>
      <c r="K48" s="119">
        <f t="shared" si="13"/>
        <v>0</v>
      </c>
      <c r="L48" s="119">
        <f t="shared" si="13"/>
        <v>0</v>
      </c>
      <c r="M48" s="32"/>
      <c r="N48" s="38"/>
    </row>
    <row r="49" spans="1:14" s="14" customFormat="1" ht="73.400000000000006">
      <c r="A49" s="75"/>
      <c r="B49" s="75"/>
      <c r="C49" s="55" t="s">
        <v>232</v>
      </c>
      <c r="D49" s="12">
        <f t="shared" si="0"/>
        <v>140300</v>
      </c>
      <c r="E49" s="54"/>
      <c r="F49" s="54"/>
      <c r="G49" s="54"/>
      <c r="H49" s="54"/>
      <c r="I49" s="54">
        <f>-101232+140300</f>
        <v>39068</v>
      </c>
      <c r="J49" s="54">
        <v>101232</v>
      </c>
      <c r="K49" s="54"/>
      <c r="L49" s="54"/>
      <c r="M49" s="32"/>
      <c r="N49" s="38"/>
    </row>
    <row r="50" spans="1:14" s="110" customFormat="1" ht="55.05">
      <c r="A50" s="122"/>
      <c r="B50" s="122"/>
      <c r="C50" s="55" t="s">
        <v>314</v>
      </c>
      <c r="D50" s="109">
        <f t="shared" si="0"/>
        <v>280000</v>
      </c>
      <c r="E50" s="119">
        <v>280000</v>
      </c>
      <c r="F50" s="119"/>
      <c r="G50" s="119"/>
      <c r="H50" s="119"/>
      <c r="I50" s="119"/>
      <c r="J50" s="119"/>
      <c r="K50" s="119"/>
      <c r="L50" s="119"/>
      <c r="M50" s="115"/>
      <c r="N50" s="117"/>
    </row>
    <row r="51" spans="1:14" s="110" customFormat="1" ht="55.05">
      <c r="A51" s="122"/>
      <c r="B51" s="122"/>
      <c r="C51" s="133" t="s">
        <v>315</v>
      </c>
      <c r="D51" s="109">
        <f t="shared" si="0"/>
        <v>420000</v>
      </c>
      <c r="E51" s="119">
        <v>420000</v>
      </c>
      <c r="F51" s="119"/>
      <c r="G51" s="119"/>
      <c r="H51" s="119"/>
      <c r="I51" s="119"/>
      <c r="J51" s="119"/>
      <c r="K51" s="119"/>
      <c r="L51" s="119"/>
      <c r="M51" s="115"/>
      <c r="N51" s="117"/>
    </row>
    <row r="52" spans="1:14" s="8" customFormat="1" ht="30.6" customHeight="1">
      <c r="A52" s="46" t="s">
        <v>1</v>
      </c>
      <c r="B52" s="26"/>
      <c r="C52" s="28" t="s">
        <v>51</v>
      </c>
      <c r="D52" s="27">
        <f t="shared" ref="D52:D119" si="14">SUM(E52:L52)</f>
        <v>0</v>
      </c>
      <c r="E52" s="27">
        <f>E53+E54+E56+E65+E66+E68+E71+E75</f>
        <v>0</v>
      </c>
      <c r="F52" s="113">
        <f t="shared" ref="F52:L52" si="15">F53+F54+F56+F65+F66+F68+F71+F75</f>
        <v>0</v>
      </c>
      <c r="G52" s="113">
        <f t="shared" si="15"/>
        <v>0</v>
      </c>
      <c r="H52" s="113">
        <f t="shared" si="15"/>
        <v>0</v>
      </c>
      <c r="I52" s="113">
        <f t="shared" si="15"/>
        <v>-8614000</v>
      </c>
      <c r="J52" s="113">
        <f t="shared" si="15"/>
        <v>8614000</v>
      </c>
      <c r="K52" s="113">
        <f t="shared" si="15"/>
        <v>0</v>
      </c>
      <c r="L52" s="113">
        <f t="shared" si="15"/>
        <v>0</v>
      </c>
      <c r="M52" s="35"/>
      <c r="N52" s="41"/>
    </row>
    <row r="53" spans="1:14" s="110" customFormat="1" ht="55.05">
      <c r="A53" s="122"/>
      <c r="B53" s="122" t="s">
        <v>102</v>
      </c>
      <c r="C53" s="62" t="s">
        <v>277</v>
      </c>
      <c r="D53" s="109">
        <f>SUM(E53:L53)</f>
        <v>400000</v>
      </c>
      <c r="E53" s="119"/>
      <c r="F53" s="119"/>
      <c r="G53" s="119"/>
      <c r="H53" s="119"/>
      <c r="I53" s="119">
        <v>400000</v>
      </c>
      <c r="J53" s="119"/>
      <c r="K53" s="119"/>
      <c r="L53" s="119"/>
      <c r="M53" s="115"/>
      <c r="N53" s="117"/>
    </row>
    <row r="54" spans="1:14" s="14" customFormat="1" ht="28.55" customHeight="1">
      <c r="A54" s="75"/>
      <c r="B54" s="75" t="s">
        <v>153</v>
      </c>
      <c r="C54" s="62" t="s">
        <v>154</v>
      </c>
      <c r="D54" s="12">
        <f>SUM(E54:L54)</f>
        <v>-3329000</v>
      </c>
      <c r="E54" s="54">
        <f>E55</f>
        <v>0</v>
      </c>
      <c r="F54" s="54">
        <f t="shared" ref="F54:L54" si="16">F55</f>
        <v>0</v>
      </c>
      <c r="G54" s="54">
        <f t="shared" si="16"/>
        <v>0</v>
      </c>
      <c r="H54" s="54">
        <f t="shared" si="16"/>
        <v>0</v>
      </c>
      <c r="I54" s="54">
        <f t="shared" si="16"/>
        <v>-3329000</v>
      </c>
      <c r="J54" s="54">
        <f t="shared" si="16"/>
        <v>0</v>
      </c>
      <c r="K54" s="54">
        <f t="shared" si="16"/>
        <v>0</v>
      </c>
      <c r="L54" s="54">
        <f t="shared" si="16"/>
        <v>0</v>
      </c>
      <c r="M54" s="32"/>
      <c r="N54" s="38"/>
    </row>
    <row r="55" spans="1:14" s="31" customFormat="1" ht="18.350000000000001">
      <c r="A55" s="70"/>
      <c r="B55" s="70"/>
      <c r="C55" s="71" t="s">
        <v>155</v>
      </c>
      <c r="D55" s="30">
        <f t="shared" si="14"/>
        <v>-3329000</v>
      </c>
      <c r="E55" s="72"/>
      <c r="F55" s="72"/>
      <c r="G55" s="72"/>
      <c r="H55" s="72"/>
      <c r="I55" s="72">
        <f>-2114000-800000-165000-250000</f>
        <v>-3329000</v>
      </c>
      <c r="J55" s="72"/>
      <c r="K55" s="72"/>
      <c r="L55" s="72"/>
      <c r="M55" s="36"/>
      <c r="N55" s="58"/>
    </row>
    <row r="56" spans="1:14" s="14" customFormat="1" ht="41.45" customHeight="1">
      <c r="A56" s="75"/>
      <c r="B56" s="75" t="s">
        <v>144</v>
      </c>
      <c r="C56" s="62" t="s">
        <v>145</v>
      </c>
      <c r="D56" s="12">
        <f t="shared" si="14"/>
        <v>-700100</v>
      </c>
      <c r="E56" s="54">
        <f>E57+E58+E59+E60+E61+E62+E63+E64</f>
        <v>0</v>
      </c>
      <c r="F56" s="119">
        <f t="shared" ref="F56:L56" si="17">F57+F58+F59+F60+F61+F62+F63+F64</f>
        <v>0</v>
      </c>
      <c r="G56" s="119">
        <f t="shared" si="17"/>
        <v>0</v>
      </c>
      <c r="H56" s="119">
        <f t="shared" si="17"/>
        <v>0</v>
      </c>
      <c r="I56" s="119">
        <f t="shared" si="17"/>
        <v>-5700100</v>
      </c>
      <c r="J56" s="119">
        <f t="shared" si="17"/>
        <v>5000000</v>
      </c>
      <c r="K56" s="119">
        <f t="shared" si="17"/>
        <v>0</v>
      </c>
      <c r="L56" s="119">
        <f t="shared" si="17"/>
        <v>0</v>
      </c>
      <c r="M56" s="32"/>
      <c r="N56" s="38"/>
    </row>
    <row r="57" spans="1:14" s="114" customFormat="1" ht="36.700000000000003">
      <c r="A57" s="70"/>
      <c r="B57" s="70"/>
      <c r="C57" s="71" t="s">
        <v>307</v>
      </c>
      <c r="D57" s="30">
        <f t="shared" si="14"/>
        <v>1700000</v>
      </c>
      <c r="E57" s="72"/>
      <c r="F57" s="72"/>
      <c r="G57" s="72"/>
      <c r="H57" s="72"/>
      <c r="I57" s="72"/>
      <c r="J57" s="72">
        <v>1700000</v>
      </c>
      <c r="K57" s="72"/>
      <c r="L57" s="72"/>
      <c r="M57" s="36"/>
      <c r="N57" s="58"/>
    </row>
    <row r="58" spans="1:14" s="31" customFormat="1" ht="36.700000000000003">
      <c r="A58" s="70"/>
      <c r="B58" s="70"/>
      <c r="C58" s="71" t="s">
        <v>146</v>
      </c>
      <c r="D58" s="30">
        <f t="shared" si="14"/>
        <v>3300000</v>
      </c>
      <c r="E58" s="72"/>
      <c r="F58" s="72"/>
      <c r="G58" s="72"/>
      <c r="H58" s="72"/>
      <c r="I58" s="72"/>
      <c r="J58" s="72">
        <v>3300000</v>
      </c>
      <c r="K58" s="72"/>
      <c r="L58" s="72"/>
      <c r="M58" s="36"/>
      <c r="N58" s="58"/>
    </row>
    <row r="59" spans="1:14" s="31" customFormat="1" ht="18.350000000000001">
      <c r="A59" s="70"/>
      <c r="B59" s="70"/>
      <c r="C59" s="71" t="s">
        <v>155</v>
      </c>
      <c r="D59" s="30">
        <f t="shared" si="14"/>
        <v>-3835000</v>
      </c>
      <c r="E59" s="72"/>
      <c r="F59" s="72"/>
      <c r="G59" s="72"/>
      <c r="H59" s="72"/>
      <c r="I59" s="72">
        <f>-3500000-185000-150000</f>
        <v>-3835000</v>
      </c>
      <c r="J59" s="72"/>
      <c r="K59" s="72"/>
      <c r="L59" s="72"/>
      <c r="M59" s="36"/>
      <c r="N59" s="58"/>
    </row>
    <row r="60" spans="1:14" s="31" customFormat="1" ht="18.350000000000001">
      <c r="A60" s="70"/>
      <c r="B60" s="70"/>
      <c r="C60" s="71" t="s">
        <v>156</v>
      </c>
      <c r="D60" s="30">
        <f t="shared" si="14"/>
        <v>-700000</v>
      </c>
      <c r="E60" s="72"/>
      <c r="F60" s="72"/>
      <c r="G60" s="72"/>
      <c r="H60" s="72"/>
      <c r="I60" s="72">
        <f>-700000</f>
        <v>-700000</v>
      </c>
      <c r="J60" s="72"/>
      <c r="K60" s="72"/>
      <c r="L60" s="72"/>
      <c r="M60" s="36"/>
      <c r="N60" s="58"/>
    </row>
    <row r="61" spans="1:14" s="31" customFormat="1" ht="18.350000000000001">
      <c r="A61" s="70"/>
      <c r="B61" s="70"/>
      <c r="C61" s="71" t="s">
        <v>157</v>
      </c>
      <c r="D61" s="30">
        <f t="shared" si="14"/>
        <v>-400000</v>
      </c>
      <c r="E61" s="72"/>
      <c r="F61" s="72"/>
      <c r="G61" s="72"/>
      <c r="H61" s="72"/>
      <c r="I61" s="72">
        <v>-400000</v>
      </c>
      <c r="J61" s="72"/>
      <c r="K61" s="72"/>
      <c r="L61" s="72"/>
      <c r="M61" s="36"/>
      <c r="N61" s="58"/>
    </row>
    <row r="62" spans="1:14" s="31" customFormat="1" ht="18.350000000000001">
      <c r="A62" s="70"/>
      <c r="B62" s="70"/>
      <c r="C62" s="71" t="s">
        <v>158</v>
      </c>
      <c r="D62" s="30">
        <f t="shared" si="14"/>
        <v>-600000</v>
      </c>
      <c r="E62" s="72"/>
      <c r="F62" s="72"/>
      <c r="G62" s="72"/>
      <c r="H62" s="72"/>
      <c r="I62" s="72">
        <v>-600000</v>
      </c>
      <c r="J62" s="72"/>
      <c r="K62" s="72"/>
      <c r="L62" s="72"/>
      <c r="M62" s="36"/>
      <c r="N62" s="58"/>
    </row>
    <row r="63" spans="1:14" s="114" customFormat="1" ht="36.700000000000003">
      <c r="A63" s="70"/>
      <c r="B63" s="70"/>
      <c r="C63" s="71" t="s">
        <v>231</v>
      </c>
      <c r="D63" s="30">
        <f t="shared" si="14"/>
        <v>250000</v>
      </c>
      <c r="E63" s="72"/>
      <c r="F63" s="72"/>
      <c r="G63" s="72"/>
      <c r="H63" s="72"/>
      <c r="I63" s="72">
        <v>250000</v>
      </c>
      <c r="J63" s="72"/>
      <c r="K63" s="72"/>
      <c r="L63" s="72"/>
      <c r="M63" s="36"/>
      <c r="N63" s="58"/>
    </row>
    <row r="64" spans="1:14" s="114" customFormat="1" ht="33.299999999999997" customHeight="1">
      <c r="A64" s="70"/>
      <c r="B64" s="70"/>
      <c r="C64" s="71" t="s">
        <v>269</v>
      </c>
      <c r="D64" s="30">
        <f t="shared" si="14"/>
        <v>-415100</v>
      </c>
      <c r="E64" s="72"/>
      <c r="F64" s="72"/>
      <c r="G64" s="72"/>
      <c r="H64" s="72"/>
      <c r="I64" s="72">
        <v>-415100</v>
      </c>
      <c r="J64" s="72"/>
      <c r="K64" s="72"/>
      <c r="L64" s="72"/>
      <c r="M64" s="36"/>
      <c r="N64" s="58"/>
    </row>
    <row r="65" spans="1:14" s="110" customFormat="1" ht="73.400000000000006">
      <c r="A65" s="122"/>
      <c r="B65" s="122" t="s">
        <v>270</v>
      </c>
      <c r="C65" s="62" t="s">
        <v>271</v>
      </c>
      <c r="D65" s="109">
        <f t="shared" si="14"/>
        <v>400000</v>
      </c>
      <c r="E65" s="119"/>
      <c r="F65" s="119"/>
      <c r="G65" s="119"/>
      <c r="H65" s="119"/>
      <c r="I65" s="119">
        <v>400000</v>
      </c>
      <c r="J65" s="119"/>
      <c r="K65" s="119"/>
      <c r="L65" s="119"/>
      <c r="M65" s="115"/>
      <c r="N65" s="117"/>
    </row>
    <row r="66" spans="1:14" s="14" customFormat="1" ht="36.700000000000003">
      <c r="A66" s="75"/>
      <c r="B66" s="75" t="s">
        <v>147</v>
      </c>
      <c r="C66" s="62" t="s">
        <v>148</v>
      </c>
      <c r="D66" s="12">
        <f t="shared" si="14"/>
        <v>73500</v>
      </c>
      <c r="E66" s="54">
        <f>E67</f>
        <v>0</v>
      </c>
      <c r="F66" s="54">
        <f t="shared" ref="F66:L66" si="18">F67</f>
        <v>0</v>
      </c>
      <c r="G66" s="54">
        <f t="shared" si="18"/>
        <v>0</v>
      </c>
      <c r="H66" s="54">
        <f t="shared" si="18"/>
        <v>0</v>
      </c>
      <c r="I66" s="54">
        <f t="shared" si="18"/>
        <v>0</v>
      </c>
      <c r="J66" s="54">
        <f t="shared" si="18"/>
        <v>73500</v>
      </c>
      <c r="K66" s="54">
        <f t="shared" si="18"/>
        <v>0</v>
      </c>
      <c r="L66" s="54">
        <f t="shared" si="18"/>
        <v>0</v>
      </c>
      <c r="M66" s="32"/>
      <c r="N66" s="38"/>
    </row>
    <row r="67" spans="1:14" s="31" customFormat="1" ht="55.05">
      <c r="A67" s="70"/>
      <c r="B67" s="70"/>
      <c r="C67" s="71" t="s">
        <v>149</v>
      </c>
      <c r="D67" s="30">
        <f t="shared" si="14"/>
        <v>73500</v>
      </c>
      <c r="E67" s="72"/>
      <c r="F67" s="72"/>
      <c r="G67" s="72"/>
      <c r="H67" s="72"/>
      <c r="I67" s="72"/>
      <c r="J67" s="72">
        <v>73500</v>
      </c>
      <c r="K67" s="72"/>
      <c r="L67" s="72"/>
      <c r="M67" s="36"/>
      <c r="N67" s="58"/>
    </row>
    <row r="68" spans="1:14" s="14" customFormat="1" ht="36.700000000000003">
      <c r="A68" s="75"/>
      <c r="B68" s="75" t="s">
        <v>118</v>
      </c>
      <c r="C68" s="62" t="s">
        <v>152</v>
      </c>
      <c r="D68" s="12">
        <f t="shared" si="14"/>
        <v>55600</v>
      </c>
      <c r="E68" s="54">
        <f>E69+E70</f>
        <v>0</v>
      </c>
      <c r="F68" s="119">
        <f t="shared" ref="F68:L68" si="19">F69+F70</f>
        <v>0</v>
      </c>
      <c r="G68" s="119">
        <f t="shared" si="19"/>
        <v>0</v>
      </c>
      <c r="H68" s="119">
        <f t="shared" si="19"/>
        <v>0</v>
      </c>
      <c r="I68" s="119">
        <f t="shared" si="19"/>
        <v>15100</v>
      </c>
      <c r="J68" s="119">
        <f t="shared" si="19"/>
        <v>40500</v>
      </c>
      <c r="K68" s="119">
        <f t="shared" si="19"/>
        <v>0</v>
      </c>
      <c r="L68" s="119">
        <f t="shared" si="19"/>
        <v>0</v>
      </c>
      <c r="M68" s="32"/>
      <c r="N68" s="38"/>
    </row>
    <row r="69" spans="1:14" s="31" customFormat="1" ht="60.45" customHeight="1">
      <c r="A69" s="70"/>
      <c r="B69" s="70"/>
      <c r="C69" s="71" t="s">
        <v>150</v>
      </c>
      <c r="D69" s="30">
        <f t="shared" si="14"/>
        <v>40500</v>
      </c>
      <c r="E69" s="72"/>
      <c r="F69" s="72"/>
      <c r="G69" s="72"/>
      <c r="H69" s="72"/>
      <c r="I69" s="72"/>
      <c r="J69" s="72">
        <v>40500</v>
      </c>
      <c r="K69" s="72"/>
      <c r="L69" s="72"/>
      <c r="M69" s="36"/>
      <c r="N69" s="58"/>
    </row>
    <row r="70" spans="1:14" s="114" customFormat="1" ht="22.6" customHeight="1">
      <c r="A70" s="70"/>
      <c r="B70" s="70"/>
      <c r="C70" s="71" t="s">
        <v>269</v>
      </c>
      <c r="D70" s="30">
        <f t="shared" si="14"/>
        <v>15100</v>
      </c>
      <c r="E70" s="72"/>
      <c r="F70" s="72"/>
      <c r="G70" s="72"/>
      <c r="H70" s="72"/>
      <c r="I70" s="72">
        <v>15100</v>
      </c>
      <c r="J70" s="72"/>
      <c r="K70" s="72"/>
      <c r="L70" s="72"/>
      <c r="M70" s="36"/>
      <c r="N70" s="58"/>
    </row>
    <row r="71" spans="1:14" s="14" customFormat="1" ht="36.700000000000003">
      <c r="A71" s="75"/>
      <c r="B71" s="75" t="s">
        <v>52</v>
      </c>
      <c r="C71" s="62" t="s">
        <v>53</v>
      </c>
      <c r="D71" s="12">
        <f t="shared" si="14"/>
        <v>-400000</v>
      </c>
      <c r="E71" s="54">
        <f>E72+E73+E74</f>
        <v>0</v>
      </c>
      <c r="F71" s="119">
        <f t="shared" ref="F71:L71" si="20">F72+F73+F74</f>
        <v>0</v>
      </c>
      <c r="G71" s="119">
        <f t="shared" si="20"/>
        <v>0</v>
      </c>
      <c r="H71" s="119">
        <f t="shared" si="20"/>
        <v>0</v>
      </c>
      <c r="I71" s="119">
        <f t="shared" si="20"/>
        <v>-400000</v>
      </c>
      <c r="J71" s="119">
        <f t="shared" si="20"/>
        <v>0</v>
      </c>
      <c r="K71" s="119">
        <f t="shared" si="20"/>
        <v>0</v>
      </c>
      <c r="L71" s="119">
        <f t="shared" si="20"/>
        <v>0</v>
      </c>
      <c r="M71" s="32"/>
      <c r="N71" s="38"/>
    </row>
    <row r="72" spans="1:14" s="31" customFormat="1" ht="18.350000000000001">
      <c r="A72" s="70"/>
      <c r="B72" s="70"/>
      <c r="C72" s="73" t="s">
        <v>54</v>
      </c>
      <c r="D72" s="30">
        <f t="shared" si="14"/>
        <v>-66000</v>
      </c>
      <c r="E72" s="72"/>
      <c r="F72" s="72"/>
      <c r="G72" s="72"/>
      <c r="H72" s="72"/>
      <c r="I72" s="72">
        <v>-66000</v>
      </c>
      <c r="J72" s="72"/>
      <c r="K72" s="72"/>
      <c r="L72" s="72"/>
      <c r="M72" s="36"/>
      <c r="N72" s="58"/>
    </row>
    <row r="73" spans="1:14" s="31" customFormat="1" ht="55.05">
      <c r="A73" s="70"/>
      <c r="B73" s="70"/>
      <c r="C73" s="73" t="s">
        <v>55</v>
      </c>
      <c r="D73" s="30">
        <f t="shared" si="14"/>
        <v>66000</v>
      </c>
      <c r="E73" s="72"/>
      <c r="F73" s="72"/>
      <c r="G73" s="72"/>
      <c r="H73" s="72"/>
      <c r="I73" s="72">
        <v>66000</v>
      </c>
      <c r="J73" s="72"/>
      <c r="K73" s="72"/>
      <c r="L73" s="72"/>
      <c r="M73" s="36"/>
      <c r="N73" s="58"/>
    </row>
    <row r="74" spans="1:14" s="114" customFormat="1" ht="31.95" customHeight="1">
      <c r="A74" s="70"/>
      <c r="B74" s="70"/>
      <c r="C74" s="73" t="s">
        <v>269</v>
      </c>
      <c r="D74" s="30">
        <f t="shared" si="14"/>
        <v>-400000</v>
      </c>
      <c r="E74" s="72"/>
      <c r="F74" s="72"/>
      <c r="G74" s="72"/>
      <c r="H74" s="72"/>
      <c r="I74" s="72">
        <v>-400000</v>
      </c>
      <c r="J74" s="72"/>
      <c r="K74" s="72"/>
      <c r="L74" s="72"/>
      <c r="M74" s="36"/>
      <c r="N74" s="58"/>
    </row>
    <row r="75" spans="1:14" s="14" customFormat="1" ht="39.4" customHeight="1">
      <c r="A75" s="75"/>
      <c r="B75" s="75" t="s">
        <v>58</v>
      </c>
      <c r="C75" s="62" t="s">
        <v>59</v>
      </c>
      <c r="D75" s="12">
        <f t="shared" si="14"/>
        <v>3500000</v>
      </c>
      <c r="E75" s="54">
        <f>E76</f>
        <v>0</v>
      </c>
      <c r="F75" s="54">
        <f t="shared" ref="F75:L75" si="21">F76</f>
        <v>0</v>
      </c>
      <c r="G75" s="54">
        <f t="shared" si="21"/>
        <v>0</v>
      </c>
      <c r="H75" s="54">
        <f t="shared" si="21"/>
        <v>0</v>
      </c>
      <c r="I75" s="54">
        <f t="shared" si="21"/>
        <v>0</v>
      </c>
      <c r="J75" s="54">
        <f t="shared" si="21"/>
        <v>3500000</v>
      </c>
      <c r="K75" s="54">
        <f t="shared" si="21"/>
        <v>0</v>
      </c>
      <c r="L75" s="54">
        <f t="shared" si="21"/>
        <v>0</v>
      </c>
      <c r="M75" s="32"/>
      <c r="N75" s="38"/>
    </row>
    <row r="76" spans="1:14" s="31" customFormat="1" ht="18.350000000000001">
      <c r="A76" s="70"/>
      <c r="B76" s="70"/>
      <c r="C76" s="73" t="s">
        <v>151</v>
      </c>
      <c r="D76" s="30">
        <f t="shared" si="14"/>
        <v>3500000</v>
      </c>
      <c r="E76" s="72"/>
      <c r="F76" s="72"/>
      <c r="G76" s="72"/>
      <c r="H76" s="72"/>
      <c r="I76" s="72"/>
      <c r="J76" s="72">
        <v>3500000</v>
      </c>
      <c r="K76" s="72"/>
      <c r="L76" s="72"/>
      <c r="M76" s="36"/>
      <c r="N76" s="58"/>
    </row>
    <row r="77" spans="1:14" s="8" customFormat="1" ht="30.6" customHeight="1">
      <c r="A77" s="46" t="s">
        <v>5</v>
      </c>
      <c r="B77" s="26"/>
      <c r="C77" s="28" t="s">
        <v>101</v>
      </c>
      <c r="D77" s="27">
        <f t="shared" si="14"/>
        <v>6996928</v>
      </c>
      <c r="E77" s="27">
        <f>E78+E81+E82+E83+E84+E88+E95+E96+E97+E98</f>
        <v>2827800</v>
      </c>
      <c r="F77" s="113">
        <f t="shared" ref="F77:L77" si="22">F78+F81+F82+F83+F84+F88+F95+F96+F97+F98</f>
        <v>0</v>
      </c>
      <c r="G77" s="113">
        <f t="shared" si="22"/>
        <v>40770</v>
      </c>
      <c r="H77" s="113">
        <f t="shared" si="22"/>
        <v>4133348</v>
      </c>
      <c r="I77" s="113">
        <f t="shared" si="22"/>
        <v>19510</v>
      </c>
      <c r="J77" s="113">
        <f t="shared" si="22"/>
        <v>-24500</v>
      </c>
      <c r="K77" s="113">
        <f t="shared" si="22"/>
        <v>0</v>
      </c>
      <c r="L77" s="113">
        <f t="shared" si="22"/>
        <v>0</v>
      </c>
      <c r="M77" s="35"/>
      <c r="N77" s="41"/>
    </row>
    <row r="78" spans="1:14" s="14" customFormat="1" ht="55.05">
      <c r="A78" s="75"/>
      <c r="B78" s="75" t="s">
        <v>102</v>
      </c>
      <c r="C78" s="62" t="s">
        <v>103</v>
      </c>
      <c r="D78" s="12">
        <f t="shared" si="14"/>
        <v>131400</v>
      </c>
      <c r="E78" s="54">
        <f>E79+E80</f>
        <v>191400</v>
      </c>
      <c r="F78" s="119">
        <f t="shared" ref="F78:L78" si="23">F79+F80</f>
        <v>0</v>
      </c>
      <c r="G78" s="119">
        <f t="shared" si="23"/>
        <v>0</v>
      </c>
      <c r="H78" s="119">
        <f t="shared" si="23"/>
        <v>0</v>
      </c>
      <c r="I78" s="119">
        <f t="shared" si="23"/>
        <v>-60000</v>
      </c>
      <c r="J78" s="119">
        <f t="shared" si="23"/>
        <v>0</v>
      </c>
      <c r="K78" s="119">
        <f t="shared" si="23"/>
        <v>0</v>
      </c>
      <c r="L78" s="119">
        <f t="shared" si="23"/>
        <v>0</v>
      </c>
      <c r="M78" s="32"/>
      <c r="N78" s="38"/>
    </row>
    <row r="79" spans="1:14" s="110" customFormat="1" ht="18.350000000000001">
      <c r="A79" s="122"/>
      <c r="B79" s="122"/>
      <c r="C79" s="62" t="s">
        <v>268</v>
      </c>
      <c r="D79" s="109">
        <f t="shared" si="14"/>
        <v>-60000</v>
      </c>
      <c r="E79" s="119"/>
      <c r="F79" s="119"/>
      <c r="G79" s="119"/>
      <c r="H79" s="119"/>
      <c r="I79" s="119">
        <v>-60000</v>
      </c>
      <c r="J79" s="119"/>
      <c r="K79" s="119"/>
      <c r="L79" s="119"/>
      <c r="M79" s="115"/>
      <c r="N79" s="117"/>
    </row>
    <row r="80" spans="1:14" s="110" customFormat="1" ht="18.350000000000001">
      <c r="A80" s="122"/>
      <c r="B80" s="122"/>
      <c r="C80" s="62" t="s">
        <v>269</v>
      </c>
      <c r="D80" s="109">
        <f t="shared" si="14"/>
        <v>191400</v>
      </c>
      <c r="E80" s="119">
        <v>191400</v>
      </c>
      <c r="F80" s="119"/>
      <c r="G80" s="119"/>
      <c r="H80" s="119"/>
      <c r="I80" s="119"/>
      <c r="J80" s="119"/>
      <c r="K80" s="119"/>
      <c r="L80" s="119"/>
      <c r="M80" s="115"/>
      <c r="N80" s="117"/>
    </row>
    <row r="81" spans="1:14" s="110" customFormat="1" ht="18.350000000000001">
      <c r="A81" s="122"/>
      <c r="B81" s="122" t="s">
        <v>87</v>
      </c>
      <c r="C81" s="62" t="s">
        <v>310</v>
      </c>
      <c r="D81" s="109">
        <f t="shared" si="14"/>
        <v>80000</v>
      </c>
      <c r="E81" s="119"/>
      <c r="F81" s="119"/>
      <c r="G81" s="119"/>
      <c r="H81" s="119"/>
      <c r="I81" s="119">
        <v>80000</v>
      </c>
      <c r="J81" s="119"/>
      <c r="K81" s="119"/>
      <c r="L81" s="119"/>
      <c r="M81" s="115"/>
      <c r="N81" s="117"/>
    </row>
    <row r="82" spans="1:14" s="14" customFormat="1" ht="36.700000000000003">
      <c r="A82" s="75"/>
      <c r="B82" s="75" t="s">
        <v>135</v>
      </c>
      <c r="C82" s="62" t="s">
        <v>211</v>
      </c>
      <c r="D82" s="12">
        <f t="shared" si="14"/>
        <v>2500000</v>
      </c>
      <c r="E82" s="54">
        <v>2500000</v>
      </c>
      <c r="F82" s="54"/>
      <c r="G82" s="54"/>
      <c r="H82" s="54"/>
      <c r="I82" s="54"/>
      <c r="J82" s="54"/>
      <c r="K82" s="54"/>
      <c r="L82" s="54"/>
      <c r="M82" s="32"/>
      <c r="N82" s="38"/>
    </row>
    <row r="83" spans="1:14" s="110" customFormat="1" ht="36.700000000000003">
      <c r="A83" s="122"/>
      <c r="B83" s="122" t="s">
        <v>296</v>
      </c>
      <c r="C83" s="62" t="s">
        <v>295</v>
      </c>
      <c r="D83" s="109">
        <f t="shared" si="14"/>
        <v>44670</v>
      </c>
      <c r="E83" s="119"/>
      <c r="F83" s="119"/>
      <c r="G83" s="119">
        <v>44670</v>
      </c>
      <c r="H83" s="119"/>
      <c r="I83" s="119"/>
      <c r="J83" s="119"/>
      <c r="K83" s="119"/>
      <c r="L83" s="119"/>
      <c r="M83" s="115"/>
      <c r="N83" s="117"/>
    </row>
    <row r="84" spans="1:14" s="14" customFormat="1" ht="73.400000000000006">
      <c r="A84" s="75"/>
      <c r="B84" s="75" t="s">
        <v>104</v>
      </c>
      <c r="C84" s="62" t="s">
        <v>105</v>
      </c>
      <c r="D84" s="12">
        <f t="shared" si="14"/>
        <v>-19900</v>
      </c>
      <c r="E84" s="54"/>
      <c r="F84" s="54"/>
      <c r="G84" s="54"/>
      <c r="H84" s="54"/>
      <c r="I84" s="54">
        <f>I85+I86+I87</f>
        <v>-19900</v>
      </c>
      <c r="J84" s="54"/>
      <c r="K84" s="54"/>
      <c r="L84" s="54"/>
      <c r="M84" s="32"/>
      <c r="N84" s="38"/>
    </row>
    <row r="85" spans="1:14" s="14" customFormat="1" ht="18.350000000000001">
      <c r="A85" s="75"/>
      <c r="B85" s="75"/>
      <c r="C85" s="62" t="s">
        <v>106</v>
      </c>
      <c r="D85" s="12">
        <f t="shared" si="14"/>
        <v>-11900</v>
      </c>
      <c r="E85" s="54"/>
      <c r="F85" s="54"/>
      <c r="G85" s="54"/>
      <c r="H85" s="54"/>
      <c r="I85" s="54">
        <v>-11900</v>
      </c>
      <c r="J85" s="54"/>
      <c r="K85" s="54"/>
      <c r="L85" s="54"/>
      <c r="M85" s="32"/>
      <c r="N85" s="38"/>
    </row>
    <row r="86" spans="1:14" s="14" customFormat="1" ht="18.350000000000001">
      <c r="A86" s="75"/>
      <c r="B86" s="75"/>
      <c r="C86" s="62" t="s">
        <v>107</v>
      </c>
      <c r="D86" s="12">
        <f t="shared" si="14"/>
        <v>-4000</v>
      </c>
      <c r="E86" s="54"/>
      <c r="F86" s="54"/>
      <c r="G86" s="54"/>
      <c r="H86" s="54"/>
      <c r="I86" s="54">
        <v>-4000</v>
      </c>
      <c r="J86" s="54"/>
      <c r="K86" s="54"/>
      <c r="L86" s="54"/>
      <c r="M86" s="32"/>
      <c r="N86" s="38"/>
    </row>
    <row r="87" spans="1:14" s="14" customFormat="1" ht="18.350000000000001">
      <c r="A87" s="75"/>
      <c r="B87" s="75"/>
      <c r="C87" s="62" t="s">
        <v>108</v>
      </c>
      <c r="D87" s="12">
        <f t="shared" si="14"/>
        <v>-4000</v>
      </c>
      <c r="E87" s="54"/>
      <c r="F87" s="54"/>
      <c r="G87" s="54"/>
      <c r="H87" s="54"/>
      <c r="I87" s="54">
        <v>-4000</v>
      </c>
      <c r="J87" s="54"/>
      <c r="K87" s="54"/>
      <c r="L87" s="54"/>
      <c r="M87" s="32"/>
      <c r="N87" s="38"/>
    </row>
    <row r="88" spans="1:14" s="14" customFormat="1" ht="18.350000000000001">
      <c r="A88" s="75"/>
      <c r="B88" s="75" t="s">
        <v>109</v>
      </c>
      <c r="C88" s="62" t="s">
        <v>110</v>
      </c>
      <c r="D88" s="12">
        <f t="shared" si="14"/>
        <v>-90300</v>
      </c>
      <c r="E88" s="54"/>
      <c r="F88" s="54"/>
      <c r="G88" s="54"/>
      <c r="H88" s="54"/>
      <c r="I88" s="54">
        <f>SUM(I89:I94)</f>
        <v>-65800</v>
      </c>
      <c r="J88" s="54">
        <f>SUM(J89:J94)</f>
        <v>-24500</v>
      </c>
      <c r="K88" s="54"/>
      <c r="L88" s="54"/>
      <c r="M88" s="32"/>
      <c r="N88" s="38"/>
    </row>
    <row r="89" spans="1:14" s="14" customFormat="1" ht="18.350000000000001">
      <c r="A89" s="75"/>
      <c r="B89" s="75"/>
      <c r="C89" s="62" t="s">
        <v>111</v>
      </c>
      <c r="D89" s="12">
        <f t="shared" si="14"/>
        <v>-16000</v>
      </c>
      <c r="E89" s="54"/>
      <c r="F89" s="54"/>
      <c r="G89" s="54"/>
      <c r="H89" s="54"/>
      <c r="I89" s="54">
        <v>-16000</v>
      </c>
      <c r="J89" s="54"/>
      <c r="K89" s="54"/>
      <c r="L89" s="54"/>
      <c r="M89" s="32"/>
      <c r="N89" s="38"/>
    </row>
    <row r="90" spans="1:14" s="14" customFormat="1" ht="18.350000000000001">
      <c r="A90" s="75"/>
      <c r="B90" s="75"/>
      <c r="C90" s="62" t="s">
        <v>112</v>
      </c>
      <c r="D90" s="12">
        <f t="shared" si="14"/>
        <v>-10000</v>
      </c>
      <c r="E90" s="54"/>
      <c r="F90" s="54"/>
      <c r="G90" s="54"/>
      <c r="H90" s="54"/>
      <c r="I90" s="54">
        <v>-10000</v>
      </c>
      <c r="J90" s="54"/>
      <c r="K90" s="54"/>
      <c r="L90" s="54"/>
      <c r="M90" s="32"/>
      <c r="N90" s="38"/>
    </row>
    <row r="91" spans="1:14" s="14" customFormat="1" ht="18.350000000000001">
      <c r="A91" s="75"/>
      <c r="B91" s="75"/>
      <c r="C91" s="55" t="s">
        <v>113</v>
      </c>
      <c r="D91" s="12">
        <f t="shared" si="14"/>
        <v>-3000</v>
      </c>
      <c r="E91" s="54"/>
      <c r="F91" s="54"/>
      <c r="G91" s="54"/>
      <c r="H91" s="54"/>
      <c r="I91" s="54">
        <v>-3000</v>
      </c>
      <c r="J91" s="54"/>
      <c r="K91" s="54"/>
      <c r="L91" s="54"/>
      <c r="M91" s="32"/>
      <c r="N91" s="38"/>
    </row>
    <row r="92" spans="1:14" s="14" customFormat="1" ht="18.350000000000001">
      <c r="A92" s="75"/>
      <c r="B92" s="75"/>
      <c r="C92" s="55" t="s">
        <v>114</v>
      </c>
      <c r="D92" s="12">
        <f t="shared" si="14"/>
        <v>-27800</v>
      </c>
      <c r="E92" s="54"/>
      <c r="F92" s="54"/>
      <c r="G92" s="54"/>
      <c r="H92" s="54"/>
      <c r="I92" s="54">
        <v>-27800</v>
      </c>
      <c r="J92" s="54"/>
      <c r="K92" s="54"/>
      <c r="L92" s="54"/>
      <c r="M92" s="32"/>
      <c r="N92" s="38"/>
    </row>
    <row r="93" spans="1:14" s="14" customFormat="1" ht="18.350000000000001">
      <c r="A93" s="75"/>
      <c r="B93" s="75"/>
      <c r="C93" s="55" t="s">
        <v>115</v>
      </c>
      <c r="D93" s="12">
        <f t="shared" si="14"/>
        <v>-9000</v>
      </c>
      <c r="E93" s="54"/>
      <c r="F93" s="54"/>
      <c r="G93" s="54"/>
      <c r="H93" s="54"/>
      <c r="I93" s="54">
        <v>-9000</v>
      </c>
      <c r="J93" s="54"/>
      <c r="K93" s="54"/>
      <c r="L93" s="54"/>
      <c r="M93" s="32"/>
      <c r="N93" s="38"/>
    </row>
    <row r="94" spans="1:14" s="14" customFormat="1" ht="18.350000000000001">
      <c r="A94" s="75"/>
      <c r="B94" s="75"/>
      <c r="C94" s="55" t="s">
        <v>116</v>
      </c>
      <c r="D94" s="12">
        <f t="shared" si="14"/>
        <v>-24500</v>
      </c>
      <c r="E94" s="54"/>
      <c r="F94" s="54"/>
      <c r="G94" s="54"/>
      <c r="H94" s="54"/>
      <c r="I94" s="54"/>
      <c r="J94" s="54">
        <v>-24500</v>
      </c>
      <c r="K94" s="54"/>
      <c r="L94" s="54"/>
      <c r="M94" s="32"/>
      <c r="N94" s="38"/>
    </row>
    <row r="95" spans="1:14" s="110" customFormat="1" ht="55.05">
      <c r="A95" s="122"/>
      <c r="B95" s="122" t="s">
        <v>297</v>
      </c>
      <c r="C95" s="55" t="s">
        <v>298</v>
      </c>
      <c r="D95" s="109">
        <f t="shared" si="14"/>
        <v>-3900</v>
      </c>
      <c r="E95" s="119"/>
      <c r="F95" s="119"/>
      <c r="G95" s="119">
        <v>-3900</v>
      </c>
      <c r="H95" s="119"/>
      <c r="I95" s="119"/>
      <c r="J95" s="119"/>
      <c r="K95" s="119"/>
      <c r="L95" s="119"/>
      <c r="M95" s="115"/>
      <c r="N95" s="117"/>
    </row>
    <row r="96" spans="1:14" s="110" customFormat="1" ht="42.15" customHeight="1">
      <c r="A96" s="122"/>
      <c r="B96" s="122" t="s">
        <v>301</v>
      </c>
      <c r="C96" s="55" t="s">
        <v>302</v>
      </c>
      <c r="D96" s="109">
        <f t="shared" si="14"/>
        <v>-22000</v>
      </c>
      <c r="E96" s="119"/>
      <c r="F96" s="119"/>
      <c r="G96" s="119"/>
      <c r="H96" s="119"/>
      <c r="I96" s="119">
        <v>-22000</v>
      </c>
      <c r="J96" s="119"/>
      <c r="K96" s="119"/>
      <c r="L96" s="119"/>
      <c r="M96" s="115"/>
      <c r="N96" s="117"/>
    </row>
    <row r="97" spans="1:14" s="14" customFormat="1" ht="256.75">
      <c r="A97" s="75"/>
      <c r="B97" s="75" t="s">
        <v>212</v>
      </c>
      <c r="C97" s="55" t="s">
        <v>234</v>
      </c>
      <c r="D97" s="12">
        <f t="shared" si="14"/>
        <v>4133348</v>
      </c>
      <c r="E97" s="54"/>
      <c r="F97" s="54"/>
      <c r="G97" s="54"/>
      <c r="H97" s="54">
        <v>4133348</v>
      </c>
      <c r="I97" s="54"/>
      <c r="J97" s="54"/>
      <c r="K97" s="54"/>
      <c r="L97" s="54"/>
      <c r="M97" s="32"/>
      <c r="N97" s="38"/>
    </row>
    <row r="98" spans="1:14" s="14" customFormat="1" ht="18.350000000000001">
      <c r="A98" s="75"/>
      <c r="B98" s="75" t="s">
        <v>134</v>
      </c>
      <c r="C98" s="55" t="s">
        <v>199</v>
      </c>
      <c r="D98" s="12">
        <f t="shared" si="14"/>
        <v>243610</v>
      </c>
      <c r="E98" s="54">
        <f>E99+E100</f>
        <v>136400</v>
      </c>
      <c r="F98" s="119">
        <f t="shared" ref="F98:L98" si="24">F99+F100</f>
        <v>0</v>
      </c>
      <c r="G98" s="119">
        <f t="shared" si="24"/>
        <v>0</v>
      </c>
      <c r="H98" s="119">
        <f t="shared" si="24"/>
        <v>0</v>
      </c>
      <c r="I98" s="119">
        <f t="shared" si="24"/>
        <v>107210</v>
      </c>
      <c r="J98" s="119">
        <f t="shared" si="24"/>
        <v>0</v>
      </c>
      <c r="K98" s="119">
        <f t="shared" si="24"/>
        <v>0</v>
      </c>
      <c r="L98" s="119">
        <f t="shared" si="24"/>
        <v>0</v>
      </c>
      <c r="M98" s="32"/>
      <c r="N98" s="38"/>
    </row>
    <row r="99" spans="1:14" s="31" customFormat="1" ht="36.700000000000003">
      <c r="A99" s="70"/>
      <c r="B99" s="70"/>
      <c r="C99" s="73" t="s">
        <v>200</v>
      </c>
      <c r="D99" s="30">
        <f t="shared" si="14"/>
        <v>91000</v>
      </c>
      <c r="E99" s="72"/>
      <c r="F99" s="72"/>
      <c r="G99" s="72"/>
      <c r="H99" s="72"/>
      <c r="I99" s="72">
        <v>91000</v>
      </c>
      <c r="J99" s="72"/>
      <c r="K99" s="72"/>
      <c r="L99" s="72"/>
      <c r="M99" s="36"/>
      <c r="N99" s="58"/>
    </row>
    <row r="100" spans="1:14" s="114" customFormat="1" ht="18.350000000000001">
      <c r="A100" s="70"/>
      <c r="B100" s="70"/>
      <c r="C100" s="73" t="s">
        <v>305</v>
      </c>
      <c r="D100" s="30">
        <f t="shared" si="14"/>
        <v>152610</v>
      </c>
      <c r="E100" s="72">
        <f>152610-16210</f>
        <v>136400</v>
      </c>
      <c r="F100" s="72"/>
      <c r="G100" s="72"/>
      <c r="H100" s="72"/>
      <c r="I100" s="72">
        <v>16210</v>
      </c>
      <c r="J100" s="72"/>
      <c r="K100" s="72"/>
      <c r="L100" s="72"/>
      <c r="M100" s="36"/>
      <c r="N100" s="58"/>
    </row>
    <row r="101" spans="1:14" s="8" customFormat="1" ht="30.6" customHeight="1">
      <c r="A101" s="46" t="s">
        <v>12</v>
      </c>
      <c r="B101" s="26"/>
      <c r="C101" s="28" t="s">
        <v>121</v>
      </c>
      <c r="D101" s="27">
        <f t="shared" si="14"/>
        <v>177400</v>
      </c>
      <c r="E101" s="27">
        <f>E102+E103</f>
        <v>97400</v>
      </c>
      <c r="F101" s="113">
        <f t="shared" ref="F101:L101" si="25">F102+F103</f>
        <v>0</v>
      </c>
      <c r="G101" s="113">
        <f t="shared" si="25"/>
        <v>0</v>
      </c>
      <c r="H101" s="113">
        <f t="shared" si="25"/>
        <v>0</v>
      </c>
      <c r="I101" s="113">
        <f t="shared" si="25"/>
        <v>80000</v>
      </c>
      <c r="J101" s="113">
        <f t="shared" si="25"/>
        <v>0</v>
      </c>
      <c r="K101" s="113">
        <f t="shared" si="25"/>
        <v>0</v>
      </c>
      <c r="L101" s="113">
        <f t="shared" si="25"/>
        <v>0</v>
      </c>
      <c r="M101" s="35"/>
      <c r="N101" s="41"/>
    </row>
    <row r="102" spans="1:14" s="14" customFormat="1" ht="55.05">
      <c r="A102" s="75"/>
      <c r="B102" s="75" t="s">
        <v>102</v>
      </c>
      <c r="C102" s="62" t="s">
        <v>122</v>
      </c>
      <c r="D102" s="12">
        <f t="shared" si="14"/>
        <v>97400</v>
      </c>
      <c r="E102" s="54">
        <v>97400</v>
      </c>
      <c r="F102" s="54"/>
      <c r="G102" s="54"/>
      <c r="H102" s="54"/>
      <c r="I102" s="54"/>
      <c r="J102" s="54"/>
      <c r="K102" s="54"/>
      <c r="L102" s="54"/>
      <c r="M102" s="32"/>
      <c r="N102" s="38"/>
    </row>
    <row r="103" spans="1:14" s="110" customFormat="1" ht="18.350000000000001">
      <c r="A103" s="122"/>
      <c r="B103" s="122" t="s">
        <v>87</v>
      </c>
      <c r="C103" s="62" t="s">
        <v>289</v>
      </c>
      <c r="D103" s="109">
        <f t="shared" si="14"/>
        <v>80000</v>
      </c>
      <c r="E103" s="119"/>
      <c r="F103" s="119"/>
      <c r="G103" s="119"/>
      <c r="H103" s="119"/>
      <c r="I103" s="119">
        <v>80000</v>
      </c>
      <c r="J103" s="119"/>
      <c r="K103" s="119"/>
      <c r="L103" s="119"/>
      <c r="M103" s="115"/>
      <c r="N103" s="117"/>
    </row>
    <row r="104" spans="1:14" s="8" customFormat="1" ht="30.6" customHeight="1">
      <c r="A104" s="46" t="s">
        <v>56</v>
      </c>
      <c r="B104" s="26"/>
      <c r="C104" s="28" t="s">
        <v>119</v>
      </c>
      <c r="D104" s="27">
        <f t="shared" si="14"/>
        <v>0</v>
      </c>
      <c r="E104" s="27">
        <f>E105+E106+E110</f>
        <v>0</v>
      </c>
      <c r="F104" s="113">
        <f t="shared" ref="F104:L104" si="26">F105+F106+F110</f>
        <v>0</v>
      </c>
      <c r="G104" s="113">
        <f t="shared" si="26"/>
        <v>0</v>
      </c>
      <c r="H104" s="113">
        <f t="shared" si="26"/>
        <v>0</v>
      </c>
      <c r="I104" s="113">
        <f t="shared" si="26"/>
        <v>0</v>
      </c>
      <c r="J104" s="113">
        <f t="shared" si="26"/>
        <v>0</v>
      </c>
      <c r="K104" s="113">
        <f t="shared" si="26"/>
        <v>0</v>
      </c>
      <c r="L104" s="113">
        <f t="shared" si="26"/>
        <v>0</v>
      </c>
      <c r="M104" s="35"/>
      <c r="N104" s="41"/>
    </row>
    <row r="105" spans="1:14" s="14" customFormat="1" ht="55.05">
      <c r="A105" s="75"/>
      <c r="B105" s="75" t="s">
        <v>102</v>
      </c>
      <c r="C105" s="62" t="s">
        <v>122</v>
      </c>
      <c r="D105" s="12">
        <f t="shared" si="14"/>
        <v>50000</v>
      </c>
      <c r="E105" s="54"/>
      <c r="F105" s="54"/>
      <c r="G105" s="54"/>
      <c r="H105" s="54"/>
      <c r="I105" s="54">
        <v>50000</v>
      </c>
      <c r="J105" s="54"/>
      <c r="K105" s="54"/>
      <c r="L105" s="54"/>
      <c r="M105" s="32"/>
      <c r="N105" s="38"/>
    </row>
    <row r="106" spans="1:14" s="110" customFormat="1" ht="36.700000000000003">
      <c r="A106" s="122"/>
      <c r="B106" s="122" t="s">
        <v>272</v>
      </c>
      <c r="C106" s="62" t="s">
        <v>273</v>
      </c>
      <c r="D106" s="109">
        <f t="shared" si="14"/>
        <v>-100400</v>
      </c>
      <c r="E106" s="119"/>
      <c r="F106" s="119"/>
      <c r="G106" s="119"/>
      <c r="H106" s="119"/>
      <c r="I106" s="119">
        <f>-50400-50000</f>
        <v>-100400</v>
      </c>
      <c r="J106" s="119"/>
      <c r="K106" s="119"/>
      <c r="L106" s="119"/>
      <c r="M106" s="115"/>
      <c r="N106" s="117"/>
    </row>
    <row r="107" spans="1:14" s="110" customFormat="1" ht="18.350000000000001">
      <c r="A107" s="122"/>
      <c r="B107" s="122" t="s">
        <v>311</v>
      </c>
      <c r="C107" s="62" t="s">
        <v>312</v>
      </c>
      <c r="D107" s="109">
        <f t="shared" si="14"/>
        <v>0</v>
      </c>
      <c r="E107" s="119"/>
      <c r="F107" s="119"/>
      <c r="G107" s="119"/>
      <c r="H107" s="119"/>
      <c r="I107" s="119"/>
      <c r="J107" s="119"/>
      <c r="K107" s="119"/>
      <c r="L107" s="119"/>
      <c r="M107" s="115"/>
      <c r="N107" s="117"/>
    </row>
    <row r="108" spans="1:14" s="114" customFormat="1" ht="18.350000000000001">
      <c r="A108" s="70"/>
      <c r="B108" s="70"/>
      <c r="C108" s="71" t="s">
        <v>316</v>
      </c>
      <c r="D108" s="30">
        <f t="shared" si="14"/>
        <v>100000</v>
      </c>
      <c r="E108" s="72"/>
      <c r="F108" s="72"/>
      <c r="G108" s="72"/>
      <c r="H108" s="72"/>
      <c r="I108" s="72">
        <v>100000</v>
      </c>
      <c r="J108" s="72"/>
      <c r="K108" s="72"/>
      <c r="L108" s="72"/>
      <c r="M108" s="36"/>
      <c r="N108" s="58"/>
    </row>
    <row r="109" spans="1:14" s="114" customFormat="1" ht="18.350000000000001">
      <c r="A109" s="70"/>
      <c r="B109" s="70"/>
      <c r="C109" s="71" t="s">
        <v>269</v>
      </c>
      <c r="D109" s="30">
        <f t="shared" si="14"/>
        <v>-100000</v>
      </c>
      <c r="E109" s="72"/>
      <c r="F109" s="72"/>
      <c r="G109" s="72"/>
      <c r="H109" s="72"/>
      <c r="I109" s="72">
        <v>-100000</v>
      </c>
      <c r="J109" s="72"/>
      <c r="K109" s="72"/>
      <c r="L109" s="72"/>
      <c r="M109" s="36"/>
      <c r="N109" s="58"/>
    </row>
    <row r="110" spans="1:14" s="110" customFormat="1" ht="36.700000000000003">
      <c r="A110" s="122"/>
      <c r="B110" s="122" t="s">
        <v>274</v>
      </c>
      <c r="C110" s="62" t="s">
        <v>275</v>
      </c>
      <c r="D110" s="109">
        <f t="shared" si="14"/>
        <v>50400</v>
      </c>
      <c r="E110" s="119"/>
      <c r="F110" s="119"/>
      <c r="G110" s="119"/>
      <c r="H110" s="119"/>
      <c r="I110" s="119">
        <v>50400</v>
      </c>
      <c r="J110" s="119"/>
      <c r="K110" s="119"/>
      <c r="L110" s="119"/>
      <c r="M110" s="115"/>
      <c r="N110" s="117"/>
    </row>
    <row r="111" spans="1:14" s="8" customFormat="1" ht="20.55" customHeight="1">
      <c r="A111" s="46" t="s">
        <v>57</v>
      </c>
      <c r="B111" s="26"/>
      <c r="C111" s="28" t="s">
        <v>126</v>
      </c>
      <c r="D111" s="27">
        <f>SUM(E111:L111)</f>
        <v>-349300</v>
      </c>
      <c r="E111" s="27">
        <f>E112+E113+E116+E118</f>
        <v>40700</v>
      </c>
      <c r="F111" s="113">
        <f t="shared" ref="F111:L111" si="27">F112+F113+F116+F118</f>
        <v>0</v>
      </c>
      <c r="G111" s="113">
        <f t="shared" si="27"/>
        <v>0</v>
      </c>
      <c r="H111" s="113">
        <f t="shared" si="27"/>
        <v>0</v>
      </c>
      <c r="I111" s="113">
        <f t="shared" si="27"/>
        <v>-390000</v>
      </c>
      <c r="J111" s="113">
        <f t="shared" si="27"/>
        <v>0</v>
      </c>
      <c r="K111" s="113">
        <f t="shared" si="27"/>
        <v>0</v>
      </c>
      <c r="L111" s="113">
        <f t="shared" si="27"/>
        <v>0</v>
      </c>
      <c r="M111" s="35"/>
      <c r="N111" s="41"/>
    </row>
    <row r="112" spans="1:14" s="110" customFormat="1" ht="55.05">
      <c r="A112" s="122"/>
      <c r="B112" s="122" t="s">
        <v>102</v>
      </c>
      <c r="C112" s="62" t="s">
        <v>122</v>
      </c>
      <c r="D112" s="109">
        <f t="shared" ref="D112" si="28">SUM(E112:L112)</f>
        <v>40700</v>
      </c>
      <c r="E112" s="119">
        <v>40700</v>
      </c>
      <c r="F112" s="119"/>
      <c r="G112" s="119"/>
      <c r="H112" s="119"/>
      <c r="I112" s="119"/>
      <c r="J112" s="119"/>
      <c r="K112" s="119"/>
      <c r="L112" s="119"/>
      <c r="M112" s="115"/>
      <c r="N112" s="117"/>
    </row>
    <row r="113" spans="1:14" s="14" customFormat="1" ht="29.9" customHeight="1">
      <c r="A113" s="37"/>
      <c r="B113" s="11" t="s">
        <v>128</v>
      </c>
      <c r="C113" s="111" t="s">
        <v>127</v>
      </c>
      <c r="D113" s="12">
        <f t="shared" si="14"/>
        <v>-640000</v>
      </c>
      <c r="E113" s="12">
        <f>E114+E115</f>
        <v>0</v>
      </c>
      <c r="F113" s="109">
        <f t="shared" ref="F113:L113" si="29">F114+F115</f>
        <v>0</v>
      </c>
      <c r="G113" s="109">
        <f t="shared" si="29"/>
        <v>0</v>
      </c>
      <c r="H113" s="109">
        <f t="shared" si="29"/>
        <v>0</v>
      </c>
      <c r="I113" s="109">
        <f t="shared" si="29"/>
        <v>-640000</v>
      </c>
      <c r="J113" s="109">
        <f t="shared" si="29"/>
        <v>0</v>
      </c>
      <c r="K113" s="109">
        <f t="shared" si="29"/>
        <v>0</v>
      </c>
      <c r="L113" s="109">
        <f t="shared" si="29"/>
        <v>0</v>
      </c>
      <c r="M113" s="32"/>
      <c r="N113" s="38"/>
    </row>
    <row r="114" spans="1:14" s="114" customFormat="1" ht="18.350000000000001">
      <c r="A114" s="118"/>
      <c r="B114" s="56"/>
      <c r="C114" s="57" t="s">
        <v>281</v>
      </c>
      <c r="D114" s="30">
        <f t="shared" si="14"/>
        <v>-650100</v>
      </c>
      <c r="E114" s="30"/>
      <c r="F114" s="30"/>
      <c r="G114" s="30"/>
      <c r="H114" s="30"/>
      <c r="I114" s="30">
        <f>-390000-250000-10100</f>
        <v>-650100</v>
      </c>
      <c r="J114" s="30"/>
      <c r="K114" s="30"/>
      <c r="L114" s="30"/>
      <c r="M114" s="36"/>
      <c r="N114" s="58"/>
    </row>
    <row r="115" spans="1:14" s="114" customFormat="1" ht="26.5" customHeight="1">
      <c r="A115" s="118"/>
      <c r="B115" s="56"/>
      <c r="C115" s="57" t="s">
        <v>276</v>
      </c>
      <c r="D115" s="30">
        <f t="shared" si="14"/>
        <v>10100</v>
      </c>
      <c r="E115" s="30"/>
      <c r="F115" s="30"/>
      <c r="G115" s="30"/>
      <c r="H115" s="30"/>
      <c r="I115" s="30">
        <v>10100</v>
      </c>
      <c r="J115" s="30"/>
      <c r="K115" s="30"/>
      <c r="L115" s="30"/>
      <c r="M115" s="36"/>
      <c r="N115" s="58"/>
    </row>
    <row r="116" spans="1:14" s="110" customFormat="1" ht="36.700000000000003">
      <c r="A116" s="116"/>
      <c r="B116" s="11" t="s">
        <v>260</v>
      </c>
      <c r="C116" s="111" t="s">
        <v>261</v>
      </c>
      <c r="D116" s="109">
        <f t="shared" si="14"/>
        <v>100000</v>
      </c>
      <c r="E116" s="109">
        <f>E117</f>
        <v>0</v>
      </c>
      <c r="F116" s="109">
        <f t="shared" ref="F116:L116" si="30">F117</f>
        <v>0</v>
      </c>
      <c r="G116" s="109">
        <f t="shared" si="30"/>
        <v>0</v>
      </c>
      <c r="H116" s="109">
        <f t="shared" si="30"/>
        <v>0</v>
      </c>
      <c r="I116" s="109">
        <f t="shared" si="30"/>
        <v>100000</v>
      </c>
      <c r="J116" s="109">
        <f t="shared" si="30"/>
        <v>0</v>
      </c>
      <c r="K116" s="109">
        <f t="shared" si="30"/>
        <v>0</v>
      </c>
      <c r="L116" s="109">
        <f t="shared" si="30"/>
        <v>0</v>
      </c>
      <c r="M116" s="115"/>
      <c r="N116" s="117"/>
    </row>
    <row r="117" spans="1:14" s="114" customFormat="1" ht="55.05">
      <c r="A117" s="118"/>
      <c r="B117" s="56"/>
      <c r="C117" s="57" t="s">
        <v>262</v>
      </c>
      <c r="D117" s="30">
        <f t="shared" si="14"/>
        <v>100000</v>
      </c>
      <c r="E117" s="30"/>
      <c r="F117" s="30"/>
      <c r="G117" s="30"/>
      <c r="H117" s="30"/>
      <c r="I117" s="30">
        <f>100000</f>
        <v>100000</v>
      </c>
      <c r="J117" s="30"/>
      <c r="K117" s="30"/>
      <c r="L117" s="30"/>
      <c r="M117" s="36"/>
      <c r="N117" s="58"/>
    </row>
    <row r="118" spans="1:14" s="110" customFormat="1" ht="55.05">
      <c r="A118" s="116"/>
      <c r="B118" s="11" t="s">
        <v>263</v>
      </c>
      <c r="C118" s="111" t="s">
        <v>264</v>
      </c>
      <c r="D118" s="109">
        <f t="shared" si="14"/>
        <v>150000</v>
      </c>
      <c r="E118" s="109">
        <f>E119</f>
        <v>0</v>
      </c>
      <c r="F118" s="109">
        <f t="shared" ref="F118:L118" si="31">F119</f>
        <v>0</v>
      </c>
      <c r="G118" s="109">
        <f t="shared" si="31"/>
        <v>0</v>
      </c>
      <c r="H118" s="109">
        <f t="shared" si="31"/>
        <v>0</v>
      </c>
      <c r="I118" s="109">
        <f t="shared" si="31"/>
        <v>150000</v>
      </c>
      <c r="J118" s="109">
        <f t="shared" si="31"/>
        <v>0</v>
      </c>
      <c r="K118" s="109">
        <f t="shared" si="31"/>
        <v>0</v>
      </c>
      <c r="L118" s="109">
        <f t="shared" si="31"/>
        <v>0</v>
      </c>
      <c r="M118" s="115"/>
      <c r="N118" s="117"/>
    </row>
    <row r="119" spans="1:14" s="114" customFormat="1" ht="18.350000000000001">
      <c r="A119" s="118"/>
      <c r="B119" s="56"/>
      <c r="C119" s="57" t="s">
        <v>265</v>
      </c>
      <c r="D119" s="30">
        <f t="shared" si="14"/>
        <v>150000</v>
      </c>
      <c r="E119" s="30"/>
      <c r="F119" s="30"/>
      <c r="G119" s="30"/>
      <c r="H119" s="30"/>
      <c r="I119" s="30">
        <v>150000</v>
      </c>
      <c r="J119" s="30"/>
      <c r="K119" s="30"/>
      <c r="L119" s="30"/>
      <c r="M119" s="36"/>
      <c r="N119" s="58"/>
    </row>
    <row r="120" spans="1:14" s="8" customFormat="1" ht="20.55" customHeight="1">
      <c r="A120" s="46" t="s">
        <v>117</v>
      </c>
      <c r="B120" s="26"/>
      <c r="C120" s="28" t="s">
        <v>2</v>
      </c>
      <c r="D120" s="27">
        <f>SUM(E120:L120)</f>
        <v>19483151.039999999</v>
      </c>
      <c r="E120" s="27">
        <f>E121+E132+E134+E144+E146+E157+E150+E148+E164</f>
        <v>17020400</v>
      </c>
      <c r="F120" s="113">
        <f t="shared" ref="F120:L120" si="32">F121+F132+F134+F144+F146+F157+F150+F148+F164</f>
        <v>1500000</v>
      </c>
      <c r="G120" s="113">
        <f t="shared" si="32"/>
        <v>0</v>
      </c>
      <c r="H120" s="113">
        <f t="shared" si="32"/>
        <v>-456822.2</v>
      </c>
      <c r="I120" s="113">
        <f t="shared" si="32"/>
        <v>-492323.6</v>
      </c>
      <c r="J120" s="113">
        <f t="shared" si="32"/>
        <v>1634293</v>
      </c>
      <c r="K120" s="113">
        <f t="shared" si="32"/>
        <v>258487.00000000003</v>
      </c>
      <c r="L120" s="113">
        <f t="shared" si="32"/>
        <v>19116.84</v>
      </c>
      <c r="M120" s="35"/>
      <c r="N120" s="41"/>
    </row>
    <row r="121" spans="1:14" s="91" customFormat="1" ht="20.55" customHeight="1">
      <c r="A121" s="88"/>
      <c r="B121" s="94" t="s">
        <v>46</v>
      </c>
      <c r="C121" s="89" t="s">
        <v>47</v>
      </c>
      <c r="D121" s="90">
        <f t="shared" ref="D121:D141" si="33">SUM(E121:J121)</f>
        <v>1953939.0799999998</v>
      </c>
      <c r="E121" s="90">
        <f>SUM(E122:E126)</f>
        <v>0</v>
      </c>
      <c r="F121" s="125">
        <f t="shared" ref="F121:L121" si="34">SUM(F122:F126)</f>
        <v>0</v>
      </c>
      <c r="G121" s="125">
        <f t="shared" si="34"/>
        <v>0</v>
      </c>
      <c r="H121" s="125">
        <f t="shared" si="34"/>
        <v>0</v>
      </c>
      <c r="I121" s="125">
        <f t="shared" si="34"/>
        <v>50000</v>
      </c>
      <c r="J121" s="125">
        <f t="shared" si="34"/>
        <v>1903939.0799999998</v>
      </c>
      <c r="K121" s="125">
        <f t="shared" si="34"/>
        <v>0</v>
      </c>
      <c r="L121" s="125">
        <f t="shared" si="34"/>
        <v>0</v>
      </c>
      <c r="M121" s="92"/>
      <c r="N121" s="24"/>
    </row>
    <row r="122" spans="1:14" s="91" customFormat="1" ht="55.05">
      <c r="A122" s="37"/>
      <c r="B122" s="65"/>
      <c r="C122" s="89" t="s">
        <v>238</v>
      </c>
      <c r="D122" s="12">
        <f t="shared" si="33"/>
        <v>50000</v>
      </c>
      <c r="E122" s="12"/>
      <c r="F122" s="12"/>
      <c r="G122" s="12"/>
      <c r="H122" s="12"/>
      <c r="I122" s="12">
        <v>50000</v>
      </c>
      <c r="J122" s="12"/>
      <c r="K122" s="12"/>
      <c r="L122" s="12"/>
      <c r="M122" s="92"/>
      <c r="N122" s="24"/>
    </row>
    <row r="123" spans="1:14" s="14" customFormat="1" ht="36.700000000000003">
      <c r="A123" s="37"/>
      <c r="B123" s="65"/>
      <c r="C123" s="60" t="s">
        <v>66</v>
      </c>
      <c r="D123" s="12">
        <f t="shared" si="33"/>
        <v>-140707</v>
      </c>
      <c r="E123" s="12"/>
      <c r="F123" s="12"/>
      <c r="G123" s="12"/>
      <c r="H123" s="12"/>
      <c r="I123" s="12"/>
      <c r="J123" s="12">
        <v>-140707</v>
      </c>
      <c r="K123" s="12"/>
      <c r="L123" s="12"/>
      <c r="M123" s="32"/>
      <c r="N123" s="38"/>
    </row>
    <row r="124" spans="1:14" s="110" customFormat="1" ht="18.350000000000001">
      <c r="A124" s="116"/>
      <c r="B124" s="65"/>
      <c r="C124" s="60" t="s">
        <v>287</v>
      </c>
      <c r="D124" s="109">
        <f t="shared" si="33"/>
        <v>210000</v>
      </c>
      <c r="E124" s="109"/>
      <c r="F124" s="109"/>
      <c r="G124" s="109"/>
      <c r="H124" s="109"/>
      <c r="I124" s="109"/>
      <c r="J124" s="109">
        <v>210000</v>
      </c>
      <c r="K124" s="109"/>
      <c r="L124" s="109"/>
      <c r="M124" s="115"/>
      <c r="N124" s="117"/>
    </row>
    <row r="125" spans="1:14" s="110" customFormat="1" ht="18.350000000000001">
      <c r="A125" s="116"/>
      <c r="B125" s="65"/>
      <c r="C125" s="60" t="s">
        <v>287</v>
      </c>
      <c r="D125" s="109">
        <f t="shared" si="33"/>
        <v>-200000</v>
      </c>
      <c r="E125" s="109"/>
      <c r="F125" s="109"/>
      <c r="G125" s="109"/>
      <c r="H125" s="109"/>
      <c r="I125" s="109"/>
      <c r="J125" s="109">
        <v>-200000</v>
      </c>
      <c r="K125" s="109"/>
      <c r="L125" s="109"/>
      <c r="M125" s="115"/>
      <c r="N125" s="117"/>
    </row>
    <row r="126" spans="1:14" s="14" customFormat="1" ht="42.15" customHeight="1">
      <c r="A126" s="37"/>
      <c r="B126" s="65"/>
      <c r="C126" s="60" t="s">
        <v>214</v>
      </c>
      <c r="D126" s="12">
        <f t="shared" si="33"/>
        <v>2034646.0799999998</v>
      </c>
      <c r="E126" s="12">
        <f>SUM(E127:E131)</f>
        <v>0</v>
      </c>
      <c r="F126" s="12">
        <f t="shared" ref="F126:L126" si="35">SUM(F127:F131)</f>
        <v>0</v>
      </c>
      <c r="G126" s="12">
        <f t="shared" si="35"/>
        <v>0</v>
      </c>
      <c r="H126" s="12">
        <f t="shared" si="35"/>
        <v>0</v>
      </c>
      <c r="I126" s="12">
        <f t="shared" si="35"/>
        <v>0</v>
      </c>
      <c r="J126" s="12">
        <f t="shared" si="35"/>
        <v>2034646.0799999998</v>
      </c>
      <c r="K126" s="12">
        <f t="shared" si="35"/>
        <v>0</v>
      </c>
      <c r="L126" s="12">
        <f t="shared" si="35"/>
        <v>0</v>
      </c>
      <c r="M126" s="32"/>
      <c r="N126" s="38"/>
    </row>
    <row r="127" spans="1:14" s="14" customFormat="1" ht="60.45" customHeight="1">
      <c r="A127" s="37"/>
      <c r="B127" s="67"/>
      <c r="C127" s="74" t="s">
        <v>219</v>
      </c>
      <c r="D127" s="30">
        <f t="shared" si="33"/>
        <v>562017.23</v>
      </c>
      <c r="E127" s="30"/>
      <c r="F127" s="30"/>
      <c r="G127" s="30"/>
      <c r="H127" s="30"/>
      <c r="I127" s="30"/>
      <c r="J127" s="30">
        <f>561137.4+879.83</f>
        <v>562017.23</v>
      </c>
      <c r="K127" s="30"/>
      <c r="L127" s="30"/>
      <c r="M127" s="32"/>
      <c r="N127" s="38"/>
    </row>
    <row r="128" spans="1:14" s="14" customFormat="1" ht="61.85" customHeight="1">
      <c r="A128" s="37"/>
      <c r="B128" s="67"/>
      <c r="C128" s="74" t="s">
        <v>220</v>
      </c>
      <c r="D128" s="30">
        <f t="shared" si="33"/>
        <v>1451585.7</v>
      </c>
      <c r="E128" s="30"/>
      <c r="F128" s="30"/>
      <c r="G128" s="30"/>
      <c r="H128" s="30"/>
      <c r="I128" s="30"/>
      <c r="J128" s="30">
        <v>1451585.7</v>
      </c>
      <c r="K128" s="30"/>
      <c r="L128" s="30"/>
      <c r="M128" s="32"/>
      <c r="N128" s="38"/>
    </row>
    <row r="129" spans="1:14" s="14" customFormat="1" ht="60.45" customHeight="1">
      <c r="A129" s="37"/>
      <c r="B129" s="67"/>
      <c r="C129" s="74" t="s">
        <v>221</v>
      </c>
      <c r="D129" s="30">
        <f t="shared" si="33"/>
        <v>535940.1</v>
      </c>
      <c r="E129" s="30"/>
      <c r="F129" s="30"/>
      <c r="G129" s="30"/>
      <c r="H129" s="30"/>
      <c r="I129" s="30"/>
      <c r="J129" s="30">
        <v>535940.1</v>
      </c>
      <c r="K129" s="30"/>
      <c r="L129" s="30"/>
      <c r="M129" s="32"/>
      <c r="N129" s="38"/>
    </row>
    <row r="130" spans="1:14" s="14" customFormat="1" ht="59.1" customHeight="1">
      <c r="A130" s="37"/>
      <c r="B130" s="67"/>
      <c r="C130" s="74" t="s">
        <v>222</v>
      </c>
      <c r="D130" s="30">
        <f t="shared" si="33"/>
        <v>-28524.959999999999</v>
      </c>
      <c r="E130" s="30"/>
      <c r="F130" s="30"/>
      <c r="G130" s="30"/>
      <c r="H130" s="30"/>
      <c r="I130" s="30"/>
      <c r="J130" s="30">
        <v>-28524.959999999999</v>
      </c>
      <c r="K130" s="30"/>
      <c r="L130" s="30"/>
      <c r="M130" s="32"/>
      <c r="N130" s="38"/>
    </row>
    <row r="131" spans="1:14" s="14" customFormat="1" ht="29.25" customHeight="1">
      <c r="A131" s="37"/>
      <c r="B131" s="67"/>
      <c r="C131" s="74" t="s">
        <v>136</v>
      </c>
      <c r="D131" s="30">
        <f t="shared" si="33"/>
        <v>-486371.99</v>
      </c>
      <c r="E131" s="30"/>
      <c r="F131" s="30"/>
      <c r="G131" s="30"/>
      <c r="H131" s="30"/>
      <c r="I131" s="30"/>
      <c r="J131" s="30">
        <v>-486371.99</v>
      </c>
      <c r="K131" s="30"/>
      <c r="L131" s="30"/>
      <c r="M131" s="32"/>
      <c r="N131" s="38"/>
    </row>
    <row r="132" spans="1:14" s="91" customFormat="1" ht="18.350000000000001">
      <c r="A132" s="88"/>
      <c r="B132" s="88" t="s">
        <v>96</v>
      </c>
      <c r="C132" s="89" t="s">
        <v>97</v>
      </c>
      <c r="D132" s="90">
        <f t="shared" si="33"/>
        <v>-300000</v>
      </c>
      <c r="E132" s="90">
        <f>E133</f>
        <v>0</v>
      </c>
      <c r="F132" s="90">
        <f t="shared" ref="F132:L132" si="36">F133</f>
        <v>0</v>
      </c>
      <c r="G132" s="90">
        <f t="shared" si="36"/>
        <v>0</v>
      </c>
      <c r="H132" s="90">
        <f t="shared" si="36"/>
        <v>0</v>
      </c>
      <c r="I132" s="90">
        <f t="shared" si="36"/>
        <v>-300000</v>
      </c>
      <c r="J132" s="90">
        <f t="shared" si="36"/>
        <v>0</v>
      </c>
      <c r="K132" s="90">
        <f t="shared" si="36"/>
        <v>0</v>
      </c>
      <c r="L132" s="90">
        <f t="shared" si="36"/>
        <v>0</v>
      </c>
      <c r="M132" s="92"/>
      <c r="N132" s="24"/>
    </row>
    <row r="133" spans="1:14" s="14" customFormat="1" ht="18.350000000000001">
      <c r="A133" s="37"/>
      <c r="B133" s="67"/>
      <c r="C133" s="18" t="s">
        <v>99</v>
      </c>
      <c r="D133" s="12">
        <f t="shared" si="33"/>
        <v>-300000</v>
      </c>
      <c r="E133" s="12"/>
      <c r="F133" s="12"/>
      <c r="G133" s="12"/>
      <c r="H133" s="12"/>
      <c r="I133" s="12">
        <v>-300000</v>
      </c>
      <c r="J133" s="12"/>
      <c r="K133" s="12"/>
      <c r="L133" s="12"/>
      <c r="M133" s="32"/>
      <c r="N133" s="38"/>
    </row>
    <row r="134" spans="1:14" s="91" customFormat="1" ht="18.350000000000001">
      <c r="A134" s="88"/>
      <c r="B134" s="94" t="s">
        <v>21</v>
      </c>
      <c r="C134" s="89" t="s">
        <v>22</v>
      </c>
      <c r="D134" s="90">
        <f>SUM(E134:J134)</f>
        <v>-741491.87999999989</v>
      </c>
      <c r="E134" s="90">
        <f>SUM(E135:E142)</f>
        <v>0</v>
      </c>
      <c r="F134" s="125">
        <f t="shared" ref="F134:L134" si="37">SUM(F135:F142)</f>
        <v>0</v>
      </c>
      <c r="G134" s="125">
        <f t="shared" si="37"/>
        <v>0</v>
      </c>
      <c r="H134" s="125">
        <f t="shared" si="37"/>
        <v>-456822.2</v>
      </c>
      <c r="I134" s="125">
        <f t="shared" si="37"/>
        <v>334976.40000000002</v>
      </c>
      <c r="J134" s="125">
        <f t="shared" si="37"/>
        <v>-619646.07999999996</v>
      </c>
      <c r="K134" s="125">
        <f t="shared" si="37"/>
        <v>0</v>
      </c>
      <c r="L134" s="125">
        <f t="shared" si="37"/>
        <v>0</v>
      </c>
      <c r="M134" s="92"/>
      <c r="N134" s="24"/>
    </row>
    <row r="135" spans="1:14" s="14" customFormat="1" ht="36.700000000000003">
      <c r="A135" s="37"/>
      <c r="B135" s="65"/>
      <c r="C135" s="111" t="s">
        <v>283</v>
      </c>
      <c r="D135" s="12">
        <f t="shared" si="33"/>
        <v>184976.4</v>
      </c>
      <c r="E135" s="12"/>
      <c r="F135" s="12"/>
      <c r="G135" s="12"/>
      <c r="H135" s="12"/>
      <c r="I135" s="12">
        <v>184976.4</v>
      </c>
      <c r="J135" s="12"/>
      <c r="K135" s="12"/>
      <c r="L135" s="12"/>
      <c r="M135" s="32"/>
      <c r="N135" s="38"/>
    </row>
    <row r="136" spans="1:14" s="110" customFormat="1" ht="55.05">
      <c r="A136" s="116"/>
      <c r="B136" s="65"/>
      <c r="C136" s="111" t="s">
        <v>284</v>
      </c>
      <c r="D136" s="109">
        <f t="shared" si="33"/>
        <v>-210000</v>
      </c>
      <c r="E136" s="109"/>
      <c r="F136" s="109"/>
      <c r="G136" s="109"/>
      <c r="H136" s="109"/>
      <c r="I136" s="109"/>
      <c r="J136" s="109">
        <v>-210000</v>
      </c>
      <c r="K136" s="109"/>
      <c r="L136" s="109"/>
      <c r="M136" s="115"/>
      <c r="N136" s="117"/>
    </row>
    <row r="137" spans="1:14" s="110" customFormat="1" ht="18.350000000000001">
      <c r="A137" s="116"/>
      <c r="B137" s="65"/>
      <c r="C137" s="111" t="s">
        <v>303</v>
      </c>
      <c r="D137" s="109">
        <f t="shared" si="33"/>
        <v>200000</v>
      </c>
      <c r="E137" s="109"/>
      <c r="F137" s="109"/>
      <c r="G137" s="109"/>
      <c r="H137" s="109"/>
      <c r="I137" s="109">
        <v>200000</v>
      </c>
      <c r="J137" s="109"/>
      <c r="K137" s="109"/>
      <c r="L137" s="109"/>
      <c r="M137" s="115"/>
      <c r="N137" s="117"/>
    </row>
    <row r="138" spans="1:14" s="14" customFormat="1" ht="55.05">
      <c r="A138" s="37"/>
      <c r="B138" s="67"/>
      <c r="C138" s="18" t="s">
        <v>94</v>
      </c>
      <c r="D138" s="12">
        <f t="shared" si="33"/>
        <v>-50000</v>
      </c>
      <c r="E138" s="12"/>
      <c r="F138" s="12"/>
      <c r="G138" s="12"/>
      <c r="H138" s="12"/>
      <c r="I138" s="12">
        <v>-50000</v>
      </c>
      <c r="J138" s="12"/>
      <c r="K138" s="12"/>
      <c r="L138" s="12"/>
      <c r="M138" s="32"/>
      <c r="N138" s="38"/>
    </row>
    <row r="139" spans="1:14" s="14" customFormat="1" ht="36.700000000000003">
      <c r="A139" s="37"/>
      <c r="B139" s="67"/>
      <c r="C139" s="18" t="s">
        <v>95</v>
      </c>
      <c r="D139" s="12">
        <f t="shared" si="33"/>
        <v>-300000</v>
      </c>
      <c r="E139" s="12"/>
      <c r="F139" s="12"/>
      <c r="G139" s="12"/>
      <c r="H139" s="12"/>
      <c r="I139" s="12"/>
      <c r="J139" s="12">
        <v>-300000</v>
      </c>
      <c r="K139" s="12"/>
      <c r="L139" s="12"/>
      <c r="M139" s="32"/>
      <c r="N139" s="38"/>
    </row>
    <row r="140" spans="1:14" s="14" customFormat="1" ht="55.05">
      <c r="A140" s="37"/>
      <c r="B140" s="67"/>
      <c r="C140" s="18" t="s">
        <v>100</v>
      </c>
      <c r="D140" s="12">
        <f t="shared" si="33"/>
        <v>-100000</v>
      </c>
      <c r="E140" s="12"/>
      <c r="F140" s="12"/>
      <c r="G140" s="12"/>
      <c r="H140" s="12"/>
      <c r="I140" s="12"/>
      <c r="J140" s="12">
        <v>-100000</v>
      </c>
      <c r="K140" s="12"/>
      <c r="L140" s="12"/>
      <c r="M140" s="32"/>
      <c r="N140" s="38"/>
    </row>
    <row r="141" spans="1:14" s="14" customFormat="1" ht="73.400000000000006">
      <c r="A141" s="37"/>
      <c r="B141" s="67"/>
      <c r="C141" s="18" t="s">
        <v>182</v>
      </c>
      <c r="D141" s="12">
        <f t="shared" si="33"/>
        <v>-456822.2</v>
      </c>
      <c r="E141" s="12"/>
      <c r="F141" s="12"/>
      <c r="G141" s="12"/>
      <c r="H141" s="12">
        <v>-456822.2</v>
      </c>
      <c r="I141" s="12"/>
      <c r="J141" s="12"/>
      <c r="K141" s="12"/>
      <c r="L141" s="12"/>
      <c r="M141" s="32"/>
      <c r="N141" s="38"/>
    </row>
    <row r="142" spans="1:14" s="14" customFormat="1" ht="43.5" customHeight="1">
      <c r="A142" s="37"/>
      <c r="B142" s="65"/>
      <c r="C142" s="60" t="s">
        <v>214</v>
      </c>
      <c r="D142" s="12">
        <f t="shared" ref="D142:D143" si="38">SUM(E142:J142)</f>
        <v>-9646.08</v>
      </c>
      <c r="E142" s="12">
        <f>E143</f>
        <v>0</v>
      </c>
      <c r="F142" s="12">
        <f t="shared" ref="F142:L142" si="39">F143</f>
        <v>0</v>
      </c>
      <c r="G142" s="12">
        <f t="shared" si="39"/>
        <v>0</v>
      </c>
      <c r="H142" s="12">
        <f t="shared" si="39"/>
        <v>0</v>
      </c>
      <c r="I142" s="12">
        <f t="shared" si="39"/>
        <v>0</v>
      </c>
      <c r="J142" s="12">
        <f t="shared" si="39"/>
        <v>-9646.08</v>
      </c>
      <c r="K142" s="12">
        <f t="shared" si="39"/>
        <v>0</v>
      </c>
      <c r="L142" s="12">
        <f t="shared" si="39"/>
        <v>0</v>
      </c>
      <c r="M142" s="32"/>
      <c r="N142" s="38"/>
    </row>
    <row r="143" spans="1:14" s="14" customFormat="1" ht="59.1" customHeight="1">
      <c r="A143" s="37"/>
      <c r="B143" s="67"/>
      <c r="C143" s="61" t="s">
        <v>223</v>
      </c>
      <c r="D143" s="30">
        <f t="shared" si="38"/>
        <v>-9646.08</v>
      </c>
      <c r="E143" s="12"/>
      <c r="F143" s="12"/>
      <c r="G143" s="12"/>
      <c r="H143" s="12"/>
      <c r="I143" s="12"/>
      <c r="J143" s="12">
        <v>-9646.08</v>
      </c>
      <c r="K143" s="12"/>
      <c r="L143" s="12"/>
      <c r="M143" s="32"/>
      <c r="N143" s="38"/>
    </row>
    <row r="144" spans="1:14" s="91" customFormat="1" ht="18.350000000000001">
      <c r="A144" s="88"/>
      <c r="B144" s="103" t="s">
        <v>41</v>
      </c>
      <c r="C144" s="68" t="s">
        <v>42</v>
      </c>
      <c r="D144" s="90">
        <f t="shared" ref="D144:D147" si="40">SUM(E144:J144)</f>
        <v>350000</v>
      </c>
      <c r="E144" s="90">
        <f>E145</f>
        <v>0</v>
      </c>
      <c r="F144" s="125">
        <f t="shared" ref="F144:L144" si="41">F145</f>
        <v>0</v>
      </c>
      <c r="G144" s="125">
        <f t="shared" si="41"/>
        <v>0</v>
      </c>
      <c r="H144" s="125">
        <f t="shared" si="41"/>
        <v>0</v>
      </c>
      <c r="I144" s="125">
        <f t="shared" si="41"/>
        <v>0</v>
      </c>
      <c r="J144" s="125">
        <f t="shared" si="41"/>
        <v>350000</v>
      </c>
      <c r="K144" s="125">
        <f t="shared" si="41"/>
        <v>0</v>
      </c>
      <c r="L144" s="125">
        <f t="shared" si="41"/>
        <v>0</v>
      </c>
      <c r="M144" s="92"/>
      <c r="N144" s="24"/>
    </row>
    <row r="145" spans="1:14" s="14" customFormat="1" ht="42.15" customHeight="1">
      <c r="A145" s="37"/>
      <c r="B145" s="67"/>
      <c r="C145" s="62" t="s">
        <v>162</v>
      </c>
      <c r="D145" s="12">
        <f t="shared" si="40"/>
        <v>350000</v>
      </c>
      <c r="E145" s="12"/>
      <c r="F145" s="12"/>
      <c r="G145" s="12"/>
      <c r="H145" s="12"/>
      <c r="I145" s="12"/>
      <c r="J145" s="12">
        <v>350000</v>
      </c>
      <c r="K145" s="12"/>
      <c r="L145" s="12"/>
      <c r="M145" s="32"/>
      <c r="N145" s="38"/>
    </row>
    <row r="146" spans="1:14" s="126" customFormat="1" ht="55.05">
      <c r="A146" s="123"/>
      <c r="B146" s="103" t="s">
        <v>308</v>
      </c>
      <c r="C146" s="52" t="s">
        <v>309</v>
      </c>
      <c r="D146" s="125">
        <f t="shared" si="40"/>
        <v>100000</v>
      </c>
      <c r="E146" s="125">
        <f>E147</f>
        <v>0</v>
      </c>
      <c r="F146" s="125">
        <f t="shared" ref="F146:L146" si="42">F147</f>
        <v>0</v>
      </c>
      <c r="G146" s="125">
        <f t="shared" si="42"/>
        <v>0</v>
      </c>
      <c r="H146" s="125">
        <f t="shared" si="42"/>
        <v>0</v>
      </c>
      <c r="I146" s="125">
        <f t="shared" si="42"/>
        <v>100000</v>
      </c>
      <c r="J146" s="125">
        <f t="shared" si="42"/>
        <v>0</v>
      </c>
      <c r="K146" s="125">
        <f t="shared" si="42"/>
        <v>0</v>
      </c>
      <c r="L146" s="125">
        <f t="shared" si="42"/>
        <v>0</v>
      </c>
      <c r="M146" s="127"/>
      <c r="N146" s="112"/>
    </row>
    <row r="147" spans="1:14" s="110" customFormat="1" ht="55.05">
      <c r="A147" s="122"/>
      <c r="B147" s="121"/>
      <c r="C147" s="104" t="s">
        <v>63</v>
      </c>
      <c r="D147" s="109">
        <f t="shared" si="40"/>
        <v>100000</v>
      </c>
      <c r="E147" s="109"/>
      <c r="F147" s="109"/>
      <c r="G147" s="109"/>
      <c r="H147" s="109"/>
      <c r="I147" s="109">
        <v>100000</v>
      </c>
      <c r="J147" s="109"/>
      <c r="K147" s="109"/>
      <c r="L147" s="109"/>
      <c r="M147" s="115"/>
      <c r="N147" s="117"/>
    </row>
    <row r="148" spans="1:14" s="91" customFormat="1" ht="59.1" customHeight="1">
      <c r="A148" s="123"/>
      <c r="B148" s="123" t="s">
        <v>239</v>
      </c>
      <c r="C148" s="52" t="s">
        <v>240</v>
      </c>
      <c r="D148" s="90">
        <f>SUM(E148:J148)</f>
        <v>130000</v>
      </c>
      <c r="E148" s="90">
        <f>E149</f>
        <v>0</v>
      </c>
      <c r="F148" s="90">
        <f t="shared" ref="F148:L148" si="43">F149</f>
        <v>0</v>
      </c>
      <c r="G148" s="90">
        <f t="shared" si="43"/>
        <v>0</v>
      </c>
      <c r="H148" s="90">
        <f t="shared" si="43"/>
        <v>0</v>
      </c>
      <c r="I148" s="90">
        <f t="shared" si="43"/>
        <v>130000</v>
      </c>
      <c r="J148" s="90">
        <f t="shared" si="43"/>
        <v>0</v>
      </c>
      <c r="K148" s="90">
        <f t="shared" si="43"/>
        <v>0</v>
      </c>
      <c r="L148" s="90">
        <f t="shared" si="43"/>
        <v>0</v>
      </c>
      <c r="M148" s="102"/>
      <c r="N148" s="92"/>
    </row>
    <row r="149" spans="1:14" s="77" customFormat="1" ht="72.7" customHeight="1">
      <c r="A149" s="122"/>
      <c r="B149" s="116"/>
      <c r="C149" s="104" t="s">
        <v>63</v>
      </c>
      <c r="D149" s="109">
        <f>SUM(E149:J149)</f>
        <v>130000</v>
      </c>
      <c r="E149" s="109"/>
      <c r="F149" s="109"/>
      <c r="G149" s="109"/>
      <c r="H149" s="109"/>
      <c r="I149" s="109">
        <v>130000</v>
      </c>
      <c r="J149" s="109"/>
      <c r="K149" s="109"/>
      <c r="L149" s="109"/>
      <c r="M149" s="78"/>
      <c r="N149" s="76"/>
    </row>
    <row r="150" spans="1:14" s="91" customFormat="1" ht="110.05">
      <c r="A150" s="88"/>
      <c r="B150" s="94" t="s">
        <v>36</v>
      </c>
      <c r="C150" s="89" t="s">
        <v>37</v>
      </c>
      <c r="D150" s="90">
        <f>SUM(E150:L150)</f>
        <v>277603.84000000003</v>
      </c>
      <c r="E150" s="90">
        <f>SUM(E151:E156)</f>
        <v>0</v>
      </c>
      <c r="F150" s="90">
        <f t="shared" ref="F150:L150" si="44">SUM(F151:F156)</f>
        <v>0</v>
      </c>
      <c r="G150" s="90">
        <f t="shared" si="44"/>
        <v>0</v>
      </c>
      <c r="H150" s="90">
        <f t="shared" si="44"/>
        <v>0</v>
      </c>
      <c r="I150" s="90">
        <f t="shared" si="44"/>
        <v>0</v>
      </c>
      <c r="J150" s="90">
        <f t="shared" si="44"/>
        <v>0</v>
      </c>
      <c r="K150" s="90">
        <f t="shared" si="44"/>
        <v>258487.00000000003</v>
      </c>
      <c r="L150" s="90">
        <f t="shared" si="44"/>
        <v>19116.84</v>
      </c>
      <c r="M150" s="92"/>
      <c r="N150" s="24"/>
    </row>
    <row r="151" spans="1:14" s="31" customFormat="1" ht="73.2" customHeight="1">
      <c r="A151" s="39"/>
      <c r="B151" s="56"/>
      <c r="C151" s="57" t="s">
        <v>38</v>
      </c>
      <c r="D151" s="30">
        <f>SUM(E151:L151)</f>
        <v>0</v>
      </c>
      <c r="E151" s="30"/>
      <c r="F151" s="30"/>
      <c r="G151" s="30"/>
      <c r="H151" s="30"/>
      <c r="I151" s="30"/>
      <c r="J151" s="30"/>
      <c r="K151" s="30">
        <v>-19116.84</v>
      </c>
      <c r="L151" s="30">
        <v>19116.84</v>
      </c>
      <c r="M151" s="36"/>
      <c r="N151" s="58"/>
    </row>
    <row r="152" spans="1:14" s="31" customFormat="1" ht="73.2" customHeight="1">
      <c r="A152" s="37"/>
      <c r="B152" s="67"/>
      <c r="C152" s="74" t="s">
        <v>215</v>
      </c>
      <c r="D152" s="30">
        <f t="shared" ref="D152:D156" si="45">SUM(E152:L152)</f>
        <v>62348.6</v>
      </c>
      <c r="E152" s="30"/>
      <c r="F152" s="30"/>
      <c r="G152" s="30"/>
      <c r="H152" s="30"/>
      <c r="I152" s="30"/>
      <c r="J152" s="30"/>
      <c r="K152" s="30">
        <v>62348.6</v>
      </c>
      <c r="L152" s="30"/>
      <c r="M152" s="36"/>
      <c r="N152" s="58"/>
    </row>
    <row r="153" spans="1:14" s="31" customFormat="1" ht="73.2" customHeight="1">
      <c r="A153" s="37"/>
      <c r="B153" s="67"/>
      <c r="C153" s="74" t="s">
        <v>216</v>
      </c>
      <c r="D153" s="30">
        <f t="shared" si="45"/>
        <v>161287.29999999999</v>
      </c>
      <c r="E153" s="30"/>
      <c r="F153" s="30"/>
      <c r="G153" s="30"/>
      <c r="H153" s="30"/>
      <c r="I153" s="30"/>
      <c r="J153" s="30"/>
      <c r="K153" s="30">
        <v>161287.29999999999</v>
      </c>
      <c r="L153" s="30"/>
      <c r="M153" s="36"/>
      <c r="N153" s="58"/>
    </row>
    <row r="154" spans="1:14" s="31" customFormat="1" ht="73.2" customHeight="1">
      <c r="A154" s="37"/>
      <c r="B154" s="67"/>
      <c r="C154" s="74" t="s">
        <v>217</v>
      </c>
      <c r="D154" s="30">
        <f t="shared" si="45"/>
        <v>59548.9</v>
      </c>
      <c r="E154" s="30"/>
      <c r="F154" s="30"/>
      <c r="G154" s="30"/>
      <c r="H154" s="30"/>
      <c r="I154" s="30"/>
      <c r="J154" s="30"/>
      <c r="K154" s="30">
        <v>59548.9</v>
      </c>
      <c r="L154" s="30"/>
      <c r="M154" s="36"/>
      <c r="N154" s="58"/>
    </row>
    <row r="155" spans="1:14" s="31" customFormat="1" ht="73.2" customHeight="1">
      <c r="A155" s="37"/>
      <c r="B155" s="67"/>
      <c r="C155" s="74" t="s">
        <v>218</v>
      </c>
      <c r="D155" s="30">
        <f t="shared" si="45"/>
        <v>-3169.44</v>
      </c>
      <c r="E155" s="30"/>
      <c r="F155" s="30"/>
      <c r="G155" s="30"/>
      <c r="H155" s="30"/>
      <c r="I155" s="30"/>
      <c r="J155" s="30"/>
      <c r="K155" s="30">
        <v>-3169.44</v>
      </c>
      <c r="L155" s="30"/>
      <c r="M155" s="36"/>
      <c r="N155" s="58"/>
    </row>
    <row r="156" spans="1:14" s="31" customFormat="1" ht="73.2" customHeight="1">
      <c r="A156" s="37"/>
      <c r="B156" s="67"/>
      <c r="C156" s="61" t="s">
        <v>223</v>
      </c>
      <c r="D156" s="30">
        <f t="shared" si="45"/>
        <v>-2411.52</v>
      </c>
      <c r="E156" s="30"/>
      <c r="F156" s="30"/>
      <c r="G156" s="30"/>
      <c r="H156" s="30"/>
      <c r="I156" s="30"/>
      <c r="J156" s="30"/>
      <c r="K156" s="30">
        <v>-2411.52</v>
      </c>
      <c r="L156" s="30"/>
      <c r="M156" s="36"/>
      <c r="N156" s="58"/>
    </row>
    <row r="157" spans="1:14" s="91" customFormat="1" ht="18.350000000000001">
      <c r="A157" s="88"/>
      <c r="B157" s="94" t="s">
        <v>19</v>
      </c>
      <c r="C157" s="89" t="s">
        <v>20</v>
      </c>
      <c r="D157" s="90">
        <f t="shared" ref="D157:D168" si="46">SUM(E157:J157)</f>
        <v>15943100</v>
      </c>
      <c r="E157" s="90">
        <f>E158+E159+E160+E161+E162+E163</f>
        <v>17020400</v>
      </c>
      <c r="F157" s="125">
        <f t="shared" ref="F157:L157" si="47">F158+F159+F160+F161+F162+F163</f>
        <v>0</v>
      </c>
      <c r="G157" s="125">
        <f t="shared" si="47"/>
        <v>0</v>
      </c>
      <c r="H157" s="125">
        <f t="shared" si="47"/>
        <v>0</v>
      </c>
      <c r="I157" s="125">
        <f t="shared" si="47"/>
        <v>-1077300</v>
      </c>
      <c r="J157" s="125">
        <f t="shared" si="47"/>
        <v>0</v>
      </c>
      <c r="K157" s="125">
        <f t="shared" si="47"/>
        <v>0</v>
      </c>
      <c r="L157" s="125">
        <f t="shared" si="47"/>
        <v>0</v>
      </c>
      <c r="M157" s="92"/>
      <c r="N157" s="24"/>
    </row>
    <row r="158" spans="1:14" s="14" customFormat="1" ht="36.700000000000003">
      <c r="A158" s="37"/>
      <c r="B158" s="11"/>
      <c r="C158" s="13" t="s">
        <v>241</v>
      </c>
      <c r="D158" s="12">
        <f t="shared" si="46"/>
        <v>-377300</v>
      </c>
      <c r="E158" s="12"/>
      <c r="F158" s="12"/>
      <c r="G158" s="12"/>
      <c r="H158" s="12"/>
      <c r="I158" s="12">
        <f>-387400+10100</f>
        <v>-377300</v>
      </c>
      <c r="J158" s="12"/>
      <c r="K158" s="12"/>
      <c r="L158" s="12"/>
      <c r="M158" s="32"/>
      <c r="N158" s="38"/>
    </row>
    <row r="159" spans="1:14" s="110" customFormat="1" ht="36.700000000000003">
      <c r="A159" s="116"/>
      <c r="B159" s="11"/>
      <c r="C159" s="13" t="s">
        <v>203</v>
      </c>
      <c r="D159" s="109">
        <f t="shared" si="46"/>
        <v>15000000</v>
      </c>
      <c r="E159" s="109">
        <v>15000000</v>
      </c>
      <c r="F159" s="109"/>
      <c r="G159" s="109"/>
      <c r="H159" s="109"/>
      <c r="I159" s="109"/>
      <c r="J159" s="109"/>
      <c r="K159" s="109"/>
      <c r="L159" s="109"/>
      <c r="M159" s="115"/>
      <c r="N159" s="117"/>
    </row>
    <row r="160" spans="1:14" s="14" customFormat="1" ht="36.700000000000003">
      <c r="A160" s="37"/>
      <c r="B160" s="11"/>
      <c r="C160" s="13" t="s">
        <v>98</v>
      </c>
      <c r="D160" s="12">
        <f t="shared" si="46"/>
        <v>-400000</v>
      </c>
      <c r="E160" s="12"/>
      <c r="F160" s="12"/>
      <c r="G160" s="12"/>
      <c r="H160" s="12"/>
      <c r="I160" s="12">
        <v>-400000</v>
      </c>
      <c r="J160" s="12"/>
      <c r="K160" s="12"/>
      <c r="L160" s="12"/>
      <c r="M160" s="32"/>
      <c r="N160" s="38"/>
    </row>
    <row r="161" spans="1:14" s="14" customFormat="1" ht="18.350000000000001">
      <c r="A161" s="37"/>
      <c r="B161" s="11"/>
      <c r="C161" s="13" t="s">
        <v>201</v>
      </c>
      <c r="D161" s="12">
        <f t="shared" si="46"/>
        <v>2000000</v>
      </c>
      <c r="E161" s="12">
        <v>2000000</v>
      </c>
      <c r="F161" s="12"/>
      <c r="G161" s="12"/>
      <c r="H161" s="12"/>
      <c r="I161" s="12"/>
      <c r="J161" s="12"/>
      <c r="K161" s="12"/>
      <c r="L161" s="12"/>
      <c r="M161" s="32"/>
      <c r="N161" s="38"/>
    </row>
    <row r="162" spans="1:14" s="14" customFormat="1" ht="91.7">
      <c r="A162" s="37"/>
      <c r="B162" s="37"/>
      <c r="C162" s="51" t="s">
        <v>32</v>
      </c>
      <c r="D162" s="12">
        <f t="shared" si="46"/>
        <v>20400</v>
      </c>
      <c r="E162" s="12">
        <v>20400</v>
      </c>
      <c r="F162" s="12"/>
      <c r="G162" s="12"/>
      <c r="H162" s="12"/>
      <c r="I162" s="12"/>
      <c r="J162" s="12"/>
      <c r="K162" s="12"/>
      <c r="L162" s="12"/>
      <c r="M162" s="100"/>
      <c r="N162" s="32"/>
    </row>
    <row r="163" spans="1:14" s="132" customFormat="1" ht="36.700000000000003">
      <c r="A163" s="129"/>
      <c r="B163" s="129"/>
      <c r="C163" s="130" t="s">
        <v>242</v>
      </c>
      <c r="D163" s="131">
        <f t="shared" si="46"/>
        <v>-300000</v>
      </c>
      <c r="E163" s="131"/>
      <c r="F163" s="131"/>
      <c r="G163" s="131"/>
      <c r="H163" s="131"/>
      <c r="I163" s="131">
        <v>-300000</v>
      </c>
      <c r="J163" s="131"/>
      <c r="K163" s="131"/>
      <c r="L163" s="131"/>
      <c r="M163" s="100"/>
      <c r="N163" s="100"/>
    </row>
    <row r="164" spans="1:14" s="126" customFormat="1" ht="36.700000000000003">
      <c r="A164" s="123"/>
      <c r="B164" s="123" t="s">
        <v>58</v>
      </c>
      <c r="C164" s="97" t="s">
        <v>59</v>
      </c>
      <c r="D164" s="125">
        <f t="shared" si="46"/>
        <v>1770000</v>
      </c>
      <c r="E164" s="125">
        <f>E165+E166+E167+E168</f>
        <v>0</v>
      </c>
      <c r="F164" s="125">
        <f t="shared" ref="F164:L164" si="48">F165+F166+F167+F168</f>
        <v>1500000</v>
      </c>
      <c r="G164" s="125">
        <f t="shared" si="48"/>
        <v>0</v>
      </c>
      <c r="H164" s="125">
        <f t="shared" si="48"/>
        <v>0</v>
      </c>
      <c r="I164" s="125">
        <f t="shared" si="48"/>
        <v>270000</v>
      </c>
      <c r="J164" s="125">
        <f t="shared" si="48"/>
        <v>0</v>
      </c>
      <c r="K164" s="125">
        <f t="shared" si="48"/>
        <v>0</v>
      </c>
      <c r="L164" s="125">
        <f t="shared" si="48"/>
        <v>0</v>
      </c>
      <c r="M164" s="102"/>
      <c r="N164" s="127"/>
    </row>
    <row r="165" spans="1:14" s="110" customFormat="1" ht="70.849999999999994" customHeight="1">
      <c r="A165" s="122"/>
      <c r="B165" s="116"/>
      <c r="C165" s="104" t="s">
        <v>205</v>
      </c>
      <c r="D165" s="109">
        <f t="shared" si="46"/>
        <v>-230000</v>
      </c>
      <c r="E165" s="109"/>
      <c r="F165" s="109"/>
      <c r="G165" s="109"/>
      <c r="H165" s="109"/>
      <c r="I165" s="109">
        <v>-230000</v>
      </c>
      <c r="J165" s="109"/>
      <c r="K165" s="109"/>
      <c r="L165" s="109"/>
      <c r="M165" s="105"/>
      <c r="N165" s="115"/>
    </row>
    <row r="166" spans="1:14" s="14" customFormat="1" ht="82.9" customHeight="1">
      <c r="A166" s="75"/>
      <c r="B166" s="37"/>
      <c r="C166" s="104" t="s">
        <v>204</v>
      </c>
      <c r="D166" s="12">
        <f t="shared" si="46"/>
        <v>1500000</v>
      </c>
      <c r="E166" s="12"/>
      <c r="F166" s="12">
        <f>140000+1360000</f>
        <v>1500000</v>
      </c>
      <c r="G166" s="12"/>
      <c r="H166" s="12"/>
      <c r="I166" s="12"/>
      <c r="J166" s="12"/>
      <c r="K166" s="12"/>
      <c r="L166" s="12"/>
      <c r="M166" s="105"/>
      <c r="N166" s="32"/>
    </row>
    <row r="167" spans="1:14" s="110" customFormat="1" ht="101.9" customHeight="1">
      <c r="A167" s="122"/>
      <c r="B167" s="116"/>
      <c r="C167" s="104" t="s">
        <v>237</v>
      </c>
      <c r="D167" s="109">
        <f t="shared" si="46"/>
        <v>300000</v>
      </c>
      <c r="E167" s="109"/>
      <c r="F167" s="109"/>
      <c r="G167" s="109"/>
      <c r="H167" s="109"/>
      <c r="I167" s="109">
        <v>300000</v>
      </c>
      <c r="J167" s="109"/>
      <c r="K167" s="109"/>
      <c r="L167" s="109"/>
      <c r="M167" s="105"/>
      <c r="N167" s="115"/>
    </row>
    <row r="168" spans="1:14" s="132" customFormat="1" ht="101.9" customHeight="1">
      <c r="A168" s="134"/>
      <c r="B168" s="129"/>
      <c r="C168" s="135" t="s">
        <v>243</v>
      </c>
      <c r="D168" s="131">
        <f t="shared" si="46"/>
        <v>200000</v>
      </c>
      <c r="E168" s="131"/>
      <c r="F168" s="131"/>
      <c r="G168" s="131"/>
      <c r="H168" s="131"/>
      <c r="I168" s="131">
        <v>200000</v>
      </c>
      <c r="J168" s="131"/>
      <c r="K168" s="131"/>
      <c r="L168" s="131"/>
      <c r="M168" s="100"/>
      <c r="N168" s="100"/>
    </row>
    <row r="169" spans="1:14" s="8" customFormat="1" ht="30.6" customHeight="1">
      <c r="A169" s="46" t="s">
        <v>120</v>
      </c>
      <c r="B169" s="26"/>
      <c r="C169" s="28" t="s">
        <v>7</v>
      </c>
      <c r="D169" s="27">
        <f>SUM(E169:L169)</f>
        <v>35469461.600000001</v>
      </c>
      <c r="E169" s="27">
        <f>E170+E172+E176+E177+E179+E228+E232+E244+E249+E251+E260+E266</f>
        <v>60000</v>
      </c>
      <c r="F169" s="113">
        <f t="shared" ref="F169:L169" si="49">F170+F172+F176+F177+F179+F228+F232+F244+F249+F251+F260+F266</f>
        <v>36265100</v>
      </c>
      <c r="G169" s="113">
        <f t="shared" si="49"/>
        <v>0</v>
      </c>
      <c r="H169" s="113">
        <f t="shared" si="49"/>
        <v>0</v>
      </c>
      <c r="I169" s="113">
        <f t="shared" si="49"/>
        <v>-2220000</v>
      </c>
      <c r="J169" s="113">
        <f t="shared" si="49"/>
        <v>1364361.600000001</v>
      </c>
      <c r="K169" s="113">
        <f t="shared" si="49"/>
        <v>0</v>
      </c>
      <c r="L169" s="113">
        <f t="shared" si="49"/>
        <v>0</v>
      </c>
      <c r="M169" s="35"/>
      <c r="N169" s="41"/>
    </row>
    <row r="170" spans="1:14" s="91" customFormat="1" ht="55.05">
      <c r="A170" s="88"/>
      <c r="B170" s="94" t="s">
        <v>24</v>
      </c>
      <c r="C170" s="89" t="s">
        <v>25</v>
      </c>
      <c r="D170" s="90">
        <f>SUM(E170:J170)</f>
        <v>-11200</v>
      </c>
      <c r="E170" s="90">
        <f>E171</f>
        <v>0</v>
      </c>
      <c r="F170" s="90">
        <f t="shared" ref="F170:J170" si="50">F171</f>
        <v>0</v>
      </c>
      <c r="G170" s="90"/>
      <c r="H170" s="90"/>
      <c r="I170" s="90">
        <f t="shared" si="50"/>
        <v>0</v>
      </c>
      <c r="J170" s="90">
        <f t="shared" si="50"/>
        <v>-11200</v>
      </c>
      <c r="K170" s="90"/>
      <c r="L170" s="90"/>
      <c r="M170" s="92"/>
      <c r="N170" s="24"/>
    </row>
    <row r="171" spans="1:14" s="14" customFormat="1" ht="73.400000000000006">
      <c r="A171" s="108"/>
      <c r="B171" s="108"/>
      <c r="C171" s="13" t="s">
        <v>183</v>
      </c>
      <c r="D171" s="12">
        <f>SUM(E171:J171)</f>
        <v>-11200</v>
      </c>
      <c r="E171" s="12"/>
      <c r="F171" s="12"/>
      <c r="G171" s="12"/>
      <c r="H171" s="12"/>
      <c r="I171" s="12"/>
      <c r="J171" s="12">
        <v>-11200</v>
      </c>
      <c r="K171" s="12"/>
      <c r="L171" s="12"/>
      <c r="M171" s="32"/>
      <c r="N171" s="38"/>
    </row>
    <row r="172" spans="1:14" s="91" customFormat="1" ht="36.700000000000003">
      <c r="A172" s="53"/>
      <c r="B172" s="53" t="s">
        <v>102</v>
      </c>
      <c r="C172" s="68" t="s">
        <v>184</v>
      </c>
      <c r="D172" s="90">
        <f>SUM(E172:L172)</f>
        <v>11000</v>
      </c>
      <c r="E172" s="101">
        <f>E173+E174+E175</f>
        <v>60000</v>
      </c>
      <c r="F172" s="101">
        <f t="shared" ref="F172:L172" si="51">F173+F174+F175</f>
        <v>0</v>
      </c>
      <c r="G172" s="101">
        <f t="shared" si="51"/>
        <v>0</v>
      </c>
      <c r="H172" s="101">
        <f t="shared" si="51"/>
        <v>0</v>
      </c>
      <c r="I172" s="101">
        <f t="shared" si="51"/>
        <v>20000</v>
      </c>
      <c r="J172" s="101">
        <f t="shared" si="51"/>
        <v>-69000</v>
      </c>
      <c r="K172" s="101">
        <f t="shared" si="51"/>
        <v>0</v>
      </c>
      <c r="L172" s="101">
        <f t="shared" si="51"/>
        <v>0</v>
      </c>
      <c r="M172" s="92"/>
      <c r="N172" s="24"/>
    </row>
    <row r="173" spans="1:14" s="14" customFormat="1" ht="36.700000000000003">
      <c r="A173" s="122"/>
      <c r="B173" s="122"/>
      <c r="C173" s="62" t="s">
        <v>185</v>
      </c>
      <c r="D173" s="12">
        <f t="shared" ref="D173:D178" si="52">SUM(E173:L173)</f>
        <v>-69000</v>
      </c>
      <c r="E173" s="54"/>
      <c r="F173" s="54"/>
      <c r="G173" s="54"/>
      <c r="H173" s="54"/>
      <c r="I173" s="54"/>
      <c r="J173" s="54">
        <v>-69000</v>
      </c>
      <c r="K173" s="54"/>
      <c r="L173" s="54"/>
      <c r="M173" s="32"/>
      <c r="N173" s="38"/>
    </row>
    <row r="174" spans="1:14" s="110" customFormat="1" ht="18.350000000000001">
      <c r="A174" s="122"/>
      <c r="B174" s="122"/>
      <c r="C174" s="62" t="s">
        <v>269</v>
      </c>
      <c r="D174" s="109">
        <f t="shared" si="52"/>
        <v>60000</v>
      </c>
      <c r="E174" s="119">
        <v>60000</v>
      </c>
      <c r="F174" s="119"/>
      <c r="G174" s="119"/>
      <c r="H174" s="119"/>
      <c r="I174" s="119"/>
      <c r="J174" s="119"/>
      <c r="K174" s="119"/>
      <c r="L174" s="119"/>
      <c r="M174" s="115"/>
      <c r="N174" s="117"/>
    </row>
    <row r="175" spans="1:14" s="110" customFormat="1" ht="18.350000000000001">
      <c r="A175" s="122"/>
      <c r="B175" s="122"/>
      <c r="C175" s="62" t="s">
        <v>280</v>
      </c>
      <c r="D175" s="109">
        <f t="shared" si="52"/>
        <v>20000</v>
      </c>
      <c r="E175" s="119"/>
      <c r="F175" s="119"/>
      <c r="G175" s="119"/>
      <c r="H175" s="119"/>
      <c r="I175" s="119">
        <v>20000</v>
      </c>
      <c r="J175" s="119"/>
      <c r="K175" s="119"/>
      <c r="L175" s="119"/>
      <c r="M175" s="115"/>
      <c r="N175" s="117"/>
    </row>
    <row r="176" spans="1:14" s="126" customFormat="1" ht="18.350000000000001">
      <c r="A176" s="122"/>
      <c r="B176" s="53" t="s">
        <v>87</v>
      </c>
      <c r="C176" s="68" t="s">
        <v>279</v>
      </c>
      <c r="D176" s="125">
        <f t="shared" si="52"/>
        <v>-20000</v>
      </c>
      <c r="E176" s="101"/>
      <c r="F176" s="101"/>
      <c r="G176" s="101"/>
      <c r="H176" s="101"/>
      <c r="I176" s="101">
        <v>-20000</v>
      </c>
      <c r="J176" s="101"/>
      <c r="K176" s="101"/>
      <c r="L176" s="101"/>
      <c r="M176" s="127"/>
      <c r="N176" s="112"/>
    </row>
    <row r="177" spans="1:14" s="91" customFormat="1" ht="18.350000000000001">
      <c r="A177" s="53"/>
      <c r="B177" s="53" t="s">
        <v>90</v>
      </c>
      <c r="C177" s="68" t="s">
        <v>191</v>
      </c>
      <c r="D177" s="90">
        <f t="shared" si="52"/>
        <v>686000</v>
      </c>
      <c r="E177" s="101">
        <f>E178</f>
        <v>0</v>
      </c>
      <c r="F177" s="101">
        <f t="shared" ref="F177:J177" si="53">F178</f>
        <v>0</v>
      </c>
      <c r="G177" s="101">
        <f t="shared" si="53"/>
        <v>0</v>
      </c>
      <c r="H177" s="101">
        <f t="shared" si="53"/>
        <v>0</v>
      </c>
      <c r="I177" s="101">
        <f t="shared" si="53"/>
        <v>0</v>
      </c>
      <c r="J177" s="101">
        <f t="shared" si="53"/>
        <v>686000</v>
      </c>
      <c r="K177" s="101"/>
      <c r="L177" s="101"/>
      <c r="M177" s="92"/>
      <c r="N177" s="24"/>
    </row>
    <row r="178" spans="1:14" s="14" customFormat="1" ht="110.05">
      <c r="A178" s="107"/>
      <c r="B178" s="107"/>
      <c r="C178" s="62" t="s">
        <v>138</v>
      </c>
      <c r="D178" s="12">
        <f t="shared" si="52"/>
        <v>686000</v>
      </c>
      <c r="E178" s="54"/>
      <c r="F178" s="54"/>
      <c r="G178" s="54"/>
      <c r="H178" s="54"/>
      <c r="I178" s="54"/>
      <c r="J178" s="54">
        <v>686000</v>
      </c>
      <c r="K178" s="54"/>
      <c r="L178" s="54"/>
      <c r="M178" s="32"/>
      <c r="N178" s="38"/>
    </row>
    <row r="179" spans="1:14" s="91" customFormat="1" ht="18.350000000000001">
      <c r="A179" s="88"/>
      <c r="B179" s="94" t="s">
        <v>46</v>
      </c>
      <c r="C179" s="95" t="s">
        <v>47</v>
      </c>
      <c r="D179" s="90">
        <f t="shared" ref="D179:D225" si="54">SUM(E179:J179)</f>
        <v>-2157086.3399999989</v>
      </c>
      <c r="E179" s="90">
        <f>SUM(E180:E227)</f>
        <v>0</v>
      </c>
      <c r="F179" s="90">
        <f>SUM(F180:F227)</f>
        <v>0</v>
      </c>
      <c r="G179" s="90"/>
      <c r="H179" s="90"/>
      <c r="I179" s="90">
        <f>SUM(I180:I227)</f>
        <v>0</v>
      </c>
      <c r="J179" s="90">
        <f>SUM(J180:J227)</f>
        <v>-2157086.3399999989</v>
      </c>
      <c r="K179" s="90">
        <f>SUM(K180:K227)</f>
        <v>0</v>
      </c>
      <c r="L179" s="90">
        <f>SUM(L180:L227)</f>
        <v>0</v>
      </c>
      <c r="M179" s="92"/>
      <c r="N179" s="24"/>
    </row>
    <row r="180" spans="1:14" s="14" customFormat="1" ht="18.350000000000001">
      <c r="A180" s="37"/>
      <c r="B180" s="11"/>
      <c r="C180" s="13" t="s">
        <v>48</v>
      </c>
      <c r="D180" s="12">
        <f t="shared" si="54"/>
        <v>-2376905.4</v>
      </c>
      <c r="E180" s="12"/>
      <c r="F180" s="12"/>
      <c r="G180" s="12"/>
      <c r="H180" s="12"/>
      <c r="I180" s="12"/>
      <c r="J180" s="12">
        <f>-200000-200000-332905.4-200000-200000-400000-650000-150000-44000</f>
        <v>-2376905.4</v>
      </c>
      <c r="K180" s="12"/>
      <c r="L180" s="12"/>
      <c r="M180" s="82"/>
      <c r="N180" s="38"/>
    </row>
    <row r="181" spans="1:14" s="14" customFormat="1" ht="36.700000000000003">
      <c r="A181" s="37"/>
      <c r="B181" s="65"/>
      <c r="C181" s="66" t="s">
        <v>79</v>
      </c>
      <c r="D181" s="12">
        <f t="shared" si="54"/>
        <v>-138596</v>
      </c>
      <c r="E181" s="12"/>
      <c r="F181" s="12"/>
      <c r="G181" s="12"/>
      <c r="H181" s="12"/>
      <c r="I181" s="12"/>
      <c r="J181" s="12">
        <v>-138596</v>
      </c>
      <c r="K181" s="12"/>
      <c r="L181" s="12"/>
      <c r="M181" s="82"/>
      <c r="N181" s="38"/>
    </row>
    <row r="182" spans="1:14" s="14" customFormat="1" ht="36.700000000000003">
      <c r="A182" s="37"/>
      <c r="B182" s="65"/>
      <c r="C182" s="66" t="s">
        <v>80</v>
      </c>
      <c r="D182" s="12">
        <f t="shared" si="54"/>
        <v>-138596</v>
      </c>
      <c r="E182" s="12"/>
      <c r="F182" s="12"/>
      <c r="G182" s="12"/>
      <c r="H182" s="12"/>
      <c r="I182" s="12"/>
      <c r="J182" s="12">
        <v>-138596</v>
      </c>
      <c r="K182" s="12"/>
      <c r="L182" s="12"/>
      <c r="M182" s="82"/>
      <c r="N182" s="38"/>
    </row>
    <row r="183" spans="1:14" s="14" customFormat="1" ht="36.700000000000003">
      <c r="A183" s="37"/>
      <c r="B183" s="65"/>
      <c r="C183" s="66" t="s">
        <v>81</v>
      </c>
      <c r="D183" s="12">
        <f t="shared" si="54"/>
        <v>-150000</v>
      </c>
      <c r="E183" s="12"/>
      <c r="F183" s="12"/>
      <c r="G183" s="12"/>
      <c r="H183" s="12"/>
      <c r="I183" s="12"/>
      <c r="J183" s="12">
        <v>-150000</v>
      </c>
      <c r="K183" s="12"/>
      <c r="L183" s="12"/>
      <c r="M183" s="82"/>
      <c r="N183" s="38"/>
    </row>
    <row r="184" spans="1:14" s="110" customFormat="1" ht="55.05">
      <c r="A184" s="116"/>
      <c r="B184" s="65"/>
      <c r="C184" s="66" t="s">
        <v>323</v>
      </c>
      <c r="D184" s="109">
        <f t="shared" si="54"/>
        <v>50000</v>
      </c>
      <c r="E184" s="109"/>
      <c r="F184" s="109"/>
      <c r="G184" s="109"/>
      <c r="H184" s="109"/>
      <c r="I184" s="109"/>
      <c r="J184" s="109">
        <v>50000</v>
      </c>
      <c r="K184" s="109"/>
      <c r="L184" s="109"/>
      <c r="M184" s="82"/>
      <c r="N184" s="117"/>
    </row>
    <row r="185" spans="1:14" s="14" customFormat="1" ht="36.700000000000003">
      <c r="A185" s="37"/>
      <c r="B185" s="65"/>
      <c r="C185" s="66" t="s">
        <v>82</v>
      </c>
      <c r="D185" s="12">
        <f t="shared" si="54"/>
        <v>-92033</v>
      </c>
      <c r="E185" s="12"/>
      <c r="F185" s="12"/>
      <c r="G185" s="12"/>
      <c r="H185" s="12"/>
      <c r="I185" s="12"/>
      <c r="J185" s="12">
        <v>-92033</v>
      </c>
      <c r="K185" s="12"/>
      <c r="L185" s="12"/>
      <c r="M185" s="82"/>
      <c r="N185" s="38"/>
    </row>
    <row r="186" spans="1:14" s="14" customFormat="1" ht="36.700000000000003">
      <c r="A186" s="37"/>
      <c r="B186" s="65"/>
      <c r="C186" s="13" t="s">
        <v>84</v>
      </c>
      <c r="D186" s="12">
        <f t="shared" si="54"/>
        <v>-89932</v>
      </c>
      <c r="E186" s="12"/>
      <c r="F186" s="12"/>
      <c r="G186" s="12"/>
      <c r="H186" s="12"/>
      <c r="I186" s="12"/>
      <c r="J186" s="12">
        <v>-89932</v>
      </c>
      <c r="K186" s="12"/>
      <c r="L186" s="12"/>
      <c r="M186" s="82"/>
      <c r="N186" s="38"/>
    </row>
    <row r="187" spans="1:14" s="14" customFormat="1" ht="36.700000000000003">
      <c r="A187" s="37"/>
      <c r="B187" s="65"/>
      <c r="C187" s="13" t="s">
        <v>71</v>
      </c>
      <c r="D187" s="12">
        <f t="shared" si="54"/>
        <v>-50000</v>
      </c>
      <c r="E187" s="12"/>
      <c r="F187" s="12"/>
      <c r="G187" s="12"/>
      <c r="H187" s="12"/>
      <c r="I187" s="12"/>
      <c r="J187" s="12">
        <f>-19732.7-30267.3</f>
        <v>-50000</v>
      </c>
      <c r="K187" s="12"/>
      <c r="L187" s="12"/>
      <c r="M187" s="82"/>
      <c r="N187" s="38"/>
    </row>
    <row r="188" spans="1:14" s="14" customFormat="1" ht="36.700000000000003">
      <c r="A188" s="37"/>
      <c r="B188" s="65"/>
      <c r="C188" s="13" t="s">
        <v>85</v>
      </c>
      <c r="D188" s="12">
        <f t="shared" si="54"/>
        <v>-138190</v>
      </c>
      <c r="E188" s="12"/>
      <c r="F188" s="12"/>
      <c r="G188" s="12"/>
      <c r="H188" s="12"/>
      <c r="I188" s="12"/>
      <c r="J188" s="12">
        <v>-138190</v>
      </c>
      <c r="K188" s="12"/>
      <c r="L188" s="12"/>
      <c r="M188" s="82"/>
      <c r="N188" s="38"/>
    </row>
    <row r="189" spans="1:14" s="14" customFormat="1" ht="55.05">
      <c r="A189" s="37"/>
      <c r="B189" s="84"/>
      <c r="C189" s="66" t="s">
        <v>176</v>
      </c>
      <c r="D189" s="12">
        <f t="shared" si="54"/>
        <v>-287415</v>
      </c>
      <c r="E189" s="12"/>
      <c r="F189" s="12"/>
      <c r="G189" s="12"/>
      <c r="H189" s="12"/>
      <c r="I189" s="12"/>
      <c r="J189" s="12">
        <v>-287415</v>
      </c>
      <c r="K189" s="12"/>
      <c r="L189" s="12"/>
      <c r="M189" s="82"/>
      <c r="N189" s="38"/>
    </row>
    <row r="190" spans="1:14" s="14" customFormat="1" ht="55.05">
      <c r="A190" s="37"/>
      <c r="B190" s="84"/>
      <c r="C190" s="66" t="s">
        <v>180</v>
      </c>
      <c r="D190" s="12">
        <f t="shared" ref="D190" si="55">SUM(E190:J190)</f>
        <v>167014.23000000001</v>
      </c>
      <c r="E190" s="12"/>
      <c r="F190" s="12"/>
      <c r="G190" s="12"/>
      <c r="H190" s="12"/>
      <c r="I190" s="12"/>
      <c r="J190" s="12">
        <v>167014.23000000001</v>
      </c>
      <c r="K190" s="12"/>
      <c r="L190" s="12"/>
      <c r="M190" s="82"/>
      <c r="N190" s="38"/>
    </row>
    <row r="191" spans="1:14" s="14" customFormat="1" ht="36.700000000000003">
      <c r="A191" s="37"/>
      <c r="B191" s="65"/>
      <c r="C191" s="13" t="s">
        <v>166</v>
      </c>
      <c r="D191" s="12">
        <f t="shared" si="54"/>
        <v>-50000</v>
      </c>
      <c r="E191" s="12"/>
      <c r="F191" s="12"/>
      <c r="G191" s="12"/>
      <c r="H191" s="12"/>
      <c r="I191" s="12"/>
      <c r="J191" s="12">
        <v>-50000</v>
      </c>
      <c r="K191" s="12"/>
      <c r="L191" s="12"/>
      <c r="M191" s="82"/>
      <c r="N191" s="38"/>
    </row>
    <row r="192" spans="1:14" s="14" customFormat="1" ht="36.700000000000003">
      <c r="A192" s="37"/>
      <c r="B192" s="65"/>
      <c r="C192" s="13" t="s">
        <v>169</v>
      </c>
      <c r="D192" s="12">
        <f t="shared" si="54"/>
        <v>212865.41</v>
      </c>
      <c r="E192" s="12"/>
      <c r="F192" s="12"/>
      <c r="G192" s="12"/>
      <c r="H192" s="12"/>
      <c r="I192" s="12"/>
      <c r="J192" s="12">
        <v>212865.41</v>
      </c>
      <c r="K192" s="12"/>
      <c r="L192" s="12"/>
      <c r="M192" s="82"/>
      <c r="N192" s="38"/>
    </row>
    <row r="193" spans="1:14" s="14" customFormat="1" ht="55.05">
      <c r="A193" s="37"/>
      <c r="B193" s="65"/>
      <c r="C193" s="13" t="s">
        <v>74</v>
      </c>
      <c r="D193" s="12">
        <f t="shared" si="54"/>
        <v>97680</v>
      </c>
      <c r="E193" s="12"/>
      <c r="F193" s="12"/>
      <c r="G193" s="12"/>
      <c r="H193" s="12"/>
      <c r="I193" s="12"/>
      <c r="J193" s="12">
        <v>97680</v>
      </c>
      <c r="K193" s="12"/>
      <c r="L193" s="12"/>
      <c r="M193" s="82"/>
      <c r="N193" s="38"/>
    </row>
    <row r="194" spans="1:14" s="14" customFormat="1" ht="55.05">
      <c r="A194" s="37"/>
      <c r="B194" s="65"/>
      <c r="C194" s="13" t="s">
        <v>165</v>
      </c>
      <c r="D194" s="12">
        <f t="shared" si="54"/>
        <v>88900</v>
      </c>
      <c r="E194" s="12"/>
      <c r="F194" s="12"/>
      <c r="G194" s="12"/>
      <c r="H194" s="12"/>
      <c r="I194" s="12"/>
      <c r="J194" s="12">
        <v>88900</v>
      </c>
      <c r="K194" s="12"/>
      <c r="L194" s="12"/>
      <c r="M194" s="82"/>
      <c r="N194" s="38"/>
    </row>
    <row r="195" spans="1:14" s="14" customFormat="1" ht="36.700000000000003">
      <c r="A195" s="37"/>
      <c r="B195" s="65"/>
      <c r="C195" s="13" t="s">
        <v>168</v>
      </c>
      <c r="D195" s="12">
        <f t="shared" si="54"/>
        <v>133035.41</v>
      </c>
      <c r="E195" s="12"/>
      <c r="F195" s="12"/>
      <c r="G195" s="12"/>
      <c r="H195" s="12"/>
      <c r="I195" s="12"/>
      <c r="J195" s="12">
        <v>133035.41</v>
      </c>
      <c r="K195" s="12"/>
      <c r="L195" s="12"/>
      <c r="M195" s="82"/>
      <c r="N195" s="38"/>
    </row>
    <row r="196" spans="1:14" s="14" customFormat="1" ht="55.05">
      <c r="A196" s="37"/>
      <c r="B196" s="65"/>
      <c r="C196" s="13" t="s">
        <v>75</v>
      </c>
      <c r="D196" s="12">
        <f t="shared" si="54"/>
        <v>257340.7</v>
      </c>
      <c r="E196" s="12"/>
      <c r="F196" s="12"/>
      <c r="G196" s="12"/>
      <c r="H196" s="12"/>
      <c r="I196" s="12"/>
      <c r="J196" s="12">
        <v>257340.7</v>
      </c>
      <c r="K196" s="12"/>
      <c r="L196" s="12"/>
      <c r="M196" s="82"/>
      <c r="N196" s="38"/>
    </row>
    <row r="197" spans="1:14" s="14" customFormat="1" ht="55.05">
      <c r="A197" s="37"/>
      <c r="B197" s="65"/>
      <c r="C197" s="66" t="s">
        <v>83</v>
      </c>
      <c r="D197" s="12">
        <f t="shared" si="54"/>
        <v>-150000</v>
      </c>
      <c r="E197" s="12"/>
      <c r="F197" s="12"/>
      <c r="G197" s="12"/>
      <c r="H197" s="12"/>
      <c r="I197" s="12"/>
      <c r="J197" s="12">
        <v>-150000</v>
      </c>
      <c r="K197" s="12"/>
      <c r="L197" s="12"/>
      <c r="M197" s="82"/>
      <c r="N197" s="38"/>
    </row>
    <row r="198" spans="1:14" s="14" customFormat="1" ht="36.700000000000003">
      <c r="A198" s="37"/>
      <c r="B198" s="65"/>
      <c r="C198" s="13" t="s">
        <v>76</v>
      </c>
      <c r="D198" s="12">
        <f t="shared" si="54"/>
        <v>352761</v>
      </c>
      <c r="E198" s="12"/>
      <c r="F198" s="12"/>
      <c r="G198" s="12"/>
      <c r="H198" s="12"/>
      <c r="I198" s="12"/>
      <c r="J198" s="12">
        <v>352761</v>
      </c>
      <c r="K198" s="12"/>
      <c r="L198" s="12"/>
      <c r="M198" s="82"/>
      <c r="N198" s="38"/>
    </row>
    <row r="199" spans="1:14" s="14" customFormat="1" ht="36.700000000000003">
      <c r="A199" s="37"/>
      <c r="B199" s="84"/>
      <c r="C199" s="13" t="s">
        <v>67</v>
      </c>
      <c r="D199" s="12">
        <f t="shared" si="54"/>
        <v>-184898</v>
      </c>
      <c r="E199" s="12"/>
      <c r="F199" s="12"/>
      <c r="G199" s="12"/>
      <c r="H199" s="12"/>
      <c r="I199" s="12"/>
      <c r="J199" s="12">
        <v>-184898</v>
      </c>
      <c r="K199" s="12"/>
      <c r="L199" s="12"/>
      <c r="M199" s="32"/>
      <c r="N199" s="38"/>
    </row>
    <row r="200" spans="1:14" s="14" customFormat="1" ht="55.05">
      <c r="A200" s="37"/>
      <c r="B200" s="84"/>
      <c r="C200" s="66" t="s">
        <v>171</v>
      </c>
      <c r="D200" s="12">
        <f t="shared" si="54"/>
        <v>-50000</v>
      </c>
      <c r="E200" s="12"/>
      <c r="F200" s="12"/>
      <c r="G200" s="12"/>
      <c r="H200" s="12"/>
      <c r="I200" s="12"/>
      <c r="J200" s="96">
        <v>-50000</v>
      </c>
      <c r="K200" s="12"/>
      <c r="L200" s="12"/>
      <c r="M200" s="32"/>
      <c r="N200" s="38"/>
    </row>
    <row r="201" spans="1:14" s="110" customFormat="1" ht="36.700000000000003">
      <c r="A201" s="116"/>
      <c r="B201" s="84"/>
      <c r="C201" s="66" t="s">
        <v>318</v>
      </c>
      <c r="D201" s="109">
        <f t="shared" si="54"/>
        <v>68062.540000000008</v>
      </c>
      <c r="E201" s="109"/>
      <c r="F201" s="109"/>
      <c r="G201" s="109"/>
      <c r="H201" s="109"/>
      <c r="I201" s="109"/>
      <c r="J201" s="96">
        <f>44000+24062.54</f>
        <v>68062.540000000008</v>
      </c>
      <c r="K201" s="109"/>
      <c r="L201" s="109"/>
      <c r="M201" s="115"/>
      <c r="N201" s="117"/>
    </row>
    <row r="202" spans="1:14" s="14" customFormat="1" ht="36.700000000000003">
      <c r="A202" s="37"/>
      <c r="B202" s="84"/>
      <c r="C202" s="66" t="s">
        <v>172</v>
      </c>
      <c r="D202" s="12">
        <f t="shared" si="54"/>
        <v>96808.06</v>
      </c>
      <c r="E202" s="12"/>
      <c r="F202" s="12"/>
      <c r="G202" s="12"/>
      <c r="H202" s="12"/>
      <c r="I202" s="12"/>
      <c r="J202" s="96">
        <f>188841.06-92033</f>
        <v>96808.06</v>
      </c>
      <c r="K202" s="12"/>
      <c r="L202" s="12"/>
      <c r="M202" s="32"/>
      <c r="N202" s="38"/>
    </row>
    <row r="203" spans="1:14" s="14" customFormat="1" ht="55.05">
      <c r="A203" s="37"/>
      <c r="B203" s="84"/>
      <c r="C203" s="66" t="s">
        <v>173</v>
      </c>
      <c r="D203" s="12">
        <f t="shared" si="54"/>
        <v>-100000</v>
      </c>
      <c r="E203" s="12"/>
      <c r="F203" s="12"/>
      <c r="G203" s="12"/>
      <c r="H203" s="12"/>
      <c r="I203" s="12"/>
      <c r="J203" s="96">
        <v>-100000</v>
      </c>
      <c r="K203" s="12"/>
      <c r="L203" s="12"/>
      <c r="M203" s="32"/>
      <c r="N203" s="38"/>
    </row>
    <row r="204" spans="1:14" s="14" customFormat="1" ht="55.05">
      <c r="A204" s="37"/>
      <c r="B204" s="84"/>
      <c r="C204" s="66" t="s">
        <v>177</v>
      </c>
      <c r="D204" s="12">
        <f t="shared" ref="D204" si="56">SUM(E204:J204)</f>
        <v>150594.01</v>
      </c>
      <c r="E204" s="12"/>
      <c r="F204" s="12"/>
      <c r="G204" s="12"/>
      <c r="H204" s="12"/>
      <c r="I204" s="12"/>
      <c r="J204" s="96">
        <v>150594.01</v>
      </c>
      <c r="K204" s="12"/>
      <c r="L204" s="12"/>
      <c r="M204" s="32"/>
      <c r="N204" s="38"/>
    </row>
    <row r="205" spans="1:14" s="14" customFormat="1" ht="36.700000000000003">
      <c r="A205" s="37"/>
      <c r="B205" s="84"/>
      <c r="C205" s="66" t="s">
        <v>174</v>
      </c>
      <c r="D205" s="12">
        <f t="shared" si="54"/>
        <v>185870.18</v>
      </c>
      <c r="E205" s="12"/>
      <c r="F205" s="12"/>
      <c r="G205" s="12"/>
      <c r="H205" s="12"/>
      <c r="I205" s="12"/>
      <c r="J205" s="96">
        <f>275802.18-89932</f>
        <v>185870.18</v>
      </c>
      <c r="K205" s="12"/>
      <c r="L205" s="12"/>
      <c r="M205" s="32"/>
      <c r="N205" s="38"/>
    </row>
    <row r="206" spans="1:14" s="14" customFormat="1" ht="73.400000000000006">
      <c r="A206" s="37"/>
      <c r="B206" s="84"/>
      <c r="C206" s="66" t="s">
        <v>179</v>
      </c>
      <c r="D206" s="12">
        <f t="shared" si="54"/>
        <v>286689.61</v>
      </c>
      <c r="E206" s="12"/>
      <c r="F206" s="12"/>
      <c r="G206" s="12"/>
      <c r="H206" s="12"/>
      <c r="I206" s="12"/>
      <c r="J206" s="96">
        <v>286689.61</v>
      </c>
      <c r="K206" s="12"/>
      <c r="L206" s="12"/>
      <c r="M206" s="32"/>
      <c r="N206" s="38"/>
    </row>
    <row r="207" spans="1:14" s="14" customFormat="1" ht="55.05">
      <c r="A207" s="37"/>
      <c r="B207" s="84"/>
      <c r="C207" s="66" t="s">
        <v>178</v>
      </c>
      <c r="D207" s="12">
        <f t="shared" si="54"/>
        <v>78240.91</v>
      </c>
      <c r="E207" s="12"/>
      <c r="F207" s="12"/>
      <c r="G207" s="12"/>
      <c r="H207" s="12"/>
      <c r="I207" s="12"/>
      <c r="J207" s="96">
        <v>78240.91</v>
      </c>
      <c r="K207" s="12"/>
      <c r="L207" s="12"/>
      <c r="M207" s="32"/>
      <c r="N207" s="38"/>
    </row>
    <row r="208" spans="1:14" s="14" customFormat="1" ht="36.700000000000003">
      <c r="A208" s="37"/>
      <c r="B208" s="84"/>
      <c r="C208" s="66" t="s">
        <v>244</v>
      </c>
      <c r="D208" s="12">
        <f t="shared" ref="D208:D210" si="57">SUM(E208:J208)</f>
        <v>254546.03</v>
      </c>
      <c r="E208" s="12"/>
      <c r="F208" s="12"/>
      <c r="G208" s="12"/>
      <c r="H208" s="12"/>
      <c r="I208" s="12"/>
      <c r="J208" s="96">
        <v>254546.03</v>
      </c>
      <c r="K208" s="12"/>
      <c r="L208" s="12"/>
      <c r="M208" s="32"/>
      <c r="N208" s="38"/>
    </row>
    <row r="209" spans="1:14" s="14" customFormat="1" ht="55.05">
      <c r="A209" s="37"/>
      <c r="B209" s="84"/>
      <c r="C209" s="66" t="s">
        <v>170</v>
      </c>
      <c r="D209" s="12">
        <f t="shared" si="57"/>
        <v>-54546.03</v>
      </c>
      <c r="E209" s="12"/>
      <c r="F209" s="12"/>
      <c r="G209" s="12"/>
      <c r="H209" s="12"/>
      <c r="I209" s="12"/>
      <c r="J209" s="12">
        <v>-54546.03</v>
      </c>
      <c r="K209" s="12"/>
      <c r="L209" s="12"/>
      <c r="M209" s="32"/>
      <c r="N209" s="38"/>
    </row>
    <row r="210" spans="1:14" s="14" customFormat="1" ht="36.700000000000003">
      <c r="A210" s="37"/>
      <c r="B210" s="84"/>
      <c r="C210" s="66" t="s">
        <v>175</v>
      </c>
      <c r="D210" s="12">
        <f t="shared" si="57"/>
        <v>-127802</v>
      </c>
      <c r="E210" s="12"/>
      <c r="F210" s="12"/>
      <c r="G210" s="12"/>
      <c r="H210" s="12"/>
      <c r="I210" s="12"/>
      <c r="J210" s="12">
        <v>-127802</v>
      </c>
      <c r="K210" s="12"/>
      <c r="L210" s="12"/>
      <c r="M210" s="32"/>
      <c r="N210" s="38"/>
    </row>
    <row r="211" spans="1:14" s="14" customFormat="1" ht="55.05">
      <c r="A211" s="37"/>
      <c r="B211" s="65"/>
      <c r="C211" s="66" t="s">
        <v>86</v>
      </c>
      <c r="D211" s="12">
        <f t="shared" si="54"/>
        <v>-375100</v>
      </c>
      <c r="E211" s="12"/>
      <c r="F211" s="12"/>
      <c r="G211" s="12"/>
      <c r="H211" s="12"/>
      <c r="I211" s="12"/>
      <c r="J211" s="12">
        <v>-375100</v>
      </c>
      <c r="K211" s="12"/>
      <c r="L211" s="12"/>
      <c r="M211" s="82"/>
      <c r="N211" s="38"/>
    </row>
    <row r="212" spans="1:14" s="14" customFormat="1" ht="36.700000000000003">
      <c r="A212" s="37"/>
      <c r="B212" s="65"/>
      <c r="C212" s="13" t="s">
        <v>68</v>
      </c>
      <c r="D212" s="12">
        <f t="shared" si="54"/>
        <v>-139158</v>
      </c>
      <c r="E212" s="12"/>
      <c r="F212" s="12"/>
      <c r="G212" s="12"/>
      <c r="H212" s="12"/>
      <c r="I212" s="12"/>
      <c r="J212" s="12">
        <v>-139158</v>
      </c>
      <c r="K212" s="12"/>
      <c r="L212" s="12"/>
      <c r="M212" s="82"/>
      <c r="N212" s="38"/>
    </row>
    <row r="213" spans="1:14" s="14" customFormat="1" ht="36.700000000000003">
      <c r="A213" s="37"/>
      <c r="B213" s="65"/>
      <c r="C213" s="83" t="s">
        <v>245</v>
      </c>
      <c r="D213" s="12">
        <f t="shared" si="54"/>
        <v>332008.94</v>
      </c>
      <c r="E213" s="12"/>
      <c r="F213" s="12"/>
      <c r="G213" s="12"/>
      <c r="H213" s="12"/>
      <c r="I213" s="12"/>
      <c r="J213" s="12">
        <v>332008.94</v>
      </c>
      <c r="K213" s="12"/>
      <c r="L213" s="12"/>
      <c r="M213" s="82"/>
      <c r="N213" s="38"/>
    </row>
    <row r="214" spans="1:14" s="110" customFormat="1" ht="55.05">
      <c r="A214" s="116"/>
      <c r="B214" s="65"/>
      <c r="C214" s="83" t="s">
        <v>246</v>
      </c>
      <c r="D214" s="109">
        <f t="shared" si="54"/>
        <v>201416.06</v>
      </c>
      <c r="E214" s="109"/>
      <c r="F214" s="109"/>
      <c r="G214" s="109"/>
      <c r="H214" s="109"/>
      <c r="I214" s="109"/>
      <c r="J214" s="109">
        <v>201416.06</v>
      </c>
      <c r="K214" s="109"/>
      <c r="L214" s="109"/>
      <c r="M214" s="82"/>
      <c r="N214" s="117"/>
    </row>
    <row r="215" spans="1:14" s="14" customFormat="1" ht="36.700000000000003">
      <c r="A215" s="37"/>
      <c r="B215" s="65"/>
      <c r="C215" s="83" t="s">
        <v>163</v>
      </c>
      <c r="D215" s="12">
        <f t="shared" si="54"/>
        <v>30124</v>
      </c>
      <c r="E215" s="12"/>
      <c r="F215" s="12"/>
      <c r="G215" s="12"/>
      <c r="H215" s="12"/>
      <c r="I215" s="12"/>
      <c r="J215" s="12">
        <v>30124</v>
      </c>
      <c r="K215" s="12"/>
      <c r="L215" s="12"/>
      <c r="M215" s="82"/>
      <c r="N215" s="38"/>
    </row>
    <row r="216" spans="1:14" s="14" customFormat="1" ht="36.700000000000003">
      <c r="A216" s="37"/>
      <c r="B216" s="65"/>
      <c r="C216" s="83" t="s">
        <v>164</v>
      </c>
      <c r="D216" s="12">
        <f t="shared" si="54"/>
        <v>-403724</v>
      </c>
      <c r="E216" s="12"/>
      <c r="F216" s="12"/>
      <c r="G216" s="12"/>
      <c r="H216" s="12"/>
      <c r="I216" s="12"/>
      <c r="J216" s="12">
        <v>-403724</v>
      </c>
      <c r="K216" s="12"/>
      <c r="L216" s="12"/>
      <c r="M216" s="82"/>
      <c r="N216" s="38"/>
    </row>
    <row r="217" spans="1:14" s="14" customFormat="1" ht="55.05">
      <c r="A217" s="37"/>
      <c r="B217" s="65"/>
      <c r="C217" s="83" t="s">
        <v>247</v>
      </c>
      <c r="D217" s="12">
        <f t="shared" si="54"/>
        <v>120193.15</v>
      </c>
      <c r="E217" s="12"/>
      <c r="F217" s="12"/>
      <c r="G217" s="12"/>
      <c r="H217" s="12"/>
      <c r="I217" s="12"/>
      <c r="J217" s="12">
        <v>120193.15</v>
      </c>
      <c r="K217" s="12"/>
      <c r="L217" s="12"/>
      <c r="M217" s="82"/>
      <c r="N217" s="38"/>
    </row>
    <row r="218" spans="1:14" s="110" customFormat="1" ht="55.05">
      <c r="A218" s="116"/>
      <c r="B218" s="65"/>
      <c r="C218" s="83" t="s">
        <v>248</v>
      </c>
      <c r="D218" s="109">
        <f t="shared" si="54"/>
        <v>199846.85</v>
      </c>
      <c r="E218" s="109"/>
      <c r="F218" s="109"/>
      <c r="G218" s="109"/>
      <c r="H218" s="109"/>
      <c r="I218" s="109"/>
      <c r="J218" s="109">
        <v>199846.85</v>
      </c>
      <c r="K218" s="109"/>
      <c r="L218" s="109"/>
      <c r="M218" s="82"/>
      <c r="N218" s="117"/>
    </row>
    <row r="219" spans="1:14" s="14" customFormat="1" ht="36.700000000000003">
      <c r="A219" s="37"/>
      <c r="B219" s="65"/>
      <c r="C219" s="13" t="s">
        <v>69</v>
      </c>
      <c r="D219" s="12">
        <f t="shared" si="54"/>
        <v>-186580</v>
      </c>
      <c r="E219" s="12"/>
      <c r="F219" s="12"/>
      <c r="G219" s="12"/>
      <c r="H219" s="12"/>
      <c r="I219" s="12"/>
      <c r="J219" s="12">
        <v>-186580</v>
      </c>
      <c r="K219" s="12"/>
      <c r="L219" s="12"/>
      <c r="M219" s="82"/>
      <c r="N219" s="38"/>
    </row>
    <row r="220" spans="1:14" s="14" customFormat="1" ht="55.05">
      <c r="A220" s="37"/>
      <c r="B220" s="65"/>
      <c r="C220" s="13" t="s">
        <v>70</v>
      </c>
      <c r="D220" s="12">
        <f t="shared" si="54"/>
        <v>-237608</v>
      </c>
      <c r="E220" s="12"/>
      <c r="F220" s="12"/>
      <c r="G220" s="12"/>
      <c r="H220" s="12"/>
      <c r="I220" s="12"/>
      <c r="J220" s="12">
        <v>-237608</v>
      </c>
      <c r="K220" s="12"/>
      <c r="L220" s="12"/>
      <c r="M220" s="82"/>
      <c r="N220" s="38"/>
    </row>
    <row r="221" spans="1:14" s="14" customFormat="1" ht="36.700000000000003">
      <c r="A221" s="37"/>
      <c r="B221" s="65"/>
      <c r="C221" s="86" t="s">
        <v>249</v>
      </c>
      <c r="D221" s="12">
        <f t="shared" si="54"/>
        <v>-212796.55</v>
      </c>
      <c r="E221" s="12"/>
      <c r="F221" s="12"/>
      <c r="G221" s="12"/>
      <c r="H221" s="12"/>
      <c r="I221" s="12"/>
      <c r="J221" s="12">
        <v>-212796.55</v>
      </c>
      <c r="K221" s="12"/>
      <c r="L221" s="12"/>
      <c r="M221" s="82"/>
      <c r="N221" s="38"/>
    </row>
    <row r="222" spans="1:14" s="14" customFormat="1" ht="36.700000000000003">
      <c r="A222" s="37"/>
      <c r="B222" s="65"/>
      <c r="C222" s="85" t="s">
        <v>250</v>
      </c>
      <c r="D222" s="12">
        <f t="shared" si="54"/>
        <v>-367612.29000000004</v>
      </c>
      <c r="E222" s="12"/>
      <c r="F222" s="12"/>
      <c r="G222" s="12"/>
      <c r="H222" s="12"/>
      <c r="I222" s="12"/>
      <c r="J222" s="12">
        <f>-112796.35-254815.94</f>
        <v>-367612.29000000004</v>
      </c>
      <c r="K222" s="12"/>
      <c r="L222" s="12"/>
      <c r="M222" s="82"/>
      <c r="N222" s="38"/>
    </row>
    <row r="223" spans="1:14" s="14" customFormat="1" ht="36.700000000000003">
      <c r="A223" s="37"/>
      <c r="B223" s="65"/>
      <c r="C223" s="85" t="s">
        <v>251</v>
      </c>
      <c r="D223" s="12">
        <f t="shared" si="54"/>
        <v>254815.94</v>
      </c>
      <c r="E223" s="12"/>
      <c r="F223" s="12"/>
      <c r="G223" s="12"/>
      <c r="H223" s="12"/>
      <c r="I223" s="12"/>
      <c r="J223" s="12">
        <v>254815.94</v>
      </c>
      <c r="K223" s="12"/>
      <c r="L223" s="12"/>
      <c r="M223" s="82"/>
      <c r="N223" s="38"/>
    </row>
    <row r="224" spans="1:14" s="14" customFormat="1" ht="55.05">
      <c r="A224" s="37"/>
      <c r="B224" s="65"/>
      <c r="C224" s="85" t="s">
        <v>252</v>
      </c>
      <c r="D224" s="12">
        <f t="shared" si="54"/>
        <v>73246.070000000007</v>
      </c>
      <c r="E224" s="12"/>
      <c r="F224" s="12"/>
      <c r="G224" s="12"/>
      <c r="H224" s="12"/>
      <c r="I224" s="12"/>
      <c r="J224" s="12">
        <v>73246.070000000007</v>
      </c>
      <c r="K224" s="12"/>
      <c r="L224" s="12"/>
      <c r="M224" s="82"/>
      <c r="N224" s="38"/>
    </row>
    <row r="225" spans="1:14" s="14" customFormat="1" ht="55.05">
      <c r="A225" s="37"/>
      <c r="B225" s="65"/>
      <c r="C225" s="85" t="s">
        <v>253</v>
      </c>
      <c r="D225" s="12">
        <f t="shared" si="54"/>
        <v>61159.98</v>
      </c>
      <c r="E225" s="12"/>
      <c r="F225" s="12"/>
      <c r="G225" s="12"/>
      <c r="H225" s="12"/>
      <c r="I225" s="12"/>
      <c r="J225" s="12">
        <v>61159.98</v>
      </c>
      <c r="K225" s="12"/>
      <c r="L225" s="12"/>
      <c r="M225" s="82"/>
      <c r="N225" s="38"/>
    </row>
    <row r="226" spans="1:14" s="14" customFormat="1" ht="55.05">
      <c r="A226" s="37"/>
      <c r="B226" s="65"/>
      <c r="C226" s="85" t="s">
        <v>254</v>
      </c>
      <c r="D226" s="12">
        <f t="shared" ref="D226:D274" si="58">SUM(E226:J226)</f>
        <v>61931.54</v>
      </c>
      <c r="E226" s="12"/>
      <c r="F226" s="12"/>
      <c r="G226" s="12"/>
      <c r="H226" s="12"/>
      <c r="I226" s="12"/>
      <c r="J226" s="12">
        <v>61931.54</v>
      </c>
      <c r="K226" s="12"/>
      <c r="L226" s="12"/>
      <c r="M226" s="82"/>
      <c r="N226" s="38"/>
    </row>
    <row r="227" spans="1:14" s="14" customFormat="1" ht="55.05">
      <c r="A227" s="37"/>
      <c r="B227" s="65"/>
      <c r="C227" s="85" t="s">
        <v>255</v>
      </c>
      <c r="D227" s="12">
        <f t="shared" si="58"/>
        <v>129255.31</v>
      </c>
      <c r="E227" s="12"/>
      <c r="F227" s="12"/>
      <c r="G227" s="12"/>
      <c r="H227" s="12"/>
      <c r="I227" s="12"/>
      <c r="J227" s="12">
        <v>129255.31</v>
      </c>
      <c r="K227" s="12"/>
      <c r="L227" s="12"/>
      <c r="M227" s="82"/>
      <c r="N227" s="38"/>
    </row>
    <row r="228" spans="1:14" s="126" customFormat="1" ht="55.05">
      <c r="A228" s="123"/>
      <c r="B228" s="128" t="s">
        <v>39</v>
      </c>
      <c r="C228" s="124" t="s">
        <v>202</v>
      </c>
      <c r="D228" s="125">
        <f t="shared" ref="D228:D230" si="59">SUM(E228:J228)</f>
        <v>5251000</v>
      </c>
      <c r="E228" s="125">
        <f>SUM(E229:E231)</f>
        <v>0</v>
      </c>
      <c r="F228" s="125">
        <f t="shared" ref="F228:L228" si="60">SUM(F229:F231)</f>
        <v>5481000</v>
      </c>
      <c r="G228" s="125">
        <f t="shared" si="60"/>
        <v>0</v>
      </c>
      <c r="H228" s="125">
        <f t="shared" si="60"/>
        <v>0</v>
      </c>
      <c r="I228" s="125">
        <f t="shared" si="60"/>
        <v>0</v>
      </c>
      <c r="J228" s="125">
        <f t="shared" si="60"/>
        <v>-230000</v>
      </c>
      <c r="K228" s="125">
        <f t="shared" si="60"/>
        <v>0</v>
      </c>
      <c r="L228" s="125">
        <f t="shared" si="60"/>
        <v>0</v>
      </c>
      <c r="M228" s="127"/>
      <c r="N228" s="112"/>
    </row>
    <row r="229" spans="1:14" s="110" customFormat="1" ht="18.350000000000001">
      <c r="A229" s="116"/>
      <c r="B229" s="123"/>
      <c r="C229" s="111" t="s">
        <v>40</v>
      </c>
      <c r="D229" s="109">
        <f t="shared" si="59"/>
        <v>1930000</v>
      </c>
      <c r="E229" s="109"/>
      <c r="F229" s="109">
        <v>1930000</v>
      </c>
      <c r="G229" s="109"/>
      <c r="H229" s="109"/>
      <c r="I229" s="109"/>
      <c r="J229" s="109"/>
      <c r="K229" s="109"/>
      <c r="L229" s="109"/>
      <c r="M229" s="115"/>
      <c r="N229" s="117"/>
    </row>
    <row r="230" spans="1:14" s="110" customFormat="1" ht="36.700000000000003">
      <c r="A230" s="116"/>
      <c r="B230" s="123"/>
      <c r="C230" s="111" t="s">
        <v>293</v>
      </c>
      <c r="D230" s="109">
        <f t="shared" si="59"/>
        <v>3551000</v>
      </c>
      <c r="E230" s="109"/>
      <c r="F230" s="109">
        <f>3174000+377000</f>
        <v>3551000</v>
      </c>
      <c r="G230" s="109"/>
      <c r="H230" s="109"/>
      <c r="I230" s="109"/>
      <c r="J230" s="109"/>
      <c r="K230" s="109"/>
      <c r="L230" s="109"/>
      <c r="M230" s="115"/>
      <c r="N230" s="117"/>
    </row>
    <row r="231" spans="1:14" s="110" customFormat="1" ht="55.05">
      <c r="A231" s="116"/>
      <c r="B231" s="116"/>
      <c r="C231" s="111" t="s">
        <v>292</v>
      </c>
      <c r="D231" s="109"/>
      <c r="E231" s="109"/>
      <c r="F231" s="109"/>
      <c r="G231" s="109"/>
      <c r="H231" s="109"/>
      <c r="I231" s="109"/>
      <c r="J231" s="109">
        <v>-230000</v>
      </c>
      <c r="K231" s="109"/>
      <c r="L231" s="109"/>
      <c r="M231" s="115"/>
      <c r="N231" s="117"/>
    </row>
    <row r="232" spans="1:14" s="91" customFormat="1" ht="18.350000000000001">
      <c r="A232" s="88"/>
      <c r="B232" s="88" t="s">
        <v>21</v>
      </c>
      <c r="C232" s="89" t="s">
        <v>22</v>
      </c>
      <c r="D232" s="90">
        <f t="shared" si="58"/>
        <v>-571359.52</v>
      </c>
      <c r="E232" s="90">
        <f>SUM(E233:E243)</f>
        <v>0</v>
      </c>
      <c r="F232" s="125">
        <f t="shared" ref="F232:L232" si="61">SUM(F233:F243)</f>
        <v>0</v>
      </c>
      <c r="G232" s="125">
        <f t="shared" si="61"/>
        <v>0</v>
      </c>
      <c r="H232" s="125">
        <f t="shared" si="61"/>
        <v>0</v>
      </c>
      <c r="I232" s="125">
        <f t="shared" si="61"/>
        <v>0</v>
      </c>
      <c r="J232" s="125">
        <f t="shared" si="61"/>
        <v>-571359.52</v>
      </c>
      <c r="K232" s="125">
        <f t="shared" si="61"/>
        <v>0</v>
      </c>
      <c r="L232" s="125">
        <f t="shared" si="61"/>
        <v>0</v>
      </c>
      <c r="N232" s="92"/>
    </row>
    <row r="233" spans="1:14" s="14" customFormat="1" ht="55.05">
      <c r="A233" s="37"/>
      <c r="B233" s="65"/>
      <c r="C233" s="18" t="s">
        <v>167</v>
      </c>
      <c r="D233" s="12">
        <f t="shared" si="58"/>
        <v>-65633.52</v>
      </c>
      <c r="E233" s="12"/>
      <c r="F233" s="12"/>
      <c r="G233" s="12"/>
      <c r="H233" s="12"/>
      <c r="I233" s="12"/>
      <c r="J233" s="12">
        <v>-65633.52</v>
      </c>
      <c r="K233" s="12"/>
      <c r="L233" s="12"/>
      <c r="N233" s="32"/>
    </row>
    <row r="234" spans="1:14" s="14" customFormat="1" ht="73.400000000000006">
      <c r="A234" s="37"/>
      <c r="B234" s="65"/>
      <c r="C234" s="18" t="s">
        <v>73</v>
      </c>
      <c r="D234" s="12">
        <f t="shared" si="58"/>
        <v>221397.97</v>
      </c>
      <c r="E234" s="12"/>
      <c r="F234" s="12"/>
      <c r="G234" s="12"/>
      <c r="H234" s="12"/>
      <c r="I234" s="12"/>
      <c r="J234" s="12">
        <v>221397.97</v>
      </c>
      <c r="K234" s="12"/>
      <c r="L234" s="12"/>
      <c r="N234" s="32"/>
    </row>
    <row r="235" spans="1:14" s="14" customFormat="1" ht="55.05">
      <c r="A235" s="37"/>
      <c r="B235" s="65"/>
      <c r="C235" s="18" t="s">
        <v>77</v>
      </c>
      <c r="D235" s="12">
        <f t="shared" si="58"/>
        <v>68045</v>
      </c>
      <c r="E235" s="12"/>
      <c r="F235" s="12"/>
      <c r="G235" s="12"/>
      <c r="H235" s="12"/>
      <c r="I235" s="12"/>
      <c r="J235" s="12">
        <v>68045</v>
      </c>
      <c r="K235" s="12"/>
      <c r="L235" s="12"/>
      <c r="M235" s="87"/>
      <c r="N235" s="32"/>
    </row>
    <row r="236" spans="1:14" s="14" customFormat="1" ht="73.400000000000006">
      <c r="A236" s="37"/>
      <c r="B236" s="37"/>
      <c r="C236" s="18" t="s">
        <v>31</v>
      </c>
      <c r="D236" s="12">
        <f t="shared" si="58"/>
        <v>-111493.37</v>
      </c>
      <c r="E236" s="12"/>
      <c r="F236" s="12"/>
      <c r="G236" s="12"/>
      <c r="H236" s="12"/>
      <c r="I236" s="12"/>
      <c r="J236" s="12">
        <v>-111493.37</v>
      </c>
      <c r="K236" s="12"/>
      <c r="L236" s="12"/>
      <c r="N236" s="32"/>
    </row>
    <row r="237" spans="1:14" s="14" customFormat="1" ht="55.05">
      <c r="A237" s="37"/>
      <c r="B237" s="37"/>
      <c r="C237" s="111" t="s">
        <v>256</v>
      </c>
      <c r="D237" s="12">
        <f t="shared" si="58"/>
        <v>111493.37</v>
      </c>
      <c r="E237" s="12"/>
      <c r="F237" s="12"/>
      <c r="G237" s="12"/>
      <c r="H237" s="12"/>
      <c r="I237" s="12"/>
      <c r="J237" s="12">
        <v>111493.37</v>
      </c>
      <c r="K237" s="12"/>
      <c r="L237" s="12"/>
      <c r="N237" s="32"/>
    </row>
    <row r="238" spans="1:14" s="14" customFormat="1" ht="36.700000000000003">
      <c r="A238" s="37"/>
      <c r="B238" s="84"/>
      <c r="C238" s="18" t="s">
        <v>49</v>
      </c>
      <c r="D238" s="12">
        <f t="shared" si="58"/>
        <v>-32320.57</v>
      </c>
      <c r="E238" s="12"/>
      <c r="F238" s="12"/>
      <c r="G238" s="12"/>
      <c r="H238" s="12"/>
      <c r="I238" s="12"/>
      <c r="J238" s="12">
        <v>-32320.57</v>
      </c>
      <c r="K238" s="12"/>
      <c r="L238" s="12"/>
      <c r="N238" s="32"/>
    </row>
    <row r="239" spans="1:14" s="14" customFormat="1" ht="55.05">
      <c r="A239" s="37"/>
      <c r="B239" s="84"/>
      <c r="C239" s="18" t="s">
        <v>50</v>
      </c>
      <c r="D239" s="12">
        <f t="shared" si="58"/>
        <v>417218.57</v>
      </c>
      <c r="E239" s="12"/>
      <c r="F239" s="12"/>
      <c r="G239" s="12"/>
      <c r="H239" s="12"/>
      <c r="I239" s="12"/>
      <c r="J239" s="12">
        <v>417218.57</v>
      </c>
      <c r="K239" s="12"/>
      <c r="L239" s="12"/>
      <c r="N239" s="32"/>
    </row>
    <row r="240" spans="1:14" s="14" customFormat="1" ht="55.05">
      <c r="A240" s="37"/>
      <c r="B240" s="65"/>
      <c r="C240" s="18" t="s">
        <v>72</v>
      </c>
      <c r="D240" s="12">
        <f t="shared" si="58"/>
        <v>-221397.97</v>
      </c>
      <c r="E240" s="12"/>
      <c r="F240" s="12"/>
      <c r="G240" s="12"/>
      <c r="H240" s="12"/>
      <c r="I240" s="12"/>
      <c r="J240" s="12">
        <v>-221397.97</v>
      </c>
      <c r="K240" s="12"/>
      <c r="L240" s="12"/>
      <c r="M240" s="38"/>
      <c r="N240" s="32"/>
    </row>
    <row r="241" spans="1:14" s="14" customFormat="1" ht="55.05">
      <c r="A241" s="37"/>
      <c r="B241" s="67"/>
      <c r="C241" s="98" t="s">
        <v>186</v>
      </c>
      <c r="D241" s="12">
        <f t="shared" si="58"/>
        <v>-53400</v>
      </c>
      <c r="E241" s="12"/>
      <c r="F241" s="12"/>
      <c r="G241" s="12"/>
      <c r="H241" s="12"/>
      <c r="I241" s="12"/>
      <c r="J241" s="12">
        <v>-53400</v>
      </c>
      <c r="K241" s="12"/>
      <c r="L241" s="12"/>
      <c r="M241" s="38"/>
      <c r="N241" s="32"/>
    </row>
    <row r="242" spans="1:14" s="14" customFormat="1" ht="55.05">
      <c r="A242" s="37"/>
      <c r="B242" s="67"/>
      <c r="C242" s="98" t="s">
        <v>206</v>
      </c>
      <c r="D242" s="12">
        <f t="shared" si="58"/>
        <v>70000</v>
      </c>
      <c r="E242" s="12"/>
      <c r="F242" s="12"/>
      <c r="G242" s="12"/>
      <c r="H242" s="12"/>
      <c r="I242" s="12"/>
      <c r="J242" s="12">
        <v>70000</v>
      </c>
      <c r="K242" s="12"/>
      <c r="L242" s="12"/>
      <c r="M242" s="38"/>
      <c r="N242" s="32"/>
    </row>
    <row r="243" spans="1:14" s="110" customFormat="1" ht="73.400000000000006">
      <c r="A243" s="116"/>
      <c r="B243" s="121"/>
      <c r="C243" s="98" t="s">
        <v>236</v>
      </c>
      <c r="D243" s="109">
        <f t="shared" si="58"/>
        <v>-975269</v>
      </c>
      <c r="E243" s="109"/>
      <c r="F243" s="109"/>
      <c r="G243" s="109"/>
      <c r="H243" s="109"/>
      <c r="I243" s="109"/>
      <c r="J243" s="109">
        <v>-975269</v>
      </c>
      <c r="K243" s="109"/>
      <c r="L243" s="109"/>
      <c r="M243" s="117"/>
      <c r="N243" s="115"/>
    </row>
    <row r="244" spans="1:14" s="91" customFormat="1" ht="18.350000000000001">
      <c r="A244" s="88"/>
      <c r="B244" s="88" t="s">
        <v>41</v>
      </c>
      <c r="C244" s="97" t="s">
        <v>42</v>
      </c>
      <c r="D244" s="90">
        <f t="shared" si="58"/>
        <v>8657800</v>
      </c>
      <c r="E244" s="90">
        <f>SUM(E245:E248)</f>
        <v>0</v>
      </c>
      <c r="F244" s="125">
        <f t="shared" ref="F244:L244" si="62">SUM(F245:F248)</f>
        <v>8400500</v>
      </c>
      <c r="G244" s="125">
        <f t="shared" si="62"/>
        <v>0</v>
      </c>
      <c r="H244" s="125">
        <f t="shared" si="62"/>
        <v>0</v>
      </c>
      <c r="I244" s="125">
        <f t="shared" si="62"/>
        <v>0</v>
      </c>
      <c r="J244" s="125">
        <f t="shared" si="62"/>
        <v>257300</v>
      </c>
      <c r="K244" s="125">
        <f t="shared" si="62"/>
        <v>0</v>
      </c>
      <c r="L244" s="125">
        <f t="shared" si="62"/>
        <v>0</v>
      </c>
      <c r="M244" s="92"/>
      <c r="N244" s="24"/>
    </row>
    <row r="245" spans="1:14" s="114" customFormat="1" ht="86.95" customHeight="1">
      <c r="A245" s="118"/>
      <c r="B245" s="118"/>
      <c r="C245" s="120" t="s">
        <v>257</v>
      </c>
      <c r="D245" s="30">
        <f t="shared" si="58"/>
        <v>1377300</v>
      </c>
      <c r="E245" s="30"/>
      <c r="F245" s="30">
        <v>1350000</v>
      </c>
      <c r="G245" s="30"/>
      <c r="H245" s="30"/>
      <c r="I245" s="30"/>
      <c r="J245" s="30">
        <f>27300</f>
        <v>27300</v>
      </c>
      <c r="K245" s="30"/>
      <c r="L245" s="30"/>
      <c r="M245" s="79"/>
      <c r="N245" s="80"/>
    </row>
    <row r="246" spans="1:14" s="114" customFormat="1" ht="36.700000000000003">
      <c r="A246" s="118"/>
      <c r="B246" s="118"/>
      <c r="C246" s="120" t="s">
        <v>258</v>
      </c>
      <c r="D246" s="30">
        <f t="shared" si="58"/>
        <v>1695000</v>
      </c>
      <c r="E246" s="30"/>
      <c r="F246" s="30">
        <f>1465000</f>
        <v>1465000</v>
      </c>
      <c r="G246" s="30"/>
      <c r="H246" s="30"/>
      <c r="I246" s="30"/>
      <c r="J246" s="30">
        <f>230000</f>
        <v>230000</v>
      </c>
      <c r="K246" s="30"/>
      <c r="L246" s="30"/>
      <c r="M246" s="79"/>
      <c r="N246" s="80"/>
    </row>
    <row r="247" spans="1:14" s="114" customFormat="1" ht="73.400000000000006">
      <c r="A247" s="118"/>
      <c r="B247" s="69"/>
      <c r="C247" s="71" t="s">
        <v>325</v>
      </c>
      <c r="D247" s="30">
        <f t="shared" ref="D247" si="63">SUM(E247:J247)</f>
        <v>5370000</v>
      </c>
      <c r="E247" s="30"/>
      <c r="F247" s="30">
        <v>5370000</v>
      </c>
      <c r="G247" s="30"/>
      <c r="H247" s="30"/>
      <c r="I247" s="30"/>
      <c r="J247" s="30"/>
      <c r="K247" s="30"/>
      <c r="L247" s="30"/>
      <c r="M247" s="79"/>
      <c r="N247" s="58"/>
    </row>
    <row r="248" spans="1:14" s="114" customFormat="1" ht="91.7">
      <c r="A248" s="118"/>
      <c r="B248" s="118"/>
      <c r="C248" s="120" t="s">
        <v>230</v>
      </c>
      <c r="D248" s="30">
        <f t="shared" ref="D248" si="64">SUM(E248:J248)</f>
        <v>215500</v>
      </c>
      <c r="E248" s="30"/>
      <c r="F248" s="30">
        <f>215500</f>
        <v>215500</v>
      </c>
      <c r="G248" s="30"/>
      <c r="H248" s="30"/>
      <c r="I248" s="30"/>
      <c r="J248" s="30"/>
      <c r="K248" s="30"/>
      <c r="L248" s="30"/>
      <c r="M248" s="79"/>
      <c r="N248" s="80"/>
    </row>
    <row r="249" spans="1:14" s="91" customFormat="1" ht="36.700000000000003">
      <c r="A249" s="88"/>
      <c r="B249" s="88" t="s">
        <v>124</v>
      </c>
      <c r="C249" s="95" t="s">
        <v>125</v>
      </c>
      <c r="D249" s="90">
        <f t="shared" si="58"/>
        <v>0</v>
      </c>
      <c r="E249" s="90">
        <f>E250</f>
        <v>0</v>
      </c>
      <c r="F249" s="90">
        <f t="shared" ref="F249:L249" si="65">F250</f>
        <v>0</v>
      </c>
      <c r="G249" s="90">
        <f t="shared" si="65"/>
        <v>0</v>
      </c>
      <c r="H249" s="90">
        <f t="shared" si="65"/>
        <v>0</v>
      </c>
      <c r="I249" s="90">
        <f t="shared" si="65"/>
        <v>-2220000</v>
      </c>
      <c r="J249" s="90">
        <f t="shared" si="65"/>
        <v>2220000</v>
      </c>
      <c r="K249" s="90">
        <f t="shared" si="65"/>
        <v>0</v>
      </c>
      <c r="L249" s="90">
        <f t="shared" si="65"/>
        <v>0</v>
      </c>
      <c r="M249" s="59"/>
      <c r="N249" s="24"/>
    </row>
    <row r="250" spans="1:14" s="31" customFormat="1" ht="36.700000000000003">
      <c r="A250" s="39"/>
      <c r="B250" s="39"/>
      <c r="C250" s="61" t="s">
        <v>159</v>
      </c>
      <c r="D250" s="30">
        <f t="shared" si="58"/>
        <v>0</v>
      </c>
      <c r="E250" s="30"/>
      <c r="F250" s="30"/>
      <c r="G250" s="30"/>
      <c r="H250" s="30"/>
      <c r="I250" s="30">
        <v>-2220000</v>
      </c>
      <c r="J250" s="30">
        <v>2220000</v>
      </c>
      <c r="K250" s="30"/>
      <c r="L250" s="30"/>
      <c r="M250" s="79"/>
      <c r="N250" s="80"/>
    </row>
    <row r="251" spans="1:14" s="91" customFormat="1" ht="18.350000000000001">
      <c r="A251" s="88"/>
      <c r="B251" s="88" t="s">
        <v>64</v>
      </c>
      <c r="C251" s="95" t="s">
        <v>65</v>
      </c>
      <c r="D251" s="90">
        <f t="shared" si="58"/>
        <v>10088307.460000001</v>
      </c>
      <c r="E251" s="90">
        <f>SUM(E252:E259)</f>
        <v>0</v>
      </c>
      <c r="F251" s="125">
        <f t="shared" ref="F251:L251" si="66">SUM(F252:F259)</f>
        <v>8612800</v>
      </c>
      <c r="G251" s="125">
        <f t="shared" si="66"/>
        <v>0</v>
      </c>
      <c r="H251" s="125">
        <f t="shared" si="66"/>
        <v>0</v>
      </c>
      <c r="I251" s="125">
        <f t="shared" si="66"/>
        <v>0</v>
      </c>
      <c r="J251" s="125">
        <f t="shared" si="66"/>
        <v>1475507.46</v>
      </c>
      <c r="K251" s="125">
        <f t="shared" si="66"/>
        <v>0</v>
      </c>
      <c r="L251" s="125">
        <f t="shared" si="66"/>
        <v>0</v>
      </c>
      <c r="M251" s="59"/>
      <c r="N251" s="24"/>
    </row>
    <row r="252" spans="1:14" s="132" customFormat="1" ht="55.05">
      <c r="A252" s="129"/>
      <c r="B252" s="65"/>
      <c r="C252" s="136" t="s">
        <v>324</v>
      </c>
      <c r="D252" s="137">
        <f t="shared" si="58"/>
        <v>100000</v>
      </c>
      <c r="E252" s="137"/>
      <c r="F252" s="137"/>
      <c r="G252" s="137"/>
      <c r="H252" s="137"/>
      <c r="I252" s="137"/>
      <c r="J252" s="137">
        <v>100000</v>
      </c>
      <c r="K252" s="137"/>
      <c r="L252" s="137"/>
      <c r="M252" s="87"/>
      <c r="N252" s="138"/>
    </row>
    <row r="253" spans="1:14" s="110" customFormat="1" ht="36.700000000000003">
      <c r="A253" s="116"/>
      <c r="B253" s="65"/>
      <c r="C253" s="120" t="s">
        <v>233</v>
      </c>
      <c r="D253" s="30">
        <f t="shared" si="58"/>
        <v>150000</v>
      </c>
      <c r="E253" s="30"/>
      <c r="F253" s="30"/>
      <c r="G253" s="30"/>
      <c r="H253" s="30"/>
      <c r="I253" s="30"/>
      <c r="J253" s="30">
        <v>150000</v>
      </c>
      <c r="K253" s="30"/>
      <c r="L253" s="30"/>
      <c r="M253" s="87"/>
      <c r="N253" s="112"/>
    </row>
    <row r="254" spans="1:14" s="110" customFormat="1" ht="36.700000000000003">
      <c r="A254" s="116"/>
      <c r="B254" s="65"/>
      <c r="C254" s="120" t="s">
        <v>259</v>
      </c>
      <c r="D254" s="30">
        <f t="shared" si="58"/>
        <v>150000</v>
      </c>
      <c r="E254" s="30"/>
      <c r="F254" s="30"/>
      <c r="G254" s="30"/>
      <c r="H254" s="30"/>
      <c r="I254" s="30"/>
      <c r="J254" s="30">
        <v>150000</v>
      </c>
      <c r="K254" s="30"/>
      <c r="L254" s="30"/>
      <c r="M254" s="87"/>
      <c r="N254" s="112"/>
    </row>
    <row r="255" spans="1:14" s="110" customFormat="1" ht="36.700000000000003">
      <c r="A255" s="116"/>
      <c r="B255" s="65"/>
      <c r="C255" s="120" t="s">
        <v>317</v>
      </c>
      <c r="D255" s="30">
        <f t="shared" si="58"/>
        <v>-24062.54</v>
      </c>
      <c r="E255" s="30"/>
      <c r="F255" s="30"/>
      <c r="G255" s="30"/>
      <c r="H255" s="30"/>
      <c r="I255" s="30"/>
      <c r="J255" s="30">
        <v>-24062.54</v>
      </c>
      <c r="K255" s="30"/>
      <c r="L255" s="30"/>
      <c r="M255" s="87"/>
      <c r="N255" s="112"/>
    </row>
    <row r="256" spans="1:14" s="14" customFormat="1" ht="36.700000000000003">
      <c r="A256" s="37"/>
      <c r="B256" s="65"/>
      <c r="C256" s="61" t="s">
        <v>78</v>
      </c>
      <c r="D256" s="30">
        <f t="shared" si="58"/>
        <v>999570</v>
      </c>
      <c r="E256" s="30"/>
      <c r="F256" s="30"/>
      <c r="G256" s="30"/>
      <c r="H256" s="30"/>
      <c r="I256" s="30"/>
      <c r="J256" s="30">
        <v>999570</v>
      </c>
      <c r="K256" s="30"/>
      <c r="L256" s="30"/>
      <c r="M256" s="87"/>
      <c r="N256" s="24"/>
    </row>
    <row r="257" spans="1:14" s="110" customFormat="1" ht="36.700000000000003">
      <c r="A257" s="116"/>
      <c r="B257" s="65"/>
      <c r="C257" s="120" t="s">
        <v>235</v>
      </c>
      <c r="D257" s="30">
        <f t="shared" si="58"/>
        <v>100000</v>
      </c>
      <c r="E257" s="30"/>
      <c r="F257" s="30"/>
      <c r="G257" s="30"/>
      <c r="H257" s="30"/>
      <c r="I257" s="30"/>
      <c r="J257" s="30">
        <v>100000</v>
      </c>
      <c r="K257" s="30"/>
      <c r="L257" s="30"/>
      <c r="M257" s="87"/>
      <c r="N257" s="112"/>
    </row>
    <row r="258" spans="1:14" s="14" customFormat="1" ht="73.400000000000006">
      <c r="A258" s="37"/>
      <c r="B258" s="67"/>
      <c r="C258" s="61" t="s">
        <v>207</v>
      </c>
      <c r="D258" s="30">
        <f t="shared" si="58"/>
        <v>5411800</v>
      </c>
      <c r="E258" s="30"/>
      <c r="F258" s="30">
        <v>5411800</v>
      </c>
      <c r="G258" s="30"/>
      <c r="H258" s="30"/>
      <c r="I258" s="30"/>
      <c r="J258" s="30"/>
      <c r="K258" s="30"/>
      <c r="L258" s="30"/>
      <c r="M258" s="87"/>
      <c r="N258" s="24"/>
    </row>
    <row r="259" spans="1:14" s="14" customFormat="1" ht="55.05">
      <c r="A259" s="37"/>
      <c r="B259" s="67"/>
      <c r="C259" s="61" t="s">
        <v>130</v>
      </c>
      <c r="D259" s="30">
        <f t="shared" si="58"/>
        <v>3201000</v>
      </c>
      <c r="E259" s="30"/>
      <c r="F259" s="30">
        <v>3201000</v>
      </c>
      <c r="G259" s="30"/>
      <c r="H259" s="30"/>
      <c r="I259" s="30"/>
      <c r="J259" s="30"/>
      <c r="K259" s="30"/>
      <c r="L259" s="30"/>
      <c r="M259" s="87"/>
      <c r="N259" s="24"/>
    </row>
    <row r="260" spans="1:14" s="91" customFormat="1" ht="36.700000000000003">
      <c r="A260" s="88"/>
      <c r="B260" s="103" t="s">
        <v>58</v>
      </c>
      <c r="C260" s="95" t="s">
        <v>59</v>
      </c>
      <c r="D260" s="90">
        <f t="shared" si="58"/>
        <v>13625800</v>
      </c>
      <c r="E260" s="90">
        <f>SUM(E261:E265)</f>
        <v>0</v>
      </c>
      <c r="F260" s="125">
        <f t="shared" ref="F260:L260" si="67">SUM(F261:F265)</f>
        <v>13770800</v>
      </c>
      <c r="G260" s="125">
        <f t="shared" si="67"/>
        <v>0</v>
      </c>
      <c r="H260" s="125">
        <f t="shared" si="67"/>
        <v>0</v>
      </c>
      <c r="I260" s="125">
        <f t="shared" si="67"/>
        <v>0</v>
      </c>
      <c r="J260" s="125">
        <f t="shared" si="67"/>
        <v>-145000</v>
      </c>
      <c r="K260" s="125">
        <f t="shared" si="67"/>
        <v>0</v>
      </c>
      <c r="L260" s="125">
        <f t="shared" si="67"/>
        <v>0</v>
      </c>
      <c r="M260" s="106"/>
      <c r="N260" s="24"/>
    </row>
    <row r="261" spans="1:14" s="14" customFormat="1" ht="91.7">
      <c r="A261" s="37"/>
      <c r="B261" s="121"/>
      <c r="C261" s="61" t="s">
        <v>129</v>
      </c>
      <c r="D261" s="30">
        <f t="shared" si="58"/>
        <v>-145000</v>
      </c>
      <c r="E261" s="30"/>
      <c r="F261" s="30"/>
      <c r="G261" s="30"/>
      <c r="H261" s="30"/>
      <c r="I261" s="30"/>
      <c r="J261" s="30">
        <v>-145000</v>
      </c>
      <c r="K261" s="30"/>
      <c r="L261" s="30"/>
      <c r="M261" s="87"/>
      <c r="N261" s="24"/>
    </row>
    <row r="262" spans="1:14" s="14" customFormat="1" ht="91.7">
      <c r="A262" s="37"/>
      <c r="B262" s="67"/>
      <c r="C262" s="61" t="s">
        <v>198</v>
      </c>
      <c r="D262" s="30">
        <f t="shared" si="58"/>
        <v>7945700</v>
      </c>
      <c r="E262" s="30"/>
      <c r="F262" s="30">
        <v>7945700</v>
      </c>
      <c r="G262" s="30"/>
      <c r="H262" s="30"/>
      <c r="I262" s="30"/>
      <c r="J262" s="30"/>
      <c r="K262" s="30"/>
      <c r="L262" s="30"/>
      <c r="M262" s="87"/>
      <c r="N262" s="24"/>
    </row>
    <row r="263" spans="1:14" s="14" customFormat="1" ht="73.400000000000006">
      <c r="A263" s="37"/>
      <c r="B263" s="67"/>
      <c r="C263" s="61" t="s">
        <v>131</v>
      </c>
      <c r="D263" s="30">
        <f t="shared" si="58"/>
        <v>907900</v>
      </c>
      <c r="E263" s="30"/>
      <c r="F263" s="30">
        <v>907900</v>
      </c>
      <c r="G263" s="30"/>
      <c r="H263" s="30"/>
      <c r="I263" s="30"/>
      <c r="J263" s="30"/>
      <c r="K263" s="30"/>
      <c r="L263" s="30"/>
      <c r="M263" s="87"/>
      <c r="N263" s="24"/>
    </row>
    <row r="264" spans="1:14" s="14" customFormat="1" ht="73.400000000000006">
      <c r="A264" s="37"/>
      <c r="B264" s="67"/>
      <c r="C264" s="61" t="s">
        <v>132</v>
      </c>
      <c r="D264" s="30">
        <f t="shared" si="58"/>
        <v>1917200</v>
      </c>
      <c r="E264" s="30"/>
      <c r="F264" s="30">
        <v>1917200</v>
      </c>
      <c r="G264" s="30"/>
      <c r="H264" s="30"/>
      <c r="I264" s="30"/>
      <c r="J264" s="30"/>
      <c r="K264" s="30"/>
      <c r="L264" s="30"/>
      <c r="M264" s="87"/>
      <c r="N264" s="24"/>
    </row>
    <row r="265" spans="1:14" s="110" customFormat="1" ht="91.7">
      <c r="A265" s="116"/>
      <c r="B265" s="121"/>
      <c r="C265" s="120" t="s">
        <v>139</v>
      </c>
      <c r="D265" s="30">
        <f t="shared" si="58"/>
        <v>3000000</v>
      </c>
      <c r="E265" s="30"/>
      <c r="F265" s="30">
        <v>3000000</v>
      </c>
      <c r="G265" s="30"/>
      <c r="H265" s="30"/>
      <c r="I265" s="30"/>
      <c r="J265" s="30"/>
      <c r="K265" s="30"/>
      <c r="L265" s="30"/>
      <c r="M265" s="87"/>
      <c r="N265" s="112"/>
    </row>
    <row r="266" spans="1:14" s="91" customFormat="1" ht="18.350000000000001">
      <c r="A266" s="88"/>
      <c r="B266" s="103" t="s">
        <v>133</v>
      </c>
      <c r="C266" s="95" t="s">
        <v>188</v>
      </c>
      <c r="D266" s="90">
        <f t="shared" si="58"/>
        <v>-90800</v>
      </c>
      <c r="E266" s="90">
        <f>E267</f>
        <v>0</v>
      </c>
      <c r="F266" s="90">
        <f t="shared" ref="F266:J266" si="68">F267</f>
        <v>0</v>
      </c>
      <c r="G266" s="90">
        <f t="shared" si="68"/>
        <v>0</v>
      </c>
      <c r="H266" s="90">
        <f t="shared" si="68"/>
        <v>0</v>
      </c>
      <c r="I266" s="90">
        <f t="shared" si="68"/>
        <v>0</v>
      </c>
      <c r="J266" s="90">
        <f t="shared" si="68"/>
        <v>-90800</v>
      </c>
      <c r="K266" s="90"/>
      <c r="L266" s="90"/>
      <c r="M266" s="106"/>
      <c r="N266" s="24"/>
    </row>
    <row r="267" spans="1:14" s="31" customFormat="1" ht="36.700000000000003">
      <c r="A267" s="116"/>
      <c r="B267" s="121"/>
      <c r="C267" s="61" t="s">
        <v>187</v>
      </c>
      <c r="D267" s="30">
        <f t="shared" si="58"/>
        <v>-90800</v>
      </c>
      <c r="E267" s="30"/>
      <c r="F267" s="30"/>
      <c r="G267" s="30"/>
      <c r="H267" s="30"/>
      <c r="I267" s="30"/>
      <c r="J267" s="30">
        <v>-90800</v>
      </c>
      <c r="K267" s="30"/>
      <c r="L267" s="30"/>
      <c r="M267" s="99"/>
      <c r="N267" s="80"/>
    </row>
    <row r="268" spans="1:14" s="8" customFormat="1" ht="20.399999999999999">
      <c r="A268" s="46" t="s">
        <v>123</v>
      </c>
      <c r="B268" s="26"/>
      <c r="C268" s="28" t="s">
        <v>18</v>
      </c>
      <c r="D268" s="27">
        <f t="shared" si="58"/>
        <v>-242800</v>
      </c>
      <c r="E268" s="27">
        <f>E269</f>
        <v>0</v>
      </c>
      <c r="F268" s="27">
        <f t="shared" ref="F268:J268" si="69">F269</f>
        <v>0</v>
      </c>
      <c r="G268" s="27">
        <f t="shared" si="69"/>
        <v>0</v>
      </c>
      <c r="H268" s="27">
        <f t="shared" si="69"/>
        <v>0</v>
      </c>
      <c r="I268" s="27">
        <f t="shared" si="69"/>
        <v>-1442800</v>
      </c>
      <c r="J268" s="27">
        <f t="shared" si="69"/>
        <v>1200000</v>
      </c>
      <c r="K268" s="27"/>
      <c r="L268" s="27"/>
      <c r="M268" s="35"/>
      <c r="N268" s="41"/>
    </row>
    <row r="269" spans="1:14" s="14" customFormat="1" ht="18.350000000000001">
      <c r="A269" s="37"/>
      <c r="B269" s="11" t="s">
        <v>19</v>
      </c>
      <c r="C269" s="18" t="s">
        <v>20</v>
      </c>
      <c r="D269" s="12">
        <f t="shared" si="58"/>
        <v>-242800</v>
      </c>
      <c r="E269" s="12">
        <f>E270+E271+E272+E273+E274</f>
        <v>0</v>
      </c>
      <c r="F269" s="109">
        <f t="shared" ref="F269:L269" si="70">F270+F271+F272+F273+F274</f>
        <v>0</v>
      </c>
      <c r="G269" s="109">
        <f t="shared" si="70"/>
        <v>0</v>
      </c>
      <c r="H269" s="109">
        <f t="shared" si="70"/>
        <v>0</v>
      </c>
      <c r="I269" s="109">
        <f t="shared" si="70"/>
        <v>-1442800</v>
      </c>
      <c r="J269" s="109">
        <f t="shared" si="70"/>
        <v>1200000</v>
      </c>
      <c r="K269" s="109">
        <f t="shared" si="70"/>
        <v>0</v>
      </c>
      <c r="L269" s="109">
        <f t="shared" si="70"/>
        <v>0</v>
      </c>
      <c r="M269" s="32"/>
      <c r="N269" s="24"/>
    </row>
    <row r="270" spans="1:14" s="14" customFormat="1" ht="46.2" customHeight="1">
      <c r="A270" s="37"/>
      <c r="B270" s="11"/>
      <c r="C270" s="18" t="s">
        <v>208</v>
      </c>
      <c r="D270" s="12">
        <f t="shared" si="58"/>
        <v>-300000</v>
      </c>
      <c r="E270" s="12"/>
      <c r="F270" s="12"/>
      <c r="G270" s="12"/>
      <c r="H270" s="12"/>
      <c r="I270" s="12">
        <v>-300000</v>
      </c>
      <c r="J270" s="12"/>
      <c r="K270" s="12"/>
      <c r="L270" s="12"/>
      <c r="M270" s="32"/>
      <c r="N270" s="24"/>
    </row>
    <row r="271" spans="1:14" s="110" customFormat="1" ht="46.2" customHeight="1">
      <c r="A271" s="116"/>
      <c r="B271" s="11"/>
      <c r="C271" s="111" t="s">
        <v>321</v>
      </c>
      <c r="D271" s="109">
        <f t="shared" si="58"/>
        <v>-1600000</v>
      </c>
      <c r="E271" s="109"/>
      <c r="F271" s="109"/>
      <c r="G271" s="109"/>
      <c r="H271" s="109"/>
      <c r="I271" s="109">
        <v>-1600000</v>
      </c>
      <c r="J271" s="109"/>
      <c r="K271" s="109"/>
      <c r="L271" s="109"/>
      <c r="M271" s="115"/>
      <c r="N271" s="112"/>
    </row>
    <row r="272" spans="1:14" s="110" customFormat="1" ht="32.6" customHeight="1">
      <c r="A272" s="116"/>
      <c r="B272" s="11"/>
      <c r="C272" s="111" t="s">
        <v>322</v>
      </c>
      <c r="D272" s="109">
        <f t="shared" si="58"/>
        <v>1200000</v>
      </c>
      <c r="E272" s="109"/>
      <c r="F272" s="109"/>
      <c r="G272" s="109"/>
      <c r="H272" s="109"/>
      <c r="I272" s="109"/>
      <c r="J272" s="109">
        <v>1200000</v>
      </c>
      <c r="K272" s="109"/>
      <c r="L272" s="109"/>
      <c r="M272" s="115"/>
      <c r="N272" s="112"/>
    </row>
    <row r="273" spans="1:14" s="14" customFormat="1" ht="73.400000000000006">
      <c r="A273" s="37"/>
      <c r="B273" s="11"/>
      <c r="C273" s="13" t="s">
        <v>209</v>
      </c>
      <c r="D273" s="12">
        <f t="shared" si="58"/>
        <v>381200</v>
      </c>
      <c r="E273" s="12"/>
      <c r="F273" s="12"/>
      <c r="G273" s="12"/>
      <c r="H273" s="12"/>
      <c r="I273" s="12">
        <v>381200</v>
      </c>
      <c r="J273" s="12"/>
      <c r="K273" s="12"/>
      <c r="L273" s="12"/>
      <c r="M273" s="32"/>
      <c r="N273" s="24"/>
    </row>
    <row r="274" spans="1:14" s="110" customFormat="1" ht="55.05">
      <c r="A274" s="116"/>
      <c r="B274" s="116"/>
      <c r="C274" s="13" t="s">
        <v>294</v>
      </c>
      <c r="D274" s="109">
        <f t="shared" si="58"/>
        <v>76000</v>
      </c>
      <c r="E274" s="109"/>
      <c r="F274" s="109"/>
      <c r="G274" s="109"/>
      <c r="H274" s="109"/>
      <c r="I274" s="109">
        <v>76000</v>
      </c>
      <c r="J274" s="109"/>
      <c r="K274" s="109"/>
      <c r="L274" s="109"/>
      <c r="M274" s="115"/>
      <c r="N274" s="112"/>
    </row>
    <row r="275" spans="1:14" s="8" customFormat="1" ht="20.399999999999999">
      <c r="A275" s="46" t="s">
        <v>189</v>
      </c>
      <c r="B275" s="26"/>
      <c r="C275" s="28" t="s">
        <v>13</v>
      </c>
      <c r="D275" s="27">
        <f>SUM(E275:J275)</f>
        <v>21075269</v>
      </c>
      <c r="E275" s="27">
        <f>E276+E278+E280</f>
        <v>15200000</v>
      </c>
      <c r="F275" s="113">
        <f t="shared" ref="F275:L275" si="71">F276+F278+F280</f>
        <v>4900000</v>
      </c>
      <c r="G275" s="113">
        <f t="shared" si="71"/>
        <v>0</v>
      </c>
      <c r="H275" s="113">
        <f t="shared" si="71"/>
        <v>0</v>
      </c>
      <c r="I275" s="113">
        <f t="shared" si="71"/>
        <v>394069</v>
      </c>
      <c r="J275" s="113">
        <f t="shared" si="71"/>
        <v>581200</v>
      </c>
      <c r="K275" s="113">
        <f t="shared" si="71"/>
        <v>0</v>
      </c>
      <c r="L275" s="113">
        <f t="shared" si="71"/>
        <v>0</v>
      </c>
      <c r="M275" s="35"/>
      <c r="N275" s="41"/>
    </row>
    <row r="276" spans="1:14" s="14" customFormat="1" ht="42.8" customHeight="1">
      <c r="A276" s="37"/>
      <c r="B276" s="11" t="s">
        <v>102</v>
      </c>
      <c r="C276" s="18" t="s">
        <v>160</v>
      </c>
      <c r="D276" s="12">
        <f>SUM(E276:J276)</f>
        <v>0</v>
      </c>
      <c r="E276" s="12">
        <f>E277</f>
        <v>0</v>
      </c>
      <c r="F276" s="12">
        <f t="shared" ref="F276:L276" si="72">F277</f>
        <v>0</v>
      </c>
      <c r="G276" s="12"/>
      <c r="H276" s="12"/>
      <c r="I276" s="12">
        <f t="shared" si="72"/>
        <v>-20000</v>
      </c>
      <c r="J276" s="12">
        <f t="shared" si="72"/>
        <v>20000</v>
      </c>
      <c r="K276" s="12">
        <f t="shared" si="72"/>
        <v>0</v>
      </c>
      <c r="L276" s="12">
        <f t="shared" si="72"/>
        <v>0</v>
      </c>
      <c r="M276" s="32"/>
      <c r="N276" s="38"/>
    </row>
    <row r="277" spans="1:14" s="14" customFormat="1" ht="18.350000000000001">
      <c r="A277" s="37"/>
      <c r="B277" s="11"/>
      <c r="C277" s="51" t="s">
        <v>161</v>
      </c>
      <c r="D277" s="12">
        <f t="shared" ref="D277" si="73">SUM(E277:J277)</f>
        <v>0</v>
      </c>
      <c r="E277" s="12"/>
      <c r="F277" s="12"/>
      <c r="G277" s="12"/>
      <c r="H277" s="12"/>
      <c r="I277" s="12">
        <v>-20000</v>
      </c>
      <c r="J277" s="12">
        <v>20000</v>
      </c>
      <c r="K277" s="12"/>
      <c r="L277" s="12"/>
      <c r="M277" s="32"/>
      <c r="N277" s="81"/>
    </row>
    <row r="278" spans="1:14" s="14" customFormat="1" ht="18.350000000000001">
      <c r="A278" s="37"/>
      <c r="B278" s="11" t="s">
        <v>14</v>
      </c>
      <c r="C278" s="18" t="s">
        <v>15</v>
      </c>
      <c r="D278" s="12">
        <f t="shared" ref="D278:D285" si="74">SUM(E278:J278)</f>
        <v>14800000</v>
      </c>
      <c r="E278" s="12">
        <f>E279</f>
        <v>14800000</v>
      </c>
      <c r="F278" s="109">
        <f t="shared" ref="F278:L278" si="75">F279</f>
        <v>0</v>
      </c>
      <c r="G278" s="109">
        <f t="shared" si="75"/>
        <v>0</v>
      </c>
      <c r="H278" s="109">
        <f t="shared" si="75"/>
        <v>0</v>
      </c>
      <c r="I278" s="109">
        <f t="shared" si="75"/>
        <v>0</v>
      </c>
      <c r="J278" s="109">
        <f t="shared" si="75"/>
        <v>0</v>
      </c>
      <c r="K278" s="109">
        <f t="shared" si="75"/>
        <v>0</v>
      </c>
      <c r="L278" s="109">
        <f t="shared" si="75"/>
        <v>0</v>
      </c>
      <c r="M278" s="32"/>
      <c r="N278" s="24"/>
    </row>
    <row r="279" spans="1:14" s="14" customFormat="1" ht="120.9" customHeight="1">
      <c r="A279" s="37"/>
      <c r="B279" s="11"/>
      <c r="C279" s="13" t="s">
        <v>30</v>
      </c>
      <c r="D279" s="12">
        <f t="shared" si="74"/>
        <v>14800000</v>
      </c>
      <c r="E279" s="12">
        <f>14800000-I279</f>
        <v>14800000</v>
      </c>
      <c r="F279" s="12"/>
      <c r="G279" s="12"/>
      <c r="H279" s="12"/>
      <c r="I279" s="12"/>
      <c r="J279" s="12"/>
      <c r="K279" s="12"/>
      <c r="L279" s="12"/>
      <c r="M279" s="32"/>
      <c r="N279" s="24"/>
    </row>
    <row r="280" spans="1:14" s="14" customFormat="1" ht="36.700000000000003">
      <c r="A280" s="37"/>
      <c r="B280" s="11" t="s">
        <v>16</v>
      </c>
      <c r="C280" s="13" t="s">
        <v>17</v>
      </c>
      <c r="D280" s="12">
        <f t="shared" si="74"/>
        <v>6275269</v>
      </c>
      <c r="E280" s="12">
        <f>E281+E282+E283+E284+E285</f>
        <v>400000</v>
      </c>
      <c r="F280" s="109">
        <f t="shared" ref="F280:L280" si="76">F281+F282+F283+F284+F285</f>
        <v>4900000</v>
      </c>
      <c r="G280" s="109">
        <f t="shared" si="76"/>
        <v>0</v>
      </c>
      <c r="H280" s="109">
        <f t="shared" si="76"/>
        <v>0</v>
      </c>
      <c r="I280" s="109">
        <f t="shared" si="76"/>
        <v>414069</v>
      </c>
      <c r="J280" s="109">
        <f t="shared" si="76"/>
        <v>561200</v>
      </c>
      <c r="K280" s="109">
        <f t="shared" si="76"/>
        <v>0</v>
      </c>
      <c r="L280" s="109">
        <f t="shared" si="76"/>
        <v>0</v>
      </c>
      <c r="M280" s="32"/>
      <c r="N280" s="24"/>
    </row>
    <row r="281" spans="1:14" s="14" customFormat="1" ht="60.45" customHeight="1">
      <c r="A281" s="37"/>
      <c r="B281" s="11"/>
      <c r="C281" s="13" t="s">
        <v>213</v>
      </c>
      <c r="D281" s="12">
        <f t="shared" si="74"/>
        <v>400000</v>
      </c>
      <c r="E281" s="12">
        <f>200000+200000</f>
        <v>400000</v>
      </c>
      <c r="F281" s="12"/>
      <c r="G281" s="12"/>
      <c r="H281" s="12"/>
      <c r="I281" s="12"/>
      <c r="J281" s="12"/>
      <c r="K281" s="12"/>
      <c r="L281" s="12"/>
      <c r="M281" s="32"/>
      <c r="N281" s="24"/>
    </row>
    <row r="282" spans="1:14" s="110" customFormat="1" ht="73.400000000000006">
      <c r="A282" s="116"/>
      <c r="B282" s="11"/>
      <c r="C282" s="13" t="s">
        <v>278</v>
      </c>
      <c r="D282" s="109">
        <f t="shared" si="74"/>
        <v>975269</v>
      </c>
      <c r="E282" s="109"/>
      <c r="F282" s="109"/>
      <c r="G282" s="109"/>
      <c r="H282" s="109"/>
      <c r="I282" s="109">
        <f>975269-161200</f>
        <v>814069</v>
      </c>
      <c r="J282" s="109">
        <v>161200</v>
      </c>
      <c r="K282" s="109"/>
      <c r="L282" s="109"/>
      <c r="M282" s="115"/>
      <c r="N282" s="112"/>
    </row>
    <row r="283" spans="1:14" s="110" customFormat="1" ht="73.400000000000006">
      <c r="A283" s="116"/>
      <c r="B283" s="11"/>
      <c r="C283" s="13" t="s">
        <v>282</v>
      </c>
      <c r="D283" s="109">
        <f t="shared" si="74"/>
        <v>450000</v>
      </c>
      <c r="E283" s="109"/>
      <c r="F283" s="109">
        <v>450000</v>
      </c>
      <c r="G283" s="109"/>
      <c r="H283" s="109"/>
      <c r="I283" s="109">
        <v>-400000</v>
      </c>
      <c r="J283" s="109">
        <v>400000</v>
      </c>
      <c r="K283" s="109"/>
      <c r="L283" s="109"/>
      <c r="M283" s="115"/>
      <c r="N283" s="112"/>
    </row>
    <row r="284" spans="1:14" s="110" customFormat="1" ht="91.7">
      <c r="A284" s="116"/>
      <c r="B284" s="11"/>
      <c r="C284" s="13" t="s">
        <v>326</v>
      </c>
      <c r="D284" s="109">
        <f t="shared" si="74"/>
        <v>3000000</v>
      </c>
      <c r="E284" s="109"/>
      <c r="F284" s="109">
        <v>3000000</v>
      </c>
      <c r="G284" s="109"/>
      <c r="H284" s="109"/>
      <c r="I284" s="109"/>
      <c r="J284" s="109"/>
      <c r="K284" s="109"/>
      <c r="L284" s="109"/>
      <c r="M284" s="115"/>
      <c r="N284" s="112"/>
    </row>
    <row r="285" spans="1:14" s="110" customFormat="1" ht="73.400000000000006">
      <c r="A285" s="116"/>
      <c r="B285" s="11"/>
      <c r="C285" s="13" t="s">
        <v>319</v>
      </c>
      <c r="D285" s="109">
        <f t="shared" si="74"/>
        <v>1450000</v>
      </c>
      <c r="E285" s="109"/>
      <c r="F285" s="109">
        <v>1450000</v>
      </c>
      <c r="G285" s="109"/>
      <c r="H285" s="109"/>
      <c r="I285" s="109"/>
      <c r="J285" s="109"/>
      <c r="K285" s="109"/>
      <c r="L285" s="109"/>
      <c r="M285" s="115"/>
      <c r="N285" s="112"/>
    </row>
    <row r="286" spans="1:14" s="9" customFormat="1" ht="21.1">
      <c r="A286" s="47"/>
      <c r="B286" s="20"/>
      <c r="C286" s="7" t="s">
        <v>4</v>
      </c>
      <c r="D286" s="15">
        <f>SUM(E286:L286)</f>
        <v>86994899.640000015</v>
      </c>
      <c r="E286" s="15">
        <f t="shared" ref="E286:J286" si="77">E5+E77+E101+E104+E111+E120+E52+E169+E268+E275</f>
        <v>38584900</v>
      </c>
      <c r="F286" s="15">
        <f t="shared" si="77"/>
        <v>44415100</v>
      </c>
      <c r="G286" s="15">
        <f t="shared" si="77"/>
        <v>40770</v>
      </c>
      <c r="H286" s="15">
        <f t="shared" si="77"/>
        <v>3676525.8</v>
      </c>
      <c r="I286" s="15">
        <f t="shared" si="77"/>
        <v>-12541606.6</v>
      </c>
      <c r="J286" s="15">
        <f t="shared" si="77"/>
        <v>12541606.600000001</v>
      </c>
      <c r="K286" s="15">
        <f>K5+K77+K101+K104+K120+K52+K169+K268+K275</f>
        <v>258487.00000000003</v>
      </c>
      <c r="L286" s="15">
        <f>L5+L77+L101+L104+L120+L52+L169+L268+L275</f>
        <v>19116.84</v>
      </c>
      <c r="M286" s="42"/>
      <c r="N286" s="41"/>
    </row>
    <row r="287" spans="1:14" s="2" customFormat="1">
      <c r="A287" s="48"/>
      <c r="B287" s="21"/>
      <c r="C287" s="17"/>
      <c r="D287" s="29"/>
      <c r="E287" s="10"/>
      <c r="F287" s="29"/>
      <c r="G287" s="29"/>
      <c r="H287" s="29"/>
      <c r="I287" s="29"/>
      <c r="J287" s="29"/>
      <c r="K287" s="10"/>
      <c r="L287" s="10"/>
      <c r="M287" s="40"/>
      <c r="N287" s="23"/>
    </row>
    <row r="288" spans="1:14" s="9" customFormat="1" ht="21.1">
      <c r="A288" s="49"/>
      <c r="B288" s="22"/>
      <c r="C288" s="147" t="s">
        <v>329</v>
      </c>
      <c r="D288" s="29"/>
      <c r="E288" s="16"/>
      <c r="F288" s="16"/>
      <c r="G288" s="16" t="s">
        <v>330</v>
      </c>
      <c r="H288" s="16"/>
      <c r="I288" s="16"/>
      <c r="J288" s="16"/>
      <c r="K288" s="16"/>
      <c r="L288" s="16"/>
      <c r="M288" s="42"/>
      <c r="N288" s="25"/>
    </row>
    <row r="292" spans="6:6">
      <c r="F292" s="29"/>
    </row>
    <row r="293" spans="6:6">
      <c r="F293" s="29"/>
    </row>
  </sheetData>
  <mergeCells count="9">
    <mergeCell ref="K3:L3"/>
    <mergeCell ref="A3:A4"/>
    <mergeCell ref="E3:F3"/>
    <mergeCell ref="A2:J2"/>
    <mergeCell ref="D3:D4"/>
    <mergeCell ref="C3:C4"/>
    <mergeCell ref="B3:B4"/>
    <mergeCell ref="I3:J3"/>
    <mergeCell ref="G3:H3"/>
  </mergeCells>
  <pageMargins left="0.31496062992125984" right="0.19685039370078741" top="0.11811023622047245" bottom="0.11811023622047245" header="0.31496062992125984" footer="0.31496062992125984"/>
  <pageSetup paperSize="9" scale="48" fitToHeight="21" orientation="landscape" r:id="rId1"/>
  <rowBreaks count="2" manualBreakCount="2">
    <brk id="182" max="16383" man="1"/>
    <brk id="231" max="16383"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Зведені пропозиції на уточнення</vt:lpstr>
      <vt:lpstr>'Зведені пропозиції на уточнення'!Заголовки_для_печати</vt:lpstr>
      <vt:lpstr>'Зведені пропозиції на уточнення'!Область_печати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220FU6</dc:creator>
  <cp:lastModifiedBy>220FU6</cp:lastModifiedBy>
  <cp:lastPrinted>2023-10-03T06:38:38Z</cp:lastPrinted>
  <dcterms:created xsi:type="dcterms:W3CDTF">2021-05-14T07:29:19Z</dcterms:created>
  <dcterms:modified xsi:type="dcterms:W3CDTF">2023-10-03T13:10:37Z</dcterms:modified>
</cp:coreProperties>
</file>