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ксана документы\1 ДОКУМЕНТИ\8 созыв\37 сесія 05.10.2023\№451 Зміни до бюджету\"/>
    </mc:Choice>
  </mc:AlternateContent>
  <xr:revisionPtr revIDLastSave="0" documentId="13_ncr:1_{4B476E7B-6CE9-4271-B058-021CC50825D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7" r:id="rId1"/>
  </sheets>
  <definedNames>
    <definedName name="_xlnm.Print_Titles" localSheetId="0">'2023'!$17:$17</definedName>
    <definedName name="_xlnm.Print_Area" localSheetId="0">'2023'!$A$1:$D$41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7" l="1"/>
  <c r="F38" i="7"/>
  <c r="G38" i="7"/>
  <c r="H38" i="7"/>
  <c r="I38" i="7"/>
  <c r="E38" i="7"/>
  <c r="E30" i="7" l="1"/>
  <c r="E32" i="7"/>
  <c r="F32" i="7"/>
  <c r="F30" i="7"/>
  <c r="G33" i="7" l="1"/>
  <c r="F33" i="7"/>
  <c r="G30" i="7"/>
  <c r="I36" i="7"/>
  <c r="I35" i="7" s="1"/>
  <c r="H30" i="7"/>
  <c r="H33" i="7"/>
  <c r="H32" i="7"/>
  <c r="F29" i="7"/>
  <c r="H29" i="7"/>
  <c r="E29" i="7"/>
  <c r="J20" i="7"/>
  <c r="J21" i="7"/>
  <c r="I33" i="7"/>
  <c r="I32" i="7"/>
  <c r="D33" i="7"/>
  <c r="J22" i="7"/>
  <c r="H22" i="7"/>
  <c r="J37" i="7"/>
  <c r="J30" i="7" l="1"/>
  <c r="J29" i="7"/>
  <c r="J32" i="7"/>
  <c r="J33" i="7"/>
  <c r="H28" i="7"/>
  <c r="E28" i="7"/>
  <c r="J28" i="7" s="1"/>
  <c r="I31" i="7" l="1"/>
  <c r="I27" i="7"/>
  <c r="H27" i="7"/>
  <c r="G27" i="7"/>
  <c r="H31" i="7"/>
  <c r="G31" i="7"/>
  <c r="F31" i="7"/>
  <c r="E31" i="7"/>
  <c r="G26" i="7" l="1"/>
  <c r="E34" i="7"/>
  <c r="H26" i="7"/>
  <c r="I26" i="7"/>
  <c r="G36" i="7" l="1"/>
  <c r="G35" i="7" l="1"/>
  <c r="G34" i="7" s="1"/>
  <c r="G24" i="7" s="1"/>
  <c r="G23" i="7" s="1"/>
  <c r="H36" i="7"/>
  <c r="D36" i="7"/>
  <c r="D35" i="7" s="1"/>
  <c r="H35" i="7" l="1"/>
  <c r="H34" i="7" s="1"/>
  <c r="H24" i="7" s="1"/>
  <c r="H23" i="7" s="1"/>
  <c r="I34" i="7"/>
  <c r="I24" i="7" s="1"/>
  <c r="I23" i="7" s="1"/>
  <c r="I18" i="7" s="1"/>
  <c r="J18" i="7" s="1"/>
  <c r="E27" i="7"/>
  <c r="E26" i="7" l="1"/>
  <c r="E24" i="7" s="1"/>
  <c r="F27" i="7"/>
  <c r="F26" i="7" s="1"/>
  <c r="F36" i="7"/>
  <c r="F35" i="7" s="1"/>
  <c r="F34" i="7" l="1"/>
  <c r="F24" i="7" s="1"/>
  <c r="F23" i="7" s="1"/>
  <c r="J36" i="7"/>
  <c r="E23" i="7"/>
  <c r="D39" i="7"/>
  <c r="J39" i="7" l="1"/>
  <c r="D38" i="7"/>
  <c r="J38" i="7" s="1"/>
  <c r="D31" i="7"/>
  <c r="J31" i="7" s="1"/>
  <c r="D27" i="7"/>
  <c r="J27" i="7" s="1"/>
  <c r="J35" i="7"/>
  <c r="D34" i="7" l="1"/>
  <c r="J34" i="7" s="1"/>
  <c r="D26" i="7"/>
  <c r="J26" i="7" s="1"/>
  <c r="D19" i="7"/>
  <c r="D24" i="7" l="1"/>
  <c r="D23" i="7" s="1"/>
  <c r="J23" i="7" l="1"/>
  <c r="E13" i="7"/>
  <c r="J24" i="7"/>
</calcChain>
</file>

<file path=xl/sharedStrings.xml><?xml version="1.0" encoding="utf-8"?>
<sst xmlns="http://schemas.openxmlformats.org/spreadsheetml/2006/main" count="59" uniqueCount="42">
  <si>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</si>
  <si>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</si>
  <si>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</si>
  <si>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</si>
  <si>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</si>
  <si>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</si>
  <si>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</si>
  <si>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</si>
  <si>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</si>
  <si>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</si>
  <si>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</si>
  <si>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</si>
  <si>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</si>
  <si>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</si>
  <si>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</si>
  <si>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Додаток 8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</si>
  <si>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</si>
  <si>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</si>
  <si>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</si>
  <si>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</si>
  <si>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</si>
  <si>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</si>
  <si>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(ресурсоцінними та небезпечними)</t>
  </si>
  <si>
    <t>0218340</t>
  </si>
  <si>
    <t>у складі бюджету Чорноморської міської територіальної громади на 2023 рік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</si>
  <si>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</si>
  <si>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</si>
  <si>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</si>
  <si>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</si>
  <si>
    <t>"Додаток 9</t>
  </si>
  <si>
    <t>від 20.12.2022 № 284 - VІII"</t>
  </si>
  <si>
    <t>Залишок коштів станом на 01.01.2023, 
до розподілу</t>
  </si>
  <si>
    <t>Впровадження заходів щодо поводження з відходами - улаштування огородження майданчика для контейнерів побутових відходів за адресою: м.Чорноморськ, вул.В.Шума, 21, послуги з технічного нагляду</t>
  </si>
  <si>
    <t>Відділ комунального господарства та благоустрою Чорноморської міської ради Одеського району Одеської області</t>
  </si>
  <si>
    <t>1518340</t>
  </si>
  <si>
    <t>Управління капітального будівництва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</si>
  <si>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</si>
  <si>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0210000</t>
  </si>
  <si>
    <t>Охорона та раціональне використання земель/Протизсувні заходи в прибережній зоні в районі 9-го мікрорайону (проєктно-вишукувальні роботи по коригуванню проекту)</t>
  </si>
  <si>
    <t>джерела фінансування</t>
  </si>
  <si>
    <t>Заступник начальника фінансового управління                                                  Світлана ПЄРКОВА</t>
  </si>
  <si>
    <t>від    05.10. 2023  №  451 -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</si>
</sst>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000000"/>
      <name val="Arimo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1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wrapText="1"/>
    </xf>
    <xf numFmtId="4" fontId="11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0" fontId="9" fillId="2" borderId="0" xfId="0" applyFont="1" applyFill="1"/>
    <xf numFmtId="0" fontId="1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2" borderId="1" xfId="0" quotePrefix="1" applyFont="1" applyFill="1" applyBorder="1" applyAlignment="1">
      <alignment wrapText="1"/>
    </xf>
    <xf numFmtId="4" fontId="1" fillId="0" borderId="1" xfId="0" applyNumberFormat="1" applyFont="1" applyBorder="1"/>
    <xf numFmtId="4" fontId="1" fillId="0" borderId="0" xfId="0" applyNumberFormat="1" applyFont="1"/>
    <xf numFmtId="4" fontId="12" fillId="2" borderId="1" xfId="0" applyNumberFormat="1" applyFont="1" applyFill="1" applyBorder="1"/>
    <xf numFmtId="4" fontId="12" fillId="2" borderId="1" xfId="0" applyNumberFormat="1" applyFont="1" applyFill="1" applyBorder="1" applyAlignment="1">
      <alignment horizontal="center"/>
    </xf>
    <xf numFmtId="4" fontId="13" fillId="2" borderId="1" xfId="0" applyNumberFormat="1" applyFont="1" applyFill="1" applyBorder="1" applyAlignment="1">
      <alignment horizontal="center"/>
    </xf>
    <xf numFmtId="4" fontId="14" fillId="2" borderId="1" xfId="0" applyNumberFormat="1" applyFont="1" applyFill="1" applyBorder="1"/>
    <xf numFmtId="4" fontId="4" fillId="0" borderId="1" xfId="0" applyNumberFormat="1" applyFont="1" applyBorder="1"/>
    <xf numFmtId="4" fontId="4" fillId="2" borderId="1" xfId="0" applyNumberFormat="1" applyFont="1" applyFill="1" applyBorder="1"/>
    <xf numFmtId="4" fontId="14" fillId="0" borderId="1" xfId="0" applyNumberFormat="1" applyFont="1" applyBorder="1"/>
    <xf numFmtId="4" fontId="15" fillId="2" borderId="1" xfId="0" applyNumberFormat="1" applyFont="1" applyFill="1" applyBorder="1" applyAlignment="1">
      <alignment horizontal="center"/>
    </xf>
    <xf numFmtId="4" fontId="16" fillId="2" borderId="1" xfId="0" applyNumberFormat="1" applyFont="1" applyFill="1" applyBorder="1" applyAlignment="1">
      <alignment horizontal="center"/>
    </xf>
    <xf numFmtId="4" fontId="4" fillId="3" borderId="1" xfId="0" applyNumberFormat="1" applyFont="1" applyFill="1" applyBorder="1"/>
    <xf numFmtId="4" fontId="2" fillId="2" borderId="0" xfId="0" applyNumberFormat="1" applyFont="1" applyFill="1"/>
    <xf numFmtId="0" fontId="7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7" fillId="4" borderId="0" xfId="0" applyFont="1" applyFill="1" applyAlignment="1">
      <alignment horizontal="right"/>
    </xf>
  </cellXfs>
  <cellStyles count="2">
    <cellStyle name="Звичайний" xfId="0" builtinId="0"/>
    <cellStyle name="Обычный 10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9"/>
  <sheetViews>
    <sheetView tabSelected="1" view="pageBreakPreview" zoomScaleNormal="100" zoomScaleSheetLayoutView="100" workbookViewId="0">
      <selection activeCell="C5" sqref="C5:D5"/>
    </sheetView>
  </sheetViews>
  <sheetFormatPr defaultColWidth="9.109375" defaultRowHeight="15.6"/>
  <cols>
    <col min="1" max="1" width="11.44140625" style="1" customWidth="1"/>
    <col min="2" max="2" width="8.88671875" style="1" customWidth="1"/>
    <col min="3" max="3" width="81.33203125" style="1" customWidth="1"/>
    <col min="4" max="4" width="23.109375" style="1" customWidth="1"/>
    <col min="5" max="5" width="11.33203125" style="1" hidden="1" customWidth="1"/>
    <col min="6" max="6" width="10" style="1" hidden="1" customWidth="1"/>
    <col min="7" max="7" width="9.44140625" style="1" hidden="1" customWidth="1"/>
    <col min="8" max="8" width="11.33203125" style="1" hidden="1" customWidth="1"/>
    <col min="9" max="9" width="13.109375" style="1" hidden="1" customWidth="1"/>
    <col min="10" max="10" width="7.88671875" style="1" hidden="1" customWidth="1"/>
    <col min="11" max="11" width="0" style="1" hidden="1" customWidth="1"/>
    <col min="12" max="16384" width="9.109375" style="1"/>
  </cols>
  <sheetData>
    <row r="1" spans="1:9">
      <c r="C1" s="59" t="s">
        <v>15</v>
      </c>
      <c r="D1" s="59"/>
    </row>
    <row r="2" spans="1:9">
      <c r="C2" s="59" t="s">
        <v>8</v>
      </c>
      <c r="D2" s="59"/>
    </row>
    <row r="3" spans="1:9">
      <c r="C3" s="16"/>
      <c r="D3" s="16" t="s">
        <v>7</v>
      </c>
    </row>
    <row r="4" spans="1:9">
      <c r="C4" s="59" t="s">
        <v>10</v>
      </c>
      <c r="D4" s="59"/>
    </row>
    <row r="5" spans="1:9">
      <c r="C5" s="60" t="s">
        <v>41</v>
      </c>
      <c r="D5" s="60"/>
    </row>
    <row r="7" spans="1:9">
      <c r="C7" s="59" t="s">
        <v>29</v>
      </c>
      <c r="D7" s="59"/>
    </row>
    <row r="8" spans="1:9">
      <c r="C8" s="59" t="s">
        <v>8</v>
      </c>
      <c r="D8" s="59"/>
    </row>
    <row r="9" spans="1:9">
      <c r="C9" s="16"/>
      <c r="D9" s="16" t="s">
        <v>7</v>
      </c>
    </row>
    <row r="10" spans="1:9">
      <c r="C10" s="59" t="s">
        <v>10</v>
      </c>
      <c r="D10" s="59"/>
    </row>
    <row r="11" spans="1:9">
      <c r="C11" s="59" t="s">
        <v>30</v>
      </c>
      <c r="D11" s="59"/>
    </row>
    <row r="13" spans="1:9" s="13" customFormat="1">
      <c r="A13" s="58" t="s">
        <v>16</v>
      </c>
      <c r="B13" s="58"/>
      <c r="C13" s="58"/>
      <c r="D13" s="58"/>
      <c r="E13" s="45">
        <f>D18+D19-D23</f>
        <v>0</v>
      </c>
      <c r="F13" s="1"/>
    </row>
    <row r="14" spans="1:9" s="13" customFormat="1">
      <c r="A14" s="58" t="s">
        <v>3</v>
      </c>
      <c r="B14" s="58"/>
      <c r="C14" s="58"/>
      <c r="D14" s="58"/>
      <c r="E14" s="1"/>
      <c r="F14" s="1"/>
    </row>
    <row r="15" spans="1:9" s="13" customFormat="1">
      <c r="A15" s="58" t="s">
        <v>24</v>
      </c>
      <c r="B15" s="58"/>
      <c r="C15" s="58"/>
      <c r="D15" s="58"/>
      <c r="E15" s="1"/>
      <c r="F15" s="1"/>
    </row>
    <row r="16" spans="1:9" s="3" customFormat="1" ht="16.8">
      <c r="A16" s="9"/>
      <c r="B16" s="9"/>
      <c r="C16" s="9"/>
      <c r="D16" s="9"/>
      <c r="E16" s="57" t="s">
        <v>39</v>
      </c>
      <c r="F16" s="57"/>
      <c r="G16" s="57"/>
      <c r="H16" s="57"/>
      <c r="I16" s="57"/>
    </row>
    <row r="17" spans="1:12" s="12" customFormat="1" ht="39.6">
      <c r="A17" s="11" t="s">
        <v>0</v>
      </c>
      <c r="B17" s="11" t="s">
        <v>1</v>
      </c>
      <c r="C17" s="11" t="s">
        <v>2</v>
      </c>
      <c r="D17" s="11" t="s">
        <v>6</v>
      </c>
      <c r="E17" s="11">
        <v>19010100</v>
      </c>
      <c r="F17" s="11">
        <v>19010200</v>
      </c>
      <c r="G17" s="11">
        <v>19010300</v>
      </c>
      <c r="H17" s="11">
        <v>24062100</v>
      </c>
      <c r="I17" s="11">
        <v>208100</v>
      </c>
    </row>
    <row r="18" spans="1:12" ht="31.2">
      <c r="A18" s="4"/>
      <c r="B18" s="4"/>
      <c r="C18" s="28" t="s">
        <v>31</v>
      </c>
      <c r="D18" s="29">
        <v>1176805.44</v>
      </c>
      <c r="E18" s="44"/>
      <c r="F18" s="44"/>
      <c r="G18" s="44"/>
      <c r="H18" s="44"/>
      <c r="I18" s="44">
        <f>I23</f>
        <v>1176805.4400000002</v>
      </c>
      <c r="J18" s="45">
        <f t="shared" ref="J18:J22" si="0">D18-E18-F18-G18-H18-I18</f>
        <v>0</v>
      </c>
    </row>
    <row r="19" spans="1:12">
      <c r="A19" s="4"/>
      <c r="B19" s="4"/>
      <c r="C19" s="4" t="s">
        <v>11</v>
      </c>
      <c r="D19" s="29">
        <f>D21+D22</f>
        <v>367900</v>
      </c>
      <c r="E19" s="44"/>
      <c r="F19" s="44"/>
      <c r="G19" s="44"/>
      <c r="H19" s="44"/>
      <c r="I19" s="44"/>
      <c r="J19" s="45"/>
    </row>
    <row r="20" spans="1:12">
      <c r="A20" s="17"/>
      <c r="B20" s="17"/>
      <c r="C20" s="17" t="s">
        <v>12</v>
      </c>
      <c r="D20" s="21"/>
      <c r="E20" s="44"/>
      <c r="F20" s="44"/>
      <c r="G20" s="44"/>
      <c r="H20" s="44"/>
      <c r="I20" s="44"/>
      <c r="J20" s="45">
        <f t="shared" si="0"/>
        <v>0</v>
      </c>
    </row>
    <row r="21" spans="1:12">
      <c r="A21" s="18">
        <v>19010000</v>
      </c>
      <c r="B21" s="18"/>
      <c r="C21" s="18" t="s">
        <v>17</v>
      </c>
      <c r="D21" s="30">
        <v>315000</v>
      </c>
      <c r="E21" s="44">
        <v>120000</v>
      </c>
      <c r="F21" s="44">
        <v>77100</v>
      </c>
      <c r="G21" s="44">
        <v>7900</v>
      </c>
      <c r="H21" s="44"/>
      <c r="I21" s="44"/>
      <c r="J21" s="45">
        <f t="shared" si="0"/>
        <v>110000</v>
      </c>
    </row>
    <row r="22" spans="1:12" ht="46.8">
      <c r="A22" s="18">
        <v>24062100</v>
      </c>
      <c r="B22" s="18"/>
      <c r="C22" s="19" t="s">
        <v>13</v>
      </c>
      <c r="D22" s="30">
        <v>52900</v>
      </c>
      <c r="E22" s="44"/>
      <c r="F22" s="44"/>
      <c r="G22" s="44"/>
      <c r="H22" s="44">
        <f>500000-202600-134500</f>
        <v>162900</v>
      </c>
      <c r="I22" s="44"/>
      <c r="J22" s="45">
        <f t="shared" si="0"/>
        <v>-110000</v>
      </c>
    </row>
    <row r="23" spans="1:12" s="5" customFormat="1">
      <c r="A23" s="4"/>
      <c r="B23" s="4"/>
      <c r="C23" s="4" t="s">
        <v>4</v>
      </c>
      <c r="D23" s="29">
        <f>D24</f>
        <v>1544705.44</v>
      </c>
      <c r="E23" s="47">
        <f t="shared" ref="E23:I23" si="1">E24</f>
        <v>120000</v>
      </c>
      <c r="F23" s="47">
        <f t="shared" si="1"/>
        <v>77100</v>
      </c>
      <c r="G23" s="47">
        <f t="shared" si="1"/>
        <v>7900</v>
      </c>
      <c r="H23" s="47">
        <f t="shared" si="1"/>
        <v>162900</v>
      </c>
      <c r="I23" s="47">
        <f t="shared" si="1"/>
        <v>1176805.4400000002</v>
      </c>
      <c r="J23" s="45">
        <f t="shared" ref="J23:J24" si="2">D23-E23-F23-G23-H23-I23</f>
        <v>0</v>
      </c>
      <c r="L23" s="56"/>
    </row>
    <row r="24" spans="1:12">
      <c r="A24" s="22">
        <v>8340</v>
      </c>
      <c r="B24" s="23" t="s">
        <v>5</v>
      </c>
      <c r="C24" s="24" t="s">
        <v>18</v>
      </c>
      <c r="D24" s="29">
        <f>D26+D34</f>
        <v>1544705.44</v>
      </c>
      <c r="E24" s="47">
        <f t="shared" ref="E24:I24" si="3">E26+E34</f>
        <v>120000</v>
      </c>
      <c r="F24" s="47">
        <f t="shared" si="3"/>
        <v>77100</v>
      </c>
      <c r="G24" s="47">
        <f t="shared" si="3"/>
        <v>7900</v>
      </c>
      <c r="H24" s="47">
        <f t="shared" si="3"/>
        <v>162900</v>
      </c>
      <c r="I24" s="47">
        <f t="shared" si="3"/>
        <v>1176805.4400000002</v>
      </c>
      <c r="J24" s="45">
        <f t="shared" si="2"/>
        <v>0</v>
      </c>
    </row>
    <row r="25" spans="1:12">
      <c r="A25" s="4"/>
      <c r="B25" s="4"/>
      <c r="C25" s="25" t="s">
        <v>19</v>
      </c>
      <c r="D25" s="29"/>
      <c r="E25" s="47"/>
      <c r="F25" s="47"/>
      <c r="G25" s="47"/>
      <c r="H25" s="47"/>
      <c r="I25" s="47"/>
      <c r="J25" s="45"/>
    </row>
    <row r="26" spans="1:12" ht="16.2">
      <c r="A26" s="4"/>
      <c r="B26" s="4"/>
      <c r="C26" s="26" t="s">
        <v>20</v>
      </c>
      <c r="D26" s="31">
        <f>D27+D31</f>
        <v>415982.11</v>
      </c>
      <c r="E26" s="48">
        <f t="shared" ref="E26:I26" si="4">E27+E31</f>
        <v>120000</v>
      </c>
      <c r="F26" s="48">
        <f t="shared" si="4"/>
        <v>68800</v>
      </c>
      <c r="G26" s="48">
        <f t="shared" si="4"/>
        <v>7900</v>
      </c>
      <c r="H26" s="48">
        <f t="shared" si="4"/>
        <v>162900</v>
      </c>
      <c r="I26" s="48">
        <f t="shared" si="4"/>
        <v>56382.109999999993</v>
      </c>
      <c r="J26" s="45">
        <f>D26-E26-F26-G26-H26-I26</f>
        <v>0</v>
      </c>
    </row>
    <row r="27" spans="1:12" ht="31.2">
      <c r="A27" s="41" t="s">
        <v>37</v>
      </c>
      <c r="B27" s="4"/>
      <c r="C27" s="42" t="s">
        <v>36</v>
      </c>
      <c r="D27" s="29">
        <f>D28+D29+D30</f>
        <v>196000</v>
      </c>
      <c r="E27" s="47">
        <f t="shared" ref="E27:I27" si="5">E28+E29+E30</f>
        <v>25200</v>
      </c>
      <c r="F27" s="47">
        <f t="shared" si="5"/>
        <v>0</v>
      </c>
      <c r="G27" s="47">
        <f t="shared" si="5"/>
        <v>7900</v>
      </c>
      <c r="H27" s="47">
        <f t="shared" si="5"/>
        <v>162900</v>
      </c>
      <c r="I27" s="47">
        <f t="shared" si="5"/>
        <v>0</v>
      </c>
      <c r="J27" s="45">
        <f t="shared" ref="J27:J39" si="6">D27-E27-F27-G27-H27-I27</f>
        <v>0</v>
      </c>
    </row>
    <row r="28" spans="1:12" ht="31.2">
      <c r="A28" s="6" t="s">
        <v>23</v>
      </c>
      <c r="B28" s="6" t="s">
        <v>5</v>
      </c>
      <c r="C28" s="27" t="s">
        <v>22</v>
      </c>
      <c r="D28" s="30">
        <v>49000</v>
      </c>
      <c r="E28" s="49">
        <f>49000-49000</f>
        <v>0</v>
      </c>
      <c r="F28" s="49"/>
      <c r="G28" s="46"/>
      <c r="H28" s="51">
        <f>49000</f>
        <v>49000</v>
      </c>
      <c r="I28" s="50"/>
      <c r="J28" s="45">
        <f t="shared" si="6"/>
        <v>0</v>
      </c>
    </row>
    <row r="29" spans="1:12" ht="31.2">
      <c r="A29" s="6" t="s">
        <v>23</v>
      </c>
      <c r="B29" s="6" t="s">
        <v>5</v>
      </c>
      <c r="C29" s="27" t="s">
        <v>25</v>
      </c>
      <c r="D29" s="30">
        <v>49000</v>
      </c>
      <c r="E29" s="51">
        <f>49000-26000-23000</f>
        <v>0</v>
      </c>
      <c r="F29" s="51">
        <f>26000-26000</f>
        <v>0</v>
      </c>
      <c r="G29" s="46"/>
      <c r="H29" s="51">
        <f>23000+26000</f>
        <v>49000</v>
      </c>
      <c r="I29" s="50"/>
      <c r="J29" s="45">
        <f t="shared" si="6"/>
        <v>0</v>
      </c>
    </row>
    <row r="30" spans="1:12">
      <c r="A30" s="6" t="s">
        <v>23</v>
      </c>
      <c r="B30" s="6" t="s">
        <v>5</v>
      </c>
      <c r="C30" s="27" t="s">
        <v>26</v>
      </c>
      <c r="D30" s="30">
        <v>98000</v>
      </c>
      <c r="E30" s="51">
        <f>48000-36000-12000+25200</f>
        <v>25200</v>
      </c>
      <c r="F30" s="51">
        <f>50000-7200-4500-5200-7900-25200</f>
        <v>0</v>
      </c>
      <c r="G30" s="52">
        <f>7900</f>
        <v>7900</v>
      </c>
      <c r="H30" s="52">
        <f>7200+36000+12000+4500+5200</f>
        <v>64900</v>
      </c>
      <c r="I30" s="50"/>
      <c r="J30" s="45">
        <f t="shared" si="6"/>
        <v>0</v>
      </c>
    </row>
    <row r="31" spans="1:12" ht="31.2">
      <c r="A31" s="35">
        <v>1210000</v>
      </c>
      <c r="B31" s="4"/>
      <c r="C31" s="36" t="s">
        <v>33</v>
      </c>
      <c r="D31" s="37">
        <f>D32+D33</f>
        <v>219982.11</v>
      </c>
      <c r="E31" s="53">
        <f t="shared" ref="E31:I31" si="7">E32+E33</f>
        <v>94800</v>
      </c>
      <c r="F31" s="53">
        <f t="shared" si="7"/>
        <v>68800</v>
      </c>
      <c r="G31" s="53">
        <f t="shared" si="7"/>
        <v>0</v>
      </c>
      <c r="H31" s="53">
        <f t="shared" si="7"/>
        <v>0</v>
      </c>
      <c r="I31" s="53">
        <f t="shared" si="7"/>
        <v>56382.109999999993</v>
      </c>
      <c r="J31" s="45">
        <f t="shared" si="6"/>
        <v>0</v>
      </c>
    </row>
    <row r="32" spans="1:12">
      <c r="A32" s="6" t="s">
        <v>14</v>
      </c>
      <c r="B32" s="6" t="s">
        <v>5</v>
      </c>
      <c r="C32" s="27" t="s">
        <v>27</v>
      </c>
      <c r="D32" s="30">
        <v>200000</v>
      </c>
      <c r="E32" s="50">
        <f>85000+23000+12000-25200</f>
        <v>94800</v>
      </c>
      <c r="F32" s="50">
        <f>26000+4500+25200</f>
        <v>55700</v>
      </c>
      <c r="G32" s="50"/>
      <c r="H32" s="49">
        <f>200000-85000-49500-23000-12000-26000-4500</f>
        <v>0</v>
      </c>
      <c r="I32" s="55">
        <f>134495.37-85000+4.63</f>
        <v>49499.999999999993</v>
      </c>
      <c r="J32" s="45">
        <f t="shared" si="6"/>
        <v>0</v>
      </c>
    </row>
    <row r="33" spans="1:10">
      <c r="A33" s="6" t="s">
        <v>14</v>
      </c>
      <c r="B33" s="6" t="s">
        <v>5</v>
      </c>
      <c r="C33" s="27" t="s">
        <v>28</v>
      </c>
      <c r="D33" s="30">
        <f>20000-13.26-4.63</f>
        <v>19982.11</v>
      </c>
      <c r="E33" s="50"/>
      <c r="F33" s="50">
        <f>5200+7900</f>
        <v>13100</v>
      </c>
      <c r="G33" s="50">
        <f>7900-7900</f>
        <v>0</v>
      </c>
      <c r="H33" s="50">
        <f>20000-14800-5200</f>
        <v>0</v>
      </c>
      <c r="I33" s="50">
        <f>14800-7900-13.26-4.63</f>
        <v>6882.11</v>
      </c>
      <c r="J33" s="45">
        <f t="shared" si="6"/>
        <v>0</v>
      </c>
    </row>
    <row r="34" spans="1:10" ht="16.2">
      <c r="A34" s="4"/>
      <c r="B34" s="4"/>
      <c r="C34" s="10" t="s">
        <v>9</v>
      </c>
      <c r="D34" s="32">
        <f t="shared" ref="D34:I34" si="8">D35+D38</f>
        <v>1128723.33</v>
      </c>
      <c r="E34" s="54">
        <f t="shared" si="8"/>
        <v>0</v>
      </c>
      <c r="F34" s="54">
        <f t="shared" si="8"/>
        <v>8300</v>
      </c>
      <c r="G34" s="54">
        <f t="shared" si="8"/>
        <v>0</v>
      </c>
      <c r="H34" s="54">
        <f t="shared" si="8"/>
        <v>0</v>
      </c>
      <c r="I34" s="54">
        <f t="shared" si="8"/>
        <v>1120423.33</v>
      </c>
      <c r="J34" s="45">
        <f t="shared" si="6"/>
        <v>0</v>
      </c>
    </row>
    <row r="35" spans="1:10" ht="31.2">
      <c r="A35" s="35">
        <v>1210000</v>
      </c>
      <c r="B35" s="4"/>
      <c r="C35" s="36" t="s">
        <v>33</v>
      </c>
      <c r="D35" s="37">
        <f>D36+D37</f>
        <v>346898.33</v>
      </c>
      <c r="E35" s="53">
        <f>E36+E37</f>
        <v>0</v>
      </c>
      <c r="F35" s="53">
        <f t="shared" ref="F35:I35" si="9">F36+F37</f>
        <v>8300</v>
      </c>
      <c r="G35" s="53">
        <f t="shared" si="9"/>
        <v>0</v>
      </c>
      <c r="H35" s="53">
        <f t="shared" si="9"/>
        <v>0</v>
      </c>
      <c r="I35" s="53">
        <f t="shared" si="9"/>
        <v>338598.33</v>
      </c>
      <c r="J35" s="45">
        <f t="shared" si="6"/>
        <v>0</v>
      </c>
    </row>
    <row r="36" spans="1:10">
      <c r="A36" s="6" t="s">
        <v>14</v>
      </c>
      <c r="B36" s="6" t="s">
        <v>5</v>
      </c>
      <c r="C36" s="20" t="s">
        <v>21</v>
      </c>
      <c r="D36" s="30">
        <f>289000</f>
        <v>289000</v>
      </c>
      <c r="E36" s="50"/>
      <c r="F36" s="50">
        <f>7200+900+200</f>
        <v>8300</v>
      </c>
      <c r="G36" s="50">
        <f>9000-900-200-7900</f>
        <v>0</v>
      </c>
      <c r="H36" s="50">
        <f>280000-7200-85000-187800</f>
        <v>0</v>
      </c>
      <c r="I36" s="50">
        <f>85000+187800+7900</f>
        <v>280700</v>
      </c>
      <c r="J36" s="45">
        <f t="shared" si="6"/>
        <v>0</v>
      </c>
    </row>
    <row r="37" spans="1:10" ht="46.8">
      <c r="A37" s="6" t="s">
        <v>14</v>
      </c>
      <c r="B37" s="6" t="s">
        <v>5</v>
      </c>
      <c r="C37" s="34" t="s">
        <v>32</v>
      </c>
      <c r="D37" s="30">
        <v>57898.33</v>
      </c>
      <c r="E37" s="50"/>
      <c r="F37" s="50"/>
      <c r="G37" s="50"/>
      <c r="H37" s="50"/>
      <c r="I37" s="50">
        <v>57898.33</v>
      </c>
      <c r="J37" s="45">
        <f t="shared" si="6"/>
        <v>0</v>
      </c>
    </row>
    <row r="38" spans="1:10" ht="31.2">
      <c r="A38" s="35">
        <v>1510000</v>
      </c>
      <c r="B38" s="4"/>
      <c r="C38" s="36" t="s">
        <v>35</v>
      </c>
      <c r="D38" s="37">
        <f>D39</f>
        <v>781825</v>
      </c>
      <c r="E38" s="53">
        <f>E39</f>
        <v>0</v>
      </c>
      <c r="F38" s="53">
        <f t="shared" ref="F38:I38" si="10">F39</f>
        <v>0</v>
      </c>
      <c r="G38" s="53">
        <f t="shared" si="10"/>
        <v>0</v>
      </c>
      <c r="H38" s="53">
        <f t="shared" si="10"/>
        <v>0</v>
      </c>
      <c r="I38" s="53">
        <f t="shared" si="10"/>
        <v>781825</v>
      </c>
      <c r="J38" s="45">
        <f t="shared" si="6"/>
        <v>0</v>
      </c>
    </row>
    <row r="39" spans="1:10" s="39" customFormat="1" ht="51.6" customHeight="1">
      <c r="A39" s="6" t="s">
        <v>34</v>
      </c>
      <c r="B39" s="6" t="s">
        <v>5</v>
      </c>
      <c r="C39" s="43" t="s">
        <v>38</v>
      </c>
      <c r="D39" s="30">
        <f>615345+166480</f>
        <v>781825</v>
      </c>
      <c r="E39" s="51"/>
      <c r="F39" s="51"/>
      <c r="G39" s="51"/>
      <c r="H39" s="51"/>
      <c r="I39" s="51">
        <v>781825</v>
      </c>
      <c r="J39" s="45">
        <f t="shared" si="6"/>
        <v>0</v>
      </c>
    </row>
    <row r="40" spans="1:10" s="39" customFormat="1" ht="16.2">
      <c r="A40" s="7"/>
      <c r="B40" s="7"/>
      <c r="C40" s="40"/>
      <c r="D40" s="33"/>
      <c r="E40" s="38"/>
      <c r="F40" s="38"/>
    </row>
    <row r="41" spans="1:10" s="8" customFormat="1">
      <c r="A41" s="8" t="s">
        <v>40</v>
      </c>
      <c r="C41" s="15"/>
      <c r="D41" s="14"/>
    </row>
    <row r="42" spans="1:10">
      <c r="D42" s="2"/>
    </row>
    <row r="43" spans="1:10">
      <c r="D43" s="2"/>
    </row>
    <row r="44" spans="1:10">
      <c r="D44" s="2"/>
    </row>
    <row r="45" spans="1:10">
      <c r="D45" s="2"/>
    </row>
    <row r="46" spans="1:10">
      <c r="D46" s="2"/>
    </row>
    <row r="47" spans="1:10">
      <c r="D47" s="2"/>
    </row>
    <row r="48" spans="1:10">
      <c r="D48" s="2"/>
    </row>
    <row r="49" spans="4:4">
      <c r="D49" s="2"/>
    </row>
  </sheetData>
  <mergeCells count="12">
    <mergeCell ref="C1:D1"/>
    <mergeCell ref="C2:D2"/>
    <mergeCell ref="C4:D4"/>
    <mergeCell ref="C5:D5"/>
    <mergeCell ref="A13:D13"/>
    <mergeCell ref="E16:I16"/>
    <mergeCell ref="A14:D14"/>
    <mergeCell ref="A15:D15"/>
    <mergeCell ref="C7:D7"/>
    <mergeCell ref="C8:D8"/>
    <mergeCell ref="C10:D10"/>
    <mergeCell ref="C11:D11"/>
  </mergeCells>
  <pageMargins left="0.70866141732283472" right="0.11811023622047245" top="0.15748031496062992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2023-05-10T05:42:49Z</cp:lastPrinted>
  <dcterms:created xsi:type="dcterms:W3CDTF">2017-11-14T12:36:37Z</dcterms:created>
  <dcterms:modified xsi:type="dcterms:W3CDTF">2023-10-06T06:44:49Z</dcterms:modified>
</cp:coreProperties>
</file>