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8 сесія 25.10.2023\№472 Зміни бюджет 23\"/>
    </mc:Choice>
  </mc:AlternateContent>
  <xr:revisionPtr revIDLastSave="0" documentId="13_ncr:1_{BF52A18C-6996-43B4-9765-AC88E69890C1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Лист1" sheetId="13" state="hidden" r:id="rId1"/>
    <sheet name="зі змінами" sheetId="20" r:id="rId2"/>
  </sheets>
  <definedNames>
    <definedName name="_xlnm.Print_Titles" localSheetId="1">'зі змінами'!$16:$18</definedName>
    <definedName name="_xlnm.Print_Area" localSheetId="1">'зі змінами'!$A$1:$L$56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9" i="20" l="1"/>
  <c r="I49" i="20"/>
  <c r="I36" i="20"/>
  <c r="J36" i="20" l="1"/>
  <c r="J45" i="20"/>
  <c r="I45" i="20"/>
  <c r="J40" i="20"/>
  <c r="I40" i="20"/>
  <c r="J41" i="20"/>
  <c r="I41" i="20"/>
  <c r="J39" i="20"/>
  <c r="I39" i="20"/>
  <c r="J33" i="20"/>
  <c r="I33" i="20"/>
  <c r="K20" i="20"/>
  <c r="I20" i="20"/>
  <c r="J21" i="20"/>
  <c r="I21" i="20"/>
  <c r="J53" i="20" l="1"/>
  <c r="I53" i="20"/>
  <c r="J43" i="20"/>
  <c r="I43" i="20"/>
  <c r="J30" i="20" l="1"/>
  <c r="I30" i="20"/>
  <c r="K19" i="20"/>
  <c r="K54" i="20" s="1"/>
  <c r="J24" i="20"/>
  <c r="I19" i="20"/>
  <c r="J20" i="20" l="1"/>
  <c r="J19" i="20" s="1"/>
  <c r="J28" i="20"/>
  <c r="I28" i="20"/>
  <c r="J50" i="20" l="1"/>
  <c r="I50" i="20"/>
  <c r="I48" i="20" s="1"/>
  <c r="J48" i="20" l="1"/>
  <c r="I32" i="20"/>
  <c r="G42" i="20"/>
  <c r="J42" i="20"/>
  <c r="J37" i="20" s="1"/>
  <c r="I42" i="20"/>
  <c r="I37" i="20" s="1"/>
  <c r="J32" i="20" l="1"/>
  <c r="J29" i="20"/>
  <c r="J27" i="20" s="1"/>
  <c r="I29" i="20"/>
  <c r="I27" i="20" s="1"/>
  <c r="J26" i="20" l="1"/>
  <c r="J25" i="20" s="1"/>
  <c r="I26" i="20"/>
  <c r="I25" i="20" s="1"/>
  <c r="H36" i="20" l="1"/>
  <c r="J31" i="20" l="1"/>
  <c r="I31" i="20"/>
  <c r="J54" i="20" l="1"/>
  <c r="I54" i="20"/>
</calcChain>
</file>

<file path=xl/sharedStrings.xml><?xml version="1.0" encoding="utf-8"?>
<sst xmlns="http://schemas.openxmlformats.org/spreadsheetml/2006/main" count="103" uniqueCount="88">
  <si>
    <t>ВСЬОГО</t>
  </si>
  <si>
    <t>капітальні видатки за рахунок коштів, що передаються із загального фонду до бюджету розвитку (спеціального фонду)</t>
  </si>
  <si>
    <t>з них</t>
  </si>
  <si>
    <t>Код Функціональної класифікації видатків та кредитування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</si>
  <si>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</si>
  <si>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</si>
  <si>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</si>
  <si>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9.1</t>
  </si>
  <si>
    <t>(код бюджету)</t>
  </si>
  <si>
    <t>Одеського району Одеської області</t>
  </si>
  <si>
    <t xml:space="preserve">до  рішення </t>
  </si>
  <si>
    <t xml:space="preserve">Чорноморської міської ради </t>
  </si>
  <si>
    <t>Капітальні видатки разом, в т.ч.:</t>
  </si>
  <si>
    <t>0490</t>
  </si>
  <si>
    <t>Реалізація інших заходів щодо соціально-економічного розвитку територій</t>
  </si>
  <si>
    <t>1500000</t>
  </si>
  <si>
    <t>1510000</t>
  </si>
  <si>
    <t>0443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</si>
  <si>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</si>
  <si>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Реконструкція території гімназії №1 в м. Чорноморську  по вул. Шевченко,8  з будівництвом учбово-виховного комплексу початкової школи та гімназії на 660 учнів. (в т.ч. на коригування проекту)</t>
  </si>
  <si>
    <t>Розвиток мережі центрів надання адміністративних послуг</t>
  </si>
  <si>
    <t>Будівництво будівлі Центру надання адміністративних послуг у м.Чорноморську Одеського району Одеської області</t>
  </si>
  <si>
    <t>ОБСЯГИ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</si>
  <si>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</si>
  <si>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</si>
  <si>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</si>
  <si>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"Додаток 7</t>
  </si>
  <si>
    <t>0511</t>
  </si>
  <si>
    <t>Охорона та раціональне використання природних ресурсів</t>
  </si>
  <si>
    <t>2011-2025</t>
  </si>
  <si>
    <t>до  рішення</t>
  </si>
  <si>
    <t>від 20.12.2022  № 284 - VIII"</t>
  </si>
  <si>
    <t>капітальних вкладень бюджету Чорноморської міської територіальної громади  у розрізі інвестиційних проектів у 2023 році</t>
  </si>
  <si>
    <t>2017 - 2023</t>
  </si>
  <si>
    <t>2012 - 2023</t>
  </si>
  <si>
    <t>2021-2023</t>
  </si>
  <si>
    <t>Обсяг капітальних вкладень місцевого бюджету всього, гривень 
(станом на 01.01.2023р.)</t>
  </si>
  <si>
    <t>Обсяг капітальних вкладень місцевого бюджету у 2023 році, гривень</t>
  </si>
  <si>
    <t>Очікуваний рівень готовності проекту на кінець 2023 року, %</t>
  </si>
  <si>
    <t>7310</t>
  </si>
  <si>
    <t>Будівництво об'єктів житлово-комунального господарства</t>
  </si>
  <si>
    <t>Будівництво освітніх установ та закладів</t>
  </si>
  <si>
    <t>Реконструкція каналізаційних очисних споруд м.Чорноморська за адресою: Одеська обл., Овідіопольський район, Дальницька сільська рада, комплекс будівель та споруд № 2 (за межами населеного пункту)/Придбання мулошкребу для заміни на первинному відстійнику КОС</t>
  </si>
  <si>
    <t>1200000</t>
  </si>
  <si>
    <t>1210000</t>
  </si>
  <si>
    <t>Відділ комунального господарства та благоустрою Чорноморської  міської ради  Одеського району Одеської області</t>
  </si>
  <si>
    <t>Будівництво колектора зливової каналізації довжиною 925м від вул.Данченка до вул. 1-го Травня в м.Чорноморськ Одеської області (коригування проєкту)</t>
  </si>
  <si>
    <t>Реконструкція існуючого стадіону за адресою: Одеська область, Одеський район, місто Чорноморськ, вулиця Набережна, 2</t>
  </si>
  <si>
    <t>Будівництво льодової арени в місті Чорноморськ, Одеського району Одеської області</t>
  </si>
  <si>
    <t>Протизсувні заходи у прибережній зоні в районі 9-го мкр. 
м. Чорноморськ. Коригування</t>
  </si>
  <si>
    <t>Придбання матеріалів та обладнання в рамках реалізації демо-проєкту "Технічне переобладнання системи очищення каналізаційних стічних вод міста Чорноморськ Одеського району Одеської області" (співфінансування)</t>
  </si>
  <si>
    <t xml:space="preserve">Реконструкція вводу водопроводу на НС по вул.Парусній, 5-А в м.Чорноморську  Одеського району Одеської області </t>
  </si>
  <si>
    <r>
      <t>Реконструкція ділянки каналізаційного колектора Dn 200 мм за адресою: від вул.Данченка, 5 до пр-ту Миру, 11 в м.Чорноморську  Одеського району  Одеської області</t>
    </r>
    <r>
      <rPr>
        <sz val="14"/>
        <color rgb="FFFF0000"/>
        <rFont val="Times New Roman"/>
        <family val="1"/>
        <charset val="204"/>
      </rPr>
      <t xml:space="preserve"> </t>
    </r>
  </si>
  <si>
    <t>Реконструкція мереж водопроводу, що проходить по пр.Мира від будинку №12 до будинку №18 (перемичка через дорогу) у м.Чорноморську Одеського району Одеської області</t>
  </si>
  <si>
    <t>Управління капітального будівництва Чорноморської міської ради Одеського району Одеської області</t>
  </si>
  <si>
    <t>Будівництво (буріння) артезіанської свердловини на території котельні № 2 за адресою: м.Чорноморськ, вул.Садова, 1</t>
  </si>
  <si>
    <t>Будівництво будівлі з улаштуванням  газопоршневої когенераційної установки (джерела резервного живлення) потужністю понад 1 мВт  на території котельні Комунального підприємства "Чорноморськтеплоенерго" Чорноморської міської ради Одеського району Одеської області за адресою : Одеська область, Одеський район, м.Чорноморськ, вул. Садова, 1</t>
  </si>
  <si>
    <t>0200000</t>
  </si>
  <si>
    <t>0210000</t>
  </si>
  <si>
    <t>Виконавчий комітет Чорноморської  міської ради  Одеського району Одеської області</t>
  </si>
  <si>
    <t>0217640</t>
  </si>
  <si>
    <t>7640</t>
  </si>
  <si>
    <t>0470</t>
  </si>
  <si>
    <t>'Заходи з енергозбереження</t>
  </si>
  <si>
    <t>за рахунок залишку коштів</t>
  </si>
  <si>
    <t>9,2</t>
  </si>
  <si>
    <t>Реконструкція магістральної теплової камери МК-32 на перехресті вулиць 1 Травня - Середня в м.Чорноморськ Одеської області</t>
  </si>
  <si>
    <t>Будівництво (буріння) артезіанської свердловини за адресою: Одеська область, Одеський район, с.Малодолинське, вул.Вишнева, 1-н</t>
  </si>
  <si>
    <t>Капітальний ремонт сталевої ділянки водогону Д 700 мм полімерним рукавом за адресою: м. Чорноморськ на перехресті вул. Перемоги-вул. Транспортної</t>
  </si>
  <si>
    <t>Реконструкція напірного каналізаційного колектору за адресою: Одеська область, Одеський район, м.Чорноморськ, від вул.Космонавтів, 59Г в с.Малодолинське до вул.Світла, 51 в смт.Олександрівка (проектні роботи, проведення експертизи проекту)</t>
  </si>
  <si>
    <t>Додаток 6</t>
  </si>
  <si>
    <t>0212010</t>
  </si>
  <si>
    <t>2010</t>
  </si>
  <si>
    <t>Багатопрофільна стаціонарна медична допомога населенню</t>
  </si>
  <si>
    <t>0731</t>
  </si>
  <si>
    <t xml:space="preserve">Реконструкція частини приміщення акушерського відділення КНП "Чорноморська лікарня" Чорноморської міської ради Одеського району Одеської області за адресою: м.Чорноморськ, вул.В.Шума, 4 </t>
  </si>
  <si>
    <t xml:space="preserve">Реконструкція приміщення дитячого відділення КНП "Чорноморська лікарня" Чорноморської міської ради Одеського району Одеської області за адресою: м.Чорноморськ, вул.В.Шума, 4 </t>
  </si>
  <si>
    <t>1516013</t>
  </si>
  <si>
    <t>6013</t>
  </si>
  <si>
    <t>0620</t>
  </si>
  <si>
    <t>Забезпечення діяльності водопровідно-каналізаційного господарства</t>
  </si>
  <si>
    <t>Капітальний ремонт первинного відстійника на каналізаційних очисних спорудах м.Чорноморська за адресою: Одеська область, Одеський район, Дальницька сільська рада, комплекс будівель і споруд № 2 (за межами населеного пункту)</t>
  </si>
  <si>
    <t>Капітальний ремонт приймальної камери та лотків на каналізаційних очисних спорудах м.Чорноморська, що розташовані за адресою: Одеська область, Одеський район, Дальницька сільська рада, комплекс будівель та споруд №2 (за межами населеного пункту)</t>
  </si>
  <si>
    <t>Реконструкція  каналізаційного трубопроводу Д 160 мм за адресою: Одеська область, Одеський район, м.Чорноморськ, вул.Хантадзе, 2</t>
  </si>
  <si>
    <t xml:space="preserve">Улаштування соняшної електростанції на даху будівлі КНП "Чорноморська лікарня" Чорноморської міської ради Одеського району Одеської області за адресою: Одеська область, м.Чорноморськ, вул.Віталія Шума, 4 </t>
  </si>
  <si>
    <t>Начальник фінансового управління</t>
  </si>
  <si>
    <t>Ольга ЯКОВЕНКО</t>
  </si>
  <si>
    <t>від  25.10.2023   № 472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</si>
</sst>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#,##0.00_ ;\-#,##0.00\ "/>
  </numFmts>
  <fonts count="20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15" fillId="0" borderId="0"/>
    <xf numFmtId="0" fontId="16" fillId="0" borderId="0"/>
  </cellStyleXfs>
  <cellXfs count="92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/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left" vertical="center" wrapText="1"/>
    </xf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2" fillId="2" borderId="0" xfId="0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6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Alignment="1">
      <alignment horizontal="center"/>
    </xf>
    <xf numFmtId="4" fontId="2" fillId="3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" fillId="3" borderId="0" xfId="0" applyNumberFormat="1" applyFont="1" applyFill="1"/>
    <xf numFmtId="3" fontId="2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4" fillId="2" borderId="1" xfId="0" quotePrefix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4" fillId="2" borderId="1" xfId="8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/>
    <xf numFmtId="49" fontId="2" fillId="2" borderId="0" xfId="0" applyNumberFormat="1" applyFont="1" applyFill="1" applyAlignment="1">
      <alignment horizontal="center" vertical="center"/>
    </xf>
    <xf numFmtId="164" fontId="1" fillId="3" borderId="1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164" fontId="14" fillId="3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2" fillId="2" borderId="1" xfId="0" quotePrefix="1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166" fontId="1" fillId="3" borderId="1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center" vertical="center" wrapText="1"/>
    </xf>
    <xf numFmtId="4" fontId="2" fillId="3" borderId="0" xfId="0" applyNumberFormat="1" applyFont="1" applyFill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0" fontId="2" fillId="2" borderId="1" xfId="8" applyFont="1" applyFill="1" applyBorder="1" applyAlignment="1">
      <alignment vertical="top" wrapText="1"/>
    </xf>
    <xf numFmtId="0" fontId="2" fillId="2" borderId="1" xfId="0" quotePrefix="1" applyFont="1" applyFill="1" applyBorder="1" applyAlignment="1">
      <alignment vertical="center" wrapText="1"/>
    </xf>
    <xf numFmtId="4" fontId="14" fillId="2" borderId="1" xfId="0" applyNumberFormat="1" applyFont="1" applyFill="1" applyBorder="1" applyAlignment="1">
      <alignment horizontal="center" vertical="center"/>
    </xf>
    <xf numFmtId="164" fontId="2" fillId="3" borderId="0" xfId="0" applyNumberFormat="1" applyFont="1" applyFill="1"/>
    <xf numFmtId="4" fontId="2" fillId="4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horizontal="center" vertical="center" wrapText="1"/>
    </xf>
    <xf numFmtId="0" fontId="14" fillId="2" borderId="3" xfId="0" quotePrefix="1" applyFont="1" applyFill="1" applyBorder="1" applyAlignment="1">
      <alignment horizontal="left" vertical="center" wrapText="1"/>
    </xf>
    <xf numFmtId="0" fontId="1" fillId="2" borderId="1" xfId="6" applyFont="1" applyFill="1" applyBorder="1" applyAlignment="1">
      <alignment horizont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2" fillId="2" borderId="1" xfId="6" quotePrefix="1" applyFont="1" applyFill="1" applyBorder="1" applyAlignment="1">
      <alignment horizontal="center" vertical="center" wrapText="1"/>
    </xf>
    <xf numFmtId="0" fontId="1" fillId="2" borderId="1" xfId="6" applyFont="1" applyFill="1" applyBorder="1" applyAlignment="1">
      <alignment horizontal="center" vertical="center" wrapText="1"/>
    </xf>
    <xf numFmtId="0" fontId="2" fillId="2" borderId="1" xfId="6" applyFont="1" applyFill="1" applyBorder="1" applyAlignment="1">
      <alignment horizontal="left" vertical="center" wrapText="1"/>
    </xf>
    <xf numFmtId="166" fontId="2" fillId="3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1" fillId="2" borderId="1" xfId="6" applyFont="1" applyFill="1" applyBorder="1" applyAlignment="1">
      <alignment horizontal="center" wrapText="1"/>
    </xf>
    <xf numFmtId="0" fontId="1" fillId="2" borderId="5" xfId="6" applyFont="1" applyFill="1" applyBorder="1" applyAlignment="1">
      <alignment horizontal="center" vertical="center" wrapText="1"/>
    </xf>
    <xf numFmtId="0" fontId="1" fillId="2" borderId="6" xfId="6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9" fillId="5" borderId="0" xfId="0" applyFont="1" applyFill="1"/>
  </cellXfs>
  <cellStyles count="9">
    <cellStyle name="Звичайний" xfId="0" builtinId="0"/>
    <cellStyle name="Обычный 10" xfId="7" xr:uid="{00000000-0005-0000-0000-000001000000}"/>
    <cellStyle name="Обычный 2" xfId="1" xr:uid="{00000000-0005-0000-0000-000002000000}"/>
    <cellStyle name="Обычный 3" xfId="2" xr:uid="{00000000-0005-0000-0000-000003000000}"/>
    <cellStyle name="Обычный 4" xfId="3" xr:uid="{00000000-0005-0000-0000-000004000000}"/>
    <cellStyle name="Обычный 5" xfId="4" xr:uid="{00000000-0005-0000-0000-000005000000}"/>
    <cellStyle name="Обычный 6" xfId="5" xr:uid="{00000000-0005-0000-0000-000006000000}"/>
    <cellStyle name="Обычный 9" xfId="8" xr:uid="{00000000-0005-0000-0000-000007000000}"/>
    <cellStyle name="Обычный_дод 3" xfId="6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3.2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64"/>
  <sheetViews>
    <sheetView tabSelected="1" view="pageBreakPreview" zoomScale="60" zoomScaleNormal="100" workbookViewId="0">
      <pane xSplit="5" ySplit="15" topLeftCell="F16" activePane="bottomRight" state="frozen"/>
      <selection pane="topRight" activeCell="F1" sqref="F1"/>
      <selection pane="bottomLeft" activeCell="A16" sqref="A16"/>
      <selection pane="bottomRight" activeCell="H5" sqref="H5:I5"/>
    </sheetView>
  </sheetViews>
  <sheetFormatPr defaultColWidth="9.109375" defaultRowHeight="18"/>
  <cols>
    <col min="1" max="1" width="17.109375" style="43" customWidth="1"/>
    <col min="2" max="2" width="13.44140625" style="43" customWidth="1"/>
    <col min="3" max="3" width="15.44140625" style="43" customWidth="1"/>
    <col min="4" max="4" width="40" style="4" customWidth="1"/>
    <col min="5" max="5" width="78.44140625" style="7" customWidth="1"/>
    <col min="6" max="6" width="13.44140625" style="7" customWidth="1"/>
    <col min="7" max="7" width="16.5546875" style="7" customWidth="1"/>
    <col min="8" max="8" width="19.44140625" style="4" customWidth="1"/>
    <col min="9" max="9" width="24.109375" style="4" customWidth="1"/>
    <col min="10" max="11" width="24.109375" style="19" hidden="1" customWidth="1"/>
    <col min="12" max="12" width="24.109375" style="4" customWidth="1"/>
    <col min="13" max="13" width="18.44140625" style="4" bestFit="1" customWidth="1"/>
    <col min="14" max="14" width="18" style="4" bestFit="1" customWidth="1"/>
    <col min="15" max="15" width="15.44140625" style="4" bestFit="1" customWidth="1"/>
    <col min="16" max="16384" width="9.109375" style="4"/>
  </cols>
  <sheetData>
    <row r="1" spans="1:12">
      <c r="H1" s="13" t="s">
        <v>70</v>
      </c>
    </row>
    <row r="2" spans="1:12">
      <c r="H2" s="13" t="s">
        <v>30</v>
      </c>
    </row>
    <row r="3" spans="1:12">
      <c r="H3" s="13" t="s">
        <v>11</v>
      </c>
    </row>
    <row r="4" spans="1:12">
      <c r="H4" s="13" t="s">
        <v>9</v>
      </c>
    </row>
    <row r="5" spans="1:12">
      <c r="H5" s="91" t="s">
        <v>87</v>
      </c>
      <c r="I5" s="91"/>
    </row>
    <row r="6" spans="1:12">
      <c r="H6" s="13"/>
    </row>
    <row r="7" spans="1:12">
      <c r="H7" s="13" t="s">
        <v>26</v>
      </c>
    </row>
    <row r="8" spans="1:12">
      <c r="H8" s="13" t="s">
        <v>10</v>
      </c>
    </row>
    <row r="9" spans="1:12">
      <c r="H9" s="13" t="s">
        <v>11</v>
      </c>
    </row>
    <row r="10" spans="1:12">
      <c r="H10" s="13" t="s">
        <v>9</v>
      </c>
    </row>
    <row r="11" spans="1:12">
      <c r="H11" s="49" t="s">
        <v>31</v>
      </c>
    </row>
    <row r="12" spans="1:12" s="3" customFormat="1" ht="21">
      <c r="A12" s="80" t="s">
        <v>22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</row>
    <row r="13" spans="1:12" s="3" customFormat="1" ht="21">
      <c r="A13" s="80" t="s">
        <v>32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</row>
    <row r="14" spans="1:12" s="3" customFormat="1" ht="21">
      <c r="A14" s="84">
        <v>1558900000</v>
      </c>
      <c r="B14" s="84"/>
      <c r="C14" s="31"/>
      <c r="D14" s="31"/>
      <c r="E14" s="31"/>
      <c r="F14" s="31"/>
      <c r="G14" s="31"/>
      <c r="H14" s="31"/>
      <c r="I14" s="31"/>
      <c r="J14" s="51"/>
      <c r="K14" s="51"/>
      <c r="L14" s="31"/>
    </row>
    <row r="15" spans="1:12" s="3" customFormat="1" ht="21">
      <c r="A15" s="85" t="s">
        <v>8</v>
      </c>
      <c r="B15" s="85"/>
      <c r="C15" s="31"/>
      <c r="D15" s="31"/>
      <c r="E15" s="31"/>
      <c r="F15" s="31"/>
      <c r="G15" s="31"/>
      <c r="H15" s="31"/>
      <c r="I15" s="31"/>
      <c r="J15" s="51"/>
      <c r="K15" s="51"/>
      <c r="L15" s="31"/>
    </row>
    <row r="16" spans="1:12" s="14" customFormat="1" ht="15.6">
      <c r="A16" s="81" t="s">
        <v>4</v>
      </c>
      <c r="B16" s="81" t="s">
        <v>5</v>
      </c>
      <c r="C16" s="81" t="s">
        <v>3</v>
      </c>
      <c r="D16" s="81" t="s">
        <v>6</v>
      </c>
      <c r="E16" s="81" t="s">
        <v>23</v>
      </c>
      <c r="F16" s="81" t="s">
        <v>24</v>
      </c>
      <c r="G16" s="81" t="s">
        <v>25</v>
      </c>
      <c r="H16" s="81" t="s">
        <v>36</v>
      </c>
      <c r="I16" s="81" t="s">
        <v>37</v>
      </c>
      <c r="J16" s="89" t="s">
        <v>2</v>
      </c>
      <c r="K16" s="90"/>
      <c r="L16" s="81" t="s">
        <v>38</v>
      </c>
    </row>
    <row r="17" spans="1:12" s="14" customFormat="1" ht="93.6">
      <c r="A17" s="82"/>
      <c r="B17" s="82"/>
      <c r="C17" s="82"/>
      <c r="D17" s="83"/>
      <c r="E17" s="83"/>
      <c r="F17" s="83"/>
      <c r="G17" s="83"/>
      <c r="H17" s="83"/>
      <c r="I17" s="83"/>
      <c r="J17" s="20" t="s">
        <v>1</v>
      </c>
      <c r="K17" s="21" t="s">
        <v>64</v>
      </c>
      <c r="L17" s="83"/>
    </row>
    <row r="18" spans="1:12">
      <c r="A18" s="8">
        <v>1</v>
      </c>
      <c r="B18" s="8">
        <v>2</v>
      </c>
      <c r="C18" s="8">
        <v>3</v>
      </c>
      <c r="D18" s="9">
        <v>4</v>
      </c>
      <c r="E18" s="9">
        <v>5</v>
      </c>
      <c r="F18" s="16">
        <v>6</v>
      </c>
      <c r="G18" s="16">
        <v>7</v>
      </c>
      <c r="H18" s="9">
        <v>8</v>
      </c>
      <c r="I18" s="9">
        <v>9</v>
      </c>
      <c r="J18" s="21" t="s">
        <v>7</v>
      </c>
      <c r="K18" s="21" t="s">
        <v>65</v>
      </c>
      <c r="L18" s="9">
        <v>10</v>
      </c>
    </row>
    <row r="19" spans="1:12" ht="44.4" customHeight="1">
      <c r="A19" s="33" t="s">
        <v>57</v>
      </c>
      <c r="B19" s="33"/>
      <c r="C19" s="33"/>
      <c r="D19" s="87" t="s">
        <v>59</v>
      </c>
      <c r="E19" s="88"/>
      <c r="F19" s="9"/>
      <c r="G19" s="30"/>
      <c r="H19" s="37"/>
      <c r="I19" s="63">
        <f t="shared" ref="I19:K19" si="0">I20</f>
        <v>2550000</v>
      </c>
      <c r="J19" s="70">
        <f t="shared" si="0"/>
        <v>2178027</v>
      </c>
      <c r="K19" s="70">
        <f t="shared" si="0"/>
        <v>371973</v>
      </c>
      <c r="L19" s="17"/>
    </row>
    <row r="20" spans="1:12" ht="44.4" customHeight="1">
      <c r="A20" s="33" t="s">
        <v>58</v>
      </c>
      <c r="B20" s="18"/>
      <c r="C20" s="18"/>
      <c r="D20" s="87" t="s">
        <v>59</v>
      </c>
      <c r="E20" s="88"/>
      <c r="F20" s="9"/>
      <c r="G20" s="30"/>
      <c r="H20" s="37"/>
      <c r="I20" s="63">
        <f>I21+I24</f>
        <v>2550000</v>
      </c>
      <c r="J20" s="70">
        <f>J21+J24</f>
        <v>2178027</v>
      </c>
      <c r="K20" s="70">
        <f>K21+K24</f>
        <v>371973</v>
      </c>
      <c r="L20" s="17"/>
    </row>
    <row r="21" spans="1:12" ht="44.4" customHeight="1">
      <c r="A21" s="18" t="s">
        <v>71</v>
      </c>
      <c r="B21" s="18" t="s">
        <v>72</v>
      </c>
      <c r="C21" s="18" t="s">
        <v>74</v>
      </c>
      <c r="D21" s="74" t="s">
        <v>73</v>
      </c>
      <c r="E21" s="15" t="s">
        <v>12</v>
      </c>
      <c r="F21" s="16"/>
      <c r="G21" s="73"/>
      <c r="H21" s="37"/>
      <c r="I21" s="63">
        <f>I22+I23</f>
        <v>800000</v>
      </c>
      <c r="J21" s="70">
        <f>J22+J23</f>
        <v>800000</v>
      </c>
      <c r="K21" s="70"/>
      <c r="L21" s="17"/>
    </row>
    <row r="22" spans="1:12" ht="54">
      <c r="A22" s="33"/>
      <c r="B22" s="18"/>
      <c r="C22" s="18"/>
      <c r="D22" s="75"/>
      <c r="E22" s="76" t="s">
        <v>75</v>
      </c>
      <c r="F22" s="16"/>
      <c r="G22" s="73"/>
      <c r="H22" s="37"/>
      <c r="I22" s="37">
        <v>400000</v>
      </c>
      <c r="J22" s="77">
        <v>400000</v>
      </c>
      <c r="K22" s="77"/>
      <c r="L22" s="17"/>
    </row>
    <row r="23" spans="1:12" ht="54">
      <c r="A23" s="33"/>
      <c r="B23" s="18"/>
      <c r="C23" s="18"/>
      <c r="D23" s="75"/>
      <c r="E23" s="76" t="s">
        <v>76</v>
      </c>
      <c r="F23" s="16"/>
      <c r="G23" s="73"/>
      <c r="H23" s="37"/>
      <c r="I23" s="37">
        <v>400000</v>
      </c>
      <c r="J23" s="77">
        <v>400000</v>
      </c>
      <c r="K23" s="77"/>
      <c r="L23" s="17"/>
    </row>
    <row r="24" spans="1:12" ht="72">
      <c r="A24" s="18" t="s">
        <v>60</v>
      </c>
      <c r="B24" s="18" t="s">
        <v>61</v>
      </c>
      <c r="C24" s="35" t="s">
        <v>62</v>
      </c>
      <c r="D24" s="32" t="s">
        <v>63</v>
      </c>
      <c r="E24" s="50" t="s">
        <v>84</v>
      </c>
      <c r="F24" s="16">
        <v>2023</v>
      </c>
      <c r="G24" s="53">
        <v>4562181</v>
      </c>
      <c r="H24" s="17"/>
      <c r="I24" s="37">
        <v>1750000</v>
      </c>
      <c r="J24" s="69">
        <f>1750000-371973</f>
        <v>1378027</v>
      </c>
      <c r="K24" s="69">
        <v>371973</v>
      </c>
      <c r="L24" s="17">
        <v>1</v>
      </c>
    </row>
    <row r="25" spans="1:12" ht="44.4" customHeight="1">
      <c r="A25" s="33" t="s">
        <v>43</v>
      </c>
      <c r="B25" s="33"/>
      <c r="C25" s="33"/>
      <c r="D25" s="86" t="s">
        <v>45</v>
      </c>
      <c r="E25" s="86"/>
      <c r="F25" s="9"/>
      <c r="G25" s="30"/>
      <c r="H25" s="37"/>
      <c r="I25" s="63">
        <f>I26</f>
        <v>3985206.64</v>
      </c>
      <c r="J25" s="52">
        <f>J26</f>
        <v>3985206.64</v>
      </c>
      <c r="K25" s="52"/>
      <c r="L25" s="17"/>
    </row>
    <row r="26" spans="1:12" ht="44.4" customHeight="1">
      <c r="A26" s="33" t="s">
        <v>44</v>
      </c>
      <c r="B26" s="18"/>
      <c r="C26" s="18"/>
      <c r="D26" s="86" t="s">
        <v>45</v>
      </c>
      <c r="E26" s="86"/>
      <c r="F26" s="9"/>
      <c r="G26" s="30"/>
      <c r="H26" s="37"/>
      <c r="I26" s="63">
        <f>I27</f>
        <v>3985206.64</v>
      </c>
      <c r="J26" s="52">
        <f>J27</f>
        <v>3985206.64</v>
      </c>
      <c r="K26" s="52"/>
      <c r="L26" s="17"/>
    </row>
    <row r="27" spans="1:12" ht="36">
      <c r="A27" s="8">
        <v>1217310</v>
      </c>
      <c r="B27" s="35" t="s">
        <v>39</v>
      </c>
      <c r="C27" s="35" t="s">
        <v>17</v>
      </c>
      <c r="D27" s="50" t="s">
        <v>40</v>
      </c>
      <c r="E27" s="15" t="s">
        <v>12</v>
      </c>
      <c r="F27" s="16"/>
      <c r="G27" s="53"/>
      <c r="H27" s="9"/>
      <c r="I27" s="37">
        <f>I28+I29+I30</f>
        <v>3985206.64</v>
      </c>
      <c r="J27" s="55">
        <f>J28+J29+J30</f>
        <v>3985206.64</v>
      </c>
      <c r="K27" s="55"/>
      <c r="L27" s="17">
        <v>1</v>
      </c>
    </row>
    <row r="28" spans="1:12" ht="72">
      <c r="A28" s="8"/>
      <c r="B28" s="35"/>
      <c r="C28" s="35"/>
      <c r="D28" s="50"/>
      <c r="E28" s="15" t="s">
        <v>50</v>
      </c>
      <c r="F28" s="16">
        <v>2023</v>
      </c>
      <c r="G28" s="53">
        <v>5700000</v>
      </c>
      <c r="H28" s="9"/>
      <c r="I28" s="37">
        <f>2100000+85206.64</f>
        <v>2185206.64</v>
      </c>
      <c r="J28" s="42">
        <f>2100000+85206.64</f>
        <v>2185206.64</v>
      </c>
      <c r="K28" s="42"/>
      <c r="L28" s="17">
        <v>1</v>
      </c>
    </row>
    <row r="29" spans="1:12" ht="54">
      <c r="A29" s="8"/>
      <c r="B29" s="35"/>
      <c r="C29" s="35"/>
      <c r="D29" s="50"/>
      <c r="E29" s="15" t="s">
        <v>46</v>
      </c>
      <c r="F29" s="16">
        <v>2023</v>
      </c>
      <c r="G29" s="53"/>
      <c r="H29" s="9"/>
      <c r="I29" s="37">
        <f>225000+75000</f>
        <v>300000</v>
      </c>
      <c r="J29" s="42">
        <f>225000+75000</f>
        <v>300000</v>
      </c>
      <c r="K29" s="42"/>
      <c r="L29" s="17">
        <v>1</v>
      </c>
    </row>
    <row r="30" spans="1:12" ht="36">
      <c r="A30" s="8"/>
      <c r="B30" s="35"/>
      <c r="C30" s="35"/>
      <c r="D30" s="50"/>
      <c r="E30" s="15" t="s">
        <v>66</v>
      </c>
      <c r="F30" s="16"/>
      <c r="G30" s="53"/>
      <c r="H30" s="9"/>
      <c r="I30" s="37">
        <f>1150000+350000</f>
        <v>1500000</v>
      </c>
      <c r="J30" s="42">
        <f>1150000+350000</f>
        <v>1500000</v>
      </c>
      <c r="K30" s="42"/>
      <c r="L30" s="17"/>
    </row>
    <row r="31" spans="1:12" ht="44.4" customHeight="1">
      <c r="A31" s="33" t="s">
        <v>15</v>
      </c>
      <c r="B31" s="33"/>
      <c r="C31" s="33"/>
      <c r="D31" s="86" t="s">
        <v>54</v>
      </c>
      <c r="E31" s="86"/>
      <c r="F31" s="9"/>
      <c r="G31" s="30"/>
      <c r="H31" s="37"/>
      <c r="I31" s="63">
        <f>I32</f>
        <v>43366718.550000004</v>
      </c>
      <c r="J31" s="41">
        <f>J32</f>
        <v>43366718.550000004</v>
      </c>
      <c r="K31" s="41"/>
      <c r="L31" s="17"/>
    </row>
    <row r="32" spans="1:12" ht="44.4" customHeight="1">
      <c r="A32" s="33" t="s">
        <v>16</v>
      </c>
      <c r="B32" s="18"/>
      <c r="C32" s="18"/>
      <c r="D32" s="86" t="s">
        <v>54</v>
      </c>
      <c r="E32" s="86"/>
      <c r="F32" s="9"/>
      <c r="G32" s="30"/>
      <c r="H32" s="37"/>
      <c r="I32" s="63">
        <f>I33+I36+I37+I48+I52+I53</f>
        <v>43366718.550000004</v>
      </c>
      <c r="J32" s="63">
        <f>J33+J36+J37+J48+J52+J53</f>
        <v>43366718.550000004</v>
      </c>
      <c r="K32" s="41"/>
      <c r="L32" s="17"/>
    </row>
    <row r="33" spans="1:12" ht="54">
      <c r="A33" s="34" t="s">
        <v>77</v>
      </c>
      <c r="B33" s="34" t="s">
        <v>78</v>
      </c>
      <c r="C33" s="35" t="s">
        <v>79</v>
      </c>
      <c r="D33" s="32" t="s">
        <v>80</v>
      </c>
      <c r="E33" s="15" t="s">
        <v>12</v>
      </c>
      <c r="F33" s="9"/>
      <c r="G33" s="30"/>
      <c r="H33" s="37"/>
      <c r="I33" s="37">
        <f>I34+I35</f>
        <v>1450991.3900000001</v>
      </c>
      <c r="J33" s="42">
        <f>J34+J35</f>
        <v>1450991.3900000001</v>
      </c>
      <c r="K33" s="42"/>
      <c r="L33" s="17"/>
    </row>
    <row r="34" spans="1:12" ht="72">
      <c r="A34" s="34"/>
      <c r="B34" s="34"/>
      <c r="C34" s="35"/>
      <c r="D34" s="32"/>
      <c r="E34" s="78" t="s">
        <v>81</v>
      </c>
      <c r="F34" s="9"/>
      <c r="G34" s="30"/>
      <c r="H34" s="37"/>
      <c r="I34" s="37">
        <v>966374.39</v>
      </c>
      <c r="J34" s="42">
        <v>966374.39</v>
      </c>
      <c r="K34" s="42"/>
      <c r="L34" s="17"/>
    </row>
    <row r="35" spans="1:12" ht="90">
      <c r="A35" s="33"/>
      <c r="B35" s="18"/>
      <c r="C35" s="18"/>
      <c r="D35" s="72"/>
      <c r="E35" s="79" t="s">
        <v>82</v>
      </c>
      <c r="F35" s="9"/>
      <c r="G35" s="30"/>
      <c r="H35" s="37"/>
      <c r="I35" s="37">
        <v>484617</v>
      </c>
      <c r="J35" s="42">
        <v>484617</v>
      </c>
      <c r="K35" s="41"/>
      <c r="L35" s="17"/>
    </row>
    <row r="36" spans="1:12" ht="54">
      <c r="A36" s="34">
        <v>1517321</v>
      </c>
      <c r="B36" s="34">
        <v>7321</v>
      </c>
      <c r="C36" s="35" t="s">
        <v>17</v>
      </c>
      <c r="D36" s="32" t="s">
        <v>41</v>
      </c>
      <c r="E36" s="15" t="s">
        <v>18</v>
      </c>
      <c r="F36" s="9" t="s">
        <v>33</v>
      </c>
      <c r="G36" s="30">
        <v>78391350</v>
      </c>
      <c r="H36" s="37">
        <f>3620270</f>
        <v>3620270</v>
      </c>
      <c r="I36" s="37">
        <f>7177841.58-3400000-2000000-942311.3</f>
        <v>835530.28</v>
      </c>
      <c r="J36" s="42">
        <f>7177841.58-3400000-2000000-942311.3</f>
        <v>835530.28</v>
      </c>
      <c r="K36" s="42"/>
      <c r="L36" s="17">
        <v>5.7000000000000002E-2</v>
      </c>
    </row>
    <row r="37" spans="1:12" ht="36">
      <c r="A37" s="34">
        <v>1517310</v>
      </c>
      <c r="B37" s="35" t="s">
        <v>39</v>
      </c>
      <c r="C37" s="35" t="s">
        <v>17</v>
      </c>
      <c r="D37" s="50" t="s">
        <v>40</v>
      </c>
      <c r="E37" s="50" t="s">
        <v>12</v>
      </c>
      <c r="F37" s="9">
        <v>2023</v>
      </c>
      <c r="G37" s="30"/>
      <c r="H37" s="37"/>
      <c r="I37" s="37">
        <f>I38+I39+I40+I41+I42+I43+I44+I45+I46+I47</f>
        <v>39120532</v>
      </c>
      <c r="J37" s="37">
        <f>J38+J39+J40+J41+J42+J43+J44+J45+J46+J47</f>
        <v>39120532</v>
      </c>
      <c r="K37" s="55"/>
      <c r="L37" s="17">
        <v>1</v>
      </c>
    </row>
    <row r="38" spans="1:12" ht="90">
      <c r="A38" s="34"/>
      <c r="B38" s="35"/>
      <c r="C38" s="35"/>
      <c r="D38" s="50"/>
      <c r="E38" s="50" t="s">
        <v>42</v>
      </c>
      <c r="F38" s="9">
        <v>2023</v>
      </c>
      <c r="G38" s="30">
        <v>3450000</v>
      </c>
      <c r="H38" s="37"/>
      <c r="I38" s="37">
        <v>3450000</v>
      </c>
      <c r="J38" s="42">
        <v>3450000</v>
      </c>
      <c r="K38" s="42"/>
      <c r="L38" s="17">
        <v>1</v>
      </c>
    </row>
    <row r="39" spans="1:12" ht="36">
      <c r="A39" s="34"/>
      <c r="B39" s="35"/>
      <c r="C39" s="35"/>
      <c r="D39" s="50"/>
      <c r="E39" s="32" t="s">
        <v>51</v>
      </c>
      <c r="F39" s="9">
        <v>2023</v>
      </c>
      <c r="G39" s="30">
        <v>3132000</v>
      </c>
      <c r="H39" s="37"/>
      <c r="I39" s="67">
        <f>3132000-172744</f>
        <v>2959256</v>
      </c>
      <c r="J39" s="42">
        <f>3132000-172744</f>
        <v>2959256</v>
      </c>
      <c r="K39" s="42"/>
      <c r="L39" s="17"/>
    </row>
    <row r="40" spans="1:12" ht="54">
      <c r="A40" s="34"/>
      <c r="B40" s="35"/>
      <c r="C40" s="35"/>
      <c r="D40" s="50"/>
      <c r="E40" s="32" t="s">
        <v>52</v>
      </c>
      <c r="F40" s="9">
        <v>2023</v>
      </c>
      <c r="G40" s="30">
        <v>2500000</v>
      </c>
      <c r="H40" s="37"/>
      <c r="I40" s="67">
        <f>2500000-150228</f>
        <v>2349772</v>
      </c>
      <c r="J40" s="42">
        <f>2500000-150228</f>
        <v>2349772</v>
      </c>
      <c r="K40" s="42"/>
      <c r="L40" s="17"/>
    </row>
    <row r="41" spans="1:12" ht="54">
      <c r="A41" s="34"/>
      <c r="B41" s="35"/>
      <c r="C41" s="35"/>
      <c r="D41" s="50"/>
      <c r="E41" s="66" t="s">
        <v>53</v>
      </c>
      <c r="F41" s="9">
        <v>2023</v>
      </c>
      <c r="G41" s="30">
        <v>720000</v>
      </c>
      <c r="H41" s="37"/>
      <c r="I41" s="67">
        <f>720000-261171</f>
        <v>458829</v>
      </c>
      <c r="J41" s="42">
        <f>720000-261171</f>
        <v>458829</v>
      </c>
      <c r="K41" s="42"/>
      <c r="L41" s="17"/>
    </row>
    <row r="42" spans="1:12" ht="108">
      <c r="A42" s="34"/>
      <c r="B42" s="35"/>
      <c r="C42" s="35"/>
      <c r="D42" s="50"/>
      <c r="E42" s="32" t="s">
        <v>56</v>
      </c>
      <c r="F42" s="9">
        <v>2023</v>
      </c>
      <c r="G42" s="30">
        <f>1900000+19000000</f>
        <v>20900000</v>
      </c>
      <c r="H42" s="37"/>
      <c r="I42" s="67">
        <f>1900000+19000000</f>
        <v>20900000</v>
      </c>
      <c r="J42" s="42">
        <f>1900000+19000000</f>
        <v>20900000</v>
      </c>
      <c r="K42" s="42"/>
      <c r="L42" s="17"/>
    </row>
    <row r="43" spans="1:12" ht="36">
      <c r="A43" s="34"/>
      <c r="B43" s="35"/>
      <c r="C43" s="35"/>
      <c r="D43" s="50"/>
      <c r="E43" s="32" t="s">
        <v>55</v>
      </c>
      <c r="F43" s="9">
        <v>2023</v>
      </c>
      <c r="G43" s="30"/>
      <c r="H43" s="37"/>
      <c r="I43" s="67">
        <f>70000+1377300</f>
        <v>1447300</v>
      </c>
      <c r="J43" s="42">
        <f>70000+1377300</f>
        <v>1447300</v>
      </c>
      <c r="K43" s="42"/>
      <c r="L43" s="17"/>
    </row>
    <row r="44" spans="1:12" ht="54">
      <c r="A44" s="34"/>
      <c r="B44" s="35"/>
      <c r="C44" s="35"/>
      <c r="D44" s="50"/>
      <c r="E44" s="32" t="s">
        <v>67</v>
      </c>
      <c r="F44" s="9">
        <v>2023</v>
      </c>
      <c r="G44" s="30"/>
      <c r="H44" s="37"/>
      <c r="I44" s="67">
        <v>1695000</v>
      </c>
      <c r="J44" s="42">
        <v>1695000</v>
      </c>
      <c r="K44" s="42"/>
      <c r="L44" s="17"/>
    </row>
    <row r="45" spans="1:12" ht="54">
      <c r="A45" s="34"/>
      <c r="B45" s="35"/>
      <c r="C45" s="35"/>
      <c r="D45" s="50"/>
      <c r="E45" s="71" t="s">
        <v>68</v>
      </c>
      <c r="F45" s="9">
        <v>2023</v>
      </c>
      <c r="G45" s="30"/>
      <c r="H45" s="37"/>
      <c r="I45" s="67">
        <f>5370000-298023</f>
        <v>5071977</v>
      </c>
      <c r="J45" s="42">
        <f>5370000-298023</f>
        <v>5071977</v>
      </c>
      <c r="K45" s="42"/>
      <c r="L45" s="17"/>
    </row>
    <row r="46" spans="1:12" ht="90">
      <c r="A46" s="34"/>
      <c r="B46" s="35"/>
      <c r="C46" s="35"/>
      <c r="D46" s="50"/>
      <c r="E46" s="32" t="s">
        <v>69</v>
      </c>
      <c r="F46" s="9">
        <v>2023</v>
      </c>
      <c r="G46" s="30"/>
      <c r="H46" s="37"/>
      <c r="I46" s="67">
        <v>215500</v>
      </c>
      <c r="J46" s="42">
        <v>215500</v>
      </c>
      <c r="K46" s="42"/>
      <c r="L46" s="17"/>
    </row>
    <row r="47" spans="1:12" ht="36">
      <c r="A47" s="34"/>
      <c r="B47" s="35"/>
      <c r="C47" s="35"/>
      <c r="D47" s="50"/>
      <c r="E47" s="32" t="s">
        <v>83</v>
      </c>
      <c r="F47" s="9">
        <v>2023</v>
      </c>
      <c r="G47" s="30"/>
      <c r="H47" s="37"/>
      <c r="I47" s="67">
        <v>572898</v>
      </c>
      <c r="J47" s="42">
        <v>572898</v>
      </c>
      <c r="K47" s="42"/>
      <c r="L47" s="17"/>
    </row>
    <row r="48" spans="1:12" ht="54">
      <c r="A48" s="34">
        <v>1517370</v>
      </c>
      <c r="B48" s="34">
        <v>7370</v>
      </c>
      <c r="C48" s="35" t="s">
        <v>13</v>
      </c>
      <c r="D48" s="32" t="s">
        <v>14</v>
      </c>
      <c r="E48" s="15" t="s">
        <v>12</v>
      </c>
      <c r="F48" s="9"/>
      <c r="G48" s="30"/>
      <c r="H48" s="37"/>
      <c r="I48" s="37">
        <f>I49+I50+I51</f>
        <v>627512.88</v>
      </c>
      <c r="J48" s="55">
        <f>J49+J50+J51</f>
        <v>627512.88</v>
      </c>
      <c r="K48" s="55"/>
      <c r="L48" s="17"/>
    </row>
    <row r="49" spans="1:14" ht="72">
      <c r="A49" s="18"/>
      <c r="B49" s="18"/>
      <c r="C49" s="18"/>
      <c r="D49" s="15"/>
      <c r="E49" s="36" t="s">
        <v>19</v>
      </c>
      <c r="F49" s="9" t="s">
        <v>34</v>
      </c>
      <c r="G49" s="30">
        <v>399950865</v>
      </c>
      <c r="H49" s="37">
        <v>97556866</v>
      </c>
      <c r="I49" s="64">
        <f>2880680.17-1000000-1518167.4</f>
        <v>362512.77</v>
      </c>
      <c r="J49" s="47">
        <f>2880680.17-1000000-1518167.4</f>
        <v>362512.77</v>
      </c>
      <c r="K49" s="47"/>
      <c r="L49" s="17">
        <v>0.245</v>
      </c>
    </row>
    <row r="50" spans="1:14" ht="36">
      <c r="A50" s="18"/>
      <c r="B50" s="18"/>
      <c r="C50" s="18"/>
      <c r="D50" s="15"/>
      <c r="E50" s="65" t="s">
        <v>48</v>
      </c>
      <c r="F50" s="9" t="s">
        <v>35</v>
      </c>
      <c r="G50" s="30"/>
      <c r="H50" s="37"/>
      <c r="I50" s="64">
        <f>1708030-1600000</f>
        <v>108030</v>
      </c>
      <c r="J50" s="47">
        <f>1708030-1600000</f>
        <v>108030</v>
      </c>
      <c r="K50" s="47"/>
      <c r="L50" s="17"/>
    </row>
    <row r="51" spans="1:14" ht="36">
      <c r="A51" s="18"/>
      <c r="B51" s="18"/>
      <c r="C51" s="18"/>
      <c r="D51" s="15"/>
      <c r="E51" s="54" t="s">
        <v>47</v>
      </c>
      <c r="F51" s="9">
        <v>2023</v>
      </c>
      <c r="G51" s="37"/>
      <c r="H51" s="17"/>
      <c r="I51" s="37">
        <v>156970.10999999999</v>
      </c>
      <c r="J51" s="55">
        <v>156970.10999999999</v>
      </c>
      <c r="K51" s="55"/>
      <c r="L51" s="37"/>
      <c r="M51" s="62"/>
      <c r="N51" s="61"/>
    </row>
    <row r="52" spans="1:14" ht="36">
      <c r="A52" s="34">
        <v>1517390</v>
      </c>
      <c r="B52" s="34">
        <v>7390</v>
      </c>
      <c r="C52" s="35" t="s">
        <v>13</v>
      </c>
      <c r="D52" s="32" t="s">
        <v>20</v>
      </c>
      <c r="E52" s="56" t="s">
        <v>21</v>
      </c>
      <c r="F52" s="8" t="s">
        <v>35</v>
      </c>
      <c r="G52" s="57"/>
      <c r="H52" s="58"/>
      <c r="I52" s="58">
        <v>1289432</v>
      </c>
      <c r="J52" s="59">
        <v>1289432</v>
      </c>
      <c r="K52" s="59"/>
      <c r="L52" s="60"/>
    </row>
    <row r="53" spans="1:14" ht="36">
      <c r="A53" s="34">
        <v>1518311</v>
      </c>
      <c r="B53" s="34">
        <v>8311</v>
      </c>
      <c r="C53" s="35" t="s">
        <v>27</v>
      </c>
      <c r="D53" s="32" t="s">
        <v>28</v>
      </c>
      <c r="E53" s="15" t="s">
        <v>49</v>
      </c>
      <c r="F53" s="9" t="s">
        <v>29</v>
      </c>
      <c r="G53" s="30">
        <v>949337344</v>
      </c>
      <c r="H53" s="37">
        <v>124295168</v>
      </c>
      <c r="I53" s="37">
        <f>133520-90800</f>
        <v>42720</v>
      </c>
      <c r="J53" s="42">
        <f>133520-90800</f>
        <v>42720</v>
      </c>
      <c r="K53" s="42"/>
      <c r="L53" s="17">
        <v>0.13100000000000001</v>
      </c>
    </row>
    <row r="54" spans="1:14">
      <c r="A54" s="27"/>
      <c r="B54" s="18"/>
      <c r="C54" s="18"/>
      <c r="D54" s="2"/>
      <c r="E54" s="10" t="s">
        <v>0</v>
      </c>
      <c r="F54" s="9"/>
      <c r="G54" s="37"/>
      <c r="H54" s="48"/>
      <c r="I54" s="48">
        <f>I19+I25+I31</f>
        <v>49901925.190000005</v>
      </c>
      <c r="J54" s="48">
        <f t="shared" ref="J54" si="1">J19+J25+J31</f>
        <v>49529952.190000005</v>
      </c>
      <c r="K54" s="48">
        <f>K19+K25+K31</f>
        <v>371973</v>
      </c>
      <c r="L54" s="38"/>
    </row>
    <row r="55" spans="1:14">
      <c r="B55" s="40"/>
      <c r="C55" s="40"/>
      <c r="E55" s="11"/>
      <c r="F55" s="5"/>
      <c r="G55" s="5"/>
      <c r="H55" s="6"/>
      <c r="I55" s="12"/>
      <c r="J55" s="22"/>
      <c r="K55" s="22"/>
      <c r="L55" s="6"/>
    </row>
    <row r="56" spans="1:14" s="24" customFormat="1">
      <c r="A56" s="45"/>
      <c r="B56" s="46"/>
      <c r="C56" s="44"/>
      <c r="D56" s="24" t="s">
        <v>85</v>
      </c>
      <c r="F56" s="25" t="s">
        <v>86</v>
      </c>
      <c r="G56" s="26"/>
      <c r="H56" s="25"/>
      <c r="J56" s="19"/>
      <c r="K56" s="19"/>
    </row>
    <row r="57" spans="1:14">
      <c r="A57" s="46"/>
      <c r="I57" s="1"/>
      <c r="J57" s="23"/>
      <c r="K57" s="23"/>
    </row>
    <row r="58" spans="1:14">
      <c r="H58" s="1"/>
      <c r="I58" s="12"/>
      <c r="J58" s="22"/>
      <c r="K58" s="22"/>
    </row>
    <row r="59" spans="1:14">
      <c r="I59" s="39"/>
      <c r="J59" s="68"/>
      <c r="K59" s="68"/>
    </row>
    <row r="60" spans="1:14">
      <c r="H60" s="1"/>
      <c r="I60" s="1"/>
      <c r="J60" s="23"/>
      <c r="K60" s="23"/>
    </row>
    <row r="61" spans="1:14">
      <c r="H61" s="1"/>
      <c r="I61" s="1"/>
      <c r="J61" s="23"/>
      <c r="K61" s="23"/>
      <c r="L61" s="1"/>
    </row>
    <row r="62" spans="1:14">
      <c r="I62" s="28"/>
      <c r="J62" s="29"/>
      <c r="K62" s="29"/>
    </row>
    <row r="63" spans="1:14">
      <c r="H63" s="1"/>
      <c r="J63" s="23"/>
      <c r="K63" s="23"/>
    </row>
    <row r="64" spans="1:14">
      <c r="H64" s="1"/>
      <c r="I64" s="1"/>
      <c r="J64" s="23"/>
      <c r="K64" s="23"/>
      <c r="L64" s="1"/>
    </row>
  </sheetData>
  <mergeCells count="21">
    <mergeCell ref="D25:E25"/>
    <mergeCell ref="D26:E26"/>
    <mergeCell ref="L16:L17"/>
    <mergeCell ref="D31:E31"/>
    <mergeCell ref="D32:E32"/>
    <mergeCell ref="D19:E19"/>
    <mergeCell ref="D20:E20"/>
    <mergeCell ref="J16:K16"/>
    <mergeCell ref="A12:L12"/>
    <mergeCell ref="A16:A17"/>
    <mergeCell ref="B16:B17"/>
    <mergeCell ref="C16:C17"/>
    <mergeCell ref="D16:D17"/>
    <mergeCell ref="E16:E17"/>
    <mergeCell ref="F16:F17"/>
    <mergeCell ref="G16:G17"/>
    <mergeCell ref="A13:L13"/>
    <mergeCell ref="A14:B14"/>
    <mergeCell ref="A15:B15"/>
    <mergeCell ref="H16:H17"/>
    <mergeCell ref="I16:I17"/>
  </mergeCells>
  <pageMargins left="0.59055118110236227" right="0.59055118110236227" top="0.39370078740157483" bottom="0.39370078740157483" header="0" footer="0"/>
  <pageSetup paperSize="9" scale="52" fitToHeight="0" orientation="landscape" r:id="rId1"/>
  <headerFooter differentFirst="1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Лист1</vt:lpstr>
      <vt:lpstr>зі змінами</vt:lpstr>
      <vt:lpstr>'зі змінами'!Заголовки_для_друку</vt:lpstr>
      <vt:lpstr>'зі змінами'!Область_друку</vt:lpstr>
    </vt:vector>
  </TitlesOfParts>
  <Company>УКХиЭ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Admin</cp:lastModifiedBy>
  <cp:lastPrinted>2023-10-23T06:10:56Z</cp:lastPrinted>
  <dcterms:created xsi:type="dcterms:W3CDTF">2005-08-15T04:40:30Z</dcterms:created>
  <dcterms:modified xsi:type="dcterms:W3CDTF">2023-10-26T05:15:26Z</dcterms:modified>
</cp:coreProperties>
</file>