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SHARE\0-Старые данные\SHARE\Бюджет 2023\ВИКОНАННЯ\9 МІСЯЦІВ\рада\"/>
    </mc:Choice>
  </mc:AlternateContent>
  <bookViews>
    <workbookView xWindow="-120" yWindow="-120" windowWidth="29040" windowHeight="15990"/>
  </bookViews>
  <sheets>
    <sheet name="Лист1" sheetId="1" r:id="rId1"/>
  </sheets>
  <definedNames>
    <definedName name="_xlnm.Print_Titles" localSheetId="0">Лист1!$10:$13</definedName>
    <definedName name="_xlnm.Print_Area" localSheetId="0">Лист1!$A$1:$P$175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18" i="1" l="1"/>
  <c r="N117" i="1"/>
  <c r="N134" i="1" l="1"/>
  <c r="N138" i="1" l="1"/>
  <c r="N137" i="1"/>
  <c r="N136" i="1"/>
  <c r="N133" i="1" l="1"/>
  <c r="L126" i="1"/>
  <c r="L125" i="1"/>
  <c r="N120" i="1"/>
  <c r="N119" i="1"/>
  <c r="N114" i="1"/>
  <c r="N115" i="1"/>
  <c r="N110" i="1"/>
  <c r="N108" i="1"/>
  <c r="N107" i="1"/>
  <c r="N106" i="1"/>
  <c r="N105" i="1"/>
  <c r="N99" i="1"/>
  <c r="N92" i="1" l="1"/>
  <c r="N89" i="1"/>
  <c r="N90" i="1"/>
  <c r="J88" i="1"/>
  <c r="N87" i="1"/>
  <c r="G148" i="1" l="1"/>
  <c r="G146" i="1"/>
  <c r="H140" i="1"/>
  <c r="H162" i="1" l="1"/>
  <c r="I162" i="1"/>
  <c r="J162" i="1"/>
  <c r="L162" i="1"/>
  <c r="M162" i="1"/>
  <c r="N162" i="1"/>
  <c r="G162" i="1"/>
  <c r="H150" i="1"/>
  <c r="G30" i="1"/>
  <c r="I149" i="1"/>
  <c r="G149" i="1"/>
  <c r="L149" i="1" l="1"/>
  <c r="M149" i="1"/>
  <c r="N149" i="1"/>
  <c r="J149" i="1"/>
  <c r="H149" i="1"/>
  <c r="L146" i="1"/>
  <c r="M146" i="1"/>
  <c r="N146" i="1"/>
  <c r="I146" i="1"/>
  <c r="J146" i="1"/>
  <c r="H146" i="1"/>
  <c r="L148" i="1"/>
  <c r="M148" i="1"/>
  <c r="N148" i="1"/>
  <c r="I148" i="1"/>
  <c r="J148" i="1"/>
  <c r="H148" i="1"/>
  <c r="K132" i="1"/>
  <c r="G132" i="1"/>
  <c r="O132" i="1" l="1"/>
  <c r="P132" i="1"/>
  <c r="L59" i="1"/>
  <c r="M59" i="1"/>
  <c r="N59" i="1"/>
  <c r="K59" i="1"/>
  <c r="G59" i="1"/>
  <c r="I59" i="1"/>
  <c r="J59" i="1"/>
  <c r="H59" i="1"/>
  <c r="O60" i="1"/>
  <c r="K60" i="1"/>
  <c r="G60" i="1"/>
  <c r="P60" i="1" l="1"/>
  <c r="G35" i="1"/>
  <c r="K115" i="1" l="1"/>
  <c r="H158" i="1" l="1"/>
  <c r="I158" i="1"/>
  <c r="J158" i="1"/>
  <c r="L158" i="1"/>
  <c r="M158" i="1"/>
  <c r="N158" i="1"/>
  <c r="H129" i="1"/>
  <c r="I62" i="1"/>
  <c r="J62" i="1"/>
  <c r="L62" i="1"/>
  <c r="M62" i="1"/>
  <c r="N62" i="1"/>
  <c r="H62" i="1"/>
  <c r="L157" i="1"/>
  <c r="M157" i="1"/>
  <c r="N157" i="1"/>
  <c r="H157" i="1"/>
  <c r="I157" i="1"/>
  <c r="J157" i="1"/>
  <c r="H171" i="1"/>
  <c r="I171" i="1"/>
  <c r="J171" i="1"/>
  <c r="L171" i="1"/>
  <c r="M171" i="1"/>
  <c r="N171" i="1"/>
  <c r="H170" i="1"/>
  <c r="I170" i="1"/>
  <c r="J170" i="1"/>
  <c r="L170" i="1"/>
  <c r="M170" i="1"/>
  <c r="N170" i="1"/>
  <c r="H169" i="1"/>
  <c r="I169" i="1"/>
  <c r="J169" i="1"/>
  <c r="L169" i="1"/>
  <c r="M169" i="1"/>
  <c r="N169" i="1"/>
  <c r="H160" i="1" l="1"/>
  <c r="I160" i="1"/>
  <c r="J160" i="1"/>
  <c r="L160" i="1"/>
  <c r="M160" i="1"/>
  <c r="N160" i="1"/>
  <c r="N153" i="1"/>
  <c r="I153" i="1"/>
  <c r="L153" i="1"/>
  <c r="M153" i="1"/>
  <c r="H153" i="1"/>
  <c r="L143" i="1"/>
  <c r="M143" i="1"/>
  <c r="H143" i="1"/>
  <c r="I143" i="1"/>
  <c r="L129" i="1"/>
  <c r="M129" i="1"/>
  <c r="I129" i="1"/>
  <c r="J129" i="1"/>
  <c r="L123" i="1"/>
  <c r="M123" i="1"/>
  <c r="N123" i="1"/>
  <c r="H123" i="1"/>
  <c r="I123" i="1"/>
  <c r="J123" i="1"/>
  <c r="K139" i="1"/>
  <c r="G139" i="1"/>
  <c r="G171" i="1" s="1"/>
  <c r="K138" i="1"/>
  <c r="K170" i="1" s="1"/>
  <c r="G138" i="1"/>
  <c r="G170" i="1" s="1"/>
  <c r="K131" i="1"/>
  <c r="G131" i="1"/>
  <c r="K124" i="1"/>
  <c r="G124" i="1"/>
  <c r="J118" i="1"/>
  <c r="K118" i="1"/>
  <c r="G118" i="1"/>
  <c r="P138" i="1" l="1"/>
  <c r="O139" i="1"/>
  <c r="K171" i="1"/>
  <c r="O124" i="1"/>
  <c r="G169" i="1"/>
  <c r="P124" i="1"/>
  <c r="K169" i="1"/>
  <c r="O138" i="1"/>
  <c r="O170" i="1"/>
  <c r="P170" i="1"/>
  <c r="P139" i="1"/>
  <c r="O118" i="1"/>
  <c r="O131" i="1"/>
  <c r="P131" i="1"/>
  <c r="P118" i="1"/>
  <c r="K107" i="1"/>
  <c r="G107" i="1"/>
  <c r="O169" i="1" l="1"/>
  <c r="P169" i="1"/>
  <c r="O171" i="1"/>
  <c r="P171" i="1"/>
  <c r="O107" i="1"/>
  <c r="P107" i="1"/>
  <c r="K93" i="1"/>
  <c r="G93" i="1"/>
  <c r="P93" i="1" l="1"/>
  <c r="K65" i="1"/>
  <c r="G65" i="1"/>
  <c r="O65" i="1" l="1"/>
  <c r="P65" i="1"/>
  <c r="N43" i="1"/>
  <c r="M43" i="1"/>
  <c r="L43" i="1"/>
  <c r="J43" i="1"/>
  <c r="I43" i="1"/>
  <c r="H43" i="1"/>
  <c r="I145" i="1"/>
  <c r="L145" i="1"/>
  <c r="M145" i="1"/>
  <c r="H145" i="1"/>
  <c r="I167" i="1"/>
  <c r="L167" i="1"/>
  <c r="M167" i="1"/>
  <c r="H167" i="1"/>
  <c r="I168" i="1"/>
  <c r="J168" i="1"/>
  <c r="L168" i="1"/>
  <c r="M168" i="1"/>
  <c r="N168" i="1"/>
  <c r="H168" i="1"/>
  <c r="I166" i="1" l="1"/>
  <c r="L166" i="1"/>
  <c r="M166" i="1"/>
  <c r="H166" i="1"/>
  <c r="H165" i="1"/>
  <c r="I165" i="1"/>
  <c r="J165" i="1"/>
  <c r="L165" i="1"/>
  <c r="M165" i="1"/>
  <c r="N165" i="1"/>
  <c r="I144" i="1"/>
  <c r="J144" i="1"/>
  <c r="L144" i="1"/>
  <c r="M144" i="1"/>
  <c r="N144" i="1"/>
  <c r="H144" i="1"/>
  <c r="I164" i="1"/>
  <c r="J164" i="1"/>
  <c r="L164" i="1"/>
  <c r="M164" i="1"/>
  <c r="N164" i="1"/>
  <c r="H164" i="1"/>
  <c r="I163" i="1"/>
  <c r="J163" i="1"/>
  <c r="L163" i="1"/>
  <c r="M163" i="1"/>
  <c r="N163" i="1"/>
  <c r="H163" i="1"/>
  <c r="I156" i="1"/>
  <c r="L156" i="1"/>
  <c r="M156" i="1"/>
  <c r="N156" i="1"/>
  <c r="H156" i="1"/>
  <c r="I161" i="1"/>
  <c r="J161" i="1"/>
  <c r="K161" i="1"/>
  <c r="P161" i="1" s="1"/>
  <c r="L161" i="1"/>
  <c r="M161" i="1"/>
  <c r="N161" i="1"/>
  <c r="H161" i="1"/>
  <c r="O161" i="1" l="1"/>
  <c r="I159" i="1"/>
  <c r="J159" i="1"/>
  <c r="L159" i="1"/>
  <c r="M159" i="1"/>
  <c r="N159" i="1"/>
  <c r="H159" i="1"/>
  <c r="I151" i="1"/>
  <c r="L151" i="1"/>
  <c r="M151" i="1"/>
  <c r="N151" i="1"/>
  <c r="H151" i="1"/>
  <c r="I150" i="1"/>
  <c r="L150" i="1"/>
  <c r="M150" i="1"/>
  <c r="N150" i="1"/>
  <c r="K57" i="1"/>
  <c r="G57" i="1"/>
  <c r="P57" i="1" l="1"/>
  <c r="O57" i="1"/>
  <c r="H142" i="1"/>
  <c r="I142" i="1"/>
  <c r="J142" i="1"/>
  <c r="L142" i="1"/>
  <c r="M142" i="1"/>
  <c r="N142" i="1"/>
  <c r="I141" i="1"/>
  <c r="J141" i="1"/>
  <c r="L141" i="1"/>
  <c r="M141" i="1"/>
  <c r="N141" i="1"/>
  <c r="H141" i="1"/>
  <c r="G90" i="1"/>
  <c r="N71" i="1"/>
  <c r="M71" i="1"/>
  <c r="L71" i="1"/>
  <c r="I71" i="1"/>
  <c r="J71" i="1"/>
  <c r="H71" i="1"/>
  <c r="K40" i="1"/>
  <c r="G40" i="1"/>
  <c r="G33" i="1"/>
  <c r="O33" i="1" s="1"/>
  <c r="G137" i="1"/>
  <c r="G168" i="1" s="1"/>
  <c r="G136" i="1"/>
  <c r="G144" i="1" s="1"/>
  <c r="G135" i="1"/>
  <c r="K135" i="1"/>
  <c r="K136" i="1"/>
  <c r="K144" i="1" s="1"/>
  <c r="K137" i="1"/>
  <c r="K168" i="1" s="1"/>
  <c r="O168" i="1" l="1"/>
  <c r="P168" i="1"/>
  <c r="P33" i="1"/>
  <c r="O135" i="1"/>
  <c r="O137" i="1"/>
  <c r="P40" i="1"/>
  <c r="O40" i="1"/>
  <c r="P137" i="1"/>
  <c r="O136" i="1"/>
  <c r="P136" i="1"/>
  <c r="P135" i="1"/>
  <c r="J120" i="1"/>
  <c r="K120" i="1"/>
  <c r="G120" i="1"/>
  <c r="K117" i="1"/>
  <c r="K119" i="1"/>
  <c r="J119" i="1"/>
  <c r="J150" i="1" s="1"/>
  <c r="G119" i="1"/>
  <c r="J117" i="1"/>
  <c r="J151" i="1" s="1"/>
  <c r="G117" i="1"/>
  <c r="J115" i="1"/>
  <c r="G115" i="1"/>
  <c r="J112" i="1"/>
  <c r="K112" i="1"/>
  <c r="K113" i="1"/>
  <c r="G112" i="1"/>
  <c r="G113" i="1"/>
  <c r="K111" i="1"/>
  <c r="J111" i="1"/>
  <c r="G111" i="1"/>
  <c r="K96" i="1"/>
  <c r="K90" i="1"/>
  <c r="M79" i="1"/>
  <c r="L79" i="1"/>
  <c r="I79" i="1"/>
  <c r="H79" i="1"/>
  <c r="K100" i="1"/>
  <c r="K164" i="1" s="1"/>
  <c r="K101" i="1"/>
  <c r="G101" i="1"/>
  <c r="G100" i="1"/>
  <c r="G164" i="1" s="1"/>
  <c r="K98" i="1"/>
  <c r="J98" i="1"/>
  <c r="J156" i="1" s="1"/>
  <c r="G98" i="1"/>
  <c r="G96" i="1"/>
  <c r="K92" i="1"/>
  <c r="J92" i="1"/>
  <c r="G92" i="1"/>
  <c r="K82" i="1"/>
  <c r="K80" i="1"/>
  <c r="G80" i="1"/>
  <c r="G82" i="1"/>
  <c r="K73" i="1"/>
  <c r="G73" i="1"/>
  <c r="K72" i="1"/>
  <c r="G72" i="1"/>
  <c r="K53" i="1"/>
  <c r="G53" i="1"/>
  <c r="J153" i="1" l="1"/>
  <c r="O164" i="1"/>
  <c r="P164" i="1"/>
  <c r="O100" i="1"/>
  <c r="P100" i="1"/>
  <c r="O115" i="1"/>
  <c r="P115" i="1"/>
  <c r="P90" i="1"/>
  <c r="O90" i="1"/>
  <c r="O96" i="1"/>
  <c r="P96" i="1"/>
  <c r="O98" i="1"/>
  <c r="P98" i="1"/>
  <c r="P80" i="1"/>
  <c r="O80" i="1"/>
  <c r="P82" i="1"/>
  <c r="O82" i="1"/>
  <c r="P113" i="1"/>
  <c r="O113" i="1"/>
  <c r="O112" i="1"/>
  <c r="P112" i="1"/>
  <c r="O120" i="1"/>
  <c r="P120" i="1"/>
  <c r="P111" i="1"/>
  <c r="O111" i="1"/>
  <c r="P119" i="1"/>
  <c r="O119" i="1"/>
  <c r="P101" i="1"/>
  <c r="O101" i="1"/>
  <c r="P117" i="1"/>
  <c r="O117" i="1"/>
  <c r="P92" i="1"/>
  <c r="P73" i="1"/>
  <c r="P72" i="1"/>
  <c r="O72" i="1"/>
  <c r="O73" i="1"/>
  <c r="O53" i="1"/>
  <c r="P53" i="1"/>
  <c r="H155" i="1" l="1"/>
  <c r="I155" i="1"/>
  <c r="J155" i="1"/>
  <c r="L155" i="1"/>
  <c r="M155" i="1"/>
  <c r="N155" i="1"/>
  <c r="K85" i="1"/>
  <c r="G85" i="1"/>
  <c r="K34" i="1"/>
  <c r="K32" i="1"/>
  <c r="K155" i="1" s="1"/>
  <c r="K31" i="1"/>
  <c r="G31" i="1"/>
  <c r="K127" i="1"/>
  <c r="G127" i="1"/>
  <c r="G116" i="1"/>
  <c r="J116" i="1"/>
  <c r="K116" i="1"/>
  <c r="J110" i="1"/>
  <c r="J109" i="1"/>
  <c r="J145" i="1" s="1"/>
  <c r="K109" i="1"/>
  <c r="K106" i="1"/>
  <c r="J106" i="1"/>
  <c r="G106" i="1"/>
  <c r="J105" i="1"/>
  <c r="M104" i="1"/>
  <c r="L104" i="1"/>
  <c r="H104" i="1"/>
  <c r="K105" i="1"/>
  <c r="G105" i="1"/>
  <c r="K145" i="1" l="1"/>
  <c r="P85" i="1"/>
  <c r="O85" i="1"/>
  <c r="O116" i="1"/>
  <c r="P31" i="1"/>
  <c r="O31" i="1"/>
  <c r="O127" i="1"/>
  <c r="P127" i="1"/>
  <c r="P116" i="1"/>
  <c r="O106" i="1"/>
  <c r="P106" i="1"/>
  <c r="P105" i="1"/>
  <c r="O105" i="1"/>
  <c r="K99" i="1" l="1"/>
  <c r="G99" i="1"/>
  <c r="J91" i="1"/>
  <c r="G89" i="1"/>
  <c r="G142" i="1" s="1"/>
  <c r="N61" i="1"/>
  <c r="N58" i="1" s="1"/>
  <c r="M61" i="1"/>
  <c r="M58" i="1" s="1"/>
  <c r="L61" i="1"/>
  <c r="L58" i="1" s="1"/>
  <c r="J61" i="1"/>
  <c r="J58" i="1" s="1"/>
  <c r="I61" i="1"/>
  <c r="I58" i="1" s="1"/>
  <c r="H61" i="1"/>
  <c r="H58" i="1" s="1"/>
  <c r="K64" i="1"/>
  <c r="O64" i="1" s="1"/>
  <c r="K66" i="1"/>
  <c r="K67" i="1"/>
  <c r="K68" i="1"/>
  <c r="K69" i="1"/>
  <c r="K63" i="1"/>
  <c r="G64" i="1"/>
  <c r="G66" i="1"/>
  <c r="G67" i="1"/>
  <c r="G68" i="1"/>
  <c r="G69" i="1"/>
  <c r="G63" i="1"/>
  <c r="K158" i="1" l="1"/>
  <c r="K62" i="1"/>
  <c r="G158" i="1"/>
  <c r="G62" i="1"/>
  <c r="G61" i="1" s="1"/>
  <c r="G58" i="1" s="1"/>
  <c r="P99" i="1"/>
  <c r="O67" i="1"/>
  <c r="O99" i="1"/>
  <c r="P68" i="1"/>
  <c r="O63" i="1"/>
  <c r="P67" i="1"/>
  <c r="O68" i="1"/>
  <c r="P66" i="1"/>
  <c r="P64" i="1"/>
  <c r="P63" i="1"/>
  <c r="P69" i="1"/>
  <c r="O69" i="1"/>
  <c r="O66" i="1"/>
  <c r="K49" i="1"/>
  <c r="G49" i="1"/>
  <c r="N28" i="1"/>
  <c r="M28" i="1"/>
  <c r="L28" i="1"/>
  <c r="I28" i="1"/>
  <c r="H28" i="1"/>
  <c r="K41" i="1"/>
  <c r="G41" i="1"/>
  <c r="O62" i="1" l="1"/>
  <c r="P62" i="1"/>
  <c r="K61" i="1"/>
  <c r="P49" i="1"/>
  <c r="O49" i="1"/>
  <c r="O41" i="1"/>
  <c r="P41" i="1"/>
  <c r="P59" i="1" l="1"/>
  <c r="K58" i="1"/>
  <c r="O59" i="1"/>
  <c r="P158" i="1"/>
  <c r="O158" i="1"/>
  <c r="O61" i="1"/>
  <c r="P61" i="1"/>
  <c r="O58" i="1" l="1"/>
  <c r="P58" i="1"/>
  <c r="G32" i="1"/>
  <c r="O32" i="1" l="1"/>
  <c r="G155" i="1"/>
  <c r="P32" i="1"/>
  <c r="P155" i="1" l="1"/>
  <c r="O155" i="1"/>
  <c r="J25" i="1"/>
  <c r="K24" i="1" l="1"/>
  <c r="K163" i="1" s="1"/>
  <c r="G24" i="1"/>
  <c r="G163" i="1" s="1"/>
  <c r="K23" i="1"/>
  <c r="K151" i="1" s="1"/>
  <c r="G23" i="1"/>
  <c r="G151" i="1" s="1"/>
  <c r="K22" i="1"/>
  <c r="G22" i="1"/>
  <c r="K18" i="1"/>
  <c r="G18" i="1"/>
  <c r="N129" i="1"/>
  <c r="J114" i="1"/>
  <c r="N109" i="1"/>
  <c r="N145" i="1" s="1"/>
  <c r="J108" i="1"/>
  <c r="N97" i="1"/>
  <c r="N167" i="1" s="1"/>
  <c r="N95" i="1"/>
  <c r="G95" i="1"/>
  <c r="K97" i="1"/>
  <c r="K167" i="1" s="1"/>
  <c r="J97" i="1"/>
  <c r="J167" i="1" s="1"/>
  <c r="G97" i="1"/>
  <c r="G167" i="1" s="1"/>
  <c r="N91" i="1"/>
  <c r="N88" i="1"/>
  <c r="N86" i="1"/>
  <c r="N166" i="1" s="1"/>
  <c r="J86" i="1"/>
  <c r="N84" i="1"/>
  <c r="K81" i="1"/>
  <c r="N143" i="1" l="1"/>
  <c r="P167" i="1"/>
  <c r="O167" i="1"/>
  <c r="P163" i="1"/>
  <c r="O163" i="1"/>
  <c r="N79" i="1"/>
  <c r="P23" i="1"/>
  <c r="P151" i="1"/>
  <c r="O151" i="1"/>
  <c r="J104" i="1"/>
  <c r="N104" i="1"/>
  <c r="O24" i="1"/>
  <c r="P22" i="1"/>
  <c r="P24" i="1"/>
  <c r="O23" i="1"/>
  <c r="O22" i="1"/>
  <c r="P18" i="1"/>
  <c r="O18" i="1"/>
  <c r="P97" i="1"/>
  <c r="O97" i="1"/>
  <c r="K91" i="1" l="1"/>
  <c r="G91" i="1"/>
  <c r="P91" i="1" l="1"/>
  <c r="N152" i="1" l="1"/>
  <c r="M152" i="1"/>
  <c r="L152" i="1"/>
  <c r="L154" i="1"/>
  <c r="N147" i="1"/>
  <c r="M147" i="1"/>
  <c r="L147" i="1"/>
  <c r="K134" i="1"/>
  <c r="K133" i="1"/>
  <c r="N154" i="1"/>
  <c r="M154" i="1"/>
  <c r="K130" i="1"/>
  <c r="M128" i="1"/>
  <c r="L128" i="1"/>
  <c r="K126" i="1"/>
  <c r="M122" i="1"/>
  <c r="N122" i="1"/>
  <c r="L122" i="1"/>
  <c r="K121" i="1"/>
  <c r="K114" i="1"/>
  <c r="K110" i="1"/>
  <c r="K108" i="1"/>
  <c r="L103" i="1"/>
  <c r="K102" i="1"/>
  <c r="K94" i="1"/>
  <c r="K89" i="1"/>
  <c r="K142" i="1" s="1"/>
  <c r="K87" i="1"/>
  <c r="K86" i="1"/>
  <c r="K84" i="1"/>
  <c r="K83" i="1"/>
  <c r="L78" i="1"/>
  <c r="K77" i="1"/>
  <c r="K76" i="1"/>
  <c r="K75" i="1"/>
  <c r="K74" i="1"/>
  <c r="N70" i="1"/>
  <c r="M70" i="1"/>
  <c r="K56" i="1"/>
  <c r="K165" i="1" s="1"/>
  <c r="K55" i="1"/>
  <c r="K54" i="1"/>
  <c r="K52" i="1"/>
  <c r="K51" i="1"/>
  <c r="K50" i="1"/>
  <c r="K48" i="1"/>
  <c r="K47" i="1"/>
  <c r="K46" i="1"/>
  <c r="K45" i="1"/>
  <c r="K44" i="1"/>
  <c r="N42" i="1"/>
  <c r="M42" i="1"/>
  <c r="K39" i="1"/>
  <c r="K38" i="1"/>
  <c r="K149" i="1" s="1"/>
  <c r="L27" i="1"/>
  <c r="K37" i="1"/>
  <c r="K141" i="1" s="1"/>
  <c r="K36" i="1"/>
  <c r="K157" i="1" s="1"/>
  <c r="N27" i="1"/>
  <c r="K29" i="1"/>
  <c r="M27" i="1"/>
  <c r="K26" i="1"/>
  <c r="K25" i="1"/>
  <c r="K162" i="1" s="1"/>
  <c r="K21" i="1"/>
  <c r="K20" i="1"/>
  <c r="K19" i="1"/>
  <c r="L15" i="1"/>
  <c r="K17" i="1"/>
  <c r="N15" i="1"/>
  <c r="J152" i="1"/>
  <c r="I152" i="1"/>
  <c r="H152" i="1"/>
  <c r="H154" i="1"/>
  <c r="J147" i="1"/>
  <c r="I147" i="1"/>
  <c r="I176" i="1" s="1"/>
  <c r="H147" i="1"/>
  <c r="G134" i="1"/>
  <c r="G133" i="1"/>
  <c r="J154" i="1"/>
  <c r="I154" i="1"/>
  <c r="H128" i="1"/>
  <c r="G126" i="1"/>
  <c r="I122" i="1"/>
  <c r="H122" i="1"/>
  <c r="G121" i="1"/>
  <c r="I104" i="1"/>
  <c r="G114" i="1"/>
  <c r="G152" i="1" s="1"/>
  <c r="G109" i="1"/>
  <c r="G145" i="1" s="1"/>
  <c r="G108" i="1"/>
  <c r="H103" i="1"/>
  <c r="G102" i="1"/>
  <c r="J95" i="1"/>
  <c r="J166" i="1" s="1"/>
  <c r="G94" i="1"/>
  <c r="G88" i="1"/>
  <c r="G87" i="1"/>
  <c r="G86" i="1"/>
  <c r="G166" i="1" s="1"/>
  <c r="G83" i="1"/>
  <c r="J81" i="1"/>
  <c r="J143" i="1" s="1"/>
  <c r="J176" i="1" s="1"/>
  <c r="G81" i="1"/>
  <c r="G77" i="1"/>
  <c r="G76" i="1"/>
  <c r="G75" i="1"/>
  <c r="G160" i="1" s="1"/>
  <c r="G74" i="1"/>
  <c r="J70" i="1"/>
  <c r="I70" i="1"/>
  <c r="G56" i="1"/>
  <c r="G165" i="1" s="1"/>
  <c r="G55" i="1"/>
  <c r="G54" i="1"/>
  <c r="G52" i="1"/>
  <c r="G51" i="1"/>
  <c r="G50" i="1"/>
  <c r="G48" i="1"/>
  <c r="G47" i="1"/>
  <c r="G46" i="1"/>
  <c r="G45" i="1"/>
  <c r="G44" i="1"/>
  <c r="J42" i="1"/>
  <c r="I42" i="1"/>
  <c r="G39" i="1"/>
  <c r="G38" i="1"/>
  <c r="H27" i="1"/>
  <c r="G36" i="1"/>
  <c r="G157" i="1" s="1"/>
  <c r="G34" i="1"/>
  <c r="G29" i="1"/>
  <c r="J28" i="1"/>
  <c r="G26" i="1"/>
  <c r="G25" i="1"/>
  <c r="G21" i="1"/>
  <c r="G20" i="1"/>
  <c r="G19" i="1"/>
  <c r="G17" i="1"/>
  <c r="L176" i="1" l="1"/>
  <c r="K146" i="1"/>
  <c r="M176" i="1"/>
  <c r="N176" i="1"/>
  <c r="K129" i="1"/>
  <c r="K153" i="1"/>
  <c r="K160" i="1"/>
  <c r="G153" i="1"/>
  <c r="H176" i="1"/>
  <c r="K43" i="1"/>
  <c r="K42" i="1" s="1"/>
  <c r="G43" i="1"/>
  <c r="K150" i="1"/>
  <c r="P165" i="1"/>
  <c r="O165" i="1"/>
  <c r="G150" i="1"/>
  <c r="G159" i="1"/>
  <c r="K159" i="1"/>
  <c r="K71" i="1"/>
  <c r="G71" i="1"/>
  <c r="G70" i="1" s="1"/>
  <c r="J79" i="1"/>
  <c r="P157" i="1"/>
  <c r="O157" i="1"/>
  <c r="G125" i="1"/>
  <c r="G16" i="1"/>
  <c r="G37" i="1"/>
  <c r="J128" i="1"/>
  <c r="G84" i="1"/>
  <c r="P84" i="1" s="1"/>
  <c r="O121" i="1"/>
  <c r="P121" i="1"/>
  <c r="P108" i="1"/>
  <c r="O108" i="1"/>
  <c r="O133" i="1"/>
  <c r="P133" i="1"/>
  <c r="H15" i="1"/>
  <c r="I27" i="1"/>
  <c r="J122" i="1"/>
  <c r="O109" i="1"/>
  <c r="P109" i="1"/>
  <c r="P38" i="1"/>
  <c r="O38" i="1"/>
  <c r="P45" i="1"/>
  <c r="O45" i="1"/>
  <c r="K152" i="1"/>
  <c r="P114" i="1"/>
  <c r="O114" i="1"/>
  <c r="O34" i="1"/>
  <c r="P34" i="1"/>
  <c r="O19" i="1"/>
  <c r="P19" i="1"/>
  <c r="P25" i="1"/>
  <c r="O25" i="1"/>
  <c r="O39" i="1"/>
  <c r="P39" i="1"/>
  <c r="P29" i="1"/>
  <c r="O29" i="1"/>
  <c r="P36" i="1"/>
  <c r="O36" i="1"/>
  <c r="P17" i="1"/>
  <c r="O17" i="1"/>
  <c r="O20" i="1"/>
  <c r="P20" i="1"/>
  <c r="P21" i="1"/>
  <c r="O21" i="1"/>
  <c r="P26" i="1"/>
  <c r="O26" i="1"/>
  <c r="K154" i="1"/>
  <c r="P134" i="1"/>
  <c r="O134" i="1"/>
  <c r="P126" i="1"/>
  <c r="O126" i="1"/>
  <c r="P54" i="1"/>
  <c r="O54" i="1"/>
  <c r="P55" i="1"/>
  <c r="O55" i="1"/>
  <c r="P56" i="1"/>
  <c r="O56" i="1"/>
  <c r="P52" i="1"/>
  <c r="O52" i="1"/>
  <c r="P51" i="1"/>
  <c r="O51" i="1"/>
  <c r="P50" i="1"/>
  <c r="O50" i="1"/>
  <c r="P48" i="1"/>
  <c r="O48" i="1"/>
  <c r="P47" i="1"/>
  <c r="O47" i="1"/>
  <c r="P77" i="1"/>
  <c r="O77" i="1"/>
  <c r="P76" i="1"/>
  <c r="O76" i="1"/>
  <c r="P75" i="1"/>
  <c r="O75" i="1"/>
  <c r="O74" i="1"/>
  <c r="P74" i="1"/>
  <c r="O46" i="1"/>
  <c r="P46" i="1"/>
  <c r="P44" i="1"/>
  <c r="O44" i="1"/>
  <c r="P102" i="1"/>
  <c r="O102" i="1"/>
  <c r="P94" i="1"/>
  <c r="O94" i="1"/>
  <c r="P89" i="1"/>
  <c r="O89" i="1"/>
  <c r="P87" i="1"/>
  <c r="O87" i="1"/>
  <c r="P86" i="1"/>
  <c r="O86" i="1"/>
  <c r="P83" i="1"/>
  <c r="O83" i="1"/>
  <c r="P81" i="1"/>
  <c r="O81" i="1"/>
  <c r="K147" i="1"/>
  <c r="J27" i="1"/>
  <c r="K95" i="1"/>
  <c r="K166" i="1" s="1"/>
  <c r="K125" i="1"/>
  <c r="L70" i="1"/>
  <c r="K88" i="1"/>
  <c r="K143" i="1" s="1"/>
  <c r="K104" i="1"/>
  <c r="I15" i="1"/>
  <c r="G147" i="1"/>
  <c r="K16" i="1"/>
  <c r="K148" i="1" s="1"/>
  <c r="N14" i="1"/>
  <c r="N78" i="1"/>
  <c r="L14" i="1"/>
  <c r="L42" i="1"/>
  <c r="M78" i="1"/>
  <c r="M103" i="1"/>
  <c r="N103" i="1"/>
  <c r="N128" i="1"/>
  <c r="M15" i="1"/>
  <c r="M140" i="1" s="1"/>
  <c r="I103" i="1"/>
  <c r="I128" i="1"/>
  <c r="H70" i="1"/>
  <c r="H42" i="1"/>
  <c r="I78" i="1"/>
  <c r="G130" i="1"/>
  <c r="G129" i="1" s="1"/>
  <c r="J15" i="1"/>
  <c r="G110" i="1"/>
  <c r="O110" i="1" s="1"/>
  <c r="H78" i="1"/>
  <c r="L140" i="1" l="1"/>
  <c r="O162" i="1"/>
  <c r="P162" i="1"/>
  <c r="I140" i="1"/>
  <c r="N140" i="1"/>
  <c r="N177" i="1" s="1"/>
  <c r="H177" i="1"/>
  <c r="K156" i="1"/>
  <c r="K176" i="1" s="1"/>
  <c r="K123" i="1"/>
  <c r="K122" i="1" s="1"/>
  <c r="G156" i="1"/>
  <c r="O156" i="1" s="1"/>
  <c r="G123" i="1"/>
  <c r="G122" i="1" s="1"/>
  <c r="G143" i="1"/>
  <c r="P166" i="1"/>
  <c r="O166" i="1"/>
  <c r="P37" i="1"/>
  <c r="G141" i="1"/>
  <c r="P130" i="1"/>
  <c r="G128" i="1"/>
  <c r="K79" i="1"/>
  <c r="G79" i="1"/>
  <c r="G78" i="1" s="1"/>
  <c r="G140" i="1" s="1"/>
  <c r="P149" i="1"/>
  <c r="O149" i="1"/>
  <c r="L177" i="1"/>
  <c r="M177" i="1"/>
  <c r="G15" i="1"/>
  <c r="G14" i="1" s="1"/>
  <c r="I177" i="1"/>
  <c r="I14" i="1"/>
  <c r="H14" i="1"/>
  <c r="G104" i="1"/>
  <c r="G103" i="1" s="1"/>
  <c r="G28" i="1"/>
  <c r="G27" i="1" s="1"/>
  <c r="K28" i="1"/>
  <c r="O146" i="1"/>
  <c r="O153" i="1"/>
  <c r="P153" i="1"/>
  <c r="O37" i="1"/>
  <c r="O141" i="1" s="1"/>
  <c r="J103" i="1"/>
  <c r="P110" i="1"/>
  <c r="J78" i="1"/>
  <c r="J140" i="1" s="1"/>
  <c r="O130" i="1"/>
  <c r="O84" i="1"/>
  <c r="P152" i="1"/>
  <c r="O152" i="1"/>
  <c r="P125" i="1"/>
  <c r="O125" i="1"/>
  <c r="K15" i="1"/>
  <c r="P16" i="1"/>
  <c r="O16" i="1"/>
  <c r="P144" i="1"/>
  <c r="O144" i="1"/>
  <c r="O150" i="1"/>
  <c r="P150" i="1"/>
  <c r="K128" i="1"/>
  <c r="K103" i="1"/>
  <c r="P147" i="1"/>
  <c r="O147" i="1"/>
  <c r="K70" i="1"/>
  <c r="O159" i="1"/>
  <c r="P159" i="1"/>
  <c r="G42" i="1"/>
  <c r="O43" i="1"/>
  <c r="P43" i="1"/>
  <c r="O95" i="1"/>
  <c r="P95" i="1"/>
  <c r="P88" i="1"/>
  <c r="O88" i="1"/>
  <c r="O142" i="1"/>
  <c r="P142" i="1"/>
  <c r="P145" i="1"/>
  <c r="O145" i="1"/>
  <c r="M14" i="1"/>
  <c r="J14" i="1"/>
  <c r="G154" i="1"/>
  <c r="P154" i="1" s="1"/>
  <c r="P143" i="1" l="1"/>
  <c r="G176" i="1"/>
  <c r="P141" i="1"/>
  <c r="O176" i="1"/>
  <c r="P156" i="1"/>
  <c r="J177" i="1"/>
  <c r="O143" i="1"/>
  <c r="O160" i="1"/>
  <c r="K14" i="1"/>
  <c r="P14" i="1" s="1"/>
  <c r="P160" i="1"/>
  <c r="P146" i="1"/>
  <c r="O104" i="1"/>
  <c r="P104" i="1"/>
  <c r="P129" i="1"/>
  <c r="O154" i="1"/>
  <c r="O123" i="1"/>
  <c r="P123" i="1"/>
  <c r="P15" i="1"/>
  <c r="O15" i="1"/>
  <c r="O129" i="1"/>
  <c r="K27" i="1"/>
  <c r="P28" i="1"/>
  <c r="O28" i="1"/>
  <c r="O128" i="1"/>
  <c r="P128" i="1"/>
  <c r="P122" i="1"/>
  <c r="O122" i="1"/>
  <c r="P103" i="1"/>
  <c r="O103" i="1"/>
  <c r="P148" i="1"/>
  <c r="O148" i="1"/>
  <c r="P71" i="1"/>
  <c r="O71" i="1"/>
  <c r="P70" i="1"/>
  <c r="O70" i="1"/>
  <c r="P42" i="1"/>
  <c r="O42" i="1"/>
  <c r="K78" i="1"/>
  <c r="O79" i="1"/>
  <c r="P79" i="1"/>
  <c r="K140" i="1" l="1"/>
  <c r="K177" i="1" s="1"/>
  <c r="G177" i="1"/>
  <c r="P176" i="1"/>
  <c r="O14" i="1"/>
  <c r="P27" i="1"/>
  <c r="O27" i="1"/>
  <c r="P78" i="1"/>
  <c r="O78" i="1"/>
  <c r="O140" i="1" l="1"/>
  <c r="O177" i="1" s="1"/>
  <c r="P140" i="1"/>
  <c r="P177" i="1" s="1"/>
</calcChain>
</file>

<file path=xl/sharedStrings.xml><?xml version="1.0" encoding="utf-8"?>
<sst xmlns="http://schemas.openxmlformats.org/spreadsheetml/2006/main" count="699" uniqueCount="341">
  <si>
    <t>(код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</si>
  <si>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</si>
  <si>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</si>
  <si>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</si>
  <si>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</si>
  <si>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</si>
  <si>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</si>
  <si>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Усього</t>
  </si>
  <si>
    <t>Загальний фонд</t>
  </si>
  <si>
    <t>Спеціальний фонд</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</si>
  <si>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</si>
  <si>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</si>
  <si>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</si>
  <si>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</si>
  <si>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</si>
  <si>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</si>
  <si>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</si>
  <si>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</si>
  <si>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</si>
  <si>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</si>
  <si>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</si>
  <si>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</si>
  <si>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</si>
  <si>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</si>
  <si>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0763</t>
  </si>
  <si>
    <t>0212152</t>
  </si>
  <si>
    <t>2152</t>
  </si>
  <si>
    <t>Інші програми та заходи у сфері охорони здоров’я</t>
  </si>
  <si>
    <t>3112</t>
  </si>
  <si>
    <t>1040</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</si>
  <si>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</si>
  <si>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</si>
  <si>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</si>
  <si>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</si>
  <si>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</si>
  <si>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</si>
  <si>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7640</t>
  </si>
  <si>
    <t>0470</t>
  </si>
  <si>
    <t>Заходи з енергозбереження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</si>
  <si>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</si>
  <si>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</si>
  <si>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</si>
  <si>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</si>
  <si>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</si>
  <si>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</si>
  <si>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</si>
  <si>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</si>
  <si>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</si>
  <si>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0600000</t>
  </si>
  <si>
    <t>0610000</t>
  </si>
  <si>
    <t>0611010</t>
  </si>
  <si>
    <t>1010</t>
  </si>
  <si>
    <t>0910</t>
  </si>
  <si>
    <t>Надання дошкільної освіти</t>
  </si>
  <si>
    <t>Міська цільова програма розвитку освіти міста Чорноморська на 2021-2025 роки</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</si>
  <si>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</si>
  <si>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0611021</t>
  </si>
  <si>
    <t>1021</t>
  </si>
  <si>
    <t>0921</t>
  </si>
  <si>
    <t>0611022</t>
  </si>
  <si>
    <t>1022</t>
  </si>
  <si>
    <t>0922</t>
  </si>
  <si>
    <t>1070</t>
  </si>
  <si>
    <t>0960</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</si>
  <si>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</si>
  <si>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</si>
  <si>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</si>
  <si>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</si>
  <si>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</si>
  <si>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</si>
  <si>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0490</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</si>
  <si>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</si>
  <si>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</si>
  <si>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</si>
  <si>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</si>
  <si>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</si>
  <si>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</si>
  <si>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</si>
  <si>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 xml:space="preserve"> 24.12.2020р.
№ 15-VIII </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</si>
  <si>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</si>
  <si>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</si>
  <si>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</si>
  <si>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</si>
  <si>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</si>
  <si>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</si>
  <si>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</si>
  <si>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</si>
  <si>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</si>
  <si>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</si>
  <si>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</si>
  <si>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</si>
  <si>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</si>
  <si>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</si>
  <si>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</si>
  <si>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</si>
  <si>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</si>
  <si>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 xml:space="preserve">24.12.2020р.
№ 15-VIII </t>
  </si>
  <si>
    <t>0610</t>
  </si>
  <si>
    <t>1100000</t>
  </si>
  <si>
    <t>1110000</t>
  </si>
  <si>
    <t>3123</t>
  </si>
  <si>
    <t>Заходи державної політики з питань сім'ї</t>
  </si>
  <si>
    <t xml:space="preserve"> 24.12.2020р.
№ 16-VIII </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</si>
  <si>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</si>
  <si>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</si>
  <si>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</si>
  <si>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</si>
  <si>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</si>
  <si>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</si>
  <si>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</si>
  <si>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</si>
  <si>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</si>
  <si>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</si>
  <si>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</si>
  <si>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</si>
  <si>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</si>
  <si>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</si>
  <si>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1210000</t>
  </si>
  <si>
    <t>Експлуатація та технічне обслуговування житлового фонду</t>
  </si>
  <si>
    <t>Програма розвитку у сфері житлово-комунального господарства в межах території Чорноморської міської ради Одеської області на 2019-2023 роки</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</si>
  <si>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</si>
  <si>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</si>
  <si>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</si>
  <si>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</si>
  <si>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</si>
  <si>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</si>
  <si>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</si>
  <si>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</si>
  <si>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</si>
  <si>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</si>
  <si>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Міська програма модернізації ліфтового господарства Чорноморської міської ради Одеської області на 2019 - 2023 роки</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</si>
  <si>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</si>
  <si>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</si>
  <si>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</si>
  <si>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</si>
  <si>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</si>
  <si>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</si>
  <si>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Міська програма регулювання чисельності безпритульних тварин у м. Чорноморську Одеської області на 2018-2023 роки</t>
  </si>
  <si>
    <t>16.02.2018 р.  
№ 303-VII</t>
  </si>
  <si>
    <t>1217461</t>
  </si>
  <si>
    <t>7461</t>
  </si>
  <si>
    <t>0456</t>
  </si>
  <si>
    <t>Утримання та розвиток автомобільних доріг та дорожньої інфраструктури за рахунок коштів місцевого бюджету</t>
  </si>
  <si>
    <t>1217640</t>
  </si>
  <si>
    <t>1218340</t>
  </si>
  <si>
    <t>1500000</t>
  </si>
  <si>
    <t>Управління капітального будівництва Чорноморської міської ради Одеського району Одеської області</t>
  </si>
  <si>
    <t>1510000</t>
  </si>
  <si>
    <t>Управління капітального будівництва Чорноморської міської ради  Одеського району Одеської області</t>
  </si>
  <si>
    <t>1516013</t>
  </si>
  <si>
    <t>1516015</t>
  </si>
  <si>
    <t>1516030</t>
  </si>
  <si>
    <t>1517370</t>
  </si>
  <si>
    <t>7370</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</si>
  <si>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</si>
  <si>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</si>
  <si>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1518340</t>
  </si>
  <si>
    <t>3100000</t>
  </si>
  <si>
    <t>Управління комунальної  власності  та земельних відносин Чорноморської міської ради Одеського району  Одеської області</t>
  </si>
  <si>
    <t>3110000</t>
  </si>
  <si>
    <t>3117693</t>
  </si>
  <si>
    <t>7693</t>
  </si>
  <si>
    <t>Інші заходи, пов'язані в економічною діяльністю</t>
  </si>
  <si>
    <t>3700000</t>
  </si>
  <si>
    <t>Фінансове управління Чорноморської міської ради Одеського району Одеської області</t>
  </si>
  <si>
    <t>3710000</t>
  </si>
  <si>
    <t>0180</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</si>
  <si>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</si>
  <si>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</si>
  <si>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2021 - 2025 роки </t>
  </si>
  <si>
    <t>УСЬОГО, в тому числі:</t>
  </si>
  <si>
    <t xml:space="preserve">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
</t>
  </si>
  <si>
    <t xml:space="preserve">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
</t>
  </si>
  <si>
    <t>% виконання</t>
  </si>
  <si>
    <t>18.06.2021р. 
№ 88-VIII</t>
  </si>
  <si>
    <t>18.06.2021р.
№ 88-VIII</t>
  </si>
  <si>
    <t>15 (11/7*100)</t>
  </si>
  <si>
    <t>16 (11-7)</t>
  </si>
  <si>
    <t>відхилення, грн</t>
  </si>
  <si>
    <t>30.03.2021р.
№ 25-VIII</t>
  </si>
  <si>
    <t>Відділ комунального господарства та  благоустрою Чорноморської міської ради  Одеського району Одеської області</t>
  </si>
  <si>
    <t>Відділ комунального господарства  та  благоустрою Чорноморської міської ради  Одеського району Одеської області</t>
  </si>
  <si>
    <t>Начальник фінансового управління</t>
  </si>
  <si>
    <t>Ольга ЯКОВЕНКО</t>
  </si>
  <si>
    <t>0212111</t>
  </si>
  <si>
    <t>2111</t>
  </si>
  <si>
    <t>0726</t>
  </si>
  <si>
    <t>Первинна медична допомога населенню, що надається центрами первинної медичної (медико-санітарної) допомоги</t>
  </si>
  <si>
    <t>0218110</t>
  </si>
  <si>
    <t>0320</t>
  </si>
  <si>
    <t>Заходи із запобігання та ліквідації надзвичайних ситуацій та наслідків стихійного лиха</t>
  </si>
  <si>
    <t xml:space="preserve">Міська цільова соціальна програма розвитку цивільного захисту Чорноморської міської територіальної громади на 2021-2025 роки </t>
  </si>
  <si>
    <t>0218220</t>
  </si>
  <si>
    <t>Заходи та роботи з мобілізаційної підготовки місцевого значення</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</si>
  <si>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</si>
  <si>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</si>
  <si>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</si>
  <si>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</si>
  <si>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Міська комплексна програма відпочинку та оздоровлення дітей на 2022-2025 роки</t>
  </si>
  <si>
    <t>04.02.2022р. 
№ 175-VIII</t>
  </si>
  <si>
    <t xml:space="preserve">Міська комплексна програма "Молодь Чорноморська" на 2022-2025 роки </t>
  </si>
  <si>
    <t>04.02.2022р. 
№ 181-VIII</t>
  </si>
  <si>
    <t>0813123</t>
  </si>
  <si>
    <t>0213112</t>
  </si>
  <si>
    <t>1000000</t>
  </si>
  <si>
    <t>Відділ культури Чорноморської міської ради Одеського району Одеської області</t>
  </si>
  <si>
    <t>1010000</t>
  </si>
  <si>
    <t>1010180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</si>
  <si>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</si>
  <si>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</si>
  <si>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</si>
  <si>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</si>
  <si>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</si>
  <si>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</si>
  <si>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</si>
  <si>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</si>
  <si>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</si>
  <si>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</si>
  <si>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</si>
  <si>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</si>
  <si>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</si>
  <si>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</si>
  <si>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</si>
  <si>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</si>
  <si>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</si>
  <si>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</si>
  <si>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</si>
  <si>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</si>
  <si>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</si>
  <si>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Міська комплексна програма "Молодь Чорноморська" на 2022-2025 роки</t>
  </si>
  <si>
    <t>Міська цільова програма розвитку фізичної культури і спорту на території Чорноморської міської територіальної громади на 2022-2025 роки</t>
  </si>
  <si>
    <t>3118240</t>
  </si>
  <si>
    <t>04.02.2022р. 
№ 172-VIII</t>
  </si>
  <si>
    <t>Відділ молоді та спорту Чорноморської міської ради Одеського району Одеської області</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</si>
  <si>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</si>
  <si>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20.12.2022р. 
№ 279-VIII 
(зі змінами)</t>
  </si>
  <si>
    <t>0813230</t>
  </si>
  <si>
    <t>3230</t>
  </si>
  <si>
    <t>Видатки, пов'язані з наданням підтримки внутрішньо переміщеним та/або евакуйованим особам у зв'язку із введенням воєнного стану</t>
  </si>
  <si>
    <t>24.12.2020р.
№ 16-VIII  
(зі змінами)</t>
  </si>
  <si>
    <t>0816083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</si>
  <si>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</si>
  <si>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</si>
  <si>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 xml:space="preserve">31.01.2023р. 
№301-VIII 
</t>
  </si>
  <si>
    <t>1110180</t>
  </si>
  <si>
    <t>Міська цільова програма "Молодь Чорноморська" на 2022-2025 роки</t>
  </si>
  <si>
    <t>04.02.2022р. 
№ 181-VIII
(зі змінами)</t>
  </si>
  <si>
    <t>04.02.2022р. 
№ 182-VIII
(зі змінами)</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</si>
  <si>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</si>
  <si>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 xml:space="preserve">31.01.2023р. 
№ 295-VIII 
</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</si>
  <si>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</si>
  <si>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31.01.2023р. 
№ 300-VIII 
(зі змінами)</t>
  </si>
  <si>
    <t>1217310</t>
  </si>
  <si>
    <t>7310</t>
  </si>
  <si>
    <t>0443</t>
  </si>
  <si>
    <t>Будівництво об'єктів житлово-комунального господарства</t>
  </si>
  <si>
    <t>19.12.2018 р. 
№ 371- VII
(зі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</si>
  <si>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</si>
  <si>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</si>
  <si>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1217693</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</si>
  <si>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</si>
  <si>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31.01.2023р. 
№ 278-VIII
(зі змінами)</t>
  </si>
  <si>
    <t>30.03.2021р. 
№ 27-VIII 
(зі змінами)</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</si>
  <si>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</si>
  <si>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</si>
  <si>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</si>
  <si>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20.12.2022р. 
№ 277-VIII 
(зі змінами)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</si>
  <si>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</si>
  <si>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1517310</t>
  </si>
  <si>
    <t>24.12.2020р.
№ 17-VIII 
(зі змінами)</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</si>
  <si>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</si>
  <si>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</si>
  <si>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0511</t>
  </si>
  <si>
    <t>Охорона  та  раціональне використання  природних ресурсыв</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</si>
  <si>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</si>
  <si>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 xml:space="preserve">31.01.2023р. 
№ 309-VIII 
(зі змінами)
</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</si>
  <si>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</si>
  <si>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</si>
  <si>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 xml:space="preserve">31.01.2023р. 
№ 296-VIII 
</t>
  </si>
  <si>
    <t xml:space="preserve">Міська цільова програма фінансової підтримки Іллічівського міського суду Одеської області на 2023 рік </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</si>
  <si>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</si>
  <si>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09.01.2006р. 
№ 511-IV 
(зі змінами)</t>
  </si>
  <si>
    <t xml:space="preserve"> 30.03.2021р.
№ 25-VIII 
(зі змінами)</t>
  </si>
  <si>
    <t>0618110</t>
  </si>
  <si>
    <t>Міська цільова соціальна програма розвитку цивільного захисту Чорноморської міської територіальної громади на 2021 - 2025 роки</t>
  </si>
  <si>
    <t>0618240</t>
  </si>
  <si>
    <t>0818110</t>
  </si>
  <si>
    <t xml:space="preserve">10.03.2023р.              № 331-VIII </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</si>
  <si>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</si>
  <si>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місцевого бюджету</t>
  </si>
  <si>
    <t>Додаток 8</t>
  </si>
  <si>
    <t>Управління освіти Чорноморської міської ради  Одеського району Одеської області</t>
  </si>
  <si>
    <t>24.12.2020р.
№ 16-VIII 
(зі змінами)</t>
  </si>
  <si>
    <t>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м.Чорноморську), проведення мобілізаційної підготовки військовозобов’язаних м.Чорноморська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</si>
  <si>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 р.
№ 31-VІII
(зі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</si>
  <si>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</si>
  <si>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18.06.2021р. 
№ 88-VIII
(зі змінами)</t>
  </si>
  <si>
    <t>24.12.2020р.
№ 15-VIII
(зі змінами)</t>
  </si>
  <si>
    <t xml:space="preserve"> 30.03.2021р.
№ 25-VIII
(зі змінами)</t>
  </si>
  <si>
    <t>30.03.2021р.
 № 25-VIII
(із  змінами)</t>
  </si>
  <si>
    <t xml:space="preserve"> 24.12.2020р. 
№ 16-VIII 
(зі змінами)</t>
  </si>
  <si>
    <t>04.02.2022р. 
№ 180-VIIІ
(зі змінами)</t>
  </si>
  <si>
    <t>04.02.2022р. 
№182-VII
(зі змінами)</t>
  </si>
  <si>
    <t>19.12.2018р. 
№ 371-VII
(зі змінами)</t>
  </si>
  <si>
    <t>12.09.2019 р. 
№ 485-VII
(зі змінами)</t>
  </si>
  <si>
    <t>19.12.2018р. 
№ 371- VII
(зі змінами)</t>
  </si>
  <si>
    <t>12.04.2021 
№ 55-VІII 
(зі змінами)</t>
  </si>
  <si>
    <t>09.01.2006р. 
№ 511-IV
(зі змінами)</t>
  </si>
  <si>
    <t>24.12.2020р.
№ 15-VIII 
(зі змінами)</t>
  </si>
  <si>
    <t>30.03.2021р. 
№ 27-VIII
(зі змінами)</t>
  </si>
  <si>
    <t>12.04.2021 
№ 55-VIII
(зі змінами)</t>
  </si>
  <si>
    <t>12.07.2022р.
№222</t>
  </si>
  <si>
    <t xml:space="preserve">31.01.2023р. 
№ 301-VIII 
</t>
  </si>
  <si>
    <t xml:space="preserve">12.07.2022р.
№ 222 </t>
  </si>
  <si>
    <t>до рішення Чорноморської міської ради</t>
  </si>
  <si>
    <t>1013140</t>
  </si>
  <si>
    <t>Міська цільова програма відпочинку та оздоровлення дітей на 2022-2025 роки</t>
  </si>
  <si>
    <t>04.02.2022р. 
№ 175-VIII 
(зі змінами)</t>
  </si>
  <si>
    <t>1217370</t>
  </si>
  <si>
    <t>3117350</t>
  </si>
  <si>
    <t>7350</t>
  </si>
  <si>
    <t>Розроблення схем планування та забудови територій (містобудівної документації)</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</si>
  <si>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</si>
  <si>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від 19.05.2023р.
№ 368-VIII</t>
  </si>
  <si>
    <t>Інша субвенція районному бюджету Одеського району</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</si>
  <si>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</si>
  <si>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 xml:space="preserve">19.05.2023р.              № 367-VIII </t>
  </si>
  <si>
    <t>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</si>
  <si>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</si>
  <si>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від                 2023 №             - VIIІ</t>
  </si>
  <si>
    <t>Звіт про виконання Міських програм за  9  місяців   2023 року</t>
  </si>
  <si>
    <t>0611160</t>
  </si>
  <si>
    <t>1160</t>
  </si>
  <si>
    <t>0990</t>
  </si>
  <si>
    <t>Забезпечення діяльності центрів професійного розвитку педагогічних працівників</t>
  </si>
  <si>
    <t>Служба  у  справах  дітей Чорноморської міської ради Одеського району Одеської області</t>
  </si>
  <si>
    <t>0913112</t>
  </si>
  <si>
    <t>0900000</t>
  </si>
  <si>
    <t>0910000</t>
  </si>
  <si>
    <t>Затверджено розписом на звітний рік з урахуванням змін, грн</t>
  </si>
  <si>
    <t>Виконано за звітний період, грн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</si>
</sst>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0_р_._-;\-* #,##0.00_р_._-;_-* &quot;-&quot;??_р_._-;_-@_-"/>
  </numFmts>
  <fonts count="20" x14ac:knownFonts="1">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0"/>
      <color theme="1"/>
      <name val="Calibri"/>
      <family val="2"/>
      <charset val="204"/>
      <scheme val="minor"/>
    </font>
    <font>
      <sz val="10"/>
      <name val="Times New Roman"/>
      <family val="1"/>
      <charset val="204"/>
    </font>
    <font>
      <u/>
      <sz val="10"/>
      <color indexed="12"/>
      <name val="Arial Cyr"/>
      <charset val="204"/>
    </font>
    <font>
      <u/>
      <sz val="14"/>
      <name val="Times New Roman"/>
      <family val="1"/>
      <charset val="204"/>
    </font>
    <font>
      <sz val="12"/>
      <name val="Times New Roman"/>
      <family val="1"/>
      <charset val="204"/>
    </font>
    <font>
      <b/>
      <sz val="10"/>
      <name val="Times New Roman"/>
      <family val="1"/>
      <charset val="204"/>
    </font>
    <font>
      <sz val="11"/>
      <color indexed="8"/>
      <name val="Calibri"/>
      <family val="2"/>
      <charset val="204"/>
    </font>
    <font>
      <b/>
      <sz val="12"/>
      <name val="Times New Roman"/>
      <family val="1"/>
      <charset val="204"/>
    </font>
    <font>
      <b/>
      <u/>
      <sz val="10"/>
      <name val="Times New Roman"/>
      <family val="1"/>
      <charset val="204"/>
    </font>
    <font>
      <sz val="11"/>
      <name val="Calibri"/>
      <family val="2"/>
      <charset val="204"/>
      <scheme val="minor"/>
    </font>
    <font>
      <b/>
      <sz val="14"/>
      <name val="Times New Roman"/>
      <family val="1"/>
      <charset val="204"/>
    </font>
    <font>
      <sz val="14"/>
      <name val="Times New Roman"/>
      <family val="1"/>
      <charset val="204"/>
    </font>
    <font>
      <sz val="12"/>
      <color theme="1"/>
      <name val="Times New Roman"/>
      <family val="1"/>
      <charset val="204"/>
    </font>
    <font>
      <sz val="10"/>
      <name val="Arial Cyr"/>
      <charset val="204"/>
    </font>
    <font>
      <sz val="10"/>
      <name val="Arial"/>
      <family val="2"/>
      <charset val="204"/>
    </font>
    <font>
      <sz val="14"/>
      <color theme="1"/>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5">
    <xf numFmtId="0" fontId="0" fillId="0" borderId="0"/>
    <xf numFmtId="0" fontId="3" fillId="0" borderId="0"/>
    <xf numFmtId="0" fontId="4" fillId="0" borderId="0"/>
    <xf numFmtId="0" fontId="5" fillId="0" borderId="0" applyNumberFormat="0" applyFill="0" applyBorder="0" applyAlignment="0" applyProtection="0">
      <alignment vertical="top"/>
      <protection locked="0"/>
    </xf>
    <xf numFmtId="0" fontId="4" fillId="0" borderId="0"/>
    <xf numFmtId="0" fontId="9" fillId="0" borderId="0"/>
    <xf numFmtId="0" fontId="4" fillId="0" borderId="0"/>
    <xf numFmtId="0" fontId="16" fillId="0" borderId="0"/>
    <xf numFmtId="0" fontId="17" fillId="0" borderId="0"/>
    <xf numFmtId="0" fontId="4" fillId="0" borderId="0"/>
    <xf numFmtId="0" fontId="2" fillId="0" borderId="0"/>
    <xf numFmtId="0" fontId="2" fillId="0" borderId="0"/>
    <xf numFmtId="165" fontId="16" fillId="0" borderId="0" applyFont="0" applyFill="0" applyBorder="0" applyAlignment="0" applyProtection="0"/>
    <xf numFmtId="0" fontId="1" fillId="0" borderId="0"/>
    <xf numFmtId="0" fontId="1" fillId="0" borderId="0"/>
  </cellStyleXfs>
  <cellXfs count="119">
    <xf numFmtId="0" fontId="0" fillId="0" borderId="0" xfId="0"/>
    <xf numFmtId="0" fontId="4" fillId="2" borderId="0" xfId="2" applyNumberFormat="1" applyFont="1" applyFill="1" applyAlignment="1" applyProtection="1">
      <alignment horizontal="left" vertical="center" wrapText="1"/>
    </xf>
    <xf numFmtId="0"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xf>
    <xf numFmtId="3" fontId="4" fillId="2" borderId="0" xfId="2" applyNumberFormat="1" applyFont="1" applyFill="1" applyAlignment="1" applyProtection="1">
      <alignment horizontal="center" wrapText="1"/>
    </xf>
    <xf numFmtId="0" fontId="7" fillId="2" borderId="0" xfId="0" applyFont="1" applyFill="1" applyAlignment="1">
      <alignment horizontal="center"/>
    </xf>
    <xf numFmtId="0" fontId="7" fillId="2" borderId="0" xfId="0" applyFont="1" applyFill="1" applyAlignment="1">
      <alignment wrapText="1"/>
    </xf>
    <xf numFmtId="0" fontId="7" fillId="2" borderId="0" xfId="0" applyFont="1" applyFill="1" applyAlignment="1">
      <alignment horizontal="left" wrapText="1"/>
    </xf>
    <xf numFmtId="0" fontId="7" fillId="2" borderId="0" xfId="0" applyFont="1" applyFill="1" applyAlignment="1">
      <alignment horizontal="center" vertical="center"/>
    </xf>
    <xf numFmtId="0" fontId="4"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left" wrapText="1"/>
    </xf>
    <xf numFmtId="0" fontId="4" fillId="2" borderId="0" xfId="0" applyFont="1" applyFill="1" applyAlignment="1">
      <alignment horizontal="center" vertical="center"/>
    </xf>
    <xf numFmtId="0" fontId="8" fillId="2" borderId="0" xfId="2" applyNumberFormat="1" applyFont="1" applyFill="1" applyBorder="1" applyAlignment="1" applyProtection="1">
      <alignment horizontal="center"/>
    </xf>
    <xf numFmtId="0" fontId="4" fillId="2" borderId="0" xfId="2" applyFont="1" applyFill="1" applyBorder="1" applyAlignment="1">
      <alignment horizontal="center"/>
    </xf>
    <xf numFmtId="0" fontId="4" fillId="2" borderId="0" xfId="2" applyFont="1" applyFill="1" applyBorder="1" applyAlignment="1">
      <alignment horizontal="center" vertical="center" wrapText="1"/>
    </xf>
    <xf numFmtId="0" fontId="4" fillId="2" borderId="0" xfId="2" applyFont="1" applyFill="1" applyBorder="1" applyAlignment="1">
      <alignment horizontal="left" vertical="center" wrapText="1"/>
    </xf>
    <xf numFmtId="0" fontId="4" fillId="2" borderId="0" xfId="2" applyFont="1" applyFill="1" applyBorder="1" applyAlignment="1">
      <alignment horizontal="center" vertical="center"/>
    </xf>
    <xf numFmtId="3" fontId="4" fillId="2" borderId="0" xfId="2" applyNumberFormat="1" applyFont="1" applyFill="1" applyBorder="1" applyAlignment="1">
      <alignment horizontal="center" vertical="center"/>
    </xf>
    <xf numFmtId="0" fontId="11" fillId="2" borderId="0" xfId="0" applyFont="1" applyFill="1" applyAlignment="1">
      <alignment horizontal="center"/>
    </xf>
    <xf numFmtId="0" fontId="12" fillId="2" borderId="0" xfId="0" applyFont="1" applyFill="1" applyAlignment="1">
      <alignment horizontal="center"/>
    </xf>
    <xf numFmtId="0" fontId="12" fillId="2" borderId="0" xfId="0" applyFont="1" applyFill="1" applyAlignment="1">
      <alignment wrapText="1"/>
    </xf>
    <xf numFmtId="0" fontId="12" fillId="2" borderId="0" xfId="0" applyFont="1" applyFill="1" applyAlignment="1">
      <alignment horizontal="left" wrapText="1"/>
    </xf>
    <xf numFmtId="0" fontId="12" fillId="2" borderId="0" xfId="0" applyFont="1" applyFill="1" applyAlignment="1">
      <alignment horizontal="center" vertical="center"/>
    </xf>
    <xf numFmtId="0" fontId="12" fillId="2" borderId="0" xfId="0" applyFont="1" applyFill="1"/>
    <xf numFmtId="0" fontId="8" fillId="2" borderId="0" xfId="0" applyFont="1" applyFill="1" applyAlignment="1">
      <alignment horizontal="left"/>
    </xf>
    <xf numFmtId="3" fontId="7" fillId="2" borderId="0" xfId="1" applyNumberFormat="1" applyFont="1" applyFill="1" applyAlignment="1">
      <alignment horizontal="center"/>
    </xf>
    <xf numFmtId="3" fontId="7" fillId="2" borderId="0" xfId="1" applyNumberFormat="1" applyFont="1" applyFill="1" applyAlignment="1">
      <alignment horizontal="center" wrapText="1"/>
    </xf>
    <xf numFmtId="3" fontId="4" fillId="2" borderId="1" xfId="2" applyNumberFormat="1" applyFont="1" applyFill="1" applyBorder="1" applyAlignment="1">
      <alignment horizontal="center" vertical="center" wrapText="1"/>
    </xf>
    <xf numFmtId="0" fontId="10" fillId="2" borderId="0" xfId="0" applyFont="1" applyFill="1"/>
    <xf numFmtId="0" fontId="7" fillId="2" borderId="0" xfId="0" applyFont="1" applyFill="1"/>
    <xf numFmtId="0" fontId="7" fillId="2" borderId="0" xfId="0" applyFont="1" applyFill="1" applyAlignment="1">
      <alignment vertical="center"/>
    </xf>
    <xf numFmtId="0" fontId="13" fillId="2" borderId="1" xfId="0" applyFont="1" applyFill="1" applyBorder="1" applyAlignment="1">
      <alignment horizontal="center" vertical="center"/>
    </xf>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xf>
    <xf numFmtId="164" fontId="13" fillId="2" borderId="1" xfId="0" applyNumberFormat="1" applyFont="1" applyFill="1" applyBorder="1" applyAlignment="1">
      <alignment horizontal="center" vertical="center"/>
    </xf>
    <xf numFmtId="0" fontId="14" fillId="2" borderId="0" xfId="0" applyFont="1" applyFill="1" applyAlignment="1">
      <alignment horizontal="center" vertical="center"/>
    </xf>
    <xf numFmtId="0" fontId="14" fillId="2" borderId="0" xfId="0" applyFont="1" applyFill="1"/>
    <xf numFmtId="0" fontId="7" fillId="2" borderId="0" xfId="0" applyFont="1" applyFill="1"/>
    <xf numFmtId="0" fontId="7" fillId="2" borderId="0" xfId="0" applyFont="1" applyFill="1"/>
    <xf numFmtId="0" fontId="7" fillId="2" borderId="0" xfId="0" applyFont="1" applyFill="1"/>
    <xf numFmtId="49" fontId="1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14" fillId="2" borderId="1" xfId="2" applyFont="1" applyFill="1" applyBorder="1" applyAlignment="1">
      <alignment horizontal="center" wrapText="1"/>
    </xf>
    <xf numFmtId="0" fontId="14" fillId="2" borderId="1" xfId="2" applyFont="1" applyFill="1" applyBorder="1" applyAlignment="1">
      <alignment horizontal="center" vertical="center" wrapText="1"/>
    </xf>
    <xf numFmtId="3" fontId="14" fillId="2" borderId="1" xfId="2" applyNumberFormat="1" applyFont="1" applyFill="1" applyBorder="1" applyAlignment="1">
      <alignment horizontal="center" vertical="center" wrapText="1"/>
    </xf>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4" fontId="7" fillId="2" borderId="0" xfId="0" applyNumberFormat="1" applyFont="1" applyFill="1"/>
    <xf numFmtId="0" fontId="14" fillId="2" borderId="1" xfId="0" applyFont="1" applyFill="1" applyBorder="1" applyAlignment="1">
      <alignment horizontal="center" vertical="center" wrapText="1"/>
    </xf>
    <xf numFmtId="0" fontId="18" fillId="2" borderId="1" xfId="0" applyFont="1" applyFill="1" applyBorder="1" applyAlignment="1">
      <alignment vertical="center" wrapText="1"/>
    </xf>
    <xf numFmtId="0" fontId="14" fillId="2" borderId="1" xfId="0" applyFont="1" applyFill="1" applyBorder="1" applyAlignment="1">
      <alignment vertical="center" wrapText="1"/>
    </xf>
    <xf numFmtId="49" fontId="14" fillId="2" borderId="1" xfId="0" applyNumberFormat="1" applyFont="1" applyFill="1" applyBorder="1" applyAlignment="1">
      <alignment horizontal="center" vertical="center"/>
    </xf>
    <xf numFmtId="0" fontId="15" fillId="2" borderId="0" xfId="0" applyFont="1" applyFill="1" applyAlignment="1">
      <alignment vertical="center"/>
    </xf>
    <xf numFmtId="0" fontId="15" fillId="2" borderId="0" xfId="2" applyFont="1" applyFill="1" applyAlignment="1">
      <alignment vertical="center"/>
    </xf>
    <xf numFmtId="49" fontId="13" fillId="2" borderId="1" xfId="4" applyNumberFormat="1" applyFont="1" applyFill="1" applyBorder="1" applyAlignment="1" applyProtection="1">
      <alignment horizontal="center" vertical="center" wrapText="1"/>
    </xf>
    <xf numFmtId="0" fontId="13" fillId="2" borderId="1" xfId="4" applyNumberFormat="1" applyFont="1" applyFill="1" applyBorder="1" applyAlignment="1" applyProtection="1">
      <alignment horizontal="center" vertical="center" wrapText="1"/>
    </xf>
    <xf numFmtId="49" fontId="13" fillId="2" borderId="1" xfId="4" applyNumberFormat="1" applyFont="1" applyFill="1" applyBorder="1" applyAlignment="1">
      <alignment horizontal="center" vertical="center" wrapText="1"/>
    </xf>
    <xf numFmtId="4" fontId="14" fillId="2" borderId="1" xfId="0" applyNumberFormat="1" applyFont="1" applyFill="1" applyBorder="1" applyAlignment="1">
      <alignment horizontal="center" vertical="center"/>
    </xf>
    <xf numFmtId="164" fontId="14" fillId="2" borderId="1" xfId="0" applyNumberFormat="1" applyFont="1" applyFill="1" applyBorder="1" applyAlignment="1">
      <alignment horizontal="center" vertical="center"/>
    </xf>
    <xf numFmtId="0" fontId="13" fillId="2" borderId="1" xfId="0" applyFont="1" applyFill="1" applyBorder="1" applyAlignment="1">
      <alignment horizontal="center" vertical="center" wrapText="1"/>
    </xf>
    <xf numFmtId="0" fontId="7" fillId="2" borderId="0" xfId="0" applyFont="1" applyFill="1"/>
    <xf numFmtId="0" fontId="7" fillId="2" borderId="0" xfId="0" applyFont="1" applyFill="1"/>
    <xf numFmtId="4" fontId="12" fillId="2" borderId="0" xfId="0" applyNumberFormat="1" applyFont="1" applyFill="1" applyAlignment="1">
      <alignment horizontal="center" vertical="center"/>
    </xf>
    <xf numFmtId="0" fontId="18" fillId="2" borderId="1" xfId="0" applyFont="1" applyFill="1" applyBorder="1" applyAlignment="1">
      <alignment horizontal="center" vertical="center" wrapText="1"/>
    </xf>
    <xf numFmtId="0" fontId="18" fillId="2" borderId="3" xfId="0" applyFont="1" applyFill="1" applyBorder="1" applyAlignment="1">
      <alignment horizontal="center" vertical="center" wrapText="1"/>
    </xf>
    <xf numFmtId="10" fontId="12" fillId="2" borderId="0" xfId="0" applyNumberFormat="1" applyFont="1" applyFill="1" applyAlignment="1">
      <alignment horizontal="center" vertical="center"/>
    </xf>
    <xf numFmtId="0" fontId="18" fillId="2" borderId="1" xfId="0" quotePrefix="1" applyFont="1" applyFill="1" applyBorder="1" applyAlignment="1">
      <alignment vertical="center" wrapText="1"/>
    </xf>
    <xf numFmtId="0" fontId="18" fillId="2" borderId="3" xfId="0" applyFont="1" applyFill="1" applyBorder="1" applyAlignment="1">
      <alignment vertical="center" wrapText="1"/>
    </xf>
    <xf numFmtId="0" fontId="14" fillId="2" borderId="3" xfId="0" applyFont="1" applyFill="1" applyBorder="1" applyAlignment="1">
      <alignment vertical="center" wrapText="1"/>
    </xf>
    <xf numFmtId="0" fontId="14" fillId="2" borderId="3"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8" fillId="2" borderId="2" xfId="0" applyFont="1" applyFill="1" applyBorder="1" applyAlignment="1">
      <alignment vertical="center" wrapText="1"/>
    </xf>
    <xf numFmtId="0" fontId="18" fillId="2" borderId="2" xfId="0" applyFont="1" applyFill="1" applyBorder="1" applyAlignment="1">
      <alignment horizontal="center" vertical="center" wrapText="1"/>
    </xf>
    <xf numFmtId="0" fontId="14" fillId="2" borderId="1" xfId="0" applyFont="1" applyFill="1" applyBorder="1" applyAlignment="1">
      <alignment horizontal="center" vertical="center"/>
    </xf>
    <xf numFmtId="0" fontId="14" fillId="2" borderId="1" xfId="0" applyFont="1" applyFill="1" applyBorder="1" applyAlignment="1">
      <alignment vertical="center"/>
    </xf>
    <xf numFmtId="0" fontId="14" fillId="2" borderId="1" xfId="0" applyFont="1" applyFill="1" applyBorder="1" applyAlignment="1">
      <alignment horizontal="center"/>
    </xf>
    <xf numFmtId="0" fontId="14" fillId="2" borderId="1" xfId="0" applyFont="1" applyFill="1" applyBorder="1" applyAlignment="1">
      <alignment wrapText="1"/>
    </xf>
    <xf numFmtId="4" fontId="10" fillId="2" borderId="0" xfId="0" applyNumberFormat="1" applyFont="1" applyFill="1"/>
    <xf numFmtId="0" fontId="14" fillId="2" borderId="1" xfId="2" applyFont="1" applyFill="1" applyBorder="1" applyAlignment="1">
      <alignment vertical="center" wrapText="1"/>
    </xf>
    <xf numFmtId="49" fontId="18" fillId="2" borderId="1" xfId="4" applyNumberFormat="1" applyFont="1" applyFill="1" applyBorder="1" applyAlignment="1">
      <alignment horizontal="center" vertical="center" wrapText="1"/>
    </xf>
    <xf numFmtId="49" fontId="14" fillId="2" borderId="1" xfId="4" applyNumberFormat="1" applyFont="1" applyFill="1" applyBorder="1" applyAlignment="1">
      <alignment horizontal="center" vertical="center" wrapText="1"/>
    </xf>
    <xf numFmtId="0" fontId="14" fillId="2" borderId="1" xfId="5" applyFont="1" applyFill="1" applyBorder="1" applyAlignment="1">
      <alignment vertical="center" wrapText="1"/>
    </xf>
    <xf numFmtId="49" fontId="18" fillId="2" borderId="1" xfId="0" applyNumberFormat="1" applyFont="1" applyFill="1" applyBorder="1" applyAlignment="1">
      <alignment horizontal="center" vertical="center" wrapText="1"/>
    </xf>
    <xf numFmtId="0" fontId="14" fillId="2" borderId="2" xfId="0" applyFont="1" applyFill="1" applyBorder="1" applyAlignment="1">
      <alignment vertical="center" wrapText="1"/>
    </xf>
    <xf numFmtId="0" fontId="14" fillId="2" borderId="1" xfId="0" quotePrefix="1" applyFont="1" applyFill="1" applyBorder="1" applyAlignment="1">
      <alignment vertical="center" wrapText="1"/>
    </xf>
    <xf numFmtId="0" fontId="14" fillId="2" borderId="0" xfId="0" applyFont="1" applyFill="1" applyAlignment="1">
      <alignment vertical="center"/>
    </xf>
    <xf numFmtId="0" fontId="13" fillId="2" borderId="5" xfId="5" applyFont="1" applyFill="1" applyBorder="1" applyAlignment="1">
      <alignment horizontal="center" vertical="center" wrapText="1"/>
    </xf>
    <xf numFmtId="0" fontId="13" fillId="2" borderId="4" xfId="5" applyFont="1" applyFill="1" applyBorder="1" applyAlignment="1">
      <alignment horizontal="center" vertical="center" wrapText="1"/>
    </xf>
    <xf numFmtId="0" fontId="14" fillId="2" borderId="0" xfId="0" applyFont="1" applyFill="1" applyAlignment="1">
      <alignment horizontal="center" vertical="center" wrapText="1"/>
    </xf>
    <xf numFmtId="0" fontId="6" fillId="2" borderId="0" xfId="3" applyFont="1" applyFill="1" applyAlignment="1" applyProtection="1">
      <alignment horizontal="left"/>
    </xf>
    <xf numFmtId="3" fontId="4" fillId="2" borderId="1" xfId="2" applyNumberFormat="1" applyFont="1" applyFill="1" applyBorder="1" applyAlignment="1">
      <alignment horizontal="center" vertical="center" wrapText="1"/>
    </xf>
    <xf numFmtId="0" fontId="7" fillId="2" borderId="0" xfId="0" applyFont="1" applyFill="1" applyAlignment="1">
      <alignment horizontal="left" vertical="center"/>
    </xf>
    <xf numFmtId="0" fontId="7" fillId="2" borderId="0" xfId="2" applyFont="1" applyFill="1" applyAlignment="1">
      <alignment horizontal="left" vertical="center"/>
    </xf>
    <xf numFmtId="0" fontId="7" fillId="2" borderId="0" xfId="2" applyFont="1" applyFill="1" applyAlignment="1">
      <alignment horizontal="right" vertical="center"/>
    </xf>
    <xf numFmtId="0" fontId="13" fillId="2" borderId="0" xfId="2" applyNumberFormat="1" applyFont="1" applyFill="1" applyBorder="1" applyAlignment="1" applyProtection="1">
      <alignment horizontal="center" vertical="center" wrapText="1"/>
    </xf>
    <xf numFmtId="3" fontId="4" fillId="2" borderId="4" xfId="2" applyNumberFormat="1" applyFont="1" applyFill="1" applyBorder="1" applyAlignment="1">
      <alignment horizontal="center" vertical="center" wrapText="1"/>
    </xf>
    <xf numFmtId="0" fontId="15" fillId="2" borderId="0" xfId="0" applyFont="1" applyFill="1" applyAlignment="1">
      <alignment horizontal="left" vertical="center"/>
    </xf>
    <xf numFmtId="0" fontId="4" fillId="2" borderId="1" xfId="2" applyFont="1" applyFill="1" applyBorder="1" applyAlignment="1">
      <alignment horizontal="center" vertical="center" wrapText="1"/>
    </xf>
    <xf numFmtId="0" fontId="15" fillId="2" borderId="0" xfId="2" applyFont="1" applyFill="1" applyAlignment="1">
      <alignment horizontal="left" vertical="center"/>
    </xf>
    <xf numFmtId="3" fontId="4" fillId="2" borderId="1" xfId="2" applyNumberFormat="1" applyFont="1" applyFill="1" applyBorder="1" applyAlignment="1">
      <alignment horizontal="center" vertical="center"/>
    </xf>
    <xf numFmtId="0" fontId="13" fillId="2" borderId="5" xfId="4" applyNumberFormat="1" applyFont="1" applyFill="1" applyBorder="1" applyAlignment="1" applyProtection="1">
      <alignment horizontal="center" vertical="center" wrapText="1"/>
    </xf>
    <xf numFmtId="0" fontId="13" fillId="2" borderId="4" xfId="4" applyNumberFormat="1" applyFont="1" applyFill="1" applyBorder="1" applyAlignment="1" applyProtection="1">
      <alignment horizontal="center" vertical="center" wrapText="1"/>
    </xf>
  </cellXfs>
  <cellStyles count="15">
    <cellStyle name="Normal_Доходи" xfId="8"/>
    <cellStyle name="Гіперпосилання" xfId="3" builtinId="8"/>
    <cellStyle name="Звичайний" xfId="0" builtinId="0"/>
    <cellStyle name="Обычный 11 2" xfId="4"/>
    <cellStyle name="Обычный 15" xfId="9"/>
    <cellStyle name="Обычный 17" xfId="10"/>
    <cellStyle name="Обычный 17 5 6" xfId="1"/>
    <cellStyle name="Обычный 17 5 6 2" xfId="11"/>
    <cellStyle name="Обычный 17 5 6 2 2" xfId="14"/>
    <cellStyle name="Обычный 17 5 6 3" xfId="13"/>
    <cellStyle name="Обычный 2" xfId="7"/>
    <cellStyle name="Обычный 3" xfId="6"/>
    <cellStyle name="Обычный 3 2" xfId="2"/>
    <cellStyle name="Обычный_дод 3" xfId="5"/>
    <cellStyle name="Финансовый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77"/>
  <sheetViews>
    <sheetView tabSelected="1" view="pageBreakPreview" zoomScale="60" zoomScaleNormal="106" workbookViewId="0">
      <pane xSplit="5" ySplit="12" topLeftCell="I140" activePane="bottomRight" state="frozen"/>
      <selection pane="topRight" activeCell="F1" sqref="F1"/>
      <selection pane="bottomLeft" activeCell="A13" sqref="A13"/>
      <selection pane="bottomRight" activeCell="N2" sqref="N2:O2"/>
    </sheetView>
  </sheetViews>
  <sheetFormatPr defaultColWidth="9.140625" defaultRowHeight="15" x14ac:dyDescent="0.25"/>
  <cols>
    <col min="1" max="1" width="13.5703125" style="21" customWidth="1"/>
    <col min="2" max="2" width="12.42578125" style="21" customWidth="1"/>
    <col min="3" max="3" width="14.42578125" style="21" customWidth="1"/>
    <col min="4" max="4" width="41.42578125" style="22" customWidth="1"/>
    <col min="5" max="5" width="51.140625" style="23" customWidth="1"/>
    <col min="6" max="6" width="21.28515625" style="24" customWidth="1"/>
    <col min="7" max="7" width="19.140625" style="24" customWidth="1"/>
    <col min="8" max="8" width="19.28515625" style="24" customWidth="1"/>
    <col min="9" max="9" width="19.42578125" style="24" customWidth="1"/>
    <col min="10" max="10" width="21" style="24" customWidth="1"/>
    <col min="11" max="11" width="21" style="25" bestFit="1" customWidth="1"/>
    <col min="12" max="12" width="19.28515625" style="25" customWidth="1"/>
    <col min="13" max="13" width="17.28515625" style="25" customWidth="1"/>
    <col min="14" max="14" width="19.5703125" style="25" customWidth="1"/>
    <col min="15" max="15" width="23.5703125" style="25" customWidth="1"/>
    <col min="16" max="16" width="18.42578125" style="25" customWidth="1"/>
    <col min="17" max="17" width="9.140625" style="25"/>
    <col min="18" max="18" width="16.85546875" style="25" bestFit="1" customWidth="1"/>
    <col min="19" max="19" width="18.28515625" style="25" customWidth="1"/>
    <col min="20" max="254" width="9.140625" style="25"/>
    <col min="255" max="255" width="13.5703125" style="25" customWidth="1"/>
    <col min="256" max="256" width="12.42578125" style="25" customWidth="1"/>
    <col min="257" max="257" width="14.42578125" style="25" customWidth="1"/>
    <col min="258" max="258" width="41.42578125" style="25" customWidth="1"/>
    <col min="259" max="259" width="51.140625" style="25" customWidth="1"/>
    <col min="260" max="260" width="17" style="25" customWidth="1"/>
    <col min="261" max="261" width="17.140625" style="25" customWidth="1"/>
    <col min="262" max="262" width="19.28515625" style="25" customWidth="1"/>
    <col min="263" max="263" width="18" style="25" customWidth="1"/>
    <col min="264" max="264" width="18.42578125" style="25" customWidth="1"/>
    <col min="265" max="265" width="15.28515625" style="25" bestFit="1" customWidth="1"/>
    <col min="266" max="266" width="16.5703125" style="25" customWidth="1"/>
    <col min="267" max="267" width="12.5703125" style="25" bestFit="1" customWidth="1"/>
    <col min="268" max="510" width="9.140625" style="25"/>
    <col min="511" max="511" width="13.5703125" style="25" customWidth="1"/>
    <col min="512" max="512" width="12.42578125" style="25" customWidth="1"/>
    <col min="513" max="513" width="14.42578125" style="25" customWidth="1"/>
    <col min="514" max="514" width="41.42578125" style="25" customWidth="1"/>
    <col min="515" max="515" width="51.140625" style="25" customWidth="1"/>
    <col min="516" max="516" width="17" style="25" customWidth="1"/>
    <col min="517" max="517" width="17.140625" style="25" customWidth="1"/>
    <col min="518" max="518" width="19.28515625" style="25" customWidth="1"/>
    <col min="519" max="519" width="18" style="25" customWidth="1"/>
    <col min="520" max="520" width="18.42578125" style="25" customWidth="1"/>
    <col min="521" max="521" width="15.28515625" style="25" bestFit="1" customWidth="1"/>
    <col min="522" max="522" width="16.5703125" style="25" customWidth="1"/>
    <col min="523" max="523" width="12.5703125" style="25" bestFit="1" customWidth="1"/>
    <col min="524" max="766" width="9.140625" style="25"/>
    <col min="767" max="767" width="13.5703125" style="25" customWidth="1"/>
    <col min="768" max="768" width="12.42578125" style="25" customWidth="1"/>
    <col min="769" max="769" width="14.42578125" style="25" customWidth="1"/>
    <col min="770" max="770" width="41.42578125" style="25" customWidth="1"/>
    <col min="771" max="771" width="51.140625" style="25" customWidth="1"/>
    <col min="772" max="772" width="17" style="25" customWidth="1"/>
    <col min="773" max="773" width="17.140625" style="25" customWidth="1"/>
    <col min="774" max="774" width="19.28515625" style="25" customWidth="1"/>
    <col min="775" max="775" width="18" style="25" customWidth="1"/>
    <col min="776" max="776" width="18.42578125" style="25" customWidth="1"/>
    <col min="777" max="777" width="15.28515625" style="25" bestFit="1" customWidth="1"/>
    <col min="778" max="778" width="16.5703125" style="25" customWidth="1"/>
    <col min="779" max="779" width="12.5703125" style="25" bestFit="1" customWidth="1"/>
    <col min="780" max="1022" width="9.140625" style="25"/>
    <col min="1023" max="1023" width="13.5703125" style="25" customWidth="1"/>
    <col min="1024" max="1024" width="12.42578125" style="25" customWidth="1"/>
    <col min="1025" max="1025" width="14.42578125" style="25" customWidth="1"/>
    <col min="1026" max="1026" width="41.42578125" style="25" customWidth="1"/>
    <col min="1027" max="1027" width="51.140625" style="25" customWidth="1"/>
    <col min="1028" max="1028" width="17" style="25" customWidth="1"/>
    <col min="1029" max="1029" width="17.140625" style="25" customWidth="1"/>
    <col min="1030" max="1030" width="19.28515625" style="25" customWidth="1"/>
    <col min="1031" max="1031" width="18" style="25" customWidth="1"/>
    <col min="1032" max="1032" width="18.42578125" style="25" customWidth="1"/>
    <col min="1033" max="1033" width="15.28515625" style="25" bestFit="1" customWidth="1"/>
    <col min="1034" max="1034" width="16.5703125" style="25" customWidth="1"/>
    <col min="1035" max="1035" width="12.5703125" style="25" bestFit="1" customWidth="1"/>
    <col min="1036" max="1278" width="9.140625" style="25"/>
    <col min="1279" max="1279" width="13.5703125" style="25" customWidth="1"/>
    <col min="1280" max="1280" width="12.42578125" style="25" customWidth="1"/>
    <col min="1281" max="1281" width="14.42578125" style="25" customWidth="1"/>
    <col min="1282" max="1282" width="41.42578125" style="25" customWidth="1"/>
    <col min="1283" max="1283" width="51.140625" style="25" customWidth="1"/>
    <col min="1284" max="1284" width="17" style="25" customWidth="1"/>
    <col min="1285" max="1285" width="17.140625" style="25" customWidth="1"/>
    <col min="1286" max="1286" width="19.28515625" style="25" customWidth="1"/>
    <col min="1287" max="1287" width="18" style="25" customWidth="1"/>
    <col min="1288" max="1288" width="18.42578125" style="25" customWidth="1"/>
    <col min="1289" max="1289" width="15.28515625" style="25" bestFit="1" customWidth="1"/>
    <col min="1290" max="1290" width="16.5703125" style="25" customWidth="1"/>
    <col min="1291" max="1291" width="12.5703125" style="25" bestFit="1" customWidth="1"/>
    <col min="1292" max="1534" width="9.140625" style="25"/>
    <col min="1535" max="1535" width="13.5703125" style="25" customWidth="1"/>
    <col min="1536" max="1536" width="12.42578125" style="25" customWidth="1"/>
    <col min="1537" max="1537" width="14.42578125" style="25" customWidth="1"/>
    <col min="1538" max="1538" width="41.42578125" style="25" customWidth="1"/>
    <col min="1539" max="1539" width="51.140625" style="25" customWidth="1"/>
    <col min="1540" max="1540" width="17" style="25" customWidth="1"/>
    <col min="1541" max="1541" width="17.140625" style="25" customWidth="1"/>
    <col min="1542" max="1542" width="19.28515625" style="25" customWidth="1"/>
    <col min="1543" max="1543" width="18" style="25" customWidth="1"/>
    <col min="1544" max="1544" width="18.42578125" style="25" customWidth="1"/>
    <col min="1545" max="1545" width="15.28515625" style="25" bestFit="1" customWidth="1"/>
    <col min="1546" max="1546" width="16.5703125" style="25" customWidth="1"/>
    <col min="1547" max="1547" width="12.5703125" style="25" bestFit="1" customWidth="1"/>
    <col min="1548" max="1790" width="9.140625" style="25"/>
    <col min="1791" max="1791" width="13.5703125" style="25" customWidth="1"/>
    <col min="1792" max="1792" width="12.42578125" style="25" customWidth="1"/>
    <col min="1793" max="1793" width="14.42578125" style="25" customWidth="1"/>
    <col min="1794" max="1794" width="41.42578125" style="25" customWidth="1"/>
    <col min="1795" max="1795" width="51.140625" style="25" customWidth="1"/>
    <col min="1796" max="1796" width="17" style="25" customWidth="1"/>
    <col min="1797" max="1797" width="17.140625" style="25" customWidth="1"/>
    <col min="1798" max="1798" width="19.28515625" style="25" customWidth="1"/>
    <col min="1799" max="1799" width="18" style="25" customWidth="1"/>
    <col min="1800" max="1800" width="18.42578125" style="25" customWidth="1"/>
    <col min="1801" max="1801" width="15.28515625" style="25" bestFit="1" customWidth="1"/>
    <col min="1802" max="1802" width="16.5703125" style="25" customWidth="1"/>
    <col min="1803" max="1803" width="12.5703125" style="25" bestFit="1" customWidth="1"/>
    <col min="1804" max="2046" width="9.140625" style="25"/>
    <col min="2047" max="2047" width="13.5703125" style="25" customWidth="1"/>
    <col min="2048" max="2048" width="12.42578125" style="25" customWidth="1"/>
    <col min="2049" max="2049" width="14.42578125" style="25" customWidth="1"/>
    <col min="2050" max="2050" width="41.42578125" style="25" customWidth="1"/>
    <col min="2051" max="2051" width="51.140625" style="25" customWidth="1"/>
    <col min="2052" max="2052" width="17" style="25" customWidth="1"/>
    <col min="2053" max="2053" width="17.140625" style="25" customWidth="1"/>
    <col min="2054" max="2054" width="19.28515625" style="25" customWidth="1"/>
    <col min="2055" max="2055" width="18" style="25" customWidth="1"/>
    <col min="2056" max="2056" width="18.42578125" style="25" customWidth="1"/>
    <col min="2057" max="2057" width="15.28515625" style="25" bestFit="1" customWidth="1"/>
    <col min="2058" max="2058" width="16.5703125" style="25" customWidth="1"/>
    <col min="2059" max="2059" width="12.5703125" style="25" bestFit="1" customWidth="1"/>
    <col min="2060" max="2302" width="9.140625" style="25"/>
    <col min="2303" max="2303" width="13.5703125" style="25" customWidth="1"/>
    <col min="2304" max="2304" width="12.42578125" style="25" customWidth="1"/>
    <col min="2305" max="2305" width="14.42578125" style="25" customWidth="1"/>
    <col min="2306" max="2306" width="41.42578125" style="25" customWidth="1"/>
    <col min="2307" max="2307" width="51.140625" style="25" customWidth="1"/>
    <col min="2308" max="2308" width="17" style="25" customWidth="1"/>
    <col min="2309" max="2309" width="17.140625" style="25" customWidth="1"/>
    <col min="2310" max="2310" width="19.28515625" style="25" customWidth="1"/>
    <col min="2311" max="2311" width="18" style="25" customWidth="1"/>
    <col min="2312" max="2312" width="18.42578125" style="25" customWidth="1"/>
    <col min="2313" max="2313" width="15.28515625" style="25" bestFit="1" customWidth="1"/>
    <col min="2314" max="2314" width="16.5703125" style="25" customWidth="1"/>
    <col min="2315" max="2315" width="12.5703125" style="25" bestFit="1" customWidth="1"/>
    <col min="2316" max="2558" width="9.140625" style="25"/>
    <col min="2559" max="2559" width="13.5703125" style="25" customWidth="1"/>
    <col min="2560" max="2560" width="12.42578125" style="25" customWidth="1"/>
    <col min="2561" max="2561" width="14.42578125" style="25" customWidth="1"/>
    <col min="2562" max="2562" width="41.42578125" style="25" customWidth="1"/>
    <col min="2563" max="2563" width="51.140625" style="25" customWidth="1"/>
    <col min="2564" max="2564" width="17" style="25" customWidth="1"/>
    <col min="2565" max="2565" width="17.140625" style="25" customWidth="1"/>
    <col min="2566" max="2566" width="19.28515625" style="25" customWidth="1"/>
    <col min="2567" max="2567" width="18" style="25" customWidth="1"/>
    <col min="2568" max="2568" width="18.42578125" style="25" customWidth="1"/>
    <col min="2569" max="2569" width="15.28515625" style="25" bestFit="1" customWidth="1"/>
    <col min="2570" max="2570" width="16.5703125" style="25" customWidth="1"/>
    <col min="2571" max="2571" width="12.5703125" style="25" bestFit="1" customWidth="1"/>
    <col min="2572" max="2814" width="9.140625" style="25"/>
    <col min="2815" max="2815" width="13.5703125" style="25" customWidth="1"/>
    <col min="2816" max="2816" width="12.42578125" style="25" customWidth="1"/>
    <col min="2817" max="2817" width="14.42578125" style="25" customWidth="1"/>
    <col min="2818" max="2818" width="41.42578125" style="25" customWidth="1"/>
    <col min="2819" max="2819" width="51.140625" style="25" customWidth="1"/>
    <col min="2820" max="2820" width="17" style="25" customWidth="1"/>
    <col min="2821" max="2821" width="17.140625" style="25" customWidth="1"/>
    <col min="2822" max="2822" width="19.28515625" style="25" customWidth="1"/>
    <col min="2823" max="2823" width="18" style="25" customWidth="1"/>
    <col min="2824" max="2824" width="18.42578125" style="25" customWidth="1"/>
    <col min="2825" max="2825" width="15.28515625" style="25" bestFit="1" customWidth="1"/>
    <col min="2826" max="2826" width="16.5703125" style="25" customWidth="1"/>
    <col min="2827" max="2827" width="12.5703125" style="25" bestFit="1" customWidth="1"/>
    <col min="2828" max="3070" width="9.140625" style="25"/>
    <col min="3071" max="3071" width="13.5703125" style="25" customWidth="1"/>
    <col min="3072" max="3072" width="12.42578125" style="25" customWidth="1"/>
    <col min="3073" max="3073" width="14.42578125" style="25" customWidth="1"/>
    <col min="3074" max="3074" width="41.42578125" style="25" customWidth="1"/>
    <col min="3075" max="3075" width="51.140625" style="25" customWidth="1"/>
    <col min="3076" max="3076" width="17" style="25" customWidth="1"/>
    <col min="3077" max="3077" width="17.140625" style="25" customWidth="1"/>
    <col min="3078" max="3078" width="19.28515625" style="25" customWidth="1"/>
    <col min="3079" max="3079" width="18" style="25" customWidth="1"/>
    <col min="3080" max="3080" width="18.42578125" style="25" customWidth="1"/>
    <col min="3081" max="3081" width="15.28515625" style="25" bestFit="1" customWidth="1"/>
    <col min="3082" max="3082" width="16.5703125" style="25" customWidth="1"/>
    <col min="3083" max="3083" width="12.5703125" style="25" bestFit="1" customWidth="1"/>
    <col min="3084" max="3326" width="9.140625" style="25"/>
    <col min="3327" max="3327" width="13.5703125" style="25" customWidth="1"/>
    <col min="3328" max="3328" width="12.42578125" style="25" customWidth="1"/>
    <col min="3329" max="3329" width="14.42578125" style="25" customWidth="1"/>
    <col min="3330" max="3330" width="41.42578125" style="25" customWidth="1"/>
    <col min="3331" max="3331" width="51.140625" style="25" customWidth="1"/>
    <col min="3332" max="3332" width="17" style="25" customWidth="1"/>
    <col min="3333" max="3333" width="17.140625" style="25" customWidth="1"/>
    <col min="3334" max="3334" width="19.28515625" style="25" customWidth="1"/>
    <col min="3335" max="3335" width="18" style="25" customWidth="1"/>
    <col min="3336" max="3336" width="18.42578125" style="25" customWidth="1"/>
    <col min="3337" max="3337" width="15.28515625" style="25" bestFit="1" customWidth="1"/>
    <col min="3338" max="3338" width="16.5703125" style="25" customWidth="1"/>
    <col min="3339" max="3339" width="12.5703125" style="25" bestFit="1" customWidth="1"/>
    <col min="3340" max="3582" width="9.140625" style="25"/>
    <col min="3583" max="3583" width="13.5703125" style="25" customWidth="1"/>
    <col min="3584" max="3584" width="12.42578125" style="25" customWidth="1"/>
    <col min="3585" max="3585" width="14.42578125" style="25" customWidth="1"/>
    <col min="3586" max="3586" width="41.42578125" style="25" customWidth="1"/>
    <col min="3587" max="3587" width="51.140625" style="25" customWidth="1"/>
    <col min="3588" max="3588" width="17" style="25" customWidth="1"/>
    <col min="3589" max="3589" width="17.140625" style="25" customWidth="1"/>
    <col min="3590" max="3590" width="19.28515625" style="25" customWidth="1"/>
    <col min="3591" max="3591" width="18" style="25" customWidth="1"/>
    <col min="3592" max="3592" width="18.42578125" style="25" customWidth="1"/>
    <col min="3593" max="3593" width="15.28515625" style="25" bestFit="1" customWidth="1"/>
    <col min="3594" max="3594" width="16.5703125" style="25" customWidth="1"/>
    <col min="3595" max="3595" width="12.5703125" style="25" bestFit="1" customWidth="1"/>
    <col min="3596" max="3838" width="9.140625" style="25"/>
    <col min="3839" max="3839" width="13.5703125" style="25" customWidth="1"/>
    <col min="3840" max="3840" width="12.42578125" style="25" customWidth="1"/>
    <col min="3841" max="3841" width="14.42578125" style="25" customWidth="1"/>
    <col min="3842" max="3842" width="41.42578125" style="25" customWidth="1"/>
    <col min="3843" max="3843" width="51.140625" style="25" customWidth="1"/>
    <col min="3844" max="3844" width="17" style="25" customWidth="1"/>
    <col min="3845" max="3845" width="17.140625" style="25" customWidth="1"/>
    <col min="3846" max="3846" width="19.28515625" style="25" customWidth="1"/>
    <col min="3847" max="3847" width="18" style="25" customWidth="1"/>
    <col min="3848" max="3848" width="18.42578125" style="25" customWidth="1"/>
    <col min="3849" max="3849" width="15.28515625" style="25" bestFit="1" customWidth="1"/>
    <col min="3850" max="3850" width="16.5703125" style="25" customWidth="1"/>
    <col min="3851" max="3851" width="12.5703125" style="25" bestFit="1" customWidth="1"/>
    <col min="3852" max="4094" width="9.140625" style="25"/>
    <col min="4095" max="4095" width="13.5703125" style="25" customWidth="1"/>
    <col min="4096" max="4096" width="12.42578125" style="25" customWidth="1"/>
    <col min="4097" max="4097" width="14.42578125" style="25" customWidth="1"/>
    <col min="4098" max="4098" width="41.42578125" style="25" customWidth="1"/>
    <col min="4099" max="4099" width="51.140625" style="25" customWidth="1"/>
    <col min="4100" max="4100" width="17" style="25" customWidth="1"/>
    <col min="4101" max="4101" width="17.140625" style="25" customWidth="1"/>
    <col min="4102" max="4102" width="19.28515625" style="25" customWidth="1"/>
    <col min="4103" max="4103" width="18" style="25" customWidth="1"/>
    <col min="4104" max="4104" width="18.42578125" style="25" customWidth="1"/>
    <col min="4105" max="4105" width="15.28515625" style="25" bestFit="1" customWidth="1"/>
    <col min="4106" max="4106" width="16.5703125" style="25" customWidth="1"/>
    <col min="4107" max="4107" width="12.5703125" style="25" bestFit="1" customWidth="1"/>
    <col min="4108" max="4350" width="9.140625" style="25"/>
    <col min="4351" max="4351" width="13.5703125" style="25" customWidth="1"/>
    <col min="4352" max="4352" width="12.42578125" style="25" customWidth="1"/>
    <col min="4353" max="4353" width="14.42578125" style="25" customWidth="1"/>
    <col min="4354" max="4354" width="41.42578125" style="25" customWidth="1"/>
    <col min="4355" max="4355" width="51.140625" style="25" customWidth="1"/>
    <col min="4356" max="4356" width="17" style="25" customWidth="1"/>
    <col min="4357" max="4357" width="17.140625" style="25" customWidth="1"/>
    <col min="4358" max="4358" width="19.28515625" style="25" customWidth="1"/>
    <col min="4359" max="4359" width="18" style="25" customWidth="1"/>
    <col min="4360" max="4360" width="18.42578125" style="25" customWidth="1"/>
    <col min="4361" max="4361" width="15.28515625" style="25" bestFit="1" customWidth="1"/>
    <col min="4362" max="4362" width="16.5703125" style="25" customWidth="1"/>
    <col min="4363" max="4363" width="12.5703125" style="25" bestFit="1" customWidth="1"/>
    <col min="4364" max="4606" width="9.140625" style="25"/>
    <col min="4607" max="4607" width="13.5703125" style="25" customWidth="1"/>
    <col min="4608" max="4608" width="12.42578125" style="25" customWidth="1"/>
    <col min="4609" max="4609" width="14.42578125" style="25" customWidth="1"/>
    <col min="4610" max="4610" width="41.42578125" style="25" customWidth="1"/>
    <col min="4611" max="4611" width="51.140625" style="25" customWidth="1"/>
    <col min="4612" max="4612" width="17" style="25" customWidth="1"/>
    <col min="4613" max="4613" width="17.140625" style="25" customWidth="1"/>
    <col min="4614" max="4614" width="19.28515625" style="25" customWidth="1"/>
    <col min="4615" max="4615" width="18" style="25" customWidth="1"/>
    <col min="4616" max="4616" width="18.42578125" style="25" customWidth="1"/>
    <col min="4617" max="4617" width="15.28515625" style="25" bestFit="1" customWidth="1"/>
    <col min="4618" max="4618" width="16.5703125" style="25" customWidth="1"/>
    <col min="4619" max="4619" width="12.5703125" style="25" bestFit="1" customWidth="1"/>
    <col min="4620" max="4862" width="9.140625" style="25"/>
    <col min="4863" max="4863" width="13.5703125" style="25" customWidth="1"/>
    <col min="4864" max="4864" width="12.42578125" style="25" customWidth="1"/>
    <col min="4865" max="4865" width="14.42578125" style="25" customWidth="1"/>
    <col min="4866" max="4866" width="41.42578125" style="25" customWidth="1"/>
    <col min="4867" max="4867" width="51.140625" style="25" customWidth="1"/>
    <col min="4868" max="4868" width="17" style="25" customWidth="1"/>
    <col min="4869" max="4869" width="17.140625" style="25" customWidth="1"/>
    <col min="4870" max="4870" width="19.28515625" style="25" customWidth="1"/>
    <col min="4871" max="4871" width="18" style="25" customWidth="1"/>
    <col min="4872" max="4872" width="18.42578125" style="25" customWidth="1"/>
    <col min="4873" max="4873" width="15.28515625" style="25" bestFit="1" customWidth="1"/>
    <col min="4874" max="4874" width="16.5703125" style="25" customWidth="1"/>
    <col min="4875" max="4875" width="12.5703125" style="25" bestFit="1" customWidth="1"/>
    <col min="4876" max="5118" width="9.140625" style="25"/>
    <col min="5119" max="5119" width="13.5703125" style="25" customWidth="1"/>
    <col min="5120" max="5120" width="12.42578125" style="25" customWidth="1"/>
    <col min="5121" max="5121" width="14.42578125" style="25" customWidth="1"/>
    <col min="5122" max="5122" width="41.42578125" style="25" customWidth="1"/>
    <col min="5123" max="5123" width="51.140625" style="25" customWidth="1"/>
    <col min="5124" max="5124" width="17" style="25" customWidth="1"/>
    <col min="5125" max="5125" width="17.140625" style="25" customWidth="1"/>
    <col min="5126" max="5126" width="19.28515625" style="25" customWidth="1"/>
    <col min="5127" max="5127" width="18" style="25" customWidth="1"/>
    <col min="5128" max="5128" width="18.42578125" style="25" customWidth="1"/>
    <col min="5129" max="5129" width="15.28515625" style="25" bestFit="1" customWidth="1"/>
    <col min="5130" max="5130" width="16.5703125" style="25" customWidth="1"/>
    <col min="5131" max="5131" width="12.5703125" style="25" bestFit="1" customWidth="1"/>
    <col min="5132" max="5374" width="9.140625" style="25"/>
    <col min="5375" max="5375" width="13.5703125" style="25" customWidth="1"/>
    <col min="5376" max="5376" width="12.42578125" style="25" customWidth="1"/>
    <col min="5377" max="5377" width="14.42578125" style="25" customWidth="1"/>
    <col min="5378" max="5378" width="41.42578125" style="25" customWidth="1"/>
    <col min="5379" max="5379" width="51.140625" style="25" customWidth="1"/>
    <col min="5380" max="5380" width="17" style="25" customWidth="1"/>
    <col min="5381" max="5381" width="17.140625" style="25" customWidth="1"/>
    <col min="5382" max="5382" width="19.28515625" style="25" customWidth="1"/>
    <col min="5383" max="5383" width="18" style="25" customWidth="1"/>
    <col min="5384" max="5384" width="18.42578125" style="25" customWidth="1"/>
    <col min="5385" max="5385" width="15.28515625" style="25" bestFit="1" customWidth="1"/>
    <col min="5386" max="5386" width="16.5703125" style="25" customWidth="1"/>
    <col min="5387" max="5387" width="12.5703125" style="25" bestFit="1" customWidth="1"/>
    <col min="5388" max="5630" width="9.140625" style="25"/>
    <col min="5631" max="5631" width="13.5703125" style="25" customWidth="1"/>
    <col min="5632" max="5632" width="12.42578125" style="25" customWidth="1"/>
    <col min="5633" max="5633" width="14.42578125" style="25" customWidth="1"/>
    <col min="5634" max="5634" width="41.42578125" style="25" customWidth="1"/>
    <col min="5635" max="5635" width="51.140625" style="25" customWidth="1"/>
    <col min="5636" max="5636" width="17" style="25" customWidth="1"/>
    <col min="5637" max="5637" width="17.140625" style="25" customWidth="1"/>
    <col min="5638" max="5638" width="19.28515625" style="25" customWidth="1"/>
    <col min="5639" max="5639" width="18" style="25" customWidth="1"/>
    <col min="5640" max="5640" width="18.42578125" style="25" customWidth="1"/>
    <col min="5641" max="5641" width="15.28515625" style="25" bestFit="1" customWidth="1"/>
    <col min="5642" max="5642" width="16.5703125" style="25" customWidth="1"/>
    <col min="5643" max="5643" width="12.5703125" style="25" bestFit="1" customWidth="1"/>
    <col min="5644" max="5886" width="9.140625" style="25"/>
    <col min="5887" max="5887" width="13.5703125" style="25" customWidth="1"/>
    <col min="5888" max="5888" width="12.42578125" style="25" customWidth="1"/>
    <col min="5889" max="5889" width="14.42578125" style="25" customWidth="1"/>
    <col min="5890" max="5890" width="41.42578125" style="25" customWidth="1"/>
    <col min="5891" max="5891" width="51.140625" style="25" customWidth="1"/>
    <col min="5892" max="5892" width="17" style="25" customWidth="1"/>
    <col min="5893" max="5893" width="17.140625" style="25" customWidth="1"/>
    <col min="5894" max="5894" width="19.28515625" style="25" customWidth="1"/>
    <col min="5895" max="5895" width="18" style="25" customWidth="1"/>
    <col min="5896" max="5896" width="18.42578125" style="25" customWidth="1"/>
    <col min="5897" max="5897" width="15.28515625" style="25" bestFit="1" customWidth="1"/>
    <col min="5898" max="5898" width="16.5703125" style="25" customWidth="1"/>
    <col min="5899" max="5899" width="12.5703125" style="25" bestFit="1" customWidth="1"/>
    <col min="5900" max="6142" width="9.140625" style="25"/>
    <col min="6143" max="6143" width="13.5703125" style="25" customWidth="1"/>
    <col min="6144" max="6144" width="12.42578125" style="25" customWidth="1"/>
    <col min="6145" max="6145" width="14.42578125" style="25" customWidth="1"/>
    <col min="6146" max="6146" width="41.42578125" style="25" customWidth="1"/>
    <col min="6147" max="6147" width="51.140625" style="25" customWidth="1"/>
    <col min="6148" max="6148" width="17" style="25" customWidth="1"/>
    <col min="6149" max="6149" width="17.140625" style="25" customWidth="1"/>
    <col min="6150" max="6150" width="19.28515625" style="25" customWidth="1"/>
    <col min="6151" max="6151" width="18" style="25" customWidth="1"/>
    <col min="6152" max="6152" width="18.42578125" style="25" customWidth="1"/>
    <col min="6153" max="6153" width="15.28515625" style="25" bestFit="1" customWidth="1"/>
    <col min="6154" max="6154" width="16.5703125" style="25" customWidth="1"/>
    <col min="6155" max="6155" width="12.5703125" style="25" bestFit="1" customWidth="1"/>
    <col min="6156" max="6398" width="9.140625" style="25"/>
    <col min="6399" max="6399" width="13.5703125" style="25" customWidth="1"/>
    <col min="6400" max="6400" width="12.42578125" style="25" customWidth="1"/>
    <col min="6401" max="6401" width="14.42578125" style="25" customWidth="1"/>
    <col min="6402" max="6402" width="41.42578125" style="25" customWidth="1"/>
    <col min="6403" max="6403" width="51.140625" style="25" customWidth="1"/>
    <col min="6404" max="6404" width="17" style="25" customWidth="1"/>
    <col min="6405" max="6405" width="17.140625" style="25" customWidth="1"/>
    <col min="6406" max="6406" width="19.28515625" style="25" customWidth="1"/>
    <col min="6407" max="6407" width="18" style="25" customWidth="1"/>
    <col min="6408" max="6408" width="18.42578125" style="25" customWidth="1"/>
    <col min="6409" max="6409" width="15.28515625" style="25" bestFit="1" customWidth="1"/>
    <col min="6410" max="6410" width="16.5703125" style="25" customWidth="1"/>
    <col min="6411" max="6411" width="12.5703125" style="25" bestFit="1" customWidth="1"/>
    <col min="6412" max="6654" width="9.140625" style="25"/>
    <col min="6655" max="6655" width="13.5703125" style="25" customWidth="1"/>
    <col min="6656" max="6656" width="12.42578125" style="25" customWidth="1"/>
    <col min="6657" max="6657" width="14.42578125" style="25" customWidth="1"/>
    <col min="6658" max="6658" width="41.42578125" style="25" customWidth="1"/>
    <col min="6659" max="6659" width="51.140625" style="25" customWidth="1"/>
    <col min="6660" max="6660" width="17" style="25" customWidth="1"/>
    <col min="6661" max="6661" width="17.140625" style="25" customWidth="1"/>
    <col min="6662" max="6662" width="19.28515625" style="25" customWidth="1"/>
    <col min="6663" max="6663" width="18" style="25" customWidth="1"/>
    <col min="6664" max="6664" width="18.42578125" style="25" customWidth="1"/>
    <col min="6665" max="6665" width="15.28515625" style="25" bestFit="1" customWidth="1"/>
    <col min="6666" max="6666" width="16.5703125" style="25" customWidth="1"/>
    <col min="6667" max="6667" width="12.5703125" style="25" bestFit="1" customWidth="1"/>
    <col min="6668" max="6910" width="9.140625" style="25"/>
    <col min="6911" max="6911" width="13.5703125" style="25" customWidth="1"/>
    <col min="6912" max="6912" width="12.42578125" style="25" customWidth="1"/>
    <col min="6913" max="6913" width="14.42578125" style="25" customWidth="1"/>
    <col min="6914" max="6914" width="41.42578125" style="25" customWidth="1"/>
    <col min="6915" max="6915" width="51.140625" style="25" customWidth="1"/>
    <col min="6916" max="6916" width="17" style="25" customWidth="1"/>
    <col min="6917" max="6917" width="17.140625" style="25" customWidth="1"/>
    <col min="6918" max="6918" width="19.28515625" style="25" customWidth="1"/>
    <col min="6919" max="6919" width="18" style="25" customWidth="1"/>
    <col min="6920" max="6920" width="18.42578125" style="25" customWidth="1"/>
    <col min="6921" max="6921" width="15.28515625" style="25" bestFit="1" customWidth="1"/>
    <col min="6922" max="6922" width="16.5703125" style="25" customWidth="1"/>
    <col min="6923" max="6923" width="12.5703125" style="25" bestFit="1" customWidth="1"/>
    <col min="6924" max="7166" width="9.140625" style="25"/>
    <col min="7167" max="7167" width="13.5703125" style="25" customWidth="1"/>
    <col min="7168" max="7168" width="12.42578125" style="25" customWidth="1"/>
    <col min="7169" max="7169" width="14.42578125" style="25" customWidth="1"/>
    <col min="7170" max="7170" width="41.42578125" style="25" customWidth="1"/>
    <col min="7171" max="7171" width="51.140625" style="25" customWidth="1"/>
    <col min="7172" max="7172" width="17" style="25" customWidth="1"/>
    <col min="7173" max="7173" width="17.140625" style="25" customWidth="1"/>
    <col min="7174" max="7174" width="19.28515625" style="25" customWidth="1"/>
    <col min="7175" max="7175" width="18" style="25" customWidth="1"/>
    <col min="7176" max="7176" width="18.42578125" style="25" customWidth="1"/>
    <col min="7177" max="7177" width="15.28515625" style="25" bestFit="1" customWidth="1"/>
    <col min="7178" max="7178" width="16.5703125" style="25" customWidth="1"/>
    <col min="7179" max="7179" width="12.5703125" style="25" bestFit="1" customWidth="1"/>
    <col min="7180" max="7422" width="9.140625" style="25"/>
    <col min="7423" max="7423" width="13.5703125" style="25" customWidth="1"/>
    <col min="7424" max="7424" width="12.42578125" style="25" customWidth="1"/>
    <col min="7425" max="7425" width="14.42578125" style="25" customWidth="1"/>
    <col min="7426" max="7426" width="41.42578125" style="25" customWidth="1"/>
    <col min="7427" max="7427" width="51.140625" style="25" customWidth="1"/>
    <col min="7428" max="7428" width="17" style="25" customWidth="1"/>
    <col min="7429" max="7429" width="17.140625" style="25" customWidth="1"/>
    <col min="7430" max="7430" width="19.28515625" style="25" customWidth="1"/>
    <col min="7431" max="7431" width="18" style="25" customWidth="1"/>
    <col min="7432" max="7432" width="18.42578125" style="25" customWidth="1"/>
    <col min="7433" max="7433" width="15.28515625" style="25" bestFit="1" customWidth="1"/>
    <col min="7434" max="7434" width="16.5703125" style="25" customWidth="1"/>
    <col min="7435" max="7435" width="12.5703125" style="25" bestFit="1" customWidth="1"/>
    <col min="7436" max="7678" width="9.140625" style="25"/>
    <col min="7679" max="7679" width="13.5703125" style="25" customWidth="1"/>
    <col min="7680" max="7680" width="12.42578125" style="25" customWidth="1"/>
    <col min="7681" max="7681" width="14.42578125" style="25" customWidth="1"/>
    <col min="7682" max="7682" width="41.42578125" style="25" customWidth="1"/>
    <col min="7683" max="7683" width="51.140625" style="25" customWidth="1"/>
    <col min="7684" max="7684" width="17" style="25" customWidth="1"/>
    <col min="7685" max="7685" width="17.140625" style="25" customWidth="1"/>
    <col min="7686" max="7686" width="19.28515625" style="25" customWidth="1"/>
    <col min="7687" max="7687" width="18" style="25" customWidth="1"/>
    <col min="7688" max="7688" width="18.42578125" style="25" customWidth="1"/>
    <col min="7689" max="7689" width="15.28515625" style="25" bestFit="1" customWidth="1"/>
    <col min="7690" max="7690" width="16.5703125" style="25" customWidth="1"/>
    <col min="7691" max="7691" width="12.5703125" style="25" bestFit="1" customWidth="1"/>
    <col min="7692" max="7934" width="9.140625" style="25"/>
    <col min="7935" max="7935" width="13.5703125" style="25" customWidth="1"/>
    <col min="7936" max="7936" width="12.42578125" style="25" customWidth="1"/>
    <col min="7937" max="7937" width="14.42578125" style="25" customWidth="1"/>
    <col min="7938" max="7938" width="41.42578125" style="25" customWidth="1"/>
    <col min="7939" max="7939" width="51.140625" style="25" customWidth="1"/>
    <col min="7940" max="7940" width="17" style="25" customWidth="1"/>
    <col min="7941" max="7941" width="17.140625" style="25" customWidth="1"/>
    <col min="7942" max="7942" width="19.28515625" style="25" customWidth="1"/>
    <col min="7943" max="7943" width="18" style="25" customWidth="1"/>
    <col min="7944" max="7944" width="18.42578125" style="25" customWidth="1"/>
    <col min="7945" max="7945" width="15.28515625" style="25" bestFit="1" customWidth="1"/>
    <col min="7946" max="7946" width="16.5703125" style="25" customWidth="1"/>
    <col min="7947" max="7947" width="12.5703125" style="25" bestFit="1" customWidth="1"/>
    <col min="7948" max="8190" width="9.140625" style="25"/>
    <col min="8191" max="8191" width="13.5703125" style="25" customWidth="1"/>
    <col min="8192" max="8192" width="12.42578125" style="25" customWidth="1"/>
    <col min="8193" max="8193" width="14.42578125" style="25" customWidth="1"/>
    <col min="8194" max="8194" width="41.42578125" style="25" customWidth="1"/>
    <col min="8195" max="8195" width="51.140625" style="25" customWidth="1"/>
    <col min="8196" max="8196" width="17" style="25" customWidth="1"/>
    <col min="8197" max="8197" width="17.140625" style="25" customWidth="1"/>
    <col min="8198" max="8198" width="19.28515625" style="25" customWidth="1"/>
    <col min="8199" max="8199" width="18" style="25" customWidth="1"/>
    <col min="8200" max="8200" width="18.42578125" style="25" customWidth="1"/>
    <col min="8201" max="8201" width="15.28515625" style="25" bestFit="1" customWidth="1"/>
    <col min="8202" max="8202" width="16.5703125" style="25" customWidth="1"/>
    <col min="8203" max="8203" width="12.5703125" style="25" bestFit="1" customWidth="1"/>
    <col min="8204" max="8446" width="9.140625" style="25"/>
    <col min="8447" max="8447" width="13.5703125" style="25" customWidth="1"/>
    <col min="8448" max="8448" width="12.42578125" style="25" customWidth="1"/>
    <col min="8449" max="8449" width="14.42578125" style="25" customWidth="1"/>
    <col min="8450" max="8450" width="41.42578125" style="25" customWidth="1"/>
    <col min="8451" max="8451" width="51.140625" style="25" customWidth="1"/>
    <col min="8452" max="8452" width="17" style="25" customWidth="1"/>
    <col min="8453" max="8453" width="17.140625" style="25" customWidth="1"/>
    <col min="8454" max="8454" width="19.28515625" style="25" customWidth="1"/>
    <col min="8455" max="8455" width="18" style="25" customWidth="1"/>
    <col min="8456" max="8456" width="18.42578125" style="25" customWidth="1"/>
    <col min="8457" max="8457" width="15.28515625" style="25" bestFit="1" customWidth="1"/>
    <col min="8458" max="8458" width="16.5703125" style="25" customWidth="1"/>
    <col min="8459" max="8459" width="12.5703125" style="25" bestFit="1" customWidth="1"/>
    <col min="8460" max="8702" width="9.140625" style="25"/>
    <col min="8703" max="8703" width="13.5703125" style="25" customWidth="1"/>
    <col min="8704" max="8704" width="12.42578125" style="25" customWidth="1"/>
    <col min="8705" max="8705" width="14.42578125" style="25" customWidth="1"/>
    <col min="8706" max="8706" width="41.42578125" style="25" customWidth="1"/>
    <col min="8707" max="8707" width="51.140625" style="25" customWidth="1"/>
    <col min="8708" max="8708" width="17" style="25" customWidth="1"/>
    <col min="8709" max="8709" width="17.140625" style="25" customWidth="1"/>
    <col min="8710" max="8710" width="19.28515625" style="25" customWidth="1"/>
    <col min="8711" max="8711" width="18" style="25" customWidth="1"/>
    <col min="8712" max="8712" width="18.42578125" style="25" customWidth="1"/>
    <col min="8713" max="8713" width="15.28515625" style="25" bestFit="1" customWidth="1"/>
    <col min="8714" max="8714" width="16.5703125" style="25" customWidth="1"/>
    <col min="8715" max="8715" width="12.5703125" style="25" bestFit="1" customWidth="1"/>
    <col min="8716" max="8958" width="9.140625" style="25"/>
    <col min="8959" max="8959" width="13.5703125" style="25" customWidth="1"/>
    <col min="8960" max="8960" width="12.42578125" style="25" customWidth="1"/>
    <col min="8961" max="8961" width="14.42578125" style="25" customWidth="1"/>
    <col min="8962" max="8962" width="41.42578125" style="25" customWidth="1"/>
    <col min="8963" max="8963" width="51.140625" style="25" customWidth="1"/>
    <col min="8964" max="8964" width="17" style="25" customWidth="1"/>
    <col min="8965" max="8965" width="17.140625" style="25" customWidth="1"/>
    <col min="8966" max="8966" width="19.28515625" style="25" customWidth="1"/>
    <col min="8967" max="8967" width="18" style="25" customWidth="1"/>
    <col min="8968" max="8968" width="18.42578125" style="25" customWidth="1"/>
    <col min="8969" max="8969" width="15.28515625" style="25" bestFit="1" customWidth="1"/>
    <col min="8970" max="8970" width="16.5703125" style="25" customWidth="1"/>
    <col min="8971" max="8971" width="12.5703125" style="25" bestFit="1" customWidth="1"/>
    <col min="8972" max="9214" width="9.140625" style="25"/>
    <col min="9215" max="9215" width="13.5703125" style="25" customWidth="1"/>
    <col min="9216" max="9216" width="12.42578125" style="25" customWidth="1"/>
    <col min="9217" max="9217" width="14.42578125" style="25" customWidth="1"/>
    <col min="9218" max="9218" width="41.42578125" style="25" customWidth="1"/>
    <col min="9219" max="9219" width="51.140625" style="25" customWidth="1"/>
    <col min="9220" max="9220" width="17" style="25" customWidth="1"/>
    <col min="9221" max="9221" width="17.140625" style="25" customWidth="1"/>
    <col min="9222" max="9222" width="19.28515625" style="25" customWidth="1"/>
    <col min="9223" max="9223" width="18" style="25" customWidth="1"/>
    <col min="9224" max="9224" width="18.42578125" style="25" customWidth="1"/>
    <col min="9225" max="9225" width="15.28515625" style="25" bestFit="1" customWidth="1"/>
    <col min="9226" max="9226" width="16.5703125" style="25" customWidth="1"/>
    <col min="9227" max="9227" width="12.5703125" style="25" bestFit="1" customWidth="1"/>
    <col min="9228" max="9470" width="9.140625" style="25"/>
    <col min="9471" max="9471" width="13.5703125" style="25" customWidth="1"/>
    <col min="9472" max="9472" width="12.42578125" style="25" customWidth="1"/>
    <col min="9473" max="9473" width="14.42578125" style="25" customWidth="1"/>
    <col min="9474" max="9474" width="41.42578125" style="25" customWidth="1"/>
    <col min="9475" max="9475" width="51.140625" style="25" customWidth="1"/>
    <col min="9476" max="9476" width="17" style="25" customWidth="1"/>
    <col min="9477" max="9477" width="17.140625" style="25" customWidth="1"/>
    <col min="9478" max="9478" width="19.28515625" style="25" customWidth="1"/>
    <col min="9479" max="9479" width="18" style="25" customWidth="1"/>
    <col min="9480" max="9480" width="18.42578125" style="25" customWidth="1"/>
    <col min="9481" max="9481" width="15.28515625" style="25" bestFit="1" customWidth="1"/>
    <col min="9482" max="9482" width="16.5703125" style="25" customWidth="1"/>
    <col min="9483" max="9483" width="12.5703125" style="25" bestFit="1" customWidth="1"/>
    <col min="9484" max="9726" width="9.140625" style="25"/>
    <col min="9727" max="9727" width="13.5703125" style="25" customWidth="1"/>
    <col min="9728" max="9728" width="12.42578125" style="25" customWidth="1"/>
    <col min="9729" max="9729" width="14.42578125" style="25" customWidth="1"/>
    <col min="9730" max="9730" width="41.42578125" style="25" customWidth="1"/>
    <col min="9731" max="9731" width="51.140625" style="25" customWidth="1"/>
    <col min="9732" max="9732" width="17" style="25" customWidth="1"/>
    <col min="9733" max="9733" width="17.140625" style="25" customWidth="1"/>
    <col min="9734" max="9734" width="19.28515625" style="25" customWidth="1"/>
    <col min="9735" max="9735" width="18" style="25" customWidth="1"/>
    <col min="9736" max="9736" width="18.42578125" style="25" customWidth="1"/>
    <col min="9737" max="9737" width="15.28515625" style="25" bestFit="1" customWidth="1"/>
    <col min="9738" max="9738" width="16.5703125" style="25" customWidth="1"/>
    <col min="9739" max="9739" width="12.5703125" style="25" bestFit="1" customWidth="1"/>
    <col min="9740" max="9982" width="9.140625" style="25"/>
    <col min="9983" max="9983" width="13.5703125" style="25" customWidth="1"/>
    <col min="9984" max="9984" width="12.42578125" style="25" customWidth="1"/>
    <col min="9985" max="9985" width="14.42578125" style="25" customWidth="1"/>
    <col min="9986" max="9986" width="41.42578125" style="25" customWidth="1"/>
    <col min="9987" max="9987" width="51.140625" style="25" customWidth="1"/>
    <col min="9988" max="9988" width="17" style="25" customWidth="1"/>
    <col min="9989" max="9989" width="17.140625" style="25" customWidth="1"/>
    <col min="9990" max="9990" width="19.28515625" style="25" customWidth="1"/>
    <col min="9991" max="9991" width="18" style="25" customWidth="1"/>
    <col min="9992" max="9992" width="18.42578125" style="25" customWidth="1"/>
    <col min="9993" max="9993" width="15.28515625" style="25" bestFit="1" customWidth="1"/>
    <col min="9994" max="9994" width="16.5703125" style="25" customWidth="1"/>
    <col min="9995" max="9995" width="12.5703125" style="25" bestFit="1" customWidth="1"/>
    <col min="9996" max="10238" width="9.140625" style="25"/>
    <col min="10239" max="10239" width="13.5703125" style="25" customWidth="1"/>
    <col min="10240" max="10240" width="12.42578125" style="25" customWidth="1"/>
    <col min="10241" max="10241" width="14.42578125" style="25" customWidth="1"/>
    <col min="10242" max="10242" width="41.42578125" style="25" customWidth="1"/>
    <col min="10243" max="10243" width="51.140625" style="25" customWidth="1"/>
    <col min="10244" max="10244" width="17" style="25" customWidth="1"/>
    <col min="10245" max="10245" width="17.140625" style="25" customWidth="1"/>
    <col min="10246" max="10246" width="19.28515625" style="25" customWidth="1"/>
    <col min="10247" max="10247" width="18" style="25" customWidth="1"/>
    <col min="10248" max="10248" width="18.42578125" style="25" customWidth="1"/>
    <col min="10249" max="10249" width="15.28515625" style="25" bestFit="1" customWidth="1"/>
    <col min="10250" max="10250" width="16.5703125" style="25" customWidth="1"/>
    <col min="10251" max="10251" width="12.5703125" style="25" bestFit="1" customWidth="1"/>
    <col min="10252" max="10494" width="9.140625" style="25"/>
    <col min="10495" max="10495" width="13.5703125" style="25" customWidth="1"/>
    <col min="10496" max="10496" width="12.42578125" style="25" customWidth="1"/>
    <col min="10497" max="10497" width="14.42578125" style="25" customWidth="1"/>
    <col min="10498" max="10498" width="41.42578125" style="25" customWidth="1"/>
    <col min="10499" max="10499" width="51.140625" style="25" customWidth="1"/>
    <col min="10500" max="10500" width="17" style="25" customWidth="1"/>
    <col min="10501" max="10501" width="17.140625" style="25" customWidth="1"/>
    <col min="10502" max="10502" width="19.28515625" style="25" customWidth="1"/>
    <col min="10503" max="10503" width="18" style="25" customWidth="1"/>
    <col min="10504" max="10504" width="18.42578125" style="25" customWidth="1"/>
    <col min="10505" max="10505" width="15.28515625" style="25" bestFit="1" customWidth="1"/>
    <col min="10506" max="10506" width="16.5703125" style="25" customWidth="1"/>
    <col min="10507" max="10507" width="12.5703125" style="25" bestFit="1" customWidth="1"/>
    <col min="10508" max="10750" width="9.140625" style="25"/>
    <col min="10751" max="10751" width="13.5703125" style="25" customWidth="1"/>
    <col min="10752" max="10752" width="12.42578125" style="25" customWidth="1"/>
    <col min="10753" max="10753" width="14.42578125" style="25" customWidth="1"/>
    <col min="10754" max="10754" width="41.42578125" style="25" customWidth="1"/>
    <col min="10755" max="10755" width="51.140625" style="25" customWidth="1"/>
    <col min="10756" max="10756" width="17" style="25" customWidth="1"/>
    <col min="10757" max="10757" width="17.140625" style="25" customWidth="1"/>
    <col min="10758" max="10758" width="19.28515625" style="25" customWidth="1"/>
    <col min="10759" max="10759" width="18" style="25" customWidth="1"/>
    <col min="10760" max="10760" width="18.42578125" style="25" customWidth="1"/>
    <col min="10761" max="10761" width="15.28515625" style="25" bestFit="1" customWidth="1"/>
    <col min="10762" max="10762" width="16.5703125" style="25" customWidth="1"/>
    <col min="10763" max="10763" width="12.5703125" style="25" bestFit="1" customWidth="1"/>
    <col min="10764" max="11006" width="9.140625" style="25"/>
    <col min="11007" max="11007" width="13.5703125" style="25" customWidth="1"/>
    <col min="11008" max="11008" width="12.42578125" style="25" customWidth="1"/>
    <col min="11009" max="11009" width="14.42578125" style="25" customWidth="1"/>
    <col min="11010" max="11010" width="41.42578125" style="25" customWidth="1"/>
    <col min="11011" max="11011" width="51.140625" style="25" customWidth="1"/>
    <col min="11012" max="11012" width="17" style="25" customWidth="1"/>
    <col min="11013" max="11013" width="17.140625" style="25" customWidth="1"/>
    <col min="11014" max="11014" width="19.28515625" style="25" customWidth="1"/>
    <col min="11015" max="11015" width="18" style="25" customWidth="1"/>
    <col min="11016" max="11016" width="18.42578125" style="25" customWidth="1"/>
    <col min="11017" max="11017" width="15.28515625" style="25" bestFit="1" customWidth="1"/>
    <col min="11018" max="11018" width="16.5703125" style="25" customWidth="1"/>
    <col min="11019" max="11019" width="12.5703125" style="25" bestFit="1" customWidth="1"/>
    <col min="11020" max="11262" width="9.140625" style="25"/>
    <col min="11263" max="11263" width="13.5703125" style="25" customWidth="1"/>
    <col min="11264" max="11264" width="12.42578125" style="25" customWidth="1"/>
    <col min="11265" max="11265" width="14.42578125" style="25" customWidth="1"/>
    <col min="11266" max="11266" width="41.42578125" style="25" customWidth="1"/>
    <col min="11267" max="11267" width="51.140625" style="25" customWidth="1"/>
    <col min="11268" max="11268" width="17" style="25" customWidth="1"/>
    <col min="11269" max="11269" width="17.140625" style="25" customWidth="1"/>
    <col min="11270" max="11270" width="19.28515625" style="25" customWidth="1"/>
    <col min="11271" max="11271" width="18" style="25" customWidth="1"/>
    <col min="11272" max="11272" width="18.42578125" style="25" customWidth="1"/>
    <col min="11273" max="11273" width="15.28515625" style="25" bestFit="1" customWidth="1"/>
    <col min="11274" max="11274" width="16.5703125" style="25" customWidth="1"/>
    <col min="11275" max="11275" width="12.5703125" style="25" bestFit="1" customWidth="1"/>
    <col min="11276" max="11518" width="9.140625" style="25"/>
    <col min="11519" max="11519" width="13.5703125" style="25" customWidth="1"/>
    <col min="11520" max="11520" width="12.42578125" style="25" customWidth="1"/>
    <col min="11521" max="11521" width="14.42578125" style="25" customWidth="1"/>
    <col min="11522" max="11522" width="41.42578125" style="25" customWidth="1"/>
    <col min="11523" max="11523" width="51.140625" style="25" customWidth="1"/>
    <col min="11524" max="11524" width="17" style="25" customWidth="1"/>
    <col min="11525" max="11525" width="17.140625" style="25" customWidth="1"/>
    <col min="11526" max="11526" width="19.28515625" style="25" customWidth="1"/>
    <col min="11527" max="11527" width="18" style="25" customWidth="1"/>
    <col min="11528" max="11528" width="18.42578125" style="25" customWidth="1"/>
    <col min="11529" max="11529" width="15.28515625" style="25" bestFit="1" customWidth="1"/>
    <col min="11530" max="11530" width="16.5703125" style="25" customWidth="1"/>
    <col min="11531" max="11531" width="12.5703125" style="25" bestFit="1" customWidth="1"/>
    <col min="11532" max="11774" width="9.140625" style="25"/>
    <col min="11775" max="11775" width="13.5703125" style="25" customWidth="1"/>
    <col min="11776" max="11776" width="12.42578125" style="25" customWidth="1"/>
    <col min="11777" max="11777" width="14.42578125" style="25" customWidth="1"/>
    <col min="11778" max="11778" width="41.42578125" style="25" customWidth="1"/>
    <col min="11779" max="11779" width="51.140625" style="25" customWidth="1"/>
    <col min="11780" max="11780" width="17" style="25" customWidth="1"/>
    <col min="11781" max="11781" width="17.140625" style="25" customWidth="1"/>
    <col min="11782" max="11782" width="19.28515625" style="25" customWidth="1"/>
    <col min="11783" max="11783" width="18" style="25" customWidth="1"/>
    <col min="11784" max="11784" width="18.42578125" style="25" customWidth="1"/>
    <col min="11785" max="11785" width="15.28515625" style="25" bestFit="1" customWidth="1"/>
    <col min="11786" max="11786" width="16.5703125" style="25" customWidth="1"/>
    <col min="11787" max="11787" width="12.5703125" style="25" bestFit="1" customWidth="1"/>
    <col min="11788" max="12030" width="9.140625" style="25"/>
    <col min="12031" max="12031" width="13.5703125" style="25" customWidth="1"/>
    <col min="12032" max="12032" width="12.42578125" style="25" customWidth="1"/>
    <col min="12033" max="12033" width="14.42578125" style="25" customWidth="1"/>
    <col min="12034" max="12034" width="41.42578125" style="25" customWidth="1"/>
    <col min="12035" max="12035" width="51.140625" style="25" customWidth="1"/>
    <col min="12036" max="12036" width="17" style="25" customWidth="1"/>
    <col min="12037" max="12037" width="17.140625" style="25" customWidth="1"/>
    <col min="12038" max="12038" width="19.28515625" style="25" customWidth="1"/>
    <col min="12039" max="12039" width="18" style="25" customWidth="1"/>
    <col min="12040" max="12040" width="18.42578125" style="25" customWidth="1"/>
    <col min="12041" max="12041" width="15.28515625" style="25" bestFit="1" customWidth="1"/>
    <col min="12042" max="12042" width="16.5703125" style="25" customWidth="1"/>
    <col min="12043" max="12043" width="12.5703125" style="25" bestFit="1" customWidth="1"/>
    <col min="12044" max="12286" width="9.140625" style="25"/>
    <col min="12287" max="12287" width="13.5703125" style="25" customWidth="1"/>
    <col min="12288" max="12288" width="12.42578125" style="25" customWidth="1"/>
    <col min="12289" max="12289" width="14.42578125" style="25" customWidth="1"/>
    <col min="12290" max="12290" width="41.42578125" style="25" customWidth="1"/>
    <col min="12291" max="12291" width="51.140625" style="25" customWidth="1"/>
    <col min="12292" max="12292" width="17" style="25" customWidth="1"/>
    <col min="12293" max="12293" width="17.140625" style="25" customWidth="1"/>
    <col min="12294" max="12294" width="19.28515625" style="25" customWidth="1"/>
    <col min="12295" max="12295" width="18" style="25" customWidth="1"/>
    <col min="12296" max="12296" width="18.42578125" style="25" customWidth="1"/>
    <col min="12297" max="12297" width="15.28515625" style="25" bestFit="1" customWidth="1"/>
    <col min="12298" max="12298" width="16.5703125" style="25" customWidth="1"/>
    <col min="12299" max="12299" width="12.5703125" style="25" bestFit="1" customWidth="1"/>
    <col min="12300" max="12542" width="9.140625" style="25"/>
    <col min="12543" max="12543" width="13.5703125" style="25" customWidth="1"/>
    <col min="12544" max="12544" width="12.42578125" style="25" customWidth="1"/>
    <col min="12545" max="12545" width="14.42578125" style="25" customWidth="1"/>
    <col min="12546" max="12546" width="41.42578125" style="25" customWidth="1"/>
    <col min="12547" max="12547" width="51.140625" style="25" customWidth="1"/>
    <col min="12548" max="12548" width="17" style="25" customWidth="1"/>
    <col min="12549" max="12549" width="17.140625" style="25" customWidth="1"/>
    <col min="12550" max="12550" width="19.28515625" style="25" customWidth="1"/>
    <col min="12551" max="12551" width="18" style="25" customWidth="1"/>
    <col min="12552" max="12552" width="18.42578125" style="25" customWidth="1"/>
    <col min="12553" max="12553" width="15.28515625" style="25" bestFit="1" customWidth="1"/>
    <col min="12554" max="12554" width="16.5703125" style="25" customWidth="1"/>
    <col min="12555" max="12555" width="12.5703125" style="25" bestFit="1" customWidth="1"/>
    <col min="12556" max="12798" width="9.140625" style="25"/>
    <col min="12799" max="12799" width="13.5703125" style="25" customWidth="1"/>
    <col min="12800" max="12800" width="12.42578125" style="25" customWidth="1"/>
    <col min="12801" max="12801" width="14.42578125" style="25" customWidth="1"/>
    <col min="12802" max="12802" width="41.42578125" style="25" customWidth="1"/>
    <col min="12803" max="12803" width="51.140625" style="25" customWidth="1"/>
    <col min="12804" max="12804" width="17" style="25" customWidth="1"/>
    <col min="12805" max="12805" width="17.140625" style="25" customWidth="1"/>
    <col min="12806" max="12806" width="19.28515625" style="25" customWidth="1"/>
    <col min="12807" max="12807" width="18" style="25" customWidth="1"/>
    <col min="12808" max="12808" width="18.42578125" style="25" customWidth="1"/>
    <col min="12809" max="12809" width="15.28515625" style="25" bestFit="1" customWidth="1"/>
    <col min="12810" max="12810" width="16.5703125" style="25" customWidth="1"/>
    <col min="12811" max="12811" width="12.5703125" style="25" bestFit="1" customWidth="1"/>
    <col min="12812" max="13054" width="9.140625" style="25"/>
    <col min="13055" max="13055" width="13.5703125" style="25" customWidth="1"/>
    <col min="13056" max="13056" width="12.42578125" style="25" customWidth="1"/>
    <col min="13057" max="13057" width="14.42578125" style="25" customWidth="1"/>
    <col min="13058" max="13058" width="41.42578125" style="25" customWidth="1"/>
    <col min="13059" max="13059" width="51.140625" style="25" customWidth="1"/>
    <col min="13060" max="13060" width="17" style="25" customWidth="1"/>
    <col min="13061" max="13061" width="17.140625" style="25" customWidth="1"/>
    <col min="13062" max="13062" width="19.28515625" style="25" customWidth="1"/>
    <col min="13063" max="13063" width="18" style="25" customWidth="1"/>
    <col min="13064" max="13064" width="18.42578125" style="25" customWidth="1"/>
    <col min="13065" max="13065" width="15.28515625" style="25" bestFit="1" customWidth="1"/>
    <col min="13066" max="13066" width="16.5703125" style="25" customWidth="1"/>
    <col min="13067" max="13067" width="12.5703125" style="25" bestFit="1" customWidth="1"/>
    <col min="13068" max="13310" width="9.140625" style="25"/>
    <col min="13311" max="13311" width="13.5703125" style="25" customWidth="1"/>
    <col min="13312" max="13312" width="12.42578125" style="25" customWidth="1"/>
    <col min="13313" max="13313" width="14.42578125" style="25" customWidth="1"/>
    <col min="13314" max="13314" width="41.42578125" style="25" customWidth="1"/>
    <col min="13315" max="13315" width="51.140625" style="25" customWidth="1"/>
    <col min="13316" max="13316" width="17" style="25" customWidth="1"/>
    <col min="13317" max="13317" width="17.140625" style="25" customWidth="1"/>
    <col min="13318" max="13318" width="19.28515625" style="25" customWidth="1"/>
    <col min="13319" max="13319" width="18" style="25" customWidth="1"/>
    <col min="13320" max="13320" width="18.42578125" style="25" customWidth="1"/>
    <col min="13321" max="13321" width="15.28515625" style="25" bestFit="1" customWidth="1"/>
    <col min="13322" max="13322" width="16.5703125" style="25" customWidth="1"/>
    <col min="13323" max="13323" width="12.5703125" style="25" bestFit="1" customWidth="1"/>
    <col min="13324" max="13566" width="9.140625" style="25"/>
    <col min="13567" max="13567" width="13.5703125" style="25" customWidth="1"/>
    <col min="13568" max="13568" width="12.42578125" style="25" customWidth="1"/>
    <col min="13569" max="13569" width="14.42578125" style="25" customWidth="1"/>
    <col min="13570" max="13570" width="41.42578125" style="25" customWidth="1"/>
    <col min="13571" max="13571" width="51.140625" style="25" customWidth="1"/>
    <col min="13572" max="13572" width="17" style="25" customWidth="1"/>
    <col min="13573" max="13573" width="17.140625" style="25" customWidth="1"/>
    <col min="13574" max="13574" width="19.28515625" style="25" customWidth="1"/>
    <col min="13575" max="13575" width="18" style="25" customWidth="1"/>
    <col min="13576" max="13576" width="18.42578125" style="25" customWidth="1"/>
    <col min="13577" max="13577" width="15.28515625" style="25" bestFit="1" customWidth="1"/>
    <col min="13578" max="13578" width="16.5703125" style="25" customWidth="1"/>
    <col min="13579" max="13579" width="12.5703125" style="25" bestFit="1" customWidth="1"/>
    <col min="13580" max="13822" width="9.140625" style="25"/>
    <col min="13823" max="13823" width="13.5703125" style="25" customWidth="1"/>
    <col min="13824" max="13824" width="12.42578125" style="25" customWidth="1"/>
    <col min="13825" max="13825" width="14.42578125" style="25" customWidth="1"/>
    <col min="13826" max="13826" width="41.42578125" style="25" customWidth="1"/>
    <col min="13827" max="13827" width="51.140625" style="25" customWidth="1"/>
    <col min="13828" max="13828" width="17" style="25" customWidth="1"/>
    <col min="13829" max="13829" width="17.140625" style="25" customWidth="1"/>
    <col min="13830" max="13830" width="19.28515625" style="25" customWidth="1"/>
    <col min="13831" max="13831" width="18" style="25" customWidth="1"/>
    <col min="13832" max="13832" width="18.42578125" style="25" customWidth="1"/>
    <col min="13833" max="13833" width="15.28515625" style="25" bestFit="1" customWidth="1"/>
    <col min="13834" max="13834" width="16.5703125" style="25" customWidth="1"/>
    <col min="13835" max="13835" width="12.5703125" style="25" bestFit="1" customWidth="1"/>
    <col min="13836" max="14078" width="9.140625" style="25"/>
    <col min="14079" max="14079" width="13.5703125" style="25" customWidth="1"/>
    <col min="14080" max="14080" width="12.42578125" style="25" customWidth="1"/>
    <col min="14081" max="14081" width="14.42578125" style="25" customWidth="1"/>
    <col min="14082" max="14082" width="41.42578125" style="25" customWidth="1"/>
    <col min="14083" max="14083" width="51.140625" style="25" customWidth="1"/>
    <col min="14084" max="14084" width="17" style="25" customWidth="1"/>
    <col min="14085" max="14085" width="17.140625" style="25" customWidth="1"/>
    <col min="14086" max="14086" width="19.28515625" style="25" customWidth="1"/>
    <col min="14087" max="14087" width="18" style="25" customWidth="1"/>
    <col min="14088" max="14088" width="18.42578125" style="25" customWidth="1"/>
    <col min="14089" max="14089" width="15.28515625" style="25" bestFit="1" customWidth="1"/>
    <col min="14090" max="14090" width="16.5703125" style="25" customWidth="1"/>
    <col min="14091" max="14091" width="12.5703125" style="25" bestFit="1" customWidth="1"/>
    <col min="14092" max="14334" width="9.140625" style="25"/>
    <col min="14335" max="14335" width="13.5703125" style="25" customWidth="1"/>
    <col min="14336" max="14336" width="12.42578125" style="25" customWidth="1"/>
    <col min="14337" max="14337" width="14.42578125" style="25" customWidth="1"/>
    <col min="14338" max="14338" width="41.42578125" style="25" customWidth="1"/>
    <col min="14339" max="14339" width="51.140625" style="25" customWidth="1"/>
    <col min="14340" max="14340" width="17" style="25" customWidth="1"/>
    <col min="14341" max="14341" width="17.140625" style="25" customWidth="1"/>
    <col min="14342" max="14342" width="19.28515625" style="25" customWidth="1"/>
    <col min="14343" max="14343" width="18" style="25" customWidth="1"/>
    <col min="14344" max="14344" width="18.42578125" style="25" customWidth="1"/>
    <col min="14345" max="14345" width="15.28515625" style="25" bestFit="1" customWidth="1"/>
    <col min="14346" max="14346" width="16.5703125" style="25" customWidth="1"/>
    <col min="14347" max="14347" width="12.5703125" style="25" bestFit="1" customWidth="1"/>
    <col min="14348" max="14590" width="9.140625" style="25"/>
    <col min="14591" max="14591" width="13.5703125" style="25" customWidth="1"/>
    <col min="14592" max="14592" width="12.42578125" style="25" customWidth="1"/>
    <col min="14593" max="14593" width="14.42578125" style="25" customWidth="1"/>
    <col min="14594" max="14594" width="41.42578125" style="25" customWidth="1"/>
    <col min="14595" max="14595" width="51.140625" style="25" customWidth="1"/>
    <col min="14596" max="14596" width="17" style="25" customWidth="1"/>
    <col min="14597" max="14597" width="17.140625" style="25" customWidth="1"/>
    <col min="14598" max="14598" width="19.28515625" style="25" customWidth="1"/>
    <col min="14599" max="14599" width="18" style="25" customWidth="1"/>
    <col min="14600" max="14600" width="18.42578125" style="25" customWidth="1"/>
    <col min="14601" max="14601" width="15.28515625" style="25" bestFit="1" customWidth="1"/>
    <col min="14602" max="14602" width="16.5703125" style="25" customWidth="1"/>
    <col min="14603" max="14603" width="12.5703125" style="25" bestFit="1" customWidth="1"/>
    <col min="14604" max="14846" width="9.140625" style="25"/>
    <col min="14847" max="14847" width="13.5703125" style="25" customWidth="1"/>
    <col min="14848" max="14848" width="12.42578125" style="25" customWidth="1"/>
    <col min="14849" max="14849" width="14.42578125" style="25" customWidth="1"/>
    <col min="14850" max="14850" width="41.42578125" style="25" customWidth="1"/>
    <col min="14851" max="14851" width="51.140625" style="25" customWidth="1"/>
    <col min="14852" max="14852" width="17" style="25" customWidth="1"/>
    <col min="14853" max="14853" width="17.140625" style="25" customWidth="1"/>
    <col min="14854" max="14854" width="19.28515625" style="25" customWidth="1"/>
    <col min="14855" max="14855" width="18" style="25" customWidth="1"/>
    <col min="14856" max="14856" width="18.42578125" style="25" customWidth="1"/>
    <col min="14857" max="14857" width="15.28515625" style="25" bestFit="1" customWidth="1"/>
    <col min="14858" max="14858" width="16.5703125" style="25" customWidth="1"/>
    <col min="14859" max="14859" width="12.5703125" style="25" bestFit="1" customWidth="1"/>
    <col min="14860" max="15102" width="9.140625" style="25"/>
    <col min="15103" max="15103" width="13.5703125" style="25" customWidth="1"/>
    <col min="15104" max="15104" width="12.42578125" style="25" customWidth="1"/>
    <col min="15105" max="15105" width="14.42578125" style="25" customWidth="1"/>
    <col min="15106" max="15106" width="41.42578125" style="25" customWidth="1"/>
    <col min="15107" max="15107" width="51.140625" style="25" customWidth="1"/>
    <col min="15108" max="15108" width="17" style="25" customWidth="1"/>
    <col min="15109" max="15109" width="17.140625" style="25" customWidth="1"/>
    <col min="15110" max="15110" width="19.28515625" style="25" customWidth="1"/>
    <col min="15111" max="15111" width="18" style="25" customWidth="1"/>
    <col min="15112" max="15112" width="18.42578125" style="25" customWidth="1"/>
    <col min="15113" max="15113" width="15.28515625" style="25" bestFit="1" customWidth="1"/>
    <col min="15114" max="15114" width="16.5703125" style="25" customWidth="1"/>
    <col min="15115" max="15115" width="12.5703125" style="25" bestFit="1" customWidth="1"/>
    <col min="15116" max="15358" width="9.140625" style="25"/>
    <col min="15359" max="15359" width="13.5703125" style="25" customWidth="1"/>
    <col min="15360" max="15360" width="12.42578125" style="25" customWidth="1"/>
    <col min="15361" max="15361" width="14.42578125" style="25" customWidth="1"/>
    <col min="15362" max="15362" width="41.42578125" style="25" customWidth="1"/>
    <col min="15363" max="15363" width="51.140625" style="25" customWidth="1"/>
    <col min="15364" max="15364" width="17" style="25" customWidth="1"/>
    <col min="15365" max="15365" width="17.140625" style="25" customWidth="1"/>
    <col min="15366" max="15366" width="19.28515625" style="25" customWidth="1"/>
    <col min="15367" max="15367" width="18" style="25" customWidth="1"/>
    <col min="15368" max="15368" width="18.42578125" style="25" customWidth="1"/>
    <col min="15369" max="15369" width="15.28515625" style="25" bestFit="1" customWidth="1"/>
    <col min="15370" max="15370" width="16.5703125" style="25" customWidth="1"/>
    <col min="15371" max="15371" width="12.5703125" style="25" bestFit="1" customWidth="1"/>
    <col min="15372" max="15614" width="9.140625" style="25"/>
    <col min="15615" max="15615" width="13.5703125" style="25" customWidth="1"/>
    <col min="15616" max="15616" width="12.42578125" style="25" customWidth="1"/>
    <col min="15617" max="15617" width="14.42578125" style="25" customWidth="1"/>
    <col min="15618" max="15618" width="41.42578125" style="25" customWidth="1"/>
    <col min="15619" max="15619" width="51.140625" style="25" customWidth="1"/>
    <col min="15620" max="15620" width="17" style="25" customWidth="1"/>
    <col min="15621" max="15621" width="17.140625" style="25" customWidth="1"/>
    <col min="15622" max="15622" width="19.28515625" style="25" customWidth="1"/>
    <col min="15623" max="15623" width="18" style="25" customWidth="1"/>
    <col min="15624" max="15624" width="18.42578125" style="25" customWidth="1"/>
    <col min="15625" max="15625" width="15.28515625" style="25" bestFit="1" customWidth="1"/>
    <col min="15626" max="15626" width="16.5703125" style="25" customWidth="1"/>
    <col min="15627" max="15627" width="12.5703125" style="25" bestFit="1" customWidth="1"/>
    <col min="15628" max="15870" width="9.140625" style="25"/>
    <col min="15871" max="15871" width="13.5703125" style="25" customWidth="1"/>
    <col min="15872" max="15872" width="12.42578125" style="25" customWidth="1"/>
    <col min="15873" max="15873" width="14.42578125" style="25" customWidth="1"/>
    <col min="15874" max="15874" width="41.42578125" style="25" customWidth="1"/>
    <col min="15875" max="15875" width="51.140625" style="25" customWidth="1"/>
    <col min="15876" max="15876" width="17" style="25" customWidth="1"/>
    <col min="15877" max="15877" width="17.140625" style="25" customWidth="1"/>
    <col min="15878" max="15878" width="19.28515625" style="25" customWidth="1"/>
    <col min="15879" max="15879" width="18" style="25" customWidth="1"/>
    <col min="15880" max="15880" width="18.42578125" style="25" customWidth="1"/>
    <col min="15881" max="15881" width="15.28515625" style="25" bestFit="1" customWidth="1"/>
    <col min="15882" max="15882" width="16.5703125" style="25" customWidth="1"/>
    <col min="15883" max="15883" width="12.5703125" style="25" bestFit="1" customWidth="1"/>
    <col min="15884" max="16126" width="9.140625" style="25"/>
    <col min="16127" max="16127" width="13.5703125" style="25" customWidth="1"/>
    <col min="16128" max="16128" width="12.42578125" style="25" customWidth="1"/>
    <col min="16129" max="16129" width="14.42578125" style="25" customWidth="1"/>
    <col min="16130" max="16130" width="41.42578125" style="25" customWidth="1"/>
    <col min="16131" max="16131" width="51.140625" style="25" customWidth="1"/>
    <col min="16132" max="16132" width="17" style="25" customWidth="1"/>
    <col min="16133" max="16133" width="17.140625" style="25" customWidth="1"/>
    <col min="16134" max="16134" width="19.28515625" style="25" customWidth="1"/>
    <col min="16135" max="16135" width="18" style="25" customWidth="1"/>
    <col min="16136" max="16136" width="18.42578125" style="25" customWidth="1"/>
    <col min="16137" max="16137" width="15.28515625" style="25" bestFit="1" customWidth="1"/>
    <col min="16138" max="16138" width="16.5703125" style="25" customWidth="1"/>
    <col min="16139" max="16139" width="12.5703125" style="25" bestFit="1" customWidth="1"/>
    <col min="16140" max="16384" width="9.140625" style="25"/>
  </cols>
  <sheetData>
    <row r="1" spans="1:16" ht="15.75" x14ac:dyDescent="0.25">
      <c r="A1" s="20"/>
      <c r="H1" s="108"/>
      <c r="I1" s="108"/>
      <c r="J1" s="108"/>
      <c r="N1" s="113" t="s">
        <v>290</v>
      </c>
      <c r="O1" s="113"/>
      <c r="P1" s="69"/>
    </row>
    <row r="2" spans="1:16" ht="15.75" x14ac:dyDescent="0.25">
      <c r="A2" s="26"/>
      <c r="H2" s="108"/>
      <c r="I2" s="108"/>
      <c r="J2" s="108"/>
      <c r="N2" s="113" t="s">
        <v>314</v>
      </c>
      <c r="O2" s="113"/>
      <c r="P2" s="69"/>
    </row>
    <row r="3" spans="1:16" ht="15.75" x14ac:dyDescent="0.25">
      <c r="A3" s="27"/>
      <c r="B3" s="27"/>
      <c r="C3" s="27"/>
      <c r="D3" s="28"/>
      <c r="E3" s="1"/>
      <c r="F3" s="2"/>
      <c r="G3" s="3"/>
      <c r="H3" s="109"/>
      <c r="I3" s="109"/>
      <c r="J3" s="109"/>
      <c r="N3" s="115" t="s">
        <v>329</v>
      </c>
      <c r="O3" s="115"/>
      <c r="P3" s="70"/>
    </row>
    <row r="4" spans="1:16" ht="15.75" x14ac:dyDescent="0.25">
      <c r="A4" s="4"/>
      <c r="B4" s="4"/>
      <c r="C4" s="4"/>
      <c r="D4" s="5"/>
      <c r="E4" s="1"/>
      <c r="F4" s="2"/>
      <c r="G4" s="3"/>
      <c r="H4" s="110"/>
      <c r="I4" s="110"/>
      <c r="J4" s="110"/>
    </row>
    <row r="5" spans="1:16" ht="18.75" x14ac:dyDescent="0.25">
      <c r="A5" s="111" t="s">
        <v>330</v>
      </c>
      <c r="B5" s="111"/>
      <c r="C5" s="111"/>
      <c r="D5" s="111"/>
      <c r="E5" s="111"/>
      <c r="F5" s="111"/>
      <c r="G5" s="111"/>
      <c r="H5" s="111"/>
      <c r="I5" s="111"/>
      <c r="J5" s="111"/>
      <c r="K5" s="111"/>
      <c r="L5" s="111"/>
      <c r="M5" s="111"/>
      <c r="N5" s="111"/>
      <c r="O5" s="111"/>
      <c r="P5" s="111"/>
    </row>
    <row r="6" spans="1:16" ht="18.75" x14ac:dyDescent="0.3">
      <c r="A6" s="106">
        <v>1558900000</v>
      </c>
      <c r="B6" s="106"/>
      <c r="C6" s="6"/>
      <c r="D6" s="7"/>
      <c r="E6" s="8"/>
      <c r="F6" s="9"/>
      <c r="G6" s="9"/>
      <c r="H6" s="9"/>
      <c r="I6" s="9"/>
      <c r="J6" s="9"/>
    </row>
    <row r="7" spans="1:16" x14ac:dyDescent="0.25">
      <c r="A7" s="10" t="s">
        <v>0</v>
      </c>
      <c r="B7" s="10"/>
      <c r="C7" s="10"/>
      <c r="D7" s="11"/>
      <c r="E7" s="12"/>
      <c r="F7" s="13"/>
      <c r="G7" s="13"/>
      <c r="H7" s="13"/>
      <c r="I7" s="13"/>
      <c r="J7" s="13"/>
    </row>
    <row r="8" spans="1:16" x14ac:dyDescent="0.25">
      <c r="A8" s="14"/>
      <c r="B8" s="15"/>
      <c r="C8" s="15"/>
      <c r="D8" s="16"/>
      <c r="E8" s="17"/>
      <c r="F8" s="18"/>
      <c r="G8" s="19"/>
      <c r="H8" s="19"/>
      <c r="I8" s="19"/>
      <c r="J8" s="19"/>
    </row>
    <row r="9" spans="1:16" x14ac:dyDescent="0.25">
      <c r="A9" s="14"/>
      <c r="B9" s="15"/>
      <c r="C9" s="15"/>
      <c r="D9" s="16"/>
      <c r="E9" s="17"/>
      <c r="F9" s="18"/>
      <c r="G9" s="19"/>
      <c r="H9" s="19"/>
      <c r="I9" s="19"/>
      <c r="J9" s="19"/>
    </row>
    <row r="10" spans="1:16" ht="22.9" customHeight="1" x14ac:dyDescent="0.25">
      <c r="A10" s="114" t="s">
        <v>1</v>
      </c>
      <c r="B10" s="114" t="s">
        <v>2</v>
      </c>
      <c r="C10" s="114" t="s">
        <v>3</v>
      </c>
      <c r="D10" s="114" t="s">
        <v>4</v>
      </c>
      <c r="E10" s="114" t="s">
        <v>5</v>
      </c>
      <c r="F10" s="114" t="s">
        <v>6</v>
      </c>
      <c r="G10" s="116" t="s">
        <v>339</v>
      </c>
      <c r="H10" s="116"/>
      <c r="I10" s="116"/>
      <c r="J10" s="116"/>
      <c r="K10" s="116" t="s">
        <v>340</v>
      </c>
      <c r="L10" s="116"/>
      <c r="M10" s="116"/>
      <c r="N10" s="116"/>
      <c r="O10" s="116" t="s">
        <v>173</v>
      </c>
      <c r="P10" s="116"/>
    </row>
    <row r="11" spans="1:16" ht="18" customHeight="1" x14ac:dyDescent="0.25">
      <c r="A11" s="114"/>
      <c r="B11" s="114"/>
      <c r="C11" s="114"/>
      <c r="D11" s="114"/>
      <c r="E11" s="114"/>
      <c r="F11" s="114"/>
      <c r="G11" s="107" t="s">
        <v>7</v>
      </c>
      <c r="H11" s="107" t="s">
        <v>8</v>
      </c>
      <c r="I11" s="107" t="s">
        <v>9</v>
      </c>
      <c r="J11" s="107"/>
      <c r="K11" s="112" t="s">
        <v>7</v>
      </c>
      <c r="L11" s="107" t="s">
        <v>8</v>
      </c>
      <c r="M11" s="107" t="s">
        <v>9</v>
      </c>
      <c r="N11" s="107"/>
      <c r="O11" s="107" t="s">
        <v>173</v>
      </c>
      <c r="P11" s="107" t="s">
        <v>178</v>
      </c>
    </row>
    <row r="12" spans="1:16" ht="46.9" customHeight="1" x14ac:dyDescent="0.25">
      <c r="A12" s="114"/>
      <c r="B12" s="114"/>
      <c r="C12" s="114"/>
      <c r="D12" s="114"/>
      <c r="E12" s="114"/>
      <c r="F12" s="114"/>
      <c r="G12" s="107"/>
      <c r="H12" s="107"/>
      <c r="I12" s="29" t="s">
        <v>10</v>
      </c>
      <c r="J12" s="29" t="s">
        <v>11</v>
      </c>
      <c r="K12" s="112"/>
      <c r="L12" s="107"/>
      <c r="M12" s="29" t="s">
        <v>10</v>
      </c>
      <c r="N12" s="29" t="s">
        <v>11</v>
      </c>
      <c r="O12" s="107"/>
      <c r="P12" s="107"/>
    </row>
    <row r="13" spans="1:16" s="24" customFormat="1" ht="37.5" x14ac:dyDescent="0.3">
      <c r="A13" s="44">
        <v>1</v>
      </c>
      <c r="B13" s="44">
        <v>2</v>
      </c>
      <c r="C13" s="44">
        <v>3</v>
      </c>
      <c r="D13" s="45">
        <v>4</v>
      </c>
      <c r="E13" s="45">
        <v>5</v>
      </c>
      <c r="F13" s="45">
        <v>6</v>
      </c>
      <c r="G13" s="46">
        <v>7</v>
      </c>
      <c r="H13" s="46">
        <v>8</v>
      </c>
      <c r="I13" s="46">
        <v>9</v>
      </c>
      <c r="J13" s="46">
        <v>10</v>
      </c>
      <c r="K13" s="46">
        <v>11</v>
      </c>
      <c r="L13" s="46">
        <v>12</v>
      </c>
      <c r="M13" s="46">
        <v>13</v>
      </c>
      <c r="N13" s="46">
        <v>14</v>
      </c>
      <c r="O13" s="46" t="s">
        <v>176</v>
      </c>
      <c r="P13" s="46" t="s">
        <v>177</v>
      </c>
    </row>
    <row r="14" spans="1:16" s="30" customFormat="1" ht="35.450000000000003" customHeight="1" x14ac:dyDescent="0.25">
      <c r="A14" s="71" t="s">
        <v>12</v>
      </c>
      <c r="B14" s="72"/>
      <c r="C14" s="72"/>
      <c r="D14" s="117" t="s">
        <v>13</v>
      </c>
      <c r="E14" s="118"/>
      <c r="F14" s="33"/>
      <c r="G14" s="35">
        <f t="shared" ref="G14:N14" si="0">G15</f>
        <v>59888769.999999993</v>
      </c>
      <c r="H14" s="35">
        <f t="shared" si="0"/>
        <v>58645469.999999993</v>
      </c>
      <c r="I14" s="35">
        <f t="shared" si="0"/>
        <v>1243300</v>
      </c>
      <c r="J14" s="35">
        <f t="shared" si="0"/>
        <v>1047300</v>
      </c>
      <c r="K14" s="35">
        <f t="shared" si="0"/>
        <v>35710146.290000007</v>
      </c>
      <c r="L14" s="35">
        <f t="shared" si="0"/>
        <v>35613946.290000007</v>
      </c>
      <c r="M14" s="35">
        <f t="shared" si="0"/>
        <v>96200</v>
      </c>
      <c r="N14" s="35">
        <f t="shared" si="0"/>
        <v>96200</v>
      </c>
      <c r="O14" s="36">
        <f>K14/G14</f>
        <v>0.59627449837423629</v>
      </c>
      <c r="P14" s="35">
        <f>K14-G14</f>
        <v>-24178623.709999986</v>
      </c>
    </row>
    <row r="15" spans="1:16" s="30" customFormat="1" ht="35.450000000000003" customHeight="1" x14ac:dyDescent="0.25">
      <c r="A15" s="73" t="s">
        <v>14</v>
      </c>
      <c r="B15" s="73"/>
      <c r="C15" s="73"/>
      <c r="D15" s="117" t="s">
        <v>13</v>
      </c>
      <c r="E15" s="118"/>
      <c r="F15" s="33"/>
      <c r="G15" s="35">
        <f t="shared" ref="G15:N15" si="1">SUM(G16:G26)</f>
        <v>59888769.999999993</v>
      </c>
      <c r="H15" s="35">
        <f t="shared" si="1"/>
        <v>58645469.999999993</v>
      </c>
      <c r="I15" s="35">
        <f t="shared" si="1"/>
        <v>1243300</v>
      </c>
      <c r="J15" s="35">
        <f t="shared" si="1"/>
        <v>1047300</v>
      </c>
      <c r="K15" s="35">
        <f t="shared" si="1"/>
        <v>35710146.290000007</v>
      </c>
      <c r="L15" s="35">
        <f t="shared" si="1"/>
        <v>35613946.290000007</v>
      </c>
      <c r="M15" s="35">
        <f t="shared" si="1"/>
        <v>96200</v>
      </c>
      <c r="N15" s="35">
        <f t="shared" si="1"/>
        <v>96200</v>
      </c>
      <c r="O15" s="36">
        <f t="shared" ref="O15:O90" si="2">K15/G15</f>
        <v>0.59627449837423629</v>
      </c>
      <c r="P15" s="35">
        <f t="shared" ref="P15:P92" si="3">K15-G15</f>
        <v>-24178623.709999986</v>
      </c>
    </row>
    <row r="16" spans="1:16" s="31" customFormat="1" ht="74.25" customHeight="1" x14ac:dyDescent="0.25">
      <c r="A16" s="68" t="s">
        <v>15</v>
      </c>
      <c r="B16" s="68" t="s">
        <v>16</v>
      </c>
      <c r="C16" s="68" t="s">
        <v>17</v>
      </c>
      <c r="D16" s="67" t="s">
        <v>18</v>
      </c>
      <c r="E16" s="67" t="s">
        <v>19</v>
      </c>
      <c r="F16" s="65" t="s">
        <v>269</v>
      </c>
      <c r="G16" s="74">
        <f>H16+I16</f>
        <v>35089610</v>
      </c>
      <c r="H16" s="74">
        <v>34139610</v>
      </c>
      <c r="I16" s="74">
        <v>950000</v>
      </c>
      <c r="J16" s="74">
        <v>950000</v>
      </c>
      <c r="K16" s="74">
        <f t="shared" ref="K16:K26" si="4">L16+M16</f>
        <v>21469983.690000001</v>
      </c>
      <c r="L16" s="74">
        <v>21469983.690000001</v>
      </c>
      <c r="M16" s="74"/>
      <c r="N16" s="74"/>
      <c r="O16" s="75">
        <f t="shared" si="2"/>
        <v>0.61186156500456979</v>
      </c>
      <c r="P16" s="74">
        <f t="shared" si="3"/>
        <v>-13619626.309999999</v>
      </c>
    </row>
    <row r="17" spans="1:16" s="31" customFormat="1" ht="56.25" x14ac:dyDescent="0.25">
      <c r="A17" s="68" t="s">
        <v>20</v>
      </c>
      <c r="B17" s="68" t="s">
        <v>21</v>
      </c>
      <c r="C17" s="68" t="s">
        <v>22</v>
      </c>
      <c r="D17" s="67" t="s">
        <v>23</v>
      </c>
      <c r="E17" s="67" t="s">
        <v>19</v>
      </c>
      <c r="F17" s="65" t="s">
        <v>269</v>
      </c>
      <c r="G17" s="74">
        <f t="shared" ref="G17:G26" si="5">H17+I17</f>
        <v>7087758.7699999996</v>
      </c>
      <c r="H17" s="74">
        <v>7060458.7699999996</v>
      </c>
      <c r="I17" s="74">
        <v>27300</v>
      </c>
      <c r="J17" s="74">
        <v>27300</v>
      </c>
      <c r="K17" s="74">
        <f t="shared" si="4"/>
        <v>4450185.41</v>
      </c>
      <c r="L17" s="74">
        <v>4422885.41</v>
      </c>
      <c r="M17" s="74">
        <v>27300</v>
      </c>
      <c r="N17" s="74">
        <v>27300</v>
      </c>
      <c r="O17" s="75">
        <f t="shared" si="2"/>
        <v>0.6278691973598306</v>
      </c>
      <c r="P17" s="74">
        <f t="shared" si="3"/>
        <v>-2637573.3599999994</v>
      </c>
    </row>
    <row r="18" spans="1:16" s="31" customFormat="1" ht="75" x14ac:dyDescent="0.25">
      <c r="A18" s="68" t="s">
        <v>184</v>
      </c>
      <c r="B18" s="68" t="s">
        <v>185</v>
      </c>
      <c r="C18" s="68" t="s">
        <v>186</v>
      </c>
      <c r="D18" s="67" t="s">
        <v>187</v>
      </c>
      <c r="E18" s="67" t="s">
        <v>19</v>
      </c>
      <c r="F18" s="65" t="s">
        <v>269</v>
      </c>
      <c r="G18" s="74">
        <f t="shared" si="5"/>
        <v>2609200</v>
      </c>
      <c r="H18" s="74">
        <v>2539200</v>
      </c>
      <c r="I18" s="74">
        <v>70000</v>
      </c>
      <c r="J18" s="74">
        <v>70000</v>
      </c>
      <c r="K18" s="74">
        <f t="shared" si="4"/>
        <v>788957.51</v>
      </c>
      <c r="L18" s="74">
        <v>720057.51</v>
      </c>
      <c r="M18" s="74">
        <v>68900</v>
      </c>
      <c r="N18" s="74">
        <v>68900</v>
      </c>
      <c r="O18" s="75">
        <f t="shared" si="2"/>
        <v>0.30237525295109613</v>
      </c>
      <c r="P18" s="74">
        <f t="shared" si="3"/>
        <v>-1820242.49</v>
      </c>
    </row>
    <row r="19" spans="1:16" s="31" customFormat="1" ht="72.75" customHeight="1" x14ac:dyDescent="0.25">
      <c r="A19" s="68" t="s">
        <v>25</v>
      </c>
      <c r="B19" s="68" t="s">
        <v>26</v>
      </c>
      <c r="C19" s="68" t="s">
        <v>24</v>
      </c>
      <c r="D19" s="95" t="s">
        <v>27</v>
      </c>
      <c r="E19" s="67" t="s">
        <v>19</v>
      </c>
      <c r="F19" s="65" t="s">
        <v>269</v>
      </c>
      <c r="G19" s="74">
        <f t="shared" si="5"/>
        <v>1826841.23</v>
      </c>
      <c r="H19" s="74">
        <v>1826841.23</v>
      </c>
      <c r="I19" s="74"/>
      <c r="J19" s="74"/>
      <c r="K19" s="74">
        <f t="shared" si="4"/>
        <v>1120781.6399999999</v>
      </c>
      <c r="L19" s="74">
        <v>1120781.6399999999</v>
      </c>
      <c r="M19" s="74"/>
      <c r="N19" s="74"/>
      <c r="O19" s="75">
        <f t="shared" si="2"/>
        <v>0.61350796204659774</v>
      </c>
      <c r="P19" s="74">
        <f t="shared" si="3"/>
        <v>-706059.59000000008</v>
      </c>
    </row>
    <row r="20" spans="1:16" s="31" customFormat="1" ht="93.75" x14ac:dyDescent="0.25">
      <c r="A20" s="96" t="s">
        <v>203</v>
      </c>
      <c r="B20" s="68" t="s">
        <v>28</v>
      </c>
      <c r="C20" s="68" t="s">
        <v>29</v>
      </c>
      <c r="D20" s="67" t="s">
        <v>30</v>
      </c>
      <c r="E20" s="67" t="s">
        <v>31</v>
      </c>
      <c r="F20" s="65" t="s">
        <v>292</v>
      </c>
      <c r="G20" s="74">
        <f t="shared" si="5"/>
        <v>36000</v>
      </c>
      <c r="H20" s="74">
        <v>36000</v>
      </c>
      <c r="I20" s="74"/>
      <c r="J20" s="74"/>
      <c r="K20" s="74">
        <f t="shared" si="4"/>
        <v>36000</v>
      </c>
      <c r="L20" s="74">
        <v>36000</v>
      </c>
      <c r="M20" s="74"/>
      <c r="N20" s="74"/>
      <c r="O20" s="75">
        <f t="shared" si="2"/>
        <v>1</v>
      </c>
      <c r="P20" s="74">
        <f t="shared" si="3"/>
        <v>0</v>
      </c>
    </row>
    <row r="21" spans="1:16" s="31" customFormat="1" ht="93.75" x14ac:dyDescent="0.25">
      <c r="A21" s="97" t="s">
        <v>32</v>
      </c>
      <c r="B21" s="68" t="s">
        <v>33</v>
      </c>
      <c r="C21" s="68" t="s">
        <v>34</v>
      </c>
      <c r="D21" s="98" t="s">
        <v>35</v>
      </c>
      <c r="E21" s="67" t="s">
        <v>31</v>
      </c>
      <c r="F21" s="65" t="s">
        <v>239</v>
      </c>
      <c r="G21" s="74">
        <f t="shared" si="5"/>
        <v>4000000</v>
      </c>
      <c r="H21" s="74">
        <v>4000000</v>
      </c>
      <c r="I21" s="74"/>
      <c r="J21" s="74"/>
      <c r="K21" s="74">
        <f t="shared" si="4"/>
        <v>3060500</v>
      </c>
      <c r="L21" s="74">
        <v>3060500</v>
      </c>
      <c r="M21" s="74"/>
      <c r="N21" s="74"/>
      <c r="O21" s="75">
        <f t="shared" si="2"/>
        <v>0.76512500000000006</v>
      </c>
      <c r="P21" s="74">
        <f t="shared" si="3"/>
        <v>-939500</v>
      </c>
    </row>
    <row r="22" spans="1:16" s="31" customFormat="1" ht="75" x14ac:dyDescent="0.25">
      <c r="A22" s="99" t="s">
        <v>188</v>
      </c>
      <c r="B22" s="80">
        <v>8110</v>
      </c>
      <c r="C22" s="99" t="s">
        <v>189</v>
      </c>
      <c r="D22" s="83" t="s">
        <v>190</v>
      </c>
      <c r="E22" s="66" t="s">
        <v>191</v>
      </c>
      <c r="F22" s="80" t="s">
        <v>262</v>
      </c>
      <c r="G22" s="74">
        <f t="shared" si="5"/>
        <v>1502860</v>
      </c>
      <c r="H22" s="74">
        <v>1502860</v>
      </c>
      <c r="I22" s="74"/>
      <c r="J22" s="74"/>
      <c r="K22" s="74">
        <f t="shared" si="4"/>
        <v>221500</v>
      </c>
      <c r="L22" s="74">
        <v>221500</v>
      </c>
      <c r="M22" s="74"/>
      <c r="N22" s="74"/>
      <c r="O22" s="75">
        <f t="shared" si="2"/>
        <v>0.14738565135807727</v>
      </c>
      <c r="P22" s="74">
        <f t="shared" si="3"/>
        <v>-1281360</v>
      </c>
    </row>
    <row r="23" spans="1:16" s="39" customFormat="1" ht="243.75" x14ac:dyDescent="0.25">
      <c r="A23" s="80" t="s">
        <v>192</v>
      </c>
      <c r="B23" s="80">
        <v>8220</v>
      </c>
      <c r="C23" s="80" t="s">
        <v>41</v>
      </c>
      <c r="D23" s="83" t="s">
        <v>193</v>
      </c>
      <c r="E23" s="84" t="s">
        <v>293</v>
      </c>
      <c r="F23" s="80" t="s">
        <v>294</v>
      </c>
      <c r="G23" s="74">
        <f t="shared" si="5"/>
        <v>1385000</v>
      </c>
      <c r="H23" s="74">
        <v>1385000</v>
      </c>
      <c r="I23" s="74"/>
      <c r="J23" s="74"/>
      <c r="K23" s="74">
        <f t="shared" si="4"/>
        <v>317910.03999999998</v>
      </c>
      <c r="L23" s="74">
        <v>317910.03999999998</v>
      </c>
      <c r="M23" s="74"/>
      <c r="N23" s="74"/>
      <c r="O23" s="75">
        <f t="shared" si="2"/>
        <v>0.22953793501805053</v>
      </c>
      <c r="P23" s="74">
        <f t="shared" si="3"/>
        <v>-1067089.96</v>
      </c>
    </row>
    <row r="24" spans="1:16" s="40" customFormat="1" ht="93.75" x14ac:dyDescent="0.25">
      <c r="A24" s="68" t="s">
        <v>39</v>
      </c>
      <c r="B24" s="68" t="s">
        <v>40</v>
      </c>
      <c r="C24" s="68" t="s">
        <v>41</v>
      </c>
      <c r="D24" s="98" t="s">
        <v>42</v>
      </c>
      <c r="E24" s="84" t="s">
        <v>234</v>
      </c>
      <c r="F24" s="80" t="s">
        <v>235</v>
      </c>
      <c r="G24" s="74">
        <f t="shared" si="5"/>
        <v>1780000</v>
      </c>
      <c r="H24" s="74">
        <v>1780000</v>
      </c>
      <c r="I24" s="74"/>
      <c r="J24" s="74"/>
      <c r="K24" s="74">
        <f t="shared" si="4"/>
        <v>1231483</v>
      </c>
      <c r="L24" s="74">
        <v>1231483</v>
      </c>
      <c r="M24" s="74"/>
      <c r="N24" s="74"/>
      <c r="O24" s="75">
        <f t="shared" si="2"/>
        <v>0.69184438202247189</v>
      </c>
      <c r="P24" s="74">
        <f t="shared" si="3"/>
        <v>-548517</v>
      </c>
    </row>
    <row r="25" spans="1:16" s="31" customFormat="1" ht="93.75" x14ac:dyDescent="0.25">
      <c r="A25" s="68" t="s">
        <v>39</v>
      </c>
      <c r="B25" s="68" t="s">
        <v>40</v>
      </c>
      <c r="C25" s="68" t="s">
        <v>41</v>
      </c>
      <c r="D25" s="98" t="s">
        <v>42</v>
      </c>
      <c r="E25" s="84" t="s">
        <v>265</v>
      </c>
      <c r="F25" s="80" t="s">
        <v>266</v>
      </c>
      <c r="G25" s="74">
        <f>H25+I25</f>
        <v>4375500</v>
      </c>
      <c r="H25" s="74">
        <v>4375500</v>
      </c>
      <c r="I25" s="74"/>
      <c r="J25" s="74">
        <f>I25</f>
        <v>0</v>
      </c>
      <c r="K25" s="74">
        <f t="shared" si="4"/>
        <v>3012845</v>
      </c>
      <c r="L25" s="74">
        <v>3012845</v>
      </c>
      <c r="M25" s="74"/>
      <c r="N25" s="74"/>
      <c r="O25" s="75">
        <f>K25/G25</f>
        <v>0.68857159181807792</v>
      </c>
      <c r="P25" s="74">
        <f>K25-G25</f>
        <v>-1362655</v>
      </c>
    </row>
    <row r="26" spans="1:16" s="31" customFormat="1" ht="149.25" customHeight="1" x14ac:dyDescent="0.25">
      <c r="A26" s="68" t="s">
        <v>43</v>
      </c>
      <c r="B26" s="68" t="s">
        <v>44</v>
      </c>
      <c r="C26" s="68" t="s">
        <v>45</v>
      </c>
      <c r="D26" s="98" t="s">
        <v>46</v>
      </c>
      <c r="E26" s="85" t="s">
        <v>295</v>
      </c>
      <c r="F26" s="86" t="s">
        <v>296</v>
      </c>
      <c r="G26" s="74">
        <f t="shared" si="5"/>
        <v>196000</v>
      </c>
      <c r="H26" s="74"/>
      <c r="I26" s="74">
        <v>196000</v>
      </c>
      <c r="J26" s="74"/>
      <c r="K26" s="74">
        <f t="shared" si="4"/>
        <v>0</v>
      </c>
      <c r="L26" s="74"/>
      <c r="M26" s="74"/>
      <c r="N26" s="74"/>
      <c r="O26" s="75">
        <f t="shared" si="2"/>
        <v>0</v>
      </c>
      <c r="P26" s="74">
        <f t="shared" si="3"/>
        <v>-196000</v>
      </c>
    </row>
    <row r="27" spans="1:16" s="30" customFormat="1" ht="37.9" customHeight="1" x14ac:dyDescent="0.25">
      <c r="A27" s="42" t="s">
        <v>48</v>
      </c>
      <c r="B27" s="42"/>
      <c r="C27" s="42"/>
      <c r="D27" s="103" t="s">
        <v>291</v>
      </c>
      <c r="E27" s="104"/>
      <c r="F27" s="33"/>
      <c r="G27" s="35">
        <f t="shared" ref="G27:N27" si="6">G28</f>
        <v>41950806</v>
      </c>
      <c r="H27" s="35">
        <f t="shared" si="6"/>
        <v>18503210</v>
      </c>
      <c r="I27" s="35">
        <f t="shared" si="6"/>
        <v>23447596</v>
      </c>
      <c r="J27" s="35">
        <f t="shared" si="6"/>
        <v>23447596</v>
      </c>
      <c r="K27" s="35">
        <f t="shared" si="6"/>
        <v>11315815.850000001</v>
      </c>
      <c r="L27" s="35">
        <f t="shared" si="6"/>
        <v>9471384.4699999988</v>
      </c>
      <c r="M27" s="35">
        <f t="shared" si="6"/>
        <v>1844431.38</v>
      </c>
      <c r="N27" s="35">
        <f t="shared" si="6"/>
        <v>0</v>
      </c>
      <c r="O27" s="36">
        <f t="shared" si="2"/>
        <v>0.26974012966520838</v>
      </c>
      <c r="P27" s="35">
        <f t="shared" si="3"/>
        <v>-30634990.149999999</v>
      </c>
    </row>
    <row r="28" spans="1:16" s="30" customFormat="1" ht="37.9" customHeight="1" x14ac:dyDescent="0.25">
      <c r="A28" s="42" t="s">
        <v>49</v>
      </c>
      <c r="B28" s="42"/>
      <c r="C28" s="42"/>
      <c r="D28" s="103" t="s">
        <v>291</v>
      </c>
      <c r="E28" s="104"/>
      <c r="F28" s="33"/>
      <c r="G28" s="35">
        <f t="shared" ref="G28:N28" si="7">SUM(G29:G41)</f>
        <v>41950806</v>
      </c>
      <c r="H28" s="35">
        <f t="shared" si="7"/>
        <v>18503210</v>
      </c>
      <c r="I28" s="35">
        <f t="shared" si="7"/>
        <v>23447596</v>
      </c>
      <c r="J28" s="35">
        <f t="shared" si="7"/>
        <v>23447596</v>
      </c>
      <c r="K28" s="35">
        <f t="shared" si="7"/>
        <v>11315815.850000001</v>
      </c>
      <c r="L28" s="35">
        <f t="shared" si="7"/>
        <v>9471384.4699999988</v>
      </c>
      <c r="M28" s="35">
        <f t="shared" si="7"/>
        <v>1844431.38</v>
      </c>
      <c r="N28" s="35">
        <f t="shared" si="7"/>
        <v>0</v>
      </c>
      <c r="O28" s="36">
        <f t="shared" si="2"/>
        <v>0.26974012966520838</v>
      </c>
      <c r="P28" s="35">
        <f t="shared" si="3"/>
        <v>-30634990.149999999</v>
      </c>
    </row>
    <row r="29" spans="1:16" s="31" customFormat="1" ht="112.5" x14ac:dyDescent="0.25">
      <c r="A29" s="68" t="s">
        <v>50</v>
      </c>
      <c r="B29" s="68" t="s">
        <v>51</v>
      </c>
      <c r="C29" s="68" t="s">
        <v>52</v>
      </c>
      <c r="D29" s="67" t="s">
        <v>53</v>
      </c>
      <c r="E29" s="100" t="s">
        <v>55</v>
      </c>
      <c r="F29" s="87" t="s">
        <v>297</v>
      </c>
      <c r="G29" s="74">
        <f t="shared" ref="G29:G35" si="8">H29+I29</f>
        <v>455000</v>
      </c>
      <c r="H29" s="74">
        <v>455000</v>
      </c>
      <c r="I29" s="74"/>
      <c r="J29" s="74"/>
      <c r="K29" s="74">
        <f t="shared" ref="K29" si="9">L29+M29</f>
        <v>0</v>
      </c>
      <c r="L29" s="74"/>
      <c r="M29" s="74"/>
      <c r="N29" s="74"/>
      <c r="O29" s="75">
        <f t="shared" si="2"/>
        <v>0</v>
      </c>
      <c r="P29" s="74">
        <f t="shared" si="3"/>
        <v>-455000</v>
      </c>
    </row>
    <row r="30" spans="1:16" s="78" customFormat="1" ht="56.25" x14ac:dyDescent="0.25">
      <c r="A30" s="68" t="s">
        <v>50</v>
      </c>
      <c r="B30" s="68" t="s">
        <v>51</v>
      </c>
      <c r="C30" s="68" t="s">
        <v>52</v>
      </c>
      <c r="D30" s="67" t="s">
        <v>53</v>
      </c>
      <c r="E30" s="66" t="s">
        <v>54</v>
      </c>
      <c r="F30" s="80" t="s">
        <v>298</v>
      </c>
      <c r="G30" s="74">
        <f t="shared" si="8"/>
        <v>7670000</v>
      </c>
      <c r="H30" s="74"/>
      <c r="I30" s="74">
        <v>7670000</v>
      </c>
      <c r="J30" s="74">
        <v>7670000</v>
      </c>
      <c r="K30" s="74"/>
      <c r="L30" s="74"/>
      <c r="M30" s="74"/>
      <c r="N30" s="74"/>
      <c r="O30" s="75"/>
      <c r="P30" s="74"/>
    </row>
    <row r="31" spans="1:16" s="41" customFormat="1" ht="75" x14ac:dyDescent="0.25">
      <c r="A31" s="68" t="s">
        <v>56</v>
      </c>
      <c r="B31" s="68" t="s">
        <v>57</v>
      </c>
      <c r="C31" s="68" t="s">
        <v>58</v>
      </c>
      <c r="D31" s="98" t="s">
        <v>288</v>
      </c>
      <c r="E31" s="66" t="s">
        <v>54</v>
      </c>
      <c r="F31" s="80" t="s">
        <v>298</v>
      </c>
      <c r="G31" s="74">
        <f t="shared" ref="G31" si="10">H31+I31</f>
        <v>12013596</v>
      </c>
      <c r="H31" s="74">
        <v>1000000</v>
      </c>
      <c r="I31" s="74">
        <v>11013596</v>
      </c>
      <c r="J31" s="74">
        <v>11013596</v>
      </c>
      <c r="K31" s="74">
        <f t="shared" ref="K31:K34" si="11">L31+M31</f>
        <v>758161.42</v>
      </c>
      <c r="L31" s="74"/>
      <c r="M31" s="74">
        <v>758161.42</v>
      </c>
      <c r="N31" s="74"/>
      <c r="O31" s="75">
        <f t="shared" ref="O31" si="12">K31/G31</f>
        <v>6.3108616271098178E-2</v>
      </c>
      <c r="P31" s="74">
        <f>K31-G31</f>
        <v>-11255434.58</v>
      </c>
    </row>
    <row r="32" spans="1:16" s="41" customFormat="1" ht="75" x14ac:dyDescent="0.25">
      <c r="A32" s="68" t="s">
        <v>56</v>
      </c>
      <c r="B32" s="68" t="s">
        <v>57</v>
      </c>
      <c r="C32" s="68" t="s">
        <v>58</v>
      </c>
      <c r="D32" s="98" t="s">
        <v>288</v>
      </c>
      <c r="E32" s="66" t="s">
        <v>196</v>
      </c>
      <c r="F32" s="80" t="s">
        <v>197</v>
      </c>
      <c r="G32" s="74">
        <f t="shared" si="8"/>
        <v>203000</v>
      </c>
      <c r="H32" s="74">
        <v>203000</v>
      </c>
      <c r="I32" s="74"/>
      <c r="J32" s="74"/>
      <c r="K32" s="74">
        <f t="shared" si="11"/>
        <v>0</v>
      </c>
      <c r="L32" s="74"/>
      <c r="M32" s="74"/>
      <c r="N32" s="74"/>
      <c r="O32" s="75">
        <f t="shared" si="2"/>
        <v>0</v>
      </c>
      <c r="P32" s="74">
        <f t="shared" si="3"/>
        <v>-203000</v>
      </c>
    </row>
    <row r="33" spans="1:16" s="62" customFormat="1" ht="93.75" x14ac:dyDescent="0.25">
      <c r="A33" s="68" t="s">
        <v>56</v>
      </c>
      <c r="B33" s="68" t="s">
        <v>57</v>
      </c>
      <c r="C33" s="68" t="s">
        <v>58</v>
      </c>
      <c r="D33" s="98" t="s">
        <v>288</v>
      </c>
      <c r="E33" s="66" t="s">
        <v>280</v>
      </c>
      <c r="F33" s="80" t="s">
        <v>313</v>
      </c>
      <c r="G33" s="74">
        <f t="shared" si="8"/>
        <v>15000</v>
      </c>
      <c r="H33" s="74">
        <v>15000</v>
      </c>
      <c r="I33" s="74"/>
      <c r="J33" s="74"/>
      <c r="K33" s="74"/>
      <c r="L33" s="74"/>
      <c r="M33" s="74"/>
      <c r="N33" s="74"/>
      <c r="O33" s="75">
        <f t="shared" si="2"/>
        <v>0</v>
      </c>
      <c r="P33" s="74">
        <f t="shared" si="3"/>
        <v>-15000</v>
      </c>
    </row>
    <row r="34" spans="1:16" s="31" customFormat="1" ht="131.25" x14ac:dyDescent="0.25">
      <c r="A34" s="68" t="s">
        <v>59</v>
      </c>
      <c r="B34" s="68" t="s">
        <v>60</v>
      </c>
      <c r="C34" s="68" t="s">
        <v>61</v>
      </c>
      <c r="D34" s="98" t="s">
        <v>289</v>
      </c>
      <c r="E34" s="67" t="s">
        <v>54</v>
      </c>
      <c r="F34" s="65" t="s">
        <v>299</v>
      </c>
      <c r="G34" s="74">
        <f t="shared" si="8"/>
        <v>3565000</v>
      </c>
      <c r="H34" s="74">
        <v>650000</v>
      </c>
      <c r="I34" s="74">
        <v>2915000</v>
      </c>
      <c r="J34" s="74">
        <v>2915000</v>
      </c>
      <c r="K34" s="74">
        <f t="shared" si="11"/>
        <v>60345.14</v>
      </c>
      <c r="L34" s="74">
        <v>60345.14</v>
      </c>
      <c r="M34" s="74"/>
      <c r="N34" s="74"/>
      <c r="O34" s="75">
        <f t="shared" si="2"/>
        <v>1.6927107994389901E-2</v>
      </c>
      <c r="P34" s="74">
        <f t="shared" si="3"/>
        <v>-3504654.86</v>
      </c>
    </row>
    <row r="35" spans="1:16" s="78" customFormat="1" ht="56.25" x14ac:dyDescent="0.25">
      <c r="A35" s="68" t="s">
        <v>331</v>
      </c>
      <c r="B35" s="68" t="s">
        <v>332</v>
      </c>
      <c r="C35" s="80" t="s">
        <v>333</v>
      </c>
      <c r="D35" s="83" t="s">
        <v>334</v>
      </c>
      <c r="E35" s="66" t="s">
        <v>54</v>
      </c>
      <c r="F35" s="80" t="s">
        <v>282</v>
      </c>
      <c r="G35" s="74">
        <f t="shared" si="8"/>
        <v>849000</v>
      </c>
      <c r="H35" s="74"/>
      <c r="I35" s="74">
        <v>849000</v>
      </c>
      <c r="J35" s="74">
        <v>849000</v>
      </c>
      <c r="K35" s="74"/>
      <c r="L35" s="74"/>
      <c r="M35" s="74"/>
      <c r="N35" s="74"/>
      <c r="O35" s="75"/>
      <c r="P35" s="74"/>
    </row>
    <row r="36" spans="1:16" s="31" customFormat="1" ht="131.25" x14ac:dyDescent="0.25">
      <c r="A36" s="68" t="s">
        <v>64</v>
      </c>
      <c r="B36" s="68" t="s">
        <v>65</v>
      </c>
      <c r="C36" s="68" t="s">
        <v>29</v>
      </c>
      <c r="D36" s="67" t="s">
        <v>66</v>
      </c>
      <c r="E36" s="66" t="s">
        <v>198</v>
      </c>
      <c r="F36" s="80" t="s">
        <v>199</v>
      </c>
      <c r="G36" s="74">
        <f>H36+I36</f>
        <v>2283800</v>
      </c>
      <c r="H36" s="74">
        <v>2283800</v>
      </c>
      <c r="I36" s="74"/>
      <c r="J36" s="74"/>
      <c r="K36" s="74">
        <f>L36+M36</f>
        <v>2251972.73</v>
      </c>
      <c r="L36" s="74">
        <v>2251972.73</v>
      </c>
      <c r="M36" s="74"/>
      <c r="N36" s="74"/>
      <c r="O36" s="75">
        <f t="shared" si="2"/>
        <v>0.98606389788948245</v>
      </c>
      <c r="P36" s="74">
        <f t="shared" si="3"/>
        <v>-31827.270000000019</v>
      </c>
    </row>
    <row r="37" spans="1:16" s="31" customFormat="1" ht="56.25" x14ac:dyDescent="0.25">
      <c r="A37" s="99" t="s">
        <v>67</v>
      </c>
      <c r="B37" s="80">
        <v>3242</v>
      </c>
      <c r="C37" s="80">
        <v>1090</v>
      </c>
      <c r="D37" s="66" t="s">
        <v>68</v>
      </c>
      <c r="E37" s="66" t="s">
        <v>69</v>
      </c>
      <c r="F37" s="80" t="s">
        <v>281</v>
      </c>
      <c r="G37" s="74">
        <f>H37</f>
        <v>353000</v>
      </c>
      <c r="H37" s="74">
        <v>353000</v>
      </c>
      <c r="I37" s="74"/>
      <c r="J37" s="74"/>
      <c r="K37" s="74">
        <f>L37</f>
        <v>239300</v>
      </c>
      <c r="L37" s="74">
        <v>239300</v>
      </c>
      <c r="M37" s="74"/>
      <c r="N37" s="74"/>
      <c r="O37" s="75">
        <f t="shared" si="2"/>
        <v>0.67790368271954671</v>
      </c>
      <c r="P37" s="74">
        <f t="shared" si="3"/>
        <v>-113700</v>
      </c>
    </row>
    <row r="38" spans="1:16" s="78" customFormat="1" ht="56.25" x14ac:dyDescent="0.25">
      <c r="A38" s="99" t="s">
        <v>67</v>
      </c>
      <c r="B38" s="80">
        <v>3242</v>
      </c>
      <c r="C38" s="80">
        <v>1090</v>
      </c>
      <c r="D38" s="66" t="s">
        <v>68</v>
      </c>
      <c r="E38" s="66" t="s">
        <v>54</v>
      </c>
      <c r="F38" s="80" t="s">
        <v>282</v>
      </c>
      <c r="G38" s="74">
        <f>H38</f>
        <v>1400000</v>
      </c>
      <c r="H38" s="74">
        <v>1400000</v>
      </c>
      <c r="I38" s="74"/>
      <c r="J38" s="74"/>
      <c r="K38" s="74">
        <f>L38</f>
        <v>0</v>
      </c>
      <c r="L38" s="74">
        <v>0</v>
      </c>
      <c r="M38" s="74"/>
      <c r="N38" s="74"/>
      <c r="O38" s="75">
        <f t="shared" si="2"/>
        <v>0</v>
      </c>
      <c r="P38" s="74">
        <f t="shared" si="3"/>
        <v>-1400000</v>
      </c>
    </row>
    <row r="39" spans="1:16" s="32" customFormat="1" ht="93.75" x14ac:dyDescent="0.25">
      <c r="A39" s="99" t="s">
        <v>67</v>
      </c>
      <c r="B39" s="80">
        <v>3242</v>
      </c>
      <c r="C39" s="80">
        <v>1090</v>
      </c>
      <c r="D39" s="66" t="s">
        <v>68</v>
      </c>
      <c r="E39" s="66" t="s">
        <v>31</v>
      </c>
      <c r="F39" s="80" t="s">
        <v>239</v>
      </c>
      <c r="G39" s="74">
        <f>H39+I39</f>
        <v>7777200</v>
      </c>
      <c r="H39" s="74">
        <v>7777200</v>
      </c>
      <c r="I39" s="74"/>
      <c r="J39" s="74"/>
      <c r="K39" s="74">
        <f>L39+M39</f>
        <v>6919766.5999999996</v>
      </c>
      <c r="L39" s="74">
        <v>6919766.5999999996</v>
      </c>
      <c r="M39" s="74"/>
      <c r="N39" s="74"/>
      <c r="O39" s="75">
        <f t="shared" si="2"/>
        <v>0.88975037288484282</v>
      </c>
      <c r="P39" s="74">
        <f t="shared" si="3"/>
        <v>-857433.40000000037</v>
      </c>
    </row>
    <row r="40" spans="1:16" s="32" customFormat="1" ht="75" x14ac:dyDescent="0.25">
      <c r="A40" s="99" t="s">
        <v>283</v>
      </c>
      <c r="B40" s="80">
        <v>8110</v>
      </c>
      <c r="C40" s="99" t="s">
        <v>189</v>
      </c>
      <c r="D40" s="101" t="s">
        <v>190</v>
      </c>
      <c r="E40" s="66" t="s">
        <v>284</v>
      </c>
      <c r="F40" s="80" t="s">
        <v>262</v>
      </c>
      <c r="G40" s="74">
        <f>H40+I40</f>
        <v>5269210</v>
      </c>
      <c r="H40" s="74">
        <v>4269210</v>
      </c>
      <c r="I40" s="74">
        <v>1000000</v>
      </c>
      <c r="J40" s="74">
        <v>1000000</v>
      </c>
      <c r="K40" s="74">
        <f>L40+M40</f>
        <v>1086269.96</v>
      </c>
      <c r="L40" s="74"/>
      <c r="M40" s="74">
        <v>1086269.96</v>
      </c>
      <c r="N40" s="74"/>
      <c r="O40" s="75">
        <f t="shared" si="2"/>
        <v>0.20615423564443247</v>
      </c>
      <c r="P40" s="74">
        <f t="shared" si="3"/>
        <v>-4182940.04</v>
      </c>
    </row>
    <row r="41" spans="1:16" s="32" customFormat="1" ht="93.75" x14ac:dyDescent="0.25">
      <c r="A41" s="68" t="s">
        <v>285</v>
      </c>
      <c r="B41" s="68" t="s">
        <v>194</v>
      </c>
      <c r="C41" s="68" t="s">
        <v>41</v>
      </c>
      <c r="D41" s="98" t="s">
        <v>195</v>
      </c>
      <c r="E41" s="84" t="s">
        <v>265</v>
      </c>
      <c r="F41" s="80" t="s">
        <v>266</v>
      </c>
      <c r="G41" s="74">
        <f>H41+I41</f>
        <v>97000</v>
      </c>
      <c r="H41" s="74">
        <v>97000</v>
      </c>
      <c r="I41" s="74"/>
      <c r="J41" s="74"/>
      <c r="K41" s="74">
        <f>L41+M41</f>
        <v>0</v>
      </c>
      <c r="L41" s="74"/>
      <c r="M41" s="74"/>
      <c r="N41" s="74"/>
      <c r="O41" s="75">
        <f t="shared" si="2"/>
        <v>0</v>
      </c>
      <c r="P41" s="74">
        <f t="shared" si="3"/>
        <v>-97000</v>
      </c>
    </row>
    <row r="42" spans="1:16" s="30" customFormat="1" ht="39" customHeight="1" x14ac:dyDescent="0.25">
      <c r="A42" s="42" t="s">
        <v>71</v>
      </c>
      <c r="B42" s="42"/>
      <c r="C42" s="42"/>
      <c r="D42" s="103" t="s">
        <v>72</v>
      </c>
      <c r="E42" s="104"/>
      <c r="F42" s="33"/>
      <c r="G42" s="35">
        <f t="shared" ref="G42:N42" si="13">G43</f>
        <v>46534920</v>
      </c>
      <c r="H42" s="35">
        <f t="shared" si="13"/>
        <v>45534920</v>
      </c>
      <c r="I42" s="35">
        <f t="shared" si="13"/>
        <v>1000000</v>
      </c>
      <c r="J42" s="35">
        <f t="shared" si="13"/>
        <v>1000000</v>
      </c>
      <c r="K42" s="35">
        <f t="shared" si="13"/>
        <v>29636604.879999999</v>
      </c>
      <c r="L42" s="35">
        <f t="shared" si="13"/>
        <v>29636604.879999999</v>
      </c>
      <c r="M42" s="35">
        <f t="shared" si="13"/>
        <v>0</v>
      </c>
      <c r="N42" s="35">
        <f t="shared" si="13"/>
        <v>0</v>
      </c>
      <c r="O42" s="36">
        <f t="shared" si="2"/>
        <v>0.63686807412583923</v>
      </c>
      <c r="P42" s="35">
        <f t="shared" si="3"/>
        <v>-16898315.120000001</v>
      </c>
    </row>
    <row r="43" spans="1:16" s="30" customFormat="1" ht="39" customHeight="1" x14ac:dyDescent="0.25">
      <c r="A43" s="42" t="s">
        <v>73</v>
      </c>
      <c r="B43" s="42"/>
      <c r="C43" s="42"/>
      <c r="D43" s="103" t="s">
        <v>72</v>
      </c>
      <c r="E43" s="104"/>
      <c r="F43" s="33"/>
      <c r="G43" s="35">
        <f t="shared" ref="G43:N43" si="14">SUM(G44:G57)</f>
        <v>46534920</v>
      </c>
      <c r="H43" s="35">
        <f t="shared" si="14"/>
        <v>45534920</v>
      </c>
      <c r="I43" s="35">
        <f t="shared" si="14"/>
        <v>1000000</v>
      </c>
      <c r="J43" s="35">
        <f t="shared" si="14"/>
        <v>1000000</v>
      </c>
      <c r="K43" s="35">
        <f t="shared" si="14"/>
        <v>29636604.879999999</v>
      </c>
      <c r="L43" s="35">
        <f t="shared" si="14"/>
        <v>29636604.879999999</v>
      </c>
      <c r="M43" s="35">
        <f t="shared" si="14"/>
        <v>0</v>
      </c>
      <c r="N43" s="35">
        <f t="shared" si="14"/>
        <v>0</v>
      </c>
      <c r="O43" s="36">
        <f t="shared" si="2"/>
        <v>0.63686807412583923</v>
      </c>
      <c r="P43" s="35">
        <f t="shared" si="3"/>
        <v>-16898315.120000001</v>
      </c>
    </row>
    <row r="44" spans="1:16" s="31" customFormat="1" ht="93.75" x14ac:dyDescent="0.25">
      <c r="A44" s="68" t="s">
        <v>74</v>
      </c>
      <c r="B44" s="68" t="s">
        <v>75</v>
      </c>
      <c r="C44" s="68" t="s">
        <v>76</v>
      </c>
      <c r="D44" s="67" t="s">
        <v>77</v>
      </c>
      <c r="E44" s="67" t="s">
        <v>31</v>
      </c>
      <c r="F44" s="65" t="s">
        <v>239</v>
      </c>
      <c r="G44" s="74">
        <f>H44+I44</f>
        <v>161000</v>
      </c>
      <c r="H44" s="74">
        <v>161000</v>
      </c>
      <c r="I44" s="74"/>
      <c r="J44" s="74"/>
      <c r="K44" s="74">
        <f>L44+M44</f>
        <v>78455.41</v>
      </c>
      <c r="L44" s="74">
        <v>78455.41</v>
      </c>
      <c r="M44" s="74"/>
      <c r="N44" s="74"/>
      <c r="O44" s="75">
        <f t="shared" si="2"/>
        <v>0.48730068322981368</v>
      </c>
      <c r="P44" s="74">
        <f t="shared" si="3"/>
        <v>-82544.59</v>
      </c>
    </row>
    <row r="45" spans="1:16" s="31" customFormat="1" ht="112.5" x14ac:dyDescent="0.25">
      <c r="A45" s="68" t="s">
        <v>74</v>
      </c>
      <c r="B45" s="68" t="s">
        <v>75</v>
      </c>
      <c r="C45" s="68" t="s">
        <v>76</v>
      </c>
      <c r="D45" s="67" t="s">
        <v>77</v>
      </c>
      <c r="E45" s="100" t="s">
        <v>55</v>
      </c>
      <c r="F45" s="87" t="s">
        <v>78</v>
      </c>
      <c r="G45" s="74">
        <f t="shared" ref="G45:G57" si="15">H45+I45</f>
        <v>425000</v>
      </c>
      <c r="H45" s="74">
        <v>425000</v>
      </c>
      <c r="I45" s="74"/>
      <c r="J45" s="74"/>
      <c r="K45" s="74">
        <f t="shared" ref="K45:K57" si="16">L45+M45</f>
        <v>0</v>
      </c>
      <c r="L45" s="74"/>
      <c r="M45" s="74"/>
      <c r="N45" s="74"/>
      <c r="O45" s="75">
        <f t="shared" si="2"/>
        <v>0</v>
      </c>
      <c r="P45" s="74">
        <f t="shared" si="3"/>
        <v>-425000</v>
      </c>
    </row>
    <row r="46" spans="1:16" s="31" customFormat="1" ht="93.75" x14ac:dyDescent="0.25">
      <c r="A46" s="68" t="s">
        <v>79</v>
      </c>
      <c r="B46" s="68" t="s">
        <v>80</v>
      </c>
      <c r="C46" s="68" t="s">
        <v>76</v>
      </c>
      <c r="D46" s="67" t="s">
        <v>81</v>
      </c>
      <c r="E46" s="67" t="s">
        <v>31</v>
      </c>
      <c r="F46" s="65" t="s">
        <v>239</v>
      </c>
      <c r="G46" s="74">
        <f t="shared" si="15"/>
        <v>20000</v>
      </c>
      <c r="H46" s="74">
        <v>20000</v>
      </c>
      <c r="I46" s="74"/>
      <c r="J46" s="74"/>
      <c r="K46" s="74">
        <f t="shared" si="16"/>
        <v>8939.65</v>
      </c>
      <c r="L46" s="74">
        <v>8939.65</v>
      </c>
      <c r="M46" s="74"/>
      <c r="N46" s="74"/>
      <c r="O46" s="75">
        <f t="shared" si="2"/>
        <v>0.4469825</v>
      </c>
      <c r="P46" s="74">
        <f t="shared" si="3"/>
        <v>-11060.35</v>
      </c>
    </row>
    <row r="47" spans="1:16" s="31" customFormat="1" ht="56.25" x14ac:dyDescent="0.25">
      <c r="A47" s="68" t="s">
        <v>82</v>
      </c>
      <c r="B47" s="68" t="s">
        <v>83</v>
      </c>
      <c r="C47" s="68" t="s">
        <v>29</v>
      </c>
      <c r="D47" s="67" t="s">
        <v>84</v>
      </c>
      <c r="E47" s="66" t="s">
        <v>200</v>
      </c>
      <c r="F47" s="80" t="s">
        <v>201</v>
      </c>
      <c r="G47" s="74">
        <f t="shared" si="15"/>
        <v>200300</v>
      </c>
      <c r="H47" s="74">
        <v>200300</v>
      </c>
      <c r="I47" s="74"/>
      <c r="J47" s="74"/>
      <c r="K47" s="74">
        <f t="shared" si="16"/>
        <v>144106.91</v>
      </c>
      <c r="L47" s="74">
        <v>144106.91</v>
      </c>
      <c r="M47" s="74"/>
      <c r="N47" s="74"/>
      <c r="O47" s="75">
        <f t="shared" si="2"/>
        <v>0.71945536694957568</v>
      </c>
      <c r="P47" s="74">
        <f t="shared" si="3"/>
        <v>-56193.09</v>
      </c>
    </row>
    <row r="48" spans="1:16" s="31" customFormat="1" ht="93.75" x14ac:dyDescent="0.25">
      <c r="A48" s="68" t="s">
        <v>82</v>
      </c>
      <c r="B48" s="68" t="s">
        <v>83</v>
      </c>
      <c r="C48" s="68" t="s">
        <v>29</v>
      </c>
      <c r="D48" s="67" t="s">
        <v>84</v>
      </c>
      <c r="E48" s="67" t="s">
        <v>31</v>
      </c>
      <c r="F48" s="65" t="s">
        <v>300</v>
      </c>
      <c r="G48" s="74">
        <f t="shared" si="15"/>
        <v>227500</v>
      </c>
      <c r="H48" s="74">
        <v>227500</v>
      </c>
      <c r="I48" s="74"/>
      <c r="J48" s="74"/>
      <c r="K48" s="74">
        <f t="shared" si="16"/>
        <v>139000</v>
      </c>
      <c r="L48" s="74">
        <v>139000</v>
      </c>
      <c r="M48" s="74"/>
      <c r="N48" s="74"/>
      <c r="O48" s="75">
        <f t="shared" si="2"/>
        <v>0.61098901098901104</v>
      </c>
      <c r="P48" s="74">
        <f t="shared" si="3"/>
        <v>-88500</v>
      </c>
    </row>
    <row r="49" spans="1:16" s="41" customFormat="1" ht="93.75" x14ac:dyDescent="0.25">
      <c r="A49" s="68" t="s">
        <v>202</v>
      </c>
      <c r="B49" s="68" t="s">
        <v>100</v>
      </c>
      <c r="C49" s="68" t="s">
        <v>29</v>
      </c>
      <c r="D49" s="98" t="s">
        <v>101</v>
      </c>
      <c r="E49" s="66" t="s">
        <v>31</v>
      </c>
      <c r="F49" s="80" t="s">
        <v>102</v>
      </c>
      <c r="G49" s="74">
        <f t="shared" si="15"/>
        <v>700000</v>
      </c>
      <c r="H49" s="74">
        <v>700000</v>
      </c>
      <c r="I49" s="74"/>
      <c r="J49" s="74"/>
      <c r="K49" s="74">
        <f t="shared" si="16"/>
        <v>458000</v>
      </c>
      <c r="L49" s="74">
        <v>458000</v>
      </c>
      <c r="M49" s="74"/>
      <c r="N49" s="74"/>
      <c r="O49" s="75">
        <f t="shared" si="2"/>
        <v>0.65428571428571425</v>
      </c>
      <c r="P49" s="74">
        <f t="shared" si="3"/>
        <v>-242000</v>
      </c>
    </row>
    <row r="50" spans="1:16" s="31" customFormat="1" ht="168.75" x14ac:dyDescent="0.25">
      <c r="A50" s="68" t="s">
        <v>85</v>
      </c>
      <c r="B50" s="68" t="s">
        <v>86</v>
      </c>
      <c r="C50" s="68" t="s">
        <v>51</v>
      </c>
      <c r="D50" s="67" t="s">
        <v>87</v>
      </c>
      <c r="E50" s="67" t="s">
        <v>31</v>
      </c>
      <c r="F50" s="65" t="s">
        <v>239</v>
      </c>
      <c r="G50" s="74">
        <f t="shared" si="15"/>
        <v>2200000</v>
      </c>
      <c r="H50" s="74">
        <v>2200000</v>
      </c>
      <c r="I50" s="74"/>
      <c r="J50" s="74"/>
      <c r="K50" s="74">
        <f t="shared" si="16"/>
        <v>1795515.54</v>
      </c>
      <c r="L50" s="74">
        <v>1795515.54</v>
      </c>
      <c r="M50" s="74"/>
      <c r="N50" s="74"/>
      <c r="O50" s="75">
        <f t="shared" si="2"/>
        <v>0.81614342727272726</v>
      </c>
      <c r="P50" s="74">
        <f t="shared" si="3"/>
        <v>-404484.45999999996</v>
      </c>
    </row>
    <row r="51" spans="1:16" s="31" customFormat="1" ht="150" x14ac:dyDescent="0.25">
      <c r="A51" s="68" t="s">
        <v>88</v>
      </c>
      <c r="B51" s="68" t="s">
        <v>89</v>
      </c>
      <c r="C51" s="68" t="s">
        <v>90</v>
      </c>
      <c r="D51" s="67" t="s">
        <v>91</v>
      </c>
      <c r="E51" s="67" t="s">
        <v>31</v>
      </c>
      <c r="F51" s="65" t="s">
        <v>239</v>
      </c>
      <c r="G51" s="74">
        <f t="shared" si="15"/>
        <v>1500000</v>
      </c>
      <c r="H51" s="74">
        <v>1500000</v>
      </c>
      <c r="I51" s="74"/>
      <c r="J51" s="74"/>
      <c r="K51" s="74">
        <f t="shared" si="16"/>
        <v>801757.99</v>
      </c>
      <c r="L51" s="74">
        <v>801757.99</v>
      </c>
      <c r="M51" s="74"/>
      <c r="N51" s="74"/>
      <c r="O51" s="75">
        <f t="shared" si="2"/>
        <v>0.53450532666666661</v>
      </c>
      <c r="P51" s="74">
        <f t="shared" si="3"/>
        <v>-698242.01</v>
      </c>
    </row>
    <row r="52" spans="1:16" s="31" customFormat="1" ht="93.75" x14ac:dyDescent="0.25">
      <c r="A52" s="68" t="s">
        <v>92</v>
      </c>
      <c r="B52" s="68" t="s">
        <v>93</v>
      </c>
      <c r="C52" s="68" t="s">
        <v>76</v>
      </c>
      <c r="D52" s="67" t="s">
        <v>94</v>
      </c>
      <c r="E52" s="67" t="s">
        <v>31</v>
      </c>
      <c r="F52" s="65" t="s">
        <v>239</v>
      </c>
      <c r="G52" s="74">
        <f t="shared" si="15"/>
        <v>100000</v>
      </c>
      <c r="H52" s="74">
        <v>100000</v>
      </c>
      <c r="I52" s="74"/>
      <c r="J52" s="74"/>
      <c r="K52" s="74">
        <f t="shared" si="16"/>
        <v>34268.01</v>
      </c>
      <c r="L52" s="74">
        <v>34268.01</v>
      </c>
      <c r="M52" s="74"/>
      <c r="N52" s="74"/>
      <c r="O52" s="75">
        <f t="shared" si="2"/>
        <v>0.34268010000000004</v>
      </c>
      <c r="P52" s="74">
        <f t="shared" si="3"/>
        <v>-65731.989999999991</v>
      </c>
    </row>
    <row r="53" spans="1:16" s="47" customFormat="1" ht="93.75" x14ac:dyDescent="0.25">
      <c r="A53" s="68" t="s">
        <v>236</v>
      </c>
      <c r="B53" s="68" t="s">
        <v>237</v>
      </c>
      <c r="C53" s="68" t="s">
        <v>62</v>
      </c>
      <c r="D53" s="101" t="s">
        <v>238</v>
      </c>
      <c r="E53" s="66" t="s">
        <v>31</v>
      </c>
      <c r="F53" s="80" t="s">
        <v>239</v>
      </c>
      <c r="G53" s="74">
        <f t="shared" si="15"/>
        <v>662800</v>
      </c>
      <c r="H53" s="74">
        <v>662800</v>
      </c>
      <c r="I53" s="74"/>
      <c r="J53" s="74"/>
      <c r="K53" s="74">
        <f t="shared" si="16"/>
        <v>273663.65000000002</v>
      </c>
      <c r="L53" s="74">
        <v>273663.65000000002</v>
      </c>
      <c r="M53" s="74"/>
      <c r="N53" s="74"/>
      <c r="O53" s="75">
        <f t="shared" si="2"/>
        <v>0.41289023838261923</v>
      </c>
      <c r="P53" s="74">
        <f t="shared" si="3"/>
        <v>-389136.35</v>
      </c>
    </row>
    <row r="54" spans="1:16" s="6" customFormat="1" ht="93.75" x14ac:dyDescent="0.25">
      <c r="A54" s="68" t="s">
        <v>95</v>
      </c>
      <c r="B54" s="68" t="s">
        <v>33</v>
      </c>
      <c r="C54" s="68" t="s">
        <v>34</v>
      </c>
      <c r="D54" s="67" t="s">
        <v>35</v>
      </c>
      <c r="E54" s="67" t="s">
        <v>31</v>
      </c>
      <c r="F54" s="65" t="s">
        <v>239</v>
      </c>
      <c r="G54" s="74">
        <f t="shared" si="15"/>
        <v>31639919</v>
      </c>
      <c r="H54" s="74">
        <v>31639919</v>
      </c>
      <c r="I54" s="74"/>
      <c r="J54" s="74"/>
      <c r="K54" s="74">
        <f t="shared" si="16"/>
        <v>21296542.34</v>
      </c>
      <c r="L54" s="74">
        <v>21296542.34</v>
      </c>
      <c r="M54" s="74"/>
      <c r="N54" s="74"/>
      <c r="O54" s="75">
        <f t="shared" si="2"/>
        <v>0.6730909247902942</v>
      </c>
      <c r="P54" s="74">
        <f t="shared" si="3"/>
        <v>-10343376.66</v>
      </c>
    </row>
    <row r="55" spans="1:16" s="31" customFormat="1" ht="126" customHeight="1" x14ac:dyDescent="0.25">
      <c r="A55" s="68" t="s">
        <v>95</v>
      </c>
      <c r="B55" s="68" t="s">
        <v>33</v>
      </c>
      <c r="C55" s="68" t="s">
        <v>34</v>
      </c>
      <c r="D55" s="67" t="s">
        <v>35</v>
      </c>
      <c r="E55" s="100" t="s">
        <v>55</v>
      </c>
      <c r="F55" s="87" t="s">
        <v>96</v>
      </c>
      <c r="G55" s="74">
        <f t="shared" si="15"/>
        <v>7578401</v>
      </c>
      <c r="H55" s="74">
        <v>7578401</v>
      </c>
      <c r="I55" s="74"/>
      <c r="J55" s="74"/>
      <c r="K55" s="74">
        <f t="shared" si="16"/>
        <v>4510355.38</v>
      </c>
      <c r="L55" s="74">
        <v>4510355.38</v>
      </c>
      <c r="M55" s="74"/>
      <c r="N55" s="74"/>
      <c r="O55" s="75">
        <f t="shared" si="2"/>
        <v>0.5951592400560487</v>
      </c>
      <c r="P55" s="74">
        <f t="shared" si="3"/>
        <v>-3068045.62</v>
      </c>
    </row>
    <row r="56" spans="1:16" s="31" customFormat="1" ht="168.75" x14ac:dyDescent="0.25">
      <c r="A56" s="99" t="s">
        <v>240</v>
      </c>
      <c r="B56" s="99">
        <v>6083</v>
      </c>
      <c r="C56" s="99" t="s">
        <v>97</v>
      </c>
      <c r="D56" s="83" t="s">
        <v>241</v>
      </c>
      <c r="E56" s="88" t="s">
        <v>242</v>
      </c>
      <c r="F56" s="80" t="s">
        <v>243</v>
      </c>
      <c r="G56" s="74">
        <f t="shared" si="15"/>
        <v>1000000</v>
      </c>
      <c r="H56" s="74"/>
      <c r="I56" s="74">
        <v>1000000</v>
      </c>
      <c r="J56" s="74">
        <v>1000000</v>
      </c>
      <c r="K56" s="74">
        <f t="shared" si="16"/>
        <v>0</v>
      </c>
      <c r="L56" s="74"/>
      <c r="M56" s="74"/>
      <c r="N56" s="74"/>
      <c r="O56" s="75">
        <f t="shared" si="2"/>
        <v>0</v>
      </c>
      <c r="P56" s="74">
        <f t="shared" si="3"/>
        <v>-1000000</v>
      </c>
    </row>
    <row r="57" spans="1:16" s="62" customFormat="1" ht="91.5" customHeight="1" x14ac:dyDescent="0.25">
      <c r="A57" s="99" t="s">
        <v>286</v>
      </c>
      <c r="B57" s="80">
        <v>8110</v>
      </c>
      <c r="C57" s="99" t="s">
        <v>189</v>
      </c>
      <c r="D57" s="101" t="s">
        <v>190</v>
      </c>
      <c r="E57" s="66" t="s">
        <v>284</v>
      </c>
      <c r="F57" s="80" t="s">
        <v>262</v>
      </c>
      <c r="G57" s="74">
        <f t="shared" si="15"/>
        <v>120000</v>
      </c>
      <c r="H57" s="74">
        <v>120000</v>
      </c>
      <c r="I57" s="74"/>
      <c r="J57" s="74"/>
      <c r="K57" s="74">
        <f t="shared" si="16"/>
        <v>96000</v>
      </c>
      <c r="L57" s="74">
        <v>96000</v>
      </c>
      <c r="M57" s="74"/>
      <c r="N57" s="74"/>
      <c r="O57" s="75">
        <f t="shared" si="2"/>
        <v>0.8</v>
      </c>
      <c r="P57" s="74">
        <f t="shared" si="3"/>
        <v>-24000</v>
      </c>
    </row>
    <row r="58" spans="1:16" s="78" customFormat="1" ht="41.25" customHeight="1" x14ac:dyDescent="0.25">
      <c r="A58" s="42" t="s">
        <v>337</v>
      </c>
      <c r="B58" s="42"/>
      <c r="C58" s="42"/>
      <c r="D58" s="103" t="s">
        <v>335</v>
      </c>
      <c r="E58" s="104"/>
      <c r="F58" s="43"/>
      <c r="G58" s="35">
        <f t="shared" ref="G58:N61" si="17">G59</f>
        <v>101900</v>
      </c>
      <c r="H58" s="35">
        <f t="shared" si="17"/>
        <v>101900</v>
      </c>
      <c r="I58" s="35">
        <f t="shared" si="17"/>
        <v>0</v>
      </c>
      <c r="J58" s="35">
        <f t="shared" si="17"/>
        <v>0</v>
      </c>
      <c r="K58" s="35">
        <f t="shared" si="17"/>
        <v>7999.88</v>
      </c>
      <c r="L58" s="35">
        <f t="shared" si="17"/>
        <v>7999.88</v>
      </c>
      <c r="M58" s="35">
        <f t="shared" si="17"/>
        <v>0</v>
      </c>
      <c r="N58" s="35">
        <f t="shared" si="17"/>
        <v>0</v>
      </c>
      <c r="O58" s="36">
        <f t="shared" ref="O58:O59" si="18">K58/G58</f>
        <v>7.8507163886162912E-2</v>
      </c>
      <c r="P58" s="35">
        <f t="shared" ref="P58:P59" si="19">K58-G58</f>
        <v>-93900.12</v>
      </c>
    </row>
    <row r="59" spans="1:16" s="78" customFormat="1" ht="42.75" customHeight="1" x14ac:dyDescent="0.25">
      <c r="A59" s="42" t="s">
        <v>338</v>
      </c>
      <c r="B59" s="42"/>
      <c r="C59" s="42"/>
      <c r="D59" s="103" t="s">
        <v>335</v>
      </c>
      <c r="E59" s="104"/>
      <c r="F59" s="43"/>
      <c r="G59" s="35">
        <f>G60</f>
        <v>101900</v>
      </c>
      <c r="H59" s="35">
        <f>H60</f>
        <v>101900</v>
      </c>
      <c r="I59" s="35">
        <f t="shared" si="17"/>
        <v>0</v>
      </c>
      <c r="J59" s="35">
        <f t="shared" si="17"/>
        <v>0</v>
      </c>
      <c r="K59" s="35">
        <f>K60</f>
        <v>7999.88</v>
      </c>
      <c r="L59" s="35">
        <f t="shared" si="17"/>
        <v>7999.88</v>
      </c>
      <c r="M59" s="35">
        <f t="shared" si="17"/>
        <v>0</v>
      </c>
      <c r="N59" s="35">
        <f t="shared" si="17"/>
        <v>0</v>
      </c>
      <c r="O59" s="36">
        <f t="shared" si="18"/>
        <v>7.8507163886162912E-2</v>
      </c>
      <c r="P59" s="35">
        <f t="shared" si="19"/>
        <v>-93900.12</v>
      </c>
    </row>
    <row r="60" spans="1:16" s="78" customFormat="1" ht="78.75" customHeight="1" x14ac:dyDescent="0.25">
      <c r="A60" s="99" t="s">
        <v>336</v>
      </c>
      <c r="B60" s="80" t="s">
        <v>28</v>
      </c>
      <c r="C60" s="80" t="s">
        <v>29</v>
      </c>
      <c r="D60" s="83" t="s">
        <v>30</v>
      </c>
      <c r="E60" s="66" t="s">
        <v>31</v>
      </c>
      <c r="F60" s="89" t="s">
        <v>292</v>
      </c>
      <c r="G60" s="74">
        <f t="shared" ref="G60" si="20">H60+I60</f>
        <v>101900</v>
      </c>
      <c r="H60" s="74">
        <v>101900</v>
      </c>
      <c r="I60" s="35"/>
      <c r="J60" s="35"/>
      <c r="K60" s="74">
        <f t="shared" ref="K60" si="21">L60+M60</f>
        <v>7999.88</v>
      </c>
      <c r="L60" s="74">
        <v>7999.88</v>
      </c>
      <c r="M60" s="35"/>
      <c r="N60" s="35"/>
      <c r="O60" s="36">
        <f t="shared" ref="O60" si="22">K60/G60</f>
        <v>7.8507163886162912E-2</v>
      </c>
      <c r="P60" s="35">
        <f t="shared" ref="P60" si="23">K60-G60</f>
        <v>-93900.12</v>
      </c>
    </row>
    <row r="61" spans="1:16" s="41" customFormat="1" ht="39" customHeight="1" x14ac:dyDescent="0.25">
      <c r="A61" s="42" t="s">
        <v>204</v>
      </c>
      <c r="B61" s="42"/>
      <c r="C61" s="42"/>
      <c r="D61" s="103" t="s">
        <v>205</v>
      </c>
      <c r="E61" s="104"/>
      <c r="F61" s="43"/>
      <c r="G61" s="35">
        <f t="shared" si="17"/>
        <v>2065500</v>
      </c>
      <c r="H61" s="35">
        <f t="shared" si="17"/>
        <v>1594500</v>
      </c>
      <c r="I61" s="35">
        <f t="shared" si="17"/>
        <v>471000</v>
      </c>
      <c r="J61" s="35">
        <f t="shared" si="17"/>
        <v>94000</v>
      </c>
      <c r="K61" s="35">
        <f t="shared" si="17"/>
        <v>1017922.4</v>
      </c>
      <c r="L61" s="35">
        <f t="shared" si="17"/>
        <v>898922.4</v>
      </c>
      <c r="M61" s="35">
        <f t="shared" si="17"/>
        <v>119000</v>
      </c>
      <c r="N61" s="35">
        <f t="shared" si="17"/>
        <v>94000</v>
      </c>
      <c r="O61" s="36">
        <f t="shared" si="2"/>
        <v>0.49282130234809973</v>
      </c>
      <c r="P61" s="35">
        <f t="shared" si="3"/>
        <v>-1047577.6</v>
      </c>
    </row>
    <row r="62" spans="1:16" s="41" customFormat="1" ht="39" customHeight="1" x14ac:dyDescent="0.25">
      <c r="A62" s="42" t="s">
        <v>206</v>
      </c>
      <c r="B62" s="42"/>
      <c r="C62" s="42"/>
      <c r="D62" s="103" t="s">
        <v>205</v>
      </c>
      <c r="E62" s="104"/>
      <c r="F62" s="43"/>
      <c r="G62" s="35">
        <f>SUM(G63:G69)</f>
        <v>2065500</v>
      </c>
      <c r="H62" s="35">
        <f>SUM(H63:H69)</f>
        <v>1594500</v>
      </c>
      <c r="I62" s="35">
        <f t="shared" ref="I62:N62" si="24">SUM(I63:I69)</f>
        <v>471000</v>
      </c>
      <c r="J62" s="35">
        <f t="shared" si="24"/>
        <v>94000</v>
      </c>
      <c r="K62" s="35">
        <f t="shared" si="24"/>
        <v>1017922.4</v>
      </c>
      <c r="L62" s="35">
        <f t="shared" si="24"/>
        <v>898922.4</v>
      </c>
      <c r="M62" s="35">
        <f t="shared" si="24"/>
        <v>119000</v>
      </c>
      <c r="N62" s="35">
        <f t="shared" si="24"/>
        <v>94000</v>
      </c>
      <c r="O62" s="36">
        <f t="shared" si="2"/>
        <v>0.49282130234809973</v>
      </c>
      <c r="P62" s="35">
        <f t="shared" si="3"/>
        <v>-1047577.6</v>
      </c>
    </row>
    <row r="63" spans="1:16" s="41" customFormat="1" ht="75" x14ac:dyDescent="0.25">
      <c r="A63" s="68" t="s">
        <v>207</v>
      </c>
      <c r="B63" s="68" t="s">
        <v>166</v>
      </c>
      <c r="C63" s="68" t="s">
        <v>208</v>
      </c>
      <c r="D63" s="67" t="s">
        <v>209</v>
      </c>
      <c r="E63" s="88" t="s">
        <v>210</v>
      </c>
      <c r="F63" s="89" t="s">
        <v>301</v>
      </c>
      <c r="G63" s="74">
        <f t="shared" ref="G63:G69" si="25">H63+I63</f>
        <v>350000</v>
      </c>
      <c r="H63" s="74">
        <v>350000</v>
      </c>
      <c r="I63" s="74"/>
      <c r="J63" s="74"/>
      <c r="K63" s="74">
        <f t="shared" ref="K63:K69" si="26">L63+M63</f>
        <v>149904</v>
      </c>
      <c r="L63" s="74">
        <v>149904</v>
      </c>
      <c r="M63" s="74"/>
      <c r="N63" s="74"/>
      <c r="O63" s="75">
        <f t="shared" si="2"/>
        <v>0.42829714285714288</v>
      </c>
      <c r="P63" s="74">
        <f t="shared" si="3"/>
        <v>-200096</v>
      </c>
    </row>
    <row r="64" spans="1:16" s="41" customFormat="1" ht="75" x14ac:dyDescent="0.25">
      <c r="A64" s="68" t="s">
        <v>211</v>
      </c>
      <c r="B64" s="68" t="s">
        <v>212</v>
      </c>
      <c r="C64" s="68" t="s">
        <v>63</v>
      </c>
      <c r="D64" s="67" t="s">
        <v>213</v>
      </c>
      <c r="E64" s="88" t="s">
        <v>210</v>
      </c>
      <c r="F64" s="89" t="s">
        <v>301</v>
      </c>
      <c r="G64" s="74">
        <f t="shared" si="25"/>
        <v>350000</v>
      </c>
      <c r="H64" s="74"/>
      <c r="I64" s="74">
        <v>350000</v>
      </c>
      <c r="J64" s="74"/>
      <c r="K64" s="74">
        <f t="shared" si="26"/>
        <v>0</v>
      </c>
      <c r="L64" s="74"/>
      <c r="M64" s="74"/>
      <c r="N64" s="74"/>
      <c r="O64" s="75">
        <f t="shared" si="2"/>
        <v>0</v>
      </c>
      <c r="P64" s="74">
        <f t="shared" si="3"/>
        <v>-350000</v>
      </c>
    </row>
    <row r="65" spans="1:16" s="63" customFormat="1" ht="131.25" x14ac:dyDescent="0.25">
      <c r="A65" s="99" t="s">
        <v>315</v>
      </c>
      <c r="B65" s="80">
        <v>3140</v>
      </c>
      <c r="C65" s="68" t="s">
        <v>29</v>
      </c>
      <c r="D65" s="67" t="s">
        <v>66</v>
      </c>
      <c r="E65" s="66" t="s">
        <v>316</v>
      </c>
      <c r="F65" s="80" t="s">
        <v>317</v>
      </c>
      <c r="G65" s="74">
        <f t="shared" si="25"/>
        <v>120000</v>
      </c>
      <c r="H65" s="74">
        <v>120000</v>
      </c>
      <c r="I65" s="74"/>
      <c r="J65" s="74"/>
      <c r="K65" s="74">
        <f t="shared" si="26"/>
        <v>120000</v>
      </c>
      <c r="L65" s="74">
        <v>120000</v>
      </c>
      <c r="M65" s="74"/>
      <c r="N65" s="74"/>
      <c r="O65" s="75">
        <f t="shared" ref="O65" si="27">K65/G65</f>
        <v>1</v>
      </c>
      <c r="P65" s="74">
        <f t="shared" ref="P65" si="28">K65-G65</f>
        <v>0</v>
      </c>
    </row>
    <row r="66" spans="1:16" s="41" customFormat="1" ht="75" x14ac:dyDescent="0.25">
      <c r="A66" s="68" t="s">
        <v>214</v>
      </c>
      <c r="B66" s="68" t="s">
        <v>215</v>
      </c>
      <c r="C66" s="68" t="s">
        <v>216</v>
      </c>
      <c r="D66" s="67" t="s">
        <v>217</v>
      </c>
      <c r="E66" s="66" t="s">
        <v>210</v>
      </c>
      <c r="F66" s="89" t="s">
        <v>301</v>
      </c>
      <c r="G66" s="74">
        <f t="shared" si="25"/>
        <v>184000</v>
      </c>
      <c r="H66" s="74">
        <v>110000</v>
      </c>
      <c r="I66" s="74">
        <v>74000</v>
      </c>
      <c r="J66" s="74">
        <v>74000</v>
      </c>
      <c r="K66" s="74">
        <f t="shared" si="26"/>
        <v>112696.51000000001</v>
      </c>
      <c r="L66" s="74">
        <v>38696.51</v>
      </c>
      <c r="M66" s="74">
        <v>74000</v>
      </c>
      <c r="N66" s="74">
        <v>74000</v>
      </c>
      <c r="O66" s="75">
        <f t="shared" si="2"/>
        <v>0.61248103260869569</v>
      </c>
      <c r="P66" s="74">
        <f t="shared" si="3"/>
        <v>-71303.489999999991</v>
      </c>
    </row>
    <row r="67" spans="1:16" s="41" customFormat="1" ht="75" x14ac:dyDescent="0.25">
      <c r="A67" s="68" t="s">
        <v>218</v>
      </c>
      <c r="B67" s="68" t="s">
        <v>219</v>
      </c>
      <c r="C67" s="68" t="s">
        <v>216</v>
      </c>
      <c r="D67" s="67" t="s">
        <v>220</v>
      </c>
      <c r="E67" s="88" t="s">
        <v>210</v>
      </c>
      <c r="F67" s="89" t="s">
        <v>301</v>
      </c>
      <c r="G67" s="74">
        <f t="shared" si="25"/>
        <v>19500</v>
      </c>
      <c r="H67" s="74">
        <v>19500</v>
      </c>
      <c r="I67" s="74"/>
      <c r="J67" s="74"/>
      <c r="K67" s="74">
        <f t="shared" si="26"/>
        <v>19417</v>
      </c>
      <c r="L67" s="74">
        <v>19417</v>
      </c>
      <c r="M67" s="74"/>
      <c r="N67" s="74"/>
      <c r="O67" s="75">
        <f t="shared" si="2"/>
        <v>0.99574358974358979</v>
      </c>
      <c r="P67" s="74">
        <f t="shared" si="3"/>
        <v>-83</v>
      </c>
    </row>
    <row r="68" spans="1:16" s="41" customFormat="1" ht="75" x14ac:dyDescent="0.25">
      <c r="A68" s="68" t="s">
        <v>221</v>
      </c>
      <c r="B68" s="68" t="s">
        <v>222</v>
      </c>
      <c r="C68" s="68" t="s">
        <v>223</v>
      </c>
      <c r="D68" s="67" t="s">
        <v>224</v>
      </c>
      <c r="E68" s="88" t="s">
        <v>210</v>
      </c>
      <c r="F68" s="89" t="s">
        <v>301</v>
      </c>
      <c r="G68" s="74">
        <f t="shared" si="25"/>
        <v>607000</v>
      </c>
      <c r="H68" s="74">
        <v>560000</v>
      </c>
      <c r="I68" s="74">
        <v>47000</v>
      </c>
      <c r="J68" s="74">
        <v>20000</v>
      </c>
      <c r="K68" s="74">
        <f t="shared" si="26"/>
        <v>422219.89</v>
      </c>
      <c r="L68" s="74">
        <v>377219.89</v>
      </c>
      <c r="M68" s="74">
        <v>45000</v>
      </c>
      <c r="N68" s="74">
        <v>20000</v>
      </c>
      <c r="O68" s="75">
        <f t="shared" si="2"/>
        <v>0.69558466227347615</v>
      </c>
      <c r="P68" s="74">
        <f t="shared" si="3"/>
        <v>-184780.11</v>
      </c>
    </row>
    <row r="69" spans="1:16" s="41" customFormat="1" ht="75" x14ac:dyDescent="0.25">
      <c r="A69" s="68" t="s">
        <v>225</v>
      </c>
      <c r="B69" s="68" t="s">
        <v>226</v>
      </c>
      <c r="C69" s="68" t="s">
        <v>227</v>
      </c>
      <c r="D69" s="67" t="s">
        <v>228</v>
      </c>
      <c r="E69" s="88" t="s">
        <v>210</v>
      </c>
      <c r="F69" s="89" t="s">
        <v>301</v>
      </c>
      <c r="G69" s="74">
        <f t="shared" si="25"/>
        <v>435000</v>
      </c>
      <c r="H69" s="74">
        <v>435000</v>
      </c>
      <c r="I69" s="74"/>
      <c r="J69" s="74"/>
      <c r="K69" s="74">
        <f t="shared" si="26"/>
        <v>193685</v>
      </c>
      <c r="L69" s="74">
        <v>193685</v>
      </c>
      <c r="M69" s="74"/>
      <c r="N69" s="74"/>
      <c r="O69" s="75">
        <f t="shared" si="2"/>
        <v>0.44525287356321841</v>
      </c>
      <c r="P69" s="74">
        <f t="shared" si="3"/>
        <v>-241315</v>
      </c>
    </row>
    <row r="70" spans="1:16" s="30" customFormat="1" ht="40.15" customHeight="1" x14ac:dyDescent="0.25">
      <c r="A70" s="42" t="s">
        <v>98</v>
      </c>
      <c r="B70" s="42"/>
      <c r="C70" s="42"/>
      <c r="D70" s="103" t="s">
        <v>233</v>
      </c>
      <c r="E70" s="104"/>
      <c r="F70" s="33"/>
      <c r="G70" s="35">
        <f t="shared" ref="G70:N70" si="29">G71</f>
        <v>4401600</v>
      </c>
      <c r="H70" s="35">
        <f t="shared" si="29"/>
        <v>4401600</v>
      </c>
      <c r="I70" s="35">
        <f t="shared" si="29"/>
        <v>0</v>
      </c>
      <c r="J70" s="35">
        <f t="shared" si="29"/>
        <v>0</v>
      </c>
      <c r="K70" s="35">
        <f t="shared" si="29"/>
        <v>2277346.61</v>
      </c>
      <c r="L70" s="35">
        <f t="shared" si="29"/>
        <v>2277346.61</v>
      </c>
      <c r="M70" s="35">
        <f t="shared" si="29"/>
        <v>0</v>
      </c>
      <c r="N70" s="35">
        <f t="shared" si="29"/>
        <v>0</v>
      </c>
      <c r="O70" s="36">
        <f t="shared" si="2"/>
        <v>0.51739063295165388</v>
      </c>
      <c r="P70" s="35">
        <f t="shared" si="3"/>
        <v>-2124253.39</v>
      </c>
    </row>
    <row r="71" spans="1:16" s="30" customFormat="1" ht="40.15" customHeight="1" x14ac:dyDescent="0.25">
      <c r="A71" s="42" t="s">
        <v>99</v>
      </c>
      <c r="B71" s="42"/>
      <c r="C71" s="42"/>
      <c r="D71" s="103" t="s">
        <v>233</v>
      </c>
      <c r="E71" s="104"/>
      <c r="F71" s="33"/>
      <c r="G71" s="35">
        <f>SUM(G72:G77)</f>
        <v>4401600</v>
      </c>
      <c r="H71" s="35">
        <f>SUM(H72:H77)</f>
        <v>4401600</v>
      </c>
      <c r="I71" s="35">
        <f t="shared" ref="I71:J71" si="30">SUM(I72:I77)</f>
        <v>0</v>
      </c>
      <c r="J71" s="35">
        <f t="shared" si="30"/>
        <v>0</v>
      </c>
      <c r="K71" s="35">
        <f>SUM(K72:K77)</f>
        <v>2277346.61</v>
      </c>
      <c r="L71" s="35">
        <f>SUM(L72:L77)</f>
        <v>2277346.61</v>
      </c>
      <c r="M71" s="35">
        <f>SUM(M72:M77)</f>
        <v>0</v>
      </c>
      <c r="N71" s="35">
        <f>SUM(N72:N77)</f>
        <v>0</v>
      </c>
      <c r="O71" s="36">
        <f t="shared" si="2"/>
        <v>0.51739063295165388</v>
      </c>
      <c r="P71" s="35">
        <f t="shared" si="3"/>
        <v>-2124253.39</v>
      </c>
    </row>
    <row r="72" spans="1:16" s="30" customFormat="1" ht="56.25" x14ac:dyDescent="0.25">
      <c r="A72" s="68" t="s">
        <v>244</v>
      </c>
      <c r="B72" s="68" t="s">
        <v>166</v>
      </c>
      <c r="C72" s="68" t="s">
        <v>208</v>
      </c>
      <c r="D72" s="67" t="s">
        <v>209</v>
      </c>
      <c r="E72" s="66" t="s">
        <v>245</v>
      </c>
      <c r="F72" s="80" t="s">
        <v>246</v>
      </c>
      <c r="G72" s="74">
        <f t="shared" ref="G72:G77" si="31">H72+I72</f>
        <v>50000</v>
      </c>
      <c r="H72" s="74">
        <v>50000</v>
      </c>
      <c r="I72" s="35"/>
      <c r="J72" s="35"/>
      <c r="K72" s="74">
        <f t="shared" ref="K72:K77" si="32">L72+M72</f>
        <v>49999.23</v>
      </c>
      <c r="L72" s="74">
        <v>49999.23</v>
      </c>
      <c r="M72" s="35"/>
      <c r="N72" s="35"/>
      <c r="O72" s="75">
        <f t="shared" ref="O72" si="33">K72/G72</f>
        <v>0.99998460000000011</v>
      </c>
      <c r="P72" s="74">
        <f t="shared" ref="P72" si="34">K72-G72</f>
        <v>-0.76999999999679858</v>
      </c>
    </row>
    <row r="73" spans="1:16" s="30" customFormat="1" ht="75" x14ac:dyDescent="0.25">
      <c r="A73" s="68" t="s">
        <v>244</v>
      </c>
      <c r="B73" s="68" t="s">
        <v>166</v>
      </c>
      <c r="C73" s="68" t="s">
        <v>208</v>
      </c>
      <c r="D73" s="67" t="s">
        <v>209</v>
      </c>
      <c r="E73" s="66" t="s">
        <v>230</v>
      </c>
      <c r="F73" s="80" t="s">
        <v>247</v>
      </c>
      <c r="G73" s="74">
        <f t="shared" si="31"/>
        <v>300000</v>
      </c>
      <c r="H73" s="74">
        <v>300000</v>
      </c>
      <c r="I73" s="35"/>
      <c r="J73" s="35"/>
      <c r="K73" s="74">
        <f t="shared" si="32"/>
        <v>168642</v>
      </c>
      <c r="L73" s="74">
        <v>168642</v>
      </c>
      <c r="M73" s="35"/>
      <c r="N73" s="35"/>
      <c r="O73" s="75">
        <f t="shared" ref="O73" si="35">K73/G73</f>
        <v>0.56213999999999997</v>
      </c>
      <c r="P73" s="74">
        <f t="shared" ref="P73" si="36">K73-G73</f>
        <v>-131358</v>
      </c>
    </row>
    <row r="74" spans="1:16" s="31" customFormat="1" ht="56.25" x14ac:dyDescent="0.25">
      <c r="A74" s="68" t="s">
        <v>103</v>
      </c>
      <c r="B74" s="68" t="s">
        <v>104</v>
      </c>
      <c r="C74" s="68" t="s">
        <v>29</v>
      </c>
      <c r="D74" s="67" t="s">
        <v>105</v>
      </c>
      <c r="E74" s="66" t="s">
        <v>229</v>
      </c>
      <c r="F74" s="80" t="s">
        <v>246</v>
      </c>
      <c r="G74" s="74">
        <f t="shared" si="31"/>
        <v>1367600</v>
      </c>
      <c r="H74" s="74">
        <v>1367600</v>
      </c>
      <c r="I74" s="74"/>
      <c r="J74" s="74"/>
      <c r="K74" s="74">
        <f t="shared" si="32"/>
        <v>352801.1</v>
      </c>
      <c r="L74" s="74">
        <v>352801.1</v>
      </c>
      <c r="M74" s="74"/>
      <c r="N74" s="74"/>
      <c r="O74" s="75">
        <f t="shared" si="2"/>
        <v>0.25797097104416494</v>
      </c>
      <c r="P74" s="74">
        <f t="shared" si="3"/>
        <v>-1014798.9</v>
      </c>
    </row>
    <row r="75" spans="1:16" s="31" customFormat="1" ht="75" x14ac:dyDescent="0.25">
      <c r="A75" s="68" t="s">
        <v>106</v>
      </c>
      <c r="B75" s="68" t="s">
        <v>107</v>
      </c>
      <c r="C75" s="68" t="s">
        <v>108</v>
      </c>
      <c r="D75" s="67" t="s">
        <v>109</v>
      </c>
      <c r="E75" s="66" t="s">
        <v>230</v>
      </c>
      <c r="F75" s="80" t="s">
        <v>302</v>
      </c>
      <c r="G75" s="74">
        <f t="shared" si="31"/>
        <v>970000</v>
      </c>
      <c r="H75" s="74">
        <v>970000</v>
      </c>
      <c r="I75" s="74"/>
      <c r="J75" s="74"/>
      <c r="K75" s="74">
        <f t="shared" si="32"/>
        <v>477692.83</v>
      </c>
      <c r="L75" s="74">
        <v>477692.83</v>
      </c>
      <c r="M75" s="74"/>
      <c r="N75" s="74"/>
      <c r="O75" s="75">
        <f t="shared" si="2"/>
        <v>0.49246683505154643</v>
      </c>
      <c r="P75" s="74">
        <f t="shared" si="3"/>
        <v>-492307.17</v>
      </c>
    </row>
    <row r="76" spans="1:16" s="31" customFormat="1" ht="75" x14ac:dyDescent="0.25">
      <c r="A76" s="68" t="s">
        <v>110</v>
      </c>
      <c r="B76" s="68" t="s">
        <v>111</v>
      </c>
      <c r="C76" s="68" t="s">
        <v>108</v>
      </c>
      <c r="D76" s="67" t="s">
        <v>112</v>
      </c>
      <c r="E76" s="66" t="s">
        <v>230</v>
      </c>
      <c r="F76" s="80" t="s">
        <v>302</v>
      </c>
      <c r="G76" s="74">
        <f t="shared" si="31"/>
        <v>300000</v>
      </c>
      <c r="H76" s="74">
        <v>300000</v>
      </c>
      <c r="I76" s="74"/>
      <c r="J76" s="74"/>
      <c r="K76" s="74">
        <f t="shared" si="32"/>
        <v>120519.76</v>
      </c>
      <c r="L76" s="74">
        <v>120519.76</v>
      </c>
      <c r="M76" s="74"/>
      <c r="N76" s="74"/>
      <c r="O76" s="75">
        <f t="shared" si="2"/>
        <v>0.40173253333333331</v>
      </c>
      <c r="P76" s="74">
        <f t="shared" si="3"/>
        <v>-179480.24</v>
      </c>
    </row>
    <row r="77" spans="1:16" s="31" customFormat="1" ht="112.5" x14ac:dyDescent="0.25">
      <c r="A77" s="68" t="s">
        <v>113</v>
      </c>
      <c r="B77" s="68" t="s">
        <v>114</v>
      </c>
      <c r="C77" s="68" t="s">
        <v>108</v>
      </c>
      <c r="D77" s="98" t="s">
        <v>115</v>
      </c>
      <c r="E77" s="66" t="s">
        <v>230</v>
      </c>
      <c r="F77" s="80" t="s">
        <v>302</v>
      </c>
      <c r="G77" s="74">
        <f t="shared" si="31"/>
        <v>1414000</v>
      </c>
      <c r="H77" s="74">
        <v>1414000</v>
      </c>
      <c r="I77" s="74"/>
      <c r="J77" s="74"/>
      <c r="K77" s="74">
        <f t="shared" si="32"/>
        <v>1107691.69</v>
      </c>
      <c r="L77" s="74">
        <v>1107691.69</v>
      </c>
      <c r="M77" s="74"/>
      <c r="N77" s="74"/>
      <c r="O77" s="75">
        <f t="shared" si="2"/>
        <v>0.78337460396039604</v>
      </c>
      <c r="P77" s="74">
        <f t="shared" si="3"/>
        <v>-306308.31000000006</v>
      </c>
    </row>
    <row r="78" spans="1:16" s="30" customFormat="1" ht="40.15" customHeight="1" x14ac:dyDescent="0.25">
      <c r="A78" s="42" t="s">
        <v>116</v>
      </c>
      <c r="B78" s="42"/>
      <c r="C78" s="42"/>
      <c r="D78" s="103" t="s">
        <v>180</v>
      </c>
      <c r="E78" s="104"/>
      <c r="F78" s="33"/>
      <c r="G78" s="35">
        <f t="shared" ref="G78:N78" si="37">G79</f>
        <v>186163067.38000003</v>
      </c>
      <c r="H78" s="35">
        <f t="shared" si="37"/>
        <v>162611967.68000001</v>
      </c>
      <c r="I78" s="35">
        <f t="shared" si="37"/>
        <v>23551099.700000007</v>
      </c>
      <c r="J78" s="35">
        <f t="shared" si="37"/>
        <v>22419927.320000004</v>
      </c>
      <c r="K78" s="35">
        <f t="shared" si="37"/>
        <v>116834432.08000003</v>
      </c>
      <c r="L78" s="35">
        <f t="shared" si="37"/>
        <v>110065018.35999998</v>
      </c>
      <c r="M78" s="35">
        <f t="shared" si="37"/>
        <v>6769413.7199999988</v>
      </c>
      <c r="N78" s="35">
        <f t="shared" si="37"/>
        <v>6376740.5299999993</v>
      </c>
      <c r="O78" s="36">
        <f t="shared" si="2"/>
        <v>0.62759189416188066</v>
      </c>
      <c r="P78" s="35">
        <f t="shared" si="3"/>
        <v>-69328635.299999997</v>
      </c>
    </row>
    <row r="79" spans="1:16" s="30" customFormat="1" ht="40.15" customHeight="1" x14ac:dyDescent="0.25">
      <c r="A79" s="42" t="s">
        <v>117</v>
      </c>
      <c r="B79" s="42"/>
      <c r="C79" s="42"/>
      <c r="D79" s="103" t="s">
        <v>181</v>
      </c>
      <c r="E79" s="104"/>
      <c r="F79" s="33"/>
      <c r="G79" s="35">
        <f t="shared" ref="G79:N79" si="38">SUM(G80:G102)</f>
        <v>186163067.38000003</v>
      </c>
      <c r="H79" s="35">
        <f t="shared" si="38"/>
        <v>162611967.68000001</v>
      </c>
      <c r="I79" s="35">
        <f t="shared" si="38"/>
        <v>23551099.700000007</v>
      </c>
      <c r="J79" s="35">
        <f t="shared" si="38"/>
        <v>22419927.320000004</v>
      </c>
      <c r="K79" s="35">
        <f t="shared" si="38"/>
        <v>116834432.08000003</v>
      </c>
      <c r="L79" s="35">
        <f t="shared" si="38"/>
        <v>110065018.35999998</v>
      </c>
      <c r="M79" s="35">
        <f t="shared" si="38"/>
        <v>6769413.7199999988</v>
      </c>
      <c r="N79" s="35">
        <f t="shared" si="38"/>
        <v>6376740.5299999993</v>
      </c>
      <c r="O79" s="36">
        <f t="shared" si="2"/>
        <v>0.62759189416188066</v>
      </c>
      <c r="P79" s="35">
        <f t="shared" si="3"/>
        <v>-69328635.299999997</v>
      </c>
    </row>
    <row r="80" spans="1:16" s="30" customFormat="1" ht="131.25" x14ac:dyDescent="0.25">
      <c r="A80" s="80">
        <v>1216011</v>
      </c>
      <c r="B80" s="80">
        <v>6011</v>
      </c>
      <c r="C80" s="99" t="s">
        <v>97</v>
      </c>
      <c r="D80" s="83" t="s">
        <v>118</v>
      </c>
      <c r="E80" s="66" t="s">
        <v>248</v>
      </c>
      <c r="F80" s="80" t="s">
        <v>249</v>
      </c>
      <c r="G80" s="74">
        <f t="shared" ref="G80:G93" si="39">H80+I80</f>
        <v>2831951.07</v>
      </c>
      <c r="H80" s="35"/>
      <c r="I80" s="74">
        <v>2831951.07</v>
      </c>
      <c r="J80" s="74">
        <v>2831951.07</v>
      </c>
      <c r="K80" s="74">
        <f t="shared" ref="K80:K93" si="40">L80+M80</f>
        <v>160948.6</v>
      </c>
      <c r="L80" s="35"/>
      <c r="M80" s="74">
        <v>160948.6</v>
      </c>
      <c r="N80" s="74">
        <v>160948.6</v>
      </c>
      <c r="O80" s="75">
        <f t="shared" si="2"/>
        <v>5.6833114704909087E-2</v>
      </c>
      <c r="P80" s="74">
        <f t="shared" si="3"/>
        <v>-2671002.4699999997</v>
      </c>
    </row>
    <row r="81" spans="1:16" s="31" customFormat="1" ht="75" x14ac:dyDescent="0.25">
      <c r="A81" s="80">
        <v>1216011</v>
      </c>
      <c r="B81" s="80">
        <v>6011</v>
      </c>
      <c r="C81" s="99" t="s">
        <v>97</v>
      </c>
      <c r="D81" s="83" t="s">
        <v>118</v>
      </c>
      <c r="E81" s="66" t="s">
        <v>119</v>
      </c>
      <c r="F81" s="80" t="s">
        <v>303</v>
      </c>
      <c r="G81" s="74">
        <f t="shared" si="39"/>
        <v>8565376</v>
      </c>
      <c r="H81" s="74">
        <v>319069</v>
      </c>
      <c r="I81" s="74">
        <v>8246307</v>
      </c>
      <c r="J81" s="74">
        <f>I81</f>
        <v>8246307</v>
      </c>
      <c r="K81" s="74">
        <f t="shared" si="40"/>
        <v>349466.4</v>
      </c>
      <c r="L81" s="74"/>
      <c r="M81" s="74">
        <v>349466.4</v>
      </c>
      <c r="N81" s="74">
        <v>349466.4</v>
      </c>
      <c r="O81" s="75">
        <f t="shared" si="2"/>
        <v>4.0799890162440039E-2</v>
      </c>
      <c r="P81" s="74">
        <f t="shared" si="3"/>
        <v>-8215909.5999999996</v>
      </c>
    </row>
    <row r="82" spans="1:16" s="48" customFormat="1" ht="187.5" x14ac:dyDescent="0.25">
      <c r="A82" s="80">
        <v>1216011</v>
      </c>
      <c r="B82" s="80">
        <v>6011</v>
      </c>
      <c r="C82" s="99" t="s">
        <v>97</v>
      </c>
      <c r="D82" s="83" t="s">
        <v>118</v>
      </c>
      <c r="E82" s="66" t="s">
        <v>250</v>
      </c>
      <c r="F82" s="80" t="s">
        <v>251</v>
      </c>
      <c r="G82" s="74">
        <f t="shared" si="39"/>
        <v>598000</v>
      </c>
      <c r="H82" s="74"/>
      <c r="I82" s="74">
        <v>598000</v>
      </c>
      <c r="J82" s="74">
        <v>598000</v>
      </c>
      <c r="K82" s="74">
        <f t="shared" si="40"/>
        <v>108324.96</v>
      </c>
      <c r="L82" s="74"/>
      <c r="M82" s="74">
        <v>108324.96</v>
      </c>
      <c r="N82" s="74">
        <v>108324.96</v>
      </c>
      <c r="O82" s="75">
        <f t="shared" si="2"/>
        <v>0.18114541806020068</v>
      </c>
      <c r="P82" s="74">
        <f t="shared" si="3"/>
        <v>-489675.04</v>
      </c>
    </row>
    <row r="83" spans="1:16" s="31" customFormat="1" ht="75" x14ac:dyDescent="0.25">
      <c r="A83" s="68" t="s">
        <v>120</v>
      </c>
      <c r="B83" s="68" t="s">
        <v>121</v>
      </c>
      <c r="C83" s="68" t="s">
        <v>122</v>
      </c>
      <c r="D83" s="98" t="s">
        <v>123</v>
      </c>
      <c r="E83" s="67" t="s">
        <v>119</v>
      </c>
      <c r="F83" s="65" t="s">
        <v>256</v>
      </c>
      <c r="G83" s="74">
        <f t="shared" si="39"/>
        <v>30000000</v>
      </c>
      <c r="H83" s="74">
        <v>30000000</v>
      </c>
      <c r="I83" s="74"/>
      <c r="J83" s="74"/>
      <c r="K83" s="74">
        <f t="shared" si="40"/>
        <v>19999617.32</v>
      </c>
      <c r="L83" s="74">
        <v>19999617.32</v>
      </c>
      <c r="M83" s="74">
        <v>0</v>
      </c>
      <c r="N83" s="74">
        <v>0</v>
      </c>
      <c r="O83" s="75">
        <f t="shared" si="2"/>
        <v>0.66665391066666668</v>
      </c>
      <c r="P83" s="74">
        <f t="shared" si="3"/>
        <v>-10000382.68</v>
      </c>
    </row>
    <row r="84" spans="1:16" s="31" customFormat="1" ht="75" x14ac:dyDescent="0.25">
      <c r="A84" s="68" t="s">
        <v>124</v>
      </c>
      <c r="B84" s="68" t="s">
        <v>125</v>
      </c>
      <c r="C84" s="68" t="s">
        <v>122</v>
      </c>
      <c r="D84" s="98" t="s">
        <v>126</v>
      </c>
      <c r="E84" s="67" t="s">
        <v>119</v>
      </c>
      <c r="F84" s="65" t="s">
        <v>256</v>
      </c>
      <c r="G84" s="74">
        <f t="shared" si="39"/>
        <v>338110</v>
      </c>
      <c r="H84" s="74">
        <v>338110</v>
      </c>
      <c r="I84" s="74"/>
      <c r="J84" s="74"/>
      <c r="K84" s="74">
        <f t="shared" si="40"/>
        <v>338108.38</v>
      </c>
      <c r="L84" s="74">
        <v>338108.38</v>
      </c>
      <c r="M84" s="74"/>
      <c r="N84" s="74">
        <f>M84</f>
        <v>0</v>
      </c>
      <c r="O84" s="75">
        <f t="shared" si="2"/>
        <v>0.99999520865990355</v>
      </c>
      <c r="P84" s="74">
        <f t="shared" si="3"/>
        <v>-1.6199999999953434</v>
      </c>
    </row>
    <row r="85" spans="1:16" s="41" customFormat="1" ht="75" x14ac:dyDescent="0.25">
      <c r="A85" s="68" t="s">
        <v>127</v>
      </c>
      <c r="B85" s="68" t="s">
        <v>128</v>
      </c>
      <c r="C85" s="68" t="s">
        <v>122</v>
      </c>
      <c r="D85" s="98" t="s">
        <v>129</v>
      </c>
      <c r="E85" s="67" t="s">
        <v>130</v>
      </c>
      <c r="F85" s="65" t="s">
        <v>304</v>
      </c>
      <c r="G85" s="74">
        <f t="shared" si="39"/>
        <v>300000</v>
      </c>
      <c r="H85" s="74">
        <v>300000</v>
      </c>
      <c r="I85" s="74"/>
      <c r="J85" s="74"/>
      <c r="K85" s="74">
        <f t="shared" si="40"/>
        <v>0</v>
      </c>
      <c r="L85" s="74"/>
      <c r="M85" s="74"/>
      <c r="N85" s="74"/>
      <c r="O85" s="75">
        <f t="shared" si="2"/>
        <v>0</v>
      </c>
      <c r="P85" s="74">
        <f t="shared" si="3"/>
        <v>-300000</v>
      </c>
    </row>
    <row r="86" spans="1:16" s="31" customFormat="1" ht="131.25" x14ac:dyDescent="0.25">
      <c r="A86" s="68" t="s">
        <v>127</v>
      </c>
      <c r="B86" s="68" t="s">
        <v>128</v>
      </c>
      <c r="C86" s="68" t="s">
        <v>122</v>
      </c>
      <c r="D86" s="98" t="s">
        <v>129</v>
      </c>
      <c r="E86" s="66" t="s">
        <v>248</v>
      </c>
      <c r="F86" s="80" t="s">
        <v>249</v>
      </c>
      <c r="G86" s="74">
        <f t="shared" si="39"/>
        <v>1391959.38</v>
      </c>
      <c r="H86" s="74"/>
      <c r="I86" s="74">
        <v>1391959.38</v>
      </c>
      <c r="J86" s="74">
        <f>I86</f>
        <v>1391959.38</v>
      </c>
      <c r="K86" s="74">
        <f t="shared" si="40"/>
        <v>427536.7</v>
      </c>
      <c r="L86" s="74"/>
      <c r="M86" s="74">
        <v>427536.7</v>
      </c>
      <c r="N86" s="74">
        <f t="shared" ref="N86:N92" si="41">M86</f>
        <v>427536.7</v>
      </c>
      <c r="O86" s="75">
        <f t="shared" si="2"/>
        <v>0.30714739678682296</v>
      </c>
      <c r="P86" s="74">
        <f t="shared" si="3"/>
        <v>-964422.67999999993</v>
      </c>
    </row>
    <row r="87" spans="1:16" s="31" customFormat="1" ht="75" x14ac:dyDescent="0.25">
      <c r="A87" s="68" t="s">
        <v>131</v>
      </c>
      <c r="B87" s="68" t="s">
        <v>132</v>
      </c>
      <c r="C87" s="68" t="s">
        <v>122</v>
      </c>
      <c r="D87" s="67" t="s">
        <v>133</v>
      </c>
      <c r="E87" s="67" t="s">
        <v>119</v>
      </c>
      <c r="F87" s="65" t="s">
        <v>256</v>
      </c>
      <c r="G87" s="74">
        <f t="shared" si="39"/>
        <v>1080600</v>
      </c>
      <c r="H87" s="74">
        <v>1080600</v>
      </c>
      <c r="I87" s="74"/>
      <c r="J87" s="74"/>
      <c r="K87" s="74">
        <f t="shared" si="40"/>
        <v>707092.39</v>
      </c>
      <c r="L87" s="74"/>
      <c r="M87" s="74">
        <v>707092.39</v>
      </c>
      <c r="N87" s="74">
        <f t="shared" si="41"/>
        <v>707092.39</v>
      </c>
      <c r="O87" s="75">
        <f t="shared" si="2"/>
        <v>0.65435164723301875</v>
      </c>
      <c r="P87" s="74">
        <f t="shared" si="3"/>
        <v>-373507.61</v>
      </c>
    </row>
    <row r="88" spans="1:16" s="31" customFormat="1" ht="93" customHeight="1" x14ac:dyDescent="0.25">
      <c r="A88" s="68" t="s">
        <v>134</v>
      </c>
      <c r="B88" s="68" t="s">
        <v>135</v>
      </c>
      <c r="C88" s="68" t="s">
        <v>122</v>
      </c>
      <c r="D88" s="98" t="s">
        <v>136</v>
      </c>
      <c r="E88" s="67" t="s">
        <v>119</v>
      </c>
      <c r="F88" s="65" t="s">
        <v>256</v>
      </c>
      <c r="G88" s="74">
        <f t="shared" si="39"/>
        <v>72321399.079999998</v>
      </c>
      <c r="H88" s="74">
        <v>70040100</v>
      </c>
      <c r="I88" s="74">
        <v>2281299.08</v>
      </c>
      <c r="J88" s="74">
        <f>I88</f>
        <v>2281299.08</v>
      </c>
      <c r="K88" s="74">
        <f t="shared" si="40"/>
        <v>46168613.089999996</v>
      </c>
      <c r="L88" s="74">
        <v>45815852.299999997</v>
      </c>
      <c r="M88" s="74">
        <v>352760.79</v>
      </c>
      <c r="N88" s="74">
        <f t="shared" si="41"/>
        <v>352760.79</v>
      </c>
      <c r="O88" s="75">
        <f t="shared" si="2"/>
        <v>0.63838108329361154</v>
      </c>
      <c r="P88" s="74">
        <f t="shared" si="3"/>
        <v>-26152785.990000002</v>
      </c>
    </row>
    <row r="89" spans="1:16" s="31" customFormat="1" ht="75" x14ac:dyDescent="0.25">
      <c r="A89" s="68" t="s">
        <v>134</v>
      </c>
      <c r="B89" s="68" t="s">
        <v>135</v>
      </c>
      <c r="C89" s="68" t="s">
        <v>122</v>
      </c>
      <c r="D89" s="98" t="s">
        <v>136</v>
      </c>
      <c r="E89" s="67" t="s">
        <v>137</v>
      </c>
      <c r="F89" s="65" t="s">
        <v>138</v>
      </c>
      <c r="G89" s="74">
        <f t="shared" si="39"/>
        <v>400000</v>
      </c>
      <c r="H89" s="74">
        <v>400000</v>
      </c>
      <c r="I89" s="74"/>
      <c r="J89" s="74"/>
      <c r="K89" s="74">
        <f t="shared" si="40"/>
        <v>334703.68</v>
      </c>
      <c r="L89" s="74">
        <v>334703.68</v>
      </c>
      <c r="M89" s="74"/>
      <c r="N89" s="74">
        <f t="shared" si="41"/>
        <v>0</v>
      </c>
      <c r="O89" s="75">
        <f t="shared" si="2"/>
        <v>0.83675920000000004</v>
      </c>
      <c r="P89" s="74">
        <f t="shared" si="3"/>
        <v>-65296.320000000007</v>
      </c>
    </row>
    <row r="90" spans="1:16" s="49" customFormat="1" ht="131.25" x14ac:dyDescent="0.25">
      <c r="A90" s="68" t="s">
        <v>134</v>
      </c>
      <c r="B90" s="68" t="s">
        <v>135</v>
      </c>
      <c r="C90" s="68" t="s">
        <v>122</v>
      </c>
      <c r="D90" s="98" t="s">
        <v>136</v>
      </c>
      <c r="E90" s="66" t="s">
        <v>248</v>
      </c>
      <c r="F90" s="80" t="s">
        <v>249</v>
      </c>
      <c r="G90" s="74">
        <f t="shared" si="39"/>
        <v>452000</v>
      </c>
      <c r="H90" s="74"/>
      <c r="I90" s="74">
        <v>452000</v>
      </c>
      <c r="J90" s="74">
        <v>452000</v>
      </c>
      <c r="K90" s="74">
        <f t="shared" si="40"/>
        <v>422891.52000000002</v>
      </c>
      <c r="L90" s="74"/>
      <c r="M90" s="74">
        <v>422891.52000000002</v>
      </c>
      <c r="N90" s="74">
        <f t="shared" si="41"/>
        <v>422891.52000000002</v>
      </c>
      <c r="O90" s="75">
        <f t="shared" si="2"/>
        <v>0.93560070796460182</v>
      </c>
      <c r="P90" s="74">
        <f t="shared" si="3"/>
        <v>-29108.479999999981</v>
      </c>
    </row>
    <row r="91" spans="1:16" s="31" customFormat="1" ht="75" x14ac:dyDescent="0.25">
      <c r="A91" s="99" t="s">
        <v>252</v>
      </c>
      <c r="B91" s="99" t="s">
        <v>253</v>
      </c>
      <c r="C91" s="99" t="s">
        <v>254</v>
      </c>
      <c r="D91" s="83" t="s">
        <v>255</v>
      </c>
      <c r="E91" s="66" t="s">
        <v>119</v>
      </c>
      <c r="F91" s="80" t="s">
        <v>305</v>
      </c>
      <c r="G91" s="74">
        <f t="shared" si="39"/>
        <v>1450000</v>
      </c>
      <c r="H91" s="74"/>
      <c r="I91" s="74">
        <v>1450000</v>
      </c>
      <c r="J91" s="74">
        <f>I91</f>
        <v>1450000</v>
      </c>
      <c r="K91" s="74">
        <f t="shared" si="40"/>
        <v>0</v>
      </c>
      <c r="L91" s="74"/>
      <c r="M91" s="74"/>
      <c r="N91" s="74">
        <f t="shared" si="41"/>
        <v>0</v>
      </c>
      <c r="O91" s="75">
        <v>0</v>
      </c>
      <c r="P91" s="74">
        <f t="shared" si="3"/>
        <v>-1450000</v>
      </c>
    </row>
    <row r="92" spans="1:16" s="50" customFormat="1" ht="131.25" x14ac:dyDescent="0.25">
      <c r="A92" s="99" t="s">
        <v>252</v>
      </c>
      <c r="B92" s="99" t="s">
        <v>253</v>
      </c>
      <c r="C92" s="99" t="s">
        <v>254</v>
      </c>
      <c r="D92" s="83" t="s">
        <v>255</v>
      </c>
      <c r="E92" s="84" t="s">
        <v>257</v>
      </c>
      <c r="F92" s="81" t="s">
        <v>174</v>
      </c>
      <c r="G92" s="74">
        <f t="shared" si="39"/>
        <v>2185206.64</v>
      </c>
      <c r="H92" s="74"/>
      <c r="I92" s="74">
        <v>2185206.64</v>
      </c>
      <c r="J92" s="74">
        <f>I92</f>
        <v>2185206.64</v>
      </c>
      <c r="K92" s="74">
        <f t="shared" si="40"/>
        <v>2185206.64</v>
      </c>
      <c r="L92" s="74"/>
      <c r="M92" s="74">
        <v>2185206.64</v>
      </c>
      <c r="N92" s="74">
        <f t="shared" si="41"/>
        <v>2185206.64</v>
      </c>
      <c r="O92" s="75">
        <v>0</v>
      </c>
      <c r="P92" s="74">
        <f t="shared" si="3"/>
        <v>0</v>
      </c>
    </row>
    <row r="93" spans="1:16" s="63" customFormat="1" ht="131.25" x14ac:dyDescent="0.25">
      <c r="A93" s="99" t="s">
        <v>318</v>
      </c>
      <c r="B93" s="99" t="s">
        <v>153</v>
      </c>
      <c r="C93" s="99" t="s">
        <v>70</v>
      </c>
      <c r="D93" s="83" t="s">
        <v>154</v>
      </c>
      <c r="E93" s="84" t="s">
        <v>257</v>
      </c>
      <c r="F93" s="81" t="s">
        <v>174</v>
      </c>
      <c r="G93" s="74">
        <f t="shared" si="39"/>
        <v>100000</v>
      </c>
      <c r="H93" s="74">
        <v>100000</v>
      </c>
      <c r="I93" s="74"/>
      <c r="J93" s="74"/>
      <c r="K93" s="74">
        <f t="shared" si="40"/>
        <v>0</v>
      </c>
      <c r="L93" s="74"/>
      <c r="M93" s="74"/>
      <c r="N93" s="74"/>
      <c r="O93" s="75">
        <v>1</v>
      </c>
      <c r="P93" s="74">
        <f t="shared" ref="P93" si="42">K93-G93</f>
        <v>-100000</v>
      </c>
    </row>
    <row r="94" spans="1:16" s="31" customFormat="1" ht="93.75" x14ac:dyDescent="0.25">
      <c r="A94" s="68" t="s">
        <v>139</v>
      </c>
      <c r="B94" s="68" t="s">
        <v>140</v>
      </c>
      <c r="C94" s="68" t="s">
        <v>141</v>
      </c>
      <c r="D94" s="67" t="s">
        <v>142</v>
      </c>
      <c r="E94" s="67" t="s">
        <v>119</v>
      </c>
      <c r="F94" s="65" t="s">
        <v>305</v>
      </c>
      <c r="G94" s="74">
        <f t="shared" ref="G94:G102" si="43">H94+I94</f>
        <v>24000000</v>
      </c>
      <c r="H94" s="74">
        <v>24000000</v>
      </c>
      <c r="I94" s="74"/>
      <c r="J94" s="74"/>
      <c r="K94" s="74">
        <f t="shared" ref="K94:K99" si="44">L94+M94</f>
        <v>17798491.199999999</v>
      </c>
      <c r="L94" s="74">
        <v>17798491.199999999</v>
      </c>
      <c r="M94" s="74">
        <v>0</v>
      </c>
      <c r="N94" s="74">
        <v>0</v>
      </c>
      <c r="O94" s="75">
        <f t="shared" ref="O94:O168" si="45">K94/G94</f>
        <v>0.74160379999999992</v>
      </c>
      <c r="P94" s="74">
        <f t="shared" ref="P94:P158" si="46">K94-G94</f>
        <v>-6201508.8000000007</v>
      </c>
    </row>
    <row r="95" spans="1:16" s="31" customFormat="1" ht="131.25" x14ac:dyDescent="0.25">
      <c r="A95" s="68" t="s">
        <v>143</v>
      </c>
      <c r="B95" s="68" t="s">
        <v>36</v>
      </c>
      <c r="C95" s="68" t="s">
        <v>37</v>
      </c>
      <c r="D95" s="98" t="s">
        <v>38</v>
      </c>
      <c r="E95" s="66" t="s">
        <v>248</v>
      </c>
      <c r="F95" s="80" t="s">
        <v>249</v>
      </c>
      <c r="G95" s="74">
        <f t="shared" si="43"/>
        <v>324089.55</v>
      </c>
      <c r="H95" s="74"/>
      <c r="I95" s="74">
        <v>324089.55</v>
      </c>
      <c r="J95" s="74">
        <f>I95</f>
        <v>324089.55</v>
      </c>
      <c r="K95" s="74">
        <f t="shared" si="44"/>
        <v>248624.64000000001</v>
      </c>
      <c r="L95" s="74"/>
      <c r="M95" s="74">
        <v>248624.64000000001</v>
      </c>
      <c r="N95" s="74">
        <f>M95</f>
        <v>248624.64000000001</v>
      </c>
      <c r="O95" s="75">
        <f t="shared" si="45"/>
        <v>0.76714796882528313</v>
      </c>
      <c r="P95" s="74">
        <f>K95-G95</f>
        <v>-75464.909999999974</v>
      </c>
    </row>
    <row r="96" spans="1:16" s="51" customFormat="1" ht="225" x14ac:dyDescent="0.25">
      <c r="A96" s="80">
        <v>1217691</v>
      </c>
      <c r="B96" s="80">
        <v>7691</v>
      </c>
      <c r="C96" s="99" t="s">
        <v>70</v>
      </c>
      <c r="D96" s="83" t="s">
        <v>258</v>
      </c>
      <c r="E96" s="66" t="s">
        <v>248</v>
      </c>
      <c r="F96" s="80" t="s">
        <v>249</v>
      </c>
      <c r="G96" s="74">
        <f t="shared" si="43"/>
        <v>564291.93999999994</v>
      </c>
      <c r="H96" s="74"/>
      <c r="I96" s="74">
        <v>564291.93999999994</v>
      </c>
      <c r="J96" s="74"/>
      <c r="K96" s="74">
        <f t="shared" si="44"/>
        <v>219681.51</v>
      </c>
      <c r="L96" s="74"/>
      <c r="M96" s="74">
        <v>219681.51</v>
      </c>
      <c r="N96" s="74"/>
      <c r="O96" s="75">
        <f t="shared" si="45"/>
        <v>0.38930470989892224</v>
      </c>
      <c r="P96" s="74">
        <f>K96-G96</f>
        <v>-344610.42999999993</v>
      </c>
    </row>
    <row r="97" spans="1:16" s="31" customFormat="1" ht="187.5" x14ac:dyDescent="0.25">
      <c r="A97" s="80">
        <v>1217693</v>
      </c>
      <c r="B97" s="80">
        <v>7693</v>
      </c>
      <c r="C97" s="99" t="s">
        <v>70</v>
      </c>
      <c r="D97" s="98" t="s">
        <v>162</v>
      </c>
      <c r="E97" s="66" t="s">
        <v>250</v>
      </c>
      <c r="F97" s="80" t="s">
        <v>251</v>
      </c>
      <c r="G97" s="74">
        <f t="shared" si="43"/>
        <v>4637300</v>
      </c>
      <c r="H97" s="74">
        <v>4637300</v>
      </c>
      <c r="I97" s="74"/>
      <c r="J97" s="74">
        <f>I97</f>
        <v>0</v>
      </c>
      <c r="K97" s="74">
        <f t="shared" si="44"/>
        <v>2471064.69</v>
      </c>
      <c r="L97" s="74">
        <v>2471064.69</v>
      </c>
      <c r="M97" s="74"/>
      <c r="N97" s="74">
        <f>M97</f>
        <v>0</v>
      </c>
      <c r="O97" s="75">
        <f t="shared" si="45"/>
        <v>0.5328671187975762</v>
      </c>
      <c r="P97" s="74">
        <f t="shared" si="46"/>
        <v>-2166235.31</v>
      </c>
    </row>
    <row r="98" spans="1:16" s="52" customFormat="1" ht="75" x14ac:dyDescent="0.25">
      <c r="A98" s="68" t="s">
        <v>259</v>
      </c>
      <c r="B98" s="68" t="s">
        <v>161</v>
      </c>
      <c r="C98" s="68" t="s">
        <v>70</v>
      </c>
      <c r="D98" s="98" t="s">
        <v>162</v>
      </c>
      <c r="E98" s="66" t="s">
        <v>260</v>
      </c>
      <c r="F98" s="80" t="s">
        <v>261</v>
      </c>
      <c r="G98" s="74">
        <f t="shared" si="43"/>
        <v>27207660</v>
      </c>
      <c r="H98" s="74">
        <v>27207660</v>
      </c>
      <c r="I98" s="74"/>
      <c r="J98" s="74">
        <f>I98</f>
        <v>0</v>
      </c>
      <c r="K98" s="74">
        <f t="shared" si="44"/>
        <v>21271779.539999999</v>
      </c>
      <c r="L98" s="74">
        <v>21271779.539999999</v>
      </c>
      <c r="M98" s="74"/>
      <c r="N98" s="74"/>
      <c r="O98" s="75">
        <f t="shared" si="45"/>
        <v>0.78183054110496819</v>
      </c>
      <c r="P98" s="74">
        <f t="shared" si="46"/>
        <v>-5935880.4600000009</v>
      </c>
    </row>
    <row r="99" spans="1:16" s="41" customFormat="1" ht="75" x14ac:dyDescent="0.25">
      <c r="A99" s="80">
        <v>1218110</v>
      </c>
      <c r="B99" s="80">
        <v>8110</v>
      </c>
      <c r="C99" s="99" t="s">
        <v>189</v>
      </c>
      <c r="D99" s="83" t="s">
        <v>190</v>
      </c>
      <c r="E99" s="66" t="s">
        <v>191</v>
      </c>
      <c r="F99" s="80" t="s">
        <v>262</v>
      </c>
      <c r="G99" s="74">
        <f t="shared" si="43"/>
        <v>5565743.2800000003</v>
      </c>
      <c r="H99" s="74">
        <v>4076628.68</v>
      </c>
      <c r="I99" s="74">
        <v>1489114.6</v>
      </c>
      <c r="J99" s="74">
        <v>1489114.6</v>
      </c>
      <c r="K99" s="74">
        <f t="shared" si="44"/>
        <v>3449289.1399999997</v>
      </c>
      <c r="L99" s="74">
        <v>2035401.25</v>
      </c>
      <c r="M99" s="74">
        <v>1413887.89</v>
      </c>
      <c r="N99" s="74">
        <f>M99</f>
        <v>1413887.89</v>
      </c>
      <c r="O99" s="75">
        <f t="shared" si="45"/>
        <v>0.61973558004277907</v>
      </c>
      <c r="P99" s="74">
        <f t="shared" si="46"/>
        <v>-2116454.1400000006</v>
      </c>
    </row>
    <row r="100" spans="1:16" s="53" customFormat="1" ht="150" x14ac:dyDescent="0.25">
      <c r="A100" s="80">
        <v>1218110</v>
      </c>
      <c r="B100" s="80">
        <v>8110</v>
      </c>
      <c r="C100" s="99" t="s">
        <v>189</v>
      </c>
      <c r="D100" s="83" t="s">
        <v>190</v>
      </c>
      <c r="E100" s="84" t="s">
        <v>263</v>
      </c>
      <c r="F100" s="81" t="s">
        <v>264</v>
      </c>
      <c r="G100" s="74">
        <f t="shared" si="43"/>
        <v>1170000</v>
      </c>
      <c r="H100" s="74"/>
      <c r="I100" s="74">
        <v>1170000</v>
      </c>
      <c r="J100" s="74">
        <v>1170000</v>
      </c>
      <c r="K100" s="74">
        <f t="shared" ref="K100:K101" si="47">L100+M100</f>
        <v>0</v>
      </c>
      <c r="L100" s="74"/>
      <c r="M100" s="74"/>
      <c r="N100" s="74"/>
      <c r="O100" s="75">
        <f t="shared" si="45"/>
        <v>0</v>
      </c>
      <c r="P100" s="74">
        <f t="shared" si="46"/>
        <v>-1170000</v>
      </c>
    </row>
    <row r="101" spans="1:16" s="54" customFormat="1" ht="93.75" x14ac:dyDescent="0.25">
      <c r="A101" s="80">
        <v>1218240</v>
      </c>
      <c r="B101" s="80">
        <v>8240</v>
      </c>
      <c r="C101" s="99" t="s">
        <v>41</v>
      </c>
      <c r="D101" s="83" t="s">
        <v>195</v>
      </c>
      <c r="E101" s="84" t="s">
        <v>265</v>
      </c>
      <c r="F101" s="80" t="s">
        <v>266</v>
      </c>
      <c r="G101" s="74">
        <f t="shared" si="43"/>
        <v>112500</v>
      </c>
      <c r="H101" s="74">
        <v>112500</v>
      </c>
      <c r="I101" s="74"/>
      <c r="J101" s="74"/>
      <c r="K101" s="74">
        <f t="shared" si="47"/>
        <v>0</v>
      </c>
      <c r="L101" s="74"/>
      <c r="M101" s="74"/>
      <c r="N101" s="74"/>
      <c r="O101" s="75">
        <f t="shared" si="45"/>
        <v>0</v>
      </c>
      <c r="P101" s="74">
        <f t="shared" si="46"/>
        <v>-112500</v>
      </c>
    </row>
    <row r="102" spans="1:16" s="31" customFormat="1" ht="131.25" x14ac:dyDescent="0.25">
      <c r="A102" s="68" t="s">
        <v>144</v>
      </c>
      <c r="B102" s="68" t="s">
        <v>44</v>
      </c>
      <c r="C102" s="68" t="s">
        <v>45</v>
      </c>
      <c r="D102" s="98" t="s">
        <v>46</v>
      </c>
      <c r="E102" s="85" t="s">
        <v>47</v>
      </c>
      <c r="F102" s="86" t="s">
        <v>174</v>
      </c>
      <c r="G102" s="74">
        <f t="shared" si="43"/>
        <v>566880.43999999994</v>
      </c>
      <c r="H102" s="74"/>
      <c r="I102" s="74">
        <v>566880.43999999994</v>
      </c>
      <c r="J102" s="74"/>
      <c r="K102" s="74">
        <f>L102+M102</f>
        <v>172991.68</v>
      </c>
      <c r="L102" s="74"/>
      <c r="M102" s="74">
        <v>172991.68</v>
      </c>
      <c r="N102" s="74">
        <v>0</v>
      </c>
      <c r="O102" s="75">
        <f t="shared" si="45"/>
        <v>0.30516431295459762</v>
      </c>
      <c r="P102" s="74">
        <f t="shared" si="46"/>
        <v>-393888.75999999995</v>
      </c>
    </row>
    <row r="103" spans="1:16" s="31" customFormat="1" ht="42" customHeight="1" x14ac:dyDescent="0.25">
      <c r="A103" s="42" t="s">
        <v>145</v>
      </c>
      <c r="B103" s="42"/>
      <c r="C103" s="42"/>
      <c r="D103" s="103" t="s">
        <v>146</v>
      </c>
      <c r="E103" s="104"/>
      <c r="F103" s="65"/>
      <c r="G103" s="35">
        <f t="shared" ref="G103:N103" si="48">G104</f>
        <v>168188439.81999999</v>
      </c>
      <c r="H103" s="35">
        <f t="shared" si="48"/>
        <v>2901135.13</v>
      </c>
      <c r="I103" s="35">
        <f t="shared" si="48"/>
        <v>165287304.69</v>
      </c>
      <c r="J103" s="35">
        <f t="shared" si="48"/>
        <v>164505479.69</v>
      </c>
      <c r="K103" s="35">
        <f t="shared" si="48"/>
        <v>37133653.920000002</v>
      </c>
      <c r="L103" s="35">
        <f t="shared" si="48"/>
        <v>3261125.29</v>
      </c>
      <c r="M103" s="35">
        <f t="shared" si="48"/>
        <v>33872528.629999995</v>
      </c>
      <c r="N103" s="35">
        <f t="shared" si="48"/>
        <v>33070752.319999997</v>
      </c>
      <c r="O103" s="36">
        <f t="shared" si="45"/>
        <v>0.22078600621862884</v>
      </c>
      <c r="P103" s="35">
        <f t="shared" si="46"/>
        <v>-131054785.89999999</v>
      </c>
    </row>
    <row r="104" spans="1:16" s="31" customFormat="1" ht="42" customHeight="1" x14ac:dyDescent="0.25">
      <c r="A104" s="42" t="s">
        <v>147</v>
      </c>
      <c r="B104" s="68"/>
      <c r="C104" s="68"/>
      <c r="D104" s="103" t="s">
        <v>148</v>
      </c>
      <c r="E104" s="104"/>
      <c r="F104" s="65"/>
      <c r="G104" s="35">
        <f t="shared" ref="G104:N104" si="49">SUM(G105:G121)</f>
        <v>168188439.81999999</v>
      </c>
      <c r="H104" s="35">
        <f t="shared" si="49"/>
        <v>2901135.13</v>
      </c>
      <c r="I104" s="35">
        <f t="shared" si="49"/>
        <v>165287304.69</v>
      </c>
      <c r="J104" s="35">
        <f t="shared" si="49"/>
        <v>164505479.69</v>
      </c>
      <c r="K104" s="35">
        <f t="shared" si="49"/>
        <v>37133653.920000002</v>
      </c>
      <c r="L104" s="35">
        <f t="shared" si="49"/>
        <v>3261125.29</v>
      </c>
      <c r="M104" s="35">
        <f t="shared" si="49"/>
        <v>33872528.629999995</v>
      </c>
      <c r="N104" s="35">
        <f t="shared" si="49"/>
        <v>33070752.319999997</v>
      </c>
      <c r="O104" s="36">
        <f t="shared" si="45"/>
        <v>0.22078600621862884</v>
      </c>
      <c r="P104" s="35">
        <f t="shared" si="46"/>
        <v>-131054785.89999999</v>
      </c>
    </row>
    <row r="105" spans="1:16" s="41" customFormat="1" ht="56.25" x14ac:dyDescent="0.25">
      <c r="A105" s="80">
        <v>1512010</v>
      </c>
      <c r="B105" s="80">
        <v>2010</v>
      </c>
      <c r="C105" s="99" t="s">
        <v>17</v>
      </c>
      <c r="D105" s="83" t="s">
        <v>18</v>
      </c>
      <c r="E105" s="66" t="s">
        <v>19</v>
      </c>
      <c r="F105" s="80" t="s">
        <v>269</v>
      </c>
      <c r="G105" s="74">
        <f t="shared" ref="G105:G121" si="50">H105+I105</f>
        <v>11568240.16</v>
      </c>
      <c r="H105" s="35"/>
      <c r="I105" s="74">
        <v>11568240.16</v>
      </c>
      <c r="J105" s="74">
        <f t="shared" ref="J105:J112" si="51">I105</f>
        <v>11568240.16</v>
      </c>
      <c r="K105" s="74">
        <f t="shared" ref="K105:K121" si="52">L105+M105</f>
        <v>361602.09</v>
      </c>
      <c r="L105" s="35"/>
      <c r="M105" s="74">
        <v>361602.09</v>
      </c>
      <c r="N105" s="74">
        <f>M105</f>
        <v>361602.09</v>
      </c>
      <c r="O105" s="75">
        <f t="shared" si="45"/>
        <v>3.125817626524794E-2</v>
      </c>
      <c r="P105" s="74">
        <f t="shared" si="46"/>
        <v>-11206638.07</v>
      </c>
    </row>
    <row r="106" spans="1:16" s="41" customFormat="1" ht="75" x14ac:dyDescent="0.25">
      <c r="A106" s="80">
        <v>1516011</v>
      </c>
      <c r="B106" s="80">
        <v>6011</v>
      </c>
      <c r="C106" s="99" t="s">
        <v>97</v>
      </c>
      <c r="D106" s="83" t="s">
        <v>118</v>
      </c>
      <c r="E106" s="66" t="s">
        <v>119</v>
      </c>
      <c r="F106" s="80" t="s">
        <v>256</v>
      </c>
      <c r="G106" s="74">
        <f t="shared" si="50"/>
        <v>11847212.800000001</v>
      </c>
      <c r="H106" s="35"/>
      <c r="I106" s="74">
        <v>11847212.800000001</v>
      </c>
      <c r="J106" s="74">
        <f t="shared" si="51"/>
        <v>11847212.800000001</v>
      </c>
      <c r="K106" s="74">
        <f t="shared" si="52"/>
        <v>2245675.2200000002</v>
      </c>
      <c r="L106" s="74"/>
      <c r="M106" s="74">
        <v>2245675.2200000002</v>
      </c>
      <c r="N106" s="74">
        <f>M106</f>
        <v>2245675.2200000002</v>
      </c>
      <c r="O106" s="75">
        <f t="shared" si="45"/>
        <v>0.1895530415390192</v>
      </c>
      <c r="P106" s="74">
        <f t="shared" si="46"/>
        <v>-9601537.5800000001</v>
      </c>
    </row>
    <row r="107" spans="1:16" s="63" customFormat="1" ht="75" x14ac:dyDescent="0.25">
      <c r="A107" s="80">
        <v>1516012</v>
      </c>
      <c r="B107" s="80">
        <v>6012</v>
      </c>
      <c r="C107" s="99" t="s">
        <v>122</v>
      </c>
      <c r="D107" s="83" t="s">
        <v>123</v>
      </c>
      <c r="E107" s="66" t="s">
        <v>119</v>
      </c>
      <c r="F107" s="80" t="s">
        <v>305</v>
      </c>
      <c r="G107" s="74">
        <f t="shared" si="50"/>
        <v>16360000</v>
      </c>
      <c r="H107" s="35"/>
      <c r="I107" s="74">
        <v>16360000</v>
      </c>
      <c r="J107" s="74">
        <v>16360000</v>
      </c>
      <c r="K107" s="74">
        <f t="shared" si="52"/>
        <v>4250429.46</v>
      </c>
      <c r="L107" s="74"/>
      <c r="M107" s="74">
        <v>4250429.46</v>
      </c>
      <c r="N107" s="74">
        <f>M107</f>
        <v>4250429.46</v>
      </c>
      <c r="O107" s="75">
        <f t="shared" ref="O107" si="53">K107/G107</f>
        <v>0.25980620171149144</v>
      </c>
      <c r="P107" s="74">
        <f t="shared" ref="P107" si="54">K107-G107</f>
        <v>-12109570.539999999</v>
      </c>
    </row>
    <row r="108" spans="1:16" s="31" customFormat="1" ht="75" x14ac:dyDescent="0.25">
      <c r="A108" s="68" t="s">
        <v>149</v>
      </c>
      <c r="B108" s="68" t="s">
        <v>125</v>
      </c>
      <c r="C108" s="68" t="s">
        <v>122</v>
      </c>
      <c r="D108" s="98" t="s">
        <v>126</v>
      </c>
      <c r="E108" s="67" t="s">
        <v>119</v>
      </c>
      <c r="F108" s="65" t="s">
        <v>256</v>
      </c>
      <c r="G108" s="74">
        <f t="shared" si="50"/>
        <v>21445813.359999999</v>
      </c>
      <c r="H108" s="35"/>
      <c r="I108" s="74">
        <v>21445813.359999999</v>
      </c>
      <c r="J108" s="74">
        <f t="shared" si="51"/>
        <v>21445813.359999999</v>
      </c>
      <c r="K108" s="74">
        <f t="shared" si="52"/>
        <v>1479780.11</v>
      </c>
      <c r="L108" s="35"/>
      <c r="M108" s="74">
        <v>1479780.11</v>
      </c>
      <c r="N108" s="74">
        <f>M108</f>
        <v>1479780.11</v>
      </c>
      <c r="O108" s="75">
        <f t="shared" si="45"/>
        <v>6.9000885401718337E-2</v>
      </c>
      <c r="P108" s="74">
        <f t="shared" si="46"/>
        <v>-19966033.25</v>
      </c>
    </row>
    <row r="109" spans="1:16" s="31" customFormat="1" ht="75" x14ac:dyDescent="0.25">
      <c r="A109" s="68" t="s">
        <v>150</v>
      </c>
      <c r="B109" s="68" t="s">
        <v>128</v>
      </c>
      <c r="C109" s="68" t="s">
        <v>122</v>
      </c>
      <c r="D109" s="98" t="s">
        <v>129</v>
      </c>
      <c r="E109" s="67" t="s">
        <v>130</v>
      </c>
      <c r="F109" s="65" t="s">
        <v>304</v>
      </c>
      <c r="G109" s="74">
        <f t="shared" si="50"/>
        <v>27712038.559999999</v>
      </c>
      <c r="H109" s="35"/>
      <c r="I109" s="74">
        <v>27712038.559999999</v>
      </c>
      <c r="J109" s="74">
        <f t="shared" si="51"/>
        <v>27712038.559999999</v>
      </c>
      <c r="K109" s="74">
        <f t="shared" si="52"/>
        <v>116154.63</v>
      </c>
      <c r="L109" s="35"/>
      <c r="M109" s="74">
        <v>116154.63</v>
      </c>
      <c r="N109" s="74">
        <f t="shared" ref="N109:N110" si="55">M109</f>
        <v>116154.63</v>
      </c>
      <c r="O109" s="75">
        <f t="shared" si="45"/>
        <v>4.1914863011073989E-3</v>
      </c>
      <c r="P109" s="74">
        <f t="shared" si="46"/>
        <v>-27595883.93</v>
      </c>
    </row>
    <row r="110" spans="1:16" s="31" customFormat="1" ht="75" x14ac:dyDescent="0.25">
      <c r="A110" s="68" t="s">
        <v>151</v>
      </c>
      <c r="B110" s="68" t="s">
        <v>135</v>
      </c>
      <c r="C110" s="68" t="s">
        <v>122</v>
      </c>
      <c r="D110" s="98" t="s">
        <v>136</v>
      </c>
      <c r="E110" s="67" t="s">
        <v>119</v>
      </c>
      <c r="F110" s="65" t="s">
        <v>256</v>
      </c>
      <c r="G110" s="74">
        <f t="shared" si="50"/>
        <v>9514071.0999999996</v>
      </c>
      <c r="H110" s="35"/>
      <c r="I110" s="74">
        <v>9514071.0999999996</v>
      </c>
      <c r="J110" s="74">
        <f t="shared" si="51"/>
        <v>9514071.0999999996</v>
      </c>
      <c r="K110" s="74">
        <f t="shared" si="52"/>
        <v>7322004.8899999997</v>
      </c>
      <c r="L110" s="74"/>
      <c r="M110" s="74">
        <v>7322004.8899999997</v>
      </c>
      <c r="N110" s="74">
        <f t="shared" si="55"/>
        <v>7322004.8899999997</v>
      </c>
      <c r="O110" s="75">
        <f t="shared" si="45"/>
        <v>0.76959745339721075</v>
      </c>
      <c r="P110" s="74">
        <f t="shared" si="46"/>
        <v>-2192066.21</v>
      </c>
    </row>
    <row r="111" spans="1:16" s="55" customFormat="1" ht="112.5" x14ac:dyDescent="0.25">
      <c r="A111" s="80">
        <v>1516050</v>
      </c>
      <c r="B111" s="80">
        <v>6050</v>
      </c>
      <c r="C111" s="80" t="s">
        <v>122</v>
      </c>
      <c r="D111" s="83" t="s">
        <v>267</v>
      </c>
      <c r="E111" s="66" t="s">
        <v>119</v>
      </c>
      <c r="F111" s="80" t="s">
        <v>256</v>
      </c>
      <c r="G111" s="74">
        <f t="shared" si="50"/>
        <v>1869686.13</v>
      </c>
      <c r="H111" s="74">
        <v>681135.13</v>
      </c>
      <c r="I111" s="74">
        <v>1188551</v>
      </c>
      <c r="J111" s="74">
        <f t="shared" si="51"/>
        <v>1188551</v>
      </c>
      <c r="K111" s="74">
        <f t="shared" si="52"/>
        <v>554889.15</v>
      </c>
      <c r="L111" s="74">
        <v>554889.15</v>
      </c>
      <c r="M111" s="74"/>
      <c r="N111" s="74"/>
      <c r="O111" s="75">
        <f t="shared" si="45"/>
        <v>0.29678197912288096</v>
      </c>
      <c r="P111" s="74">
        <f t="shared" si="46"/>
        <v>-1314796.98</v>
      </c>
    </row>
    <row r="112" spans="1:16" s="56" customFormat="1" ht="131.25" x14ac:dyDescent="0.25">
      <c r="A112" s="99" t="s">
        <v>268</v>
      </c>
      <c r="B112" s="99" t="s">
        <v>253</v>
      </c>
      <c r="C112" s="99" t="s">
        <v>254</v>
      </c>
      <c r="D112" s="83" t="s">
        <v>255</v>
      </c>
      <c r="E112" s="84" t="s">
        <v>257</v>
      </c>
      <c r="F112" s="81" t="s">
        <v>174</v>
      </c>
      <c r="G112" s="74">
        <f t="shared" si="50"/>
        <v>3450000</v>
      </c>
      <c r="H112" s="74"/>
      <c r="I112" s="74">
        <v>3450000</v>
      </c>
      <c r="J112" s="74">
        <f t="shared" si="51"/>
        <v>3450000</v>
      </c>
      <c r="K112" s="74">
        <f t="shared" si="52"/>
        <v>0</v>
      </c>
      <c r="L112" s="74"/>
      <c r="M112" s="74"/>
      <c r="N112" s="74"/>
      <c r="O112" s="75">
        <f t="shared" si="45"/>
        <v>0</v>
      </c>
      <c r="P112" s="74">
        <f t="shared" si="46"/>
        <v>-3450000</v>
      </c>
    </row>
    <row r="113" spans="1:16" s="56" customFormat="1" ht="75" x14ac:dyDescent="0.25">
      <c r="A113" s="99" t="s">
        <v>268</v>
      </c>
      <c r="B113" s="99" t="s">
        <v>253</v>
      </c>
      <c r="C113" s="99" t="s">
        <v>254</v>
      </c>
      <c r="D113" s="83" t="s">
        <v>255</v>
      </c>
      <c r="E113" s="66" t="s">
        <v>119</v>
      </c>
      <c r="F113" s="80" t="s">
        <v>256</v>
      </c>
      <c r="G113" s="74">
        <f t="shared" si="50"/>
        <v>27322000</v>
      </c>
      <c r="H113" s="74"/>
      <c r="I113" s="74">
        <v>27322000</v>
      </c>
      <c r="J113" s="74">
        <v>27322000</v>
      </c>
      <c r="K113" s="74">
        <f t="shared" si="52"/>
        <v>2706236.14</v>
      </c>
      <c r="L113" s="74">
        <v>2706236.14</v>
      </c>
      <c r="M113" s="74"/>
      <c r="N113" s="74"/>
      <c r="O113" s="75">
        <f t="shared" si="45"/>
        <v>9.9049708659688165E-2</v>
      </c>
      <c r="P113" s="74">
        <f t="shared" si="46"/>
        <v>-24615763.859999999</v>
      </c>
    </row>
    <row r="114" spans="1:16" s="31" customFormat="1" ht="112.5" x14ac:dyDescent="0.25">
      <c r="A114" s="68" t="s">
        <v>152</v>
      </c>
      <c r="B114" s="68" t="s">
        <v>153</v>
      </c>
      <c r="C114" s="68" t="s">
        <v>70</v>
      </c>
      <c r="D114" s="98" t="s">
        <v>154</v>
      </c>
      <c r="E114" s="67" t="s">
        <v>155</v>
      </c>
      <c r="F114" s="80" t="s">
        <v>306</v>
      </c>
      <c r="G114" s="74">
        <f t="shared" si="50"/>
        <v>7950254.8499999996</v>
      </c>
      <c r="H114" s="74">
        <v>2220000</v>
      </c>
      <c r="I114" s="74">
        <v>5730254.8499999996</v>
      </c>
      <c r="J114" s="74">
        <f t="shared" ref="J114:J120" si="56">I114</f>
        <v>5730254.8499999996</v>
      </c>
      <c r="K114" s="74">
        <f t="shared" si="52"/>
        <v>285484.28999999998</v>
      </c>
      <c r="L114" s="74"/>
      <c r="M114" s="74">
        <v>285484.28999999998</v>
      </c>
      <c r="N114" s="74">
        <f>M114</f>
        <v>285484.28999999998</v>
      </c>
      <c r="O114" s="75">
        <f t="shared" si="45"/>
        <v>3.5908822470011766E-2</v>
      </c>
      <c r="P114" s="74">
        <f t="shared" si="46"/>
        <v>-7664770.5599999996</v>
      </c>
    </row>
    <row r="115" spans="1:16" s="57" customFormat="1" ht="131.25" x14ac:dyDescent="0.25">
      <c r="A115" s="80">
        <v>1517370</v>
      </c>
      <c r="B115" s="80">
        <v>7370</v>
      </c>
      <c r="C115" s="99" t="s">
        <v>70</v>
      </c>
      <c r="D115" s="83" t="s">
        <v>154</v>
      </c>
      <c r="E115" s="84" t="s">
        <v>257</v>
      </c>
      <c r="F115" s="81" t="s">
        <v>174</v>
      </c>
      <c r="G115" s="74">
        <f t="shared" si="50"/>
        <v>245600</v>
      </c>
      <c r="H115" s="74"/>
      <c r="I115" s="74">
        <v>245600</v>
      </c>
      <c r="J115" s="74">
        <f t="shared" si="56"/>
        <v>245600</v>
      </c>
      <c r="K115" s="74">
        <f t="shared" si="52"/>
        <v>245600</v>
      </c>
      <c r="L115" s="74"/>
      <c r="M115" s="74">
        <v>245600</v>
      </c>
      <c r="N115" s="74">
        <f>M115</f>
        <v>245600</v>
      </c>
      <c r="O115" s="75">
        <f t="shared" si="45"/>
        <v>1</v>
      </c>
      <c r="P115" s="74">
        <f t="shared" si="46"/>
        <v>0</v>
      </c>
    </row>
    <row r="116" spans="1:16" s="31" customFormat="1" ht="56.25" x14ac:dyDescent="0.25">
      <c r="A116" s="80">
        <v>1517640</v>
      </c>
      <c r="B116" s="80">
        <v>7640</v>
      </c>
      <c r="C116" s="99" t="s">
        <v>37</v>
      </c>
      <c r="D116" s="83" t="s">
        <v>38</v>
      </c>
      <c r="E116" s="66" t="s">
        <v>19</v>
      </c>
      <c r="F116" s="80" t="s">
        <v>269</v>
      </c>
      <c r="G116" s="74">
        <f t="shared" si="50"/>
        <v>200000</v>
      </c>
      <c r="H116" s="74"/>
      <c r="I116" s="74">
        <v>200000</v>
      </c>
      <c r="J116" s="74">
        <f t="shared" si="56"/>
        <v>200000</v>
      </c>
      <c r="K116" s="74">
        <f>L116+M116</f>
        <v>186431.61</v>
      </c>
      <c r="L116" s="74"/>
      <c r="M116" s="74">
        <v>186431.61</v>
      </c>
      <c r="N116" s="74"/>
      <c r="O116" s="75">
        <f>K116/G116</f>
        <v>0.93215804999999996</v>
      </c>
      <c r="P116" s="74">
        <f>K116-G116</f>
        <v>-13568.390000000014</v>
      </c>
    </row>
    <row r="117" spans="1:16" s="58" customFormat="1" ht="225" x14ac:dyDescent="0.25">
      <c r="A117" s="80">
        <v>1517640</v>
      </c>
      <c r="B117" s="80">
        <v>7640</v>
      </c>
      <c r="C117" s="99" t="s">
        <v>37</v>
      </c>
      <c r="D117" s="83" t="s">
        <v>38</v>
      </c>
      <c r="E117" s="84" t="s">
        <v>270</v>
      </c>
      <c r="F117" s="80" t="s">
        <v>271</v>
      </c>
      <c r="G117" s="74">
        <f t="shared" si="50"/>
        <v>3987000</v>
      </c>
      <c r="H117" s="74"/>
      <c r="I117" s="74">
        <v>3987000</v>
      </c>
      <c r="J117" s="74">
        <f t="shared" si="56"/>
        <v>3987000</v>
      </c>
      <c r="K117" s="74">
        <f t="shared" ref="K117:K120" si="57">L117+M117</f>
        <v>1724163.65</v>
      </c>
      <c r="L117" s="74"/>
      <c r="M117" s="74">
        <v>1724163.65</v>
      </c>
      <c r="N117" s="74">
        <f>M117</f>
        <v>1724163.65</v>
      </c>
      <c r="O117" s="75">
        <f>K117/G117</f>
        <v>0.43244636318033608</v>
      </c>
      <c r="P117" s="74">
        <f t="shared" ref="P117:P120" si="58">K117-G117</f>
        <v>-2262836.35</v>
      </c>
    </row>
    <row r="118" spans="1:16" s="63" customFormat="1" ht="75" x14ac:dyDescent="0.25">
      <c r="A118" s="80">
        <v>1517640</v>
      </c>
      <c r="B118" s="80">
        <v>7640</v>
      </c>
      <c r="C118" s="99" t="s">
        <v>37</v>
      </c>
      <c r="D118" s="83" t="s">
        <v>38</v>
      </c>
      <c r="E118" s="66" t="s">
        <v>119</v>
      </c>
      <c r="F118" s="80" t="s">
        <v>256</v>
      </c>
      <c r="G118" s="74">
        <f t="shared" si="50"/>
        <v>3605030.96</v>
      </c>
      <c r="H118" s="74"/>
      <c r="I118" s="74">
        <v>3605030.96</v>
      </c>
      <c r="J118" s="74">
        <f t="shared" si="56"/>
        <v>3605030.96</v>
      </c>
      <c r="K118" s="74">
        <f t="shared" si="57"/>
        <v>2442696.5699999998</v>
      </c>
      <c r="L118" s="74"/>
      <c r="M118" s="74">
        <v>2442696.5699999998</v>
      </c>
      <c r="N118" s="74">
        <f>M118</f>
        <v>2442696.5699999998</v>
      </c>
      <c r="O118" s="75">
        <f>K118/G118</f>
        <v>0.67757991459801492</v>
      </c>
      <c r="P118" s="74">
        <f t="shared" ref="P118" si="59">K118-G118</f>
        <v>-1162334.3900000001</v>
      </c>
    </row>
    <row r="119" spans="1:16" s="59" customFormat="1" ht="75" x14ac:dyDescent="0.25">
      <c r="A119" s="80">
        <v>1518110</v>
      </c>
      <c r="B119" s="80">
        <v>8110</v>
      </c>
      <c r="C119" s="99" t="s">
        <v>189</v>
      </c>
      <c r="D119" s="83" t="s">
        <v>190</v>
      </c>
      <c r="E119" s="66" t="s">
        <v>191</v>
      </c>
      <c r="F119" s="80" t="s">
        <v>262</v>
      </c>
      <c r="G119" s="74">
        <f t="shared" si="50"/>
        <v>20196146.899999999</v>
      </c>
      <c r="H119" s="74"/>
      <c r="I119" s="74">
        <v>20196146.899999999</v>
      </c>
      <c r="J119" s="74">
        <f t="shared" si="56"/>
        <v>20196146.899999999</v>
      </c>
      <c r="K119" s="74">
        <f t="shared" si="57"/>
        <v>12554441.41</v>
      </c>
      <c r="L119" s="74"/>
      <c r="M119" s="74">
        <v>12554441.41</v>
      </c>
      <c r="N119" s="74">
        <f>M119</f>
        <v>12554441.41</v>
      </c>
      <c r="O119" s="75">
        <f>K119/G119</f>
        <v>0.62162557403461949</v>
      </c>
      <c r="P119" s="74">
        <f t="shared" si="58"/>
        <v>-7641705.4899999984</v>
      </c>
    </row>
    <row r="120" spans="1:16" s="60" customFormat="1" ht="131.25" x14ac:dyDescent="0.25">
      <c r="A120" s="80">
        <v>1518311</v>
      </c>
      <c r="B120" s="80">
        <v>8311</v>
      </c>
      <c r="C120" s="99" t="s">
        <v>272</v>
      </c>
      <c r="D120" s="98" t="s">
        <v>273</v>
      </c>
      <c r="E120" s="84" t="s">
        <v>257</v>
      </c>
      <c r="F120" s="81" t="s">
        <v>174</v>
      </c>
      <c r="G120" s="74">
        <f t="shared" si="50"/>
        <v>133520</v>
      </c>
      <c r="H120" s="74"/>
      <c r="I120" s="74">
        <v>133520</v>
      </c>
      <c r="J120" s="74">
        <f t="shared" si="56"/>
        <v>133520</v>
      </c>
      <c r="K120" s="74">
        <f t="shared" si="57"/>
        <v>42720</v>
      </c>
      <c r="L120" s="74"/>
      <c r="M120" s="74">
        <v>42720</v>
      </c>
      <c r="N120" s="74">
        <f>M120</f>
        <v>42720</v>
      </c>
      <c r="O120" s="75">
        <f>K120/G120</f>
        <v>0.31995206710605151</v>
      </c>
      <c r="P120" s="74">
        <f t="shared" si="58"/>
        <v>-90800</v>
      </c>
    </row>
    <row r="121" spans="1:16" s="31" customFormat="1" ht="131.25" x14ac:dyDescent="0.25">
      <c r="A121" s="68" t="s">
        <v>156</v>
      </c>
      <c r="B121" s="68" t="s">
        <v>44</v>
      </c>
      <c r="C121" s="68" t="s">
        <v>45</v>
      </c>
      <c r="D121" s="98" t="s">
        <v>46</v>
      </c>
      <c r="E121" s="85" t="s">
        <v>47</v>
      </c>
      <c r="F121" s="86" t="s">
        <v>175</v>
      </c>
      <c r="G121" s="74">
        <f t="shared" si="50"/>
        <v>781825</v>
      </c>
      <c r="H121" s="74"/>
      <c r="I121" s="74">
        <v>781825</v>
      </c>
      <c r="J121" s="74"/>
      <c r="K121" s="74">
        <f t="shared" si="52"/>
        <v>615344.69999999995</v>
      </c>
      <c r="L121" s="74"/>
      <c r="M121" s="74">
        <v>615344.69999999995</v>
      </c>
      <c r="N121" s="74"/>
      <c r="O121" s="75">
        <f t="shared" si="45"/>
        <v>0.78706193841332772</v>
      </c>
      <c r="P121" s="74">
        <f t="shared" si="46"/>
        <v>-166480.30000000005</v>
      </c>
    </row>
    <row r="122" spans="1:16" s="30" customFormat="1" ht="39" customHeight="1" x14ac:dyDescent="0.25">
      <c r="A122" s="42" t="s">
        <v>157</v>
      </c>
      <c r="B122" s="42"/>
      <c r="C122" s="42"/>
      <c r="D122" s="103" t="s">
        <v>158</v>
      </c>
      <c r="E122" s="104"/>
      <c r="F122" s="33"/>
      <c r="G122" s="35">
        <f t="shared" ref="G122:N122" si="60">G123</f>
        <v>21464400</v>
      </c>
      <c r="H122" s="35">
        <f t="shared" si="60"/>
        <v>20654400</v>
      </c>
      <c r="I122" s="35">
        <f t="shared" si="60"/>
        <v>810000</v>
      </c>
      <c r="J122" s="35">
        <f t="shared" si="60"/>
        <v>810000</v>
      </c>
      <c r="K122" s="35">
        <f t="shared" si="60"/>
        <v>10315678.24</v>
      </c>
      <c r="L122" s="35">
        <f t="shared" si="60"/>
        <v>10315678.24</v>
      </c>
      <c r="M122" s="35">
        <f t="shared" si="60"/>
        <v>0</v>
      </c>
      <c r="N122" s="35">
        <f t="shared" si="60"/>
        <v>0</v>
      </c>
      <c r="O122" s="36">
        <f t="shared" si="45"/>
        <v>0.48059476342222474</v>
      </c>
      <c r="P122" s="35">
        <f t="shared" si="46"/>
        <v>-11148721.76</v>
      </c>
    </row>
    <row r="123" spans="1:16" s="30" customFormat="1" ht="39" customHeight="1" x14ac:dyDescent="0.25">
      <c r="A123" s="42" t="s">
        <v>159</v>
      </c>
      <c r="B123" s="42"/>
      <c r="C123" s="42"/>
      <c r="D123" s="103" t="s">
        <v>158</v>
      </c>
      <c r="E123" s="104"/>
      <c r="F123" s="33"/>
      <c r="G123" s="35">
        <f>G125+G126+G127+G124</f>
        <v>21464400</v>
      </c>
      <c r="H123" s="35">
        <f t="shared" ref="H123:J123" si="61">H125+H126+H127+H124</f>
        <v>20654400</v>
      </c>
      <c r="I123" s="35">
        <f t="shared" si="61"/>
        <v>810000</v>
      </c>
      <c r="J123" s="35">
        <f t="shared" si="61"/>
        <v>810000</v>
      </c>
      <c r="K123" s="35">
        <f>K125+K126+K127+K124</f>
        <v>10315678.24</v>
      </c>
      <c r="L123" s="35">
        <f t="shared" ref="L123:N123" si="62">L125+L126+L127+L124</f>
        <v>10315678.24</v>
      </c>
      <c r="M123" s="35">
        <f t="shared" si="62"/>
        <v>0</v>
      </c>
      <c r="N123" s="35">
        <f t="shared" si="62"/>
        <v>0</v>
      </c>
      <c r="O123" s="36">
        <f t="shared" si="45"/>
        <v>0.48059476342222474</v>
      </c>
      <c r="P123" s="35">
        <f t="shared" si="46"/>
        <v>-11148721.76</v>
      </c>
    </row>
    <row r="124" spans="1:16" s="30" customFormat="1" ht="187.5" x14ac:dyDescent="0.25">
      <c r="A124" s="68" t="s">
        <v>319</v>
      </c>
      <c r="B124" s="68" t="s">
        <v>320</v>
      </c>
      <c r="C124" s="68" t="s">
        <v>254</v>
      </c>
      <c r="D124" s="83" t="s">
        <v>321</v>
      </c>
      <c r="E124" s="83" t="s">
        <v>322</v>
      </c>
      <c r="F124" s="81" t="s">
        <v>323</v>
      </c>
      <c r="G124" s="74">
        <f>H124+I124</f>
        <v>1500000</v>
      </c>
      <c r="H124" s="74">
        <v>1500000</v>
      </c>
      <c r="I124" s="35"/>
      <c r="J124" s="35"/>
      <c r="K124" s="74">
        <f>L124+M124</f>
        <v>787541.28</v>
      </c>
      <c r="L124" s="74">
        <v>787541.28</v>
      </c>
      <c r="M124" s="35"/>
      <c r="N124" s="35"/>
      <c r="O124" s="75">
        <f t="shared" ref="O124" si="63">K124/G124</f>
        <v>0.52502751999999997</v>
      </c>
      <c r="P124" s="74">
        <f t="shared" ref="P124" si="64">K124-G124</f>
        <v>-712458.72</v>
      </c>
    </row>
    <row r="125" spans="1:16" s="30" customFormat="1" ht="75" x14ac:dyDescent="0.25">
      <c r="A125" s="68" t="s">
        <v>160</v>
      </c>
      <c r="B125" s="68" t="s">
        <v>161</v>
      </c>
      <c r="C125" s="68" t="s">
        <v>70</v>
      </c>
      <c r="D125" s="98" t="s">
        <v>162</v>
      </c>
      <c r="E125" s="66" t="s">
        <v>260</v>
      </c>
      <c r="F125" s="80" t="s">
        <v>261</v>
      </c>
      <c r="G125" s="74">
        <f>H125+I125</f>
        <v>19795800</v>
      </c>
      <c r="H125" s="74">
        <v>18985800</v>
      </c>
      <c r="I125" s="74">
        <v>810000</v>
      </c>
      <c r="J125" s="74">
        <v>810000</v>
      </c>
      <c r="K125" s="74">
        <f>L125+M125</f>
        <v>9461061.0899999999</v>
      </c>
      <c r="L125" s="74">
        <f>561013.5+476332.69+139750+8283964.9</f>
        <v>9461061.0899999999</v>
      </c>
      <c r="M125" s="74"/>
      <c r="N125" s="74"/>
      <c r="O125" s="75">
        <f t="shared" si="45"/>
        <v>0.47793274785560574</v>
      </c>
      <c r="P125" s="74">
        <f t="shared" si="46"/>
        <v>-10334738.91</v>
      </c>
    </row>
    <row r="126" spans="1:16" s="31" customFormat="1" ht="75" x14ac:dyDescent="0.25">
      <c r="A126" s="80">
        <v>3118110</v>
      </c>
      <c r="B126" s="80">
        <v>8110</v>
      </c>
      <c r="C126" s="99" t="s">
        <v>189</v>
      </c>
      <c r="D126" s="83" t="s">
        <v>190</v>
      </c>
      <c r="E126" s="66" t="s">
        <v>191</v>
      </c>
      <c r="F126" s="80" t="s">
        <v>262</v>
      </c>
      <c r="G126" s="74">
        <f>H126+I126</f>
        <v>38600</v>
      </c>
      <c r="H126" s="74">
        <v>38600</v>
      </c>
      <c r="I126" s="74"/>
      <c r="J126" s="74"/>
      <c r="K126" s="74">
        <f>L126+M126</f>
        <v>22200.400000000001</v>
      </c>
      <c r="L126" s="74">
        <f>17076+5124.4</f>
        <v>22200.400000000001</v>
      </c>
      <c r="M126" s="74"/>
      <c r="N126" s="74"/>
      <c r="O126" s="75">
        <f t="shared" si="45"/>
        <v>0.57513989637305707</v>
      </c>
      <c r="P126" s="74">
        <f t="shared" si="46"/>
        <v>-16399.599999999999</v>
      </c>
    </row>
    <row r="127" spans="1:16" s="41" customFormat="1" ht="93.75" x14ac:dyDescent="0.25">
      <c r="A127" s="68" t="s">
        <v>231</v>
      </c>
      <c r="B127" s="68" t="s">
        <v>194</v>
      </c>
      <c r="C127" s="68" t="s">
        <v>41</v>
      </c>
      <c r="D127" s="98" t="s">
        <v>195</v>
      </c>
      <c r="E127" s="84" t="s">
        <v>265</v>
      </c>
      <c r="F127" s="80" t="s">
        <v>266</v>
      </c>
      <c r="G127" s="74">
        <f>H127+I127</f>
        <v>130000</v>
      </c>
      <c r="H127" s="74">
        <v>130000</v>
      </c>
      <c r="I127" s="74"/>
      <c r="J127" s="74"/>
      <c r="K127" s="74">
        <f>L127+M127</f>
        <v>44875.47</v>
      </c>
      <c r="L127" s="74">
        <v>44875.47</v>
      </c>
      <c r="M127" s="74"/>
      <c r="N127" s="74"/>
      <c r="O127" s="75">
        <f t="shared" si="45"/>
        <v>0.34519592307692309</v>
      </c>
      <c r="P127" s="74">
        <f t="shared" si="46"/>
        <v>-85124.53</v>
      </c>
    </row>
    <row r="128" spans="1:16" s="30" customFormat="1" ht="41.45" customHeight="1" x14ac:dyDescent="0.25">
      <c r="A128" s="42" t="s">
        <v>163</v>
      </c>
      <c r="B128" s="42"/>
      <c r="C128" s="42"/>
      <c r="D128" s="103" t="s">
        <v>164</v>
      </c>
      <c r="E128" s="104"/>
      <c r="F128" s="76"/>
      <c r="G128" s="35">
        <f t="shared" ref="G128:N128" si="65">G129</f>
        <v>50142500</v>
      </c>
      <c r="H128" s="35">
        <f t="shared" si="65"/>
        <v>46032390</v>
      </c>
      <c r="I128" s="35">
        <f t="shared" si="65"/>
        <v>4110110</v>
      </c>
      <c r="J128" s="35">
        <f t="shared" si="65"/>
        <v>4110110</v>
      </c>
      <c r="K128" s="35">
        <f t="shared" si="65"/>
        <v>45142500</v>
      </c>
      <c r="L128" s="35">
        <f t="shared" si="65"/>
        <v>41032390</v>
      </c>
      <c r="M128" s="35">
        <f t="shared" si="65"/>
        <v>4110110</v>
      </c>
      <c r="N128" s="35">
        <f t="shared" si="65"/>
        <v>4110110</v>
      </c>
      <c r="O128" s="36">
        <f t="shared" si="45"/>
        <v>0.90028419005833371</v>
      </c>
      <c r="P128" s="35">
        <f t="shared" si="46"/>
        <v>-5000000</v>
      </c>
    </row>
    <row r="129" spans="1:19" s="30" customFormat="1" ht="41.45" customHeight="1" x14ac:dyDescent="0.25">
      <c r="A129" s="42" t="s">
        <v>165</v>
      </c>
      <c r="B129" s="42"/>
      <c r="C129" s="42"/>
      <c r="D129" s="103" t="s">
        <v>164</v>
      </c>
      <c r="E129" s="104"/>
      <c r="F129" s="76"/>
      <c r="G129" s="35">
        <f>SUM(G130:G139)</f>
        <v>50142500</v>
      </c>
      <c r="H129" s="35">
        <f>SUM(H130:H139)</f>
        <v>46032390</v>
      </c>
      <c r="I129" s="35">
        <f t="shared" ref="I129:J129" si="66">SUM(I130:I139)</f>
        <v>4110110</v>
      </c>
      <c r="J129" s="35">
        <f t="shared" si="66"/>
        <v>4110110</v>
      </c>
      <c r="K129" s="35">
        <f>SUM(K130:K139)</f>
        <v>45142500</v>
      </c>
      <c r="L129" s="35">
        <f t="shared" ref="L129:N129" si="67">SUM(L130:L139)</f>
        <v>41032390</v>
      </c>
      <c r="M129" s="35">
        <f t="shared" si="67"/>
        <v>4110110</v>
      </c>
      <c r="N129" s="35">
        <f t="shared" si="67"/>
        <v>4110110</v>
      </c>
      <c r="O129" s="36">
        <f t="shared" si="45"/>
        <v>0.90028419005833371</v>
      </c>
      <c r="P129" s="35">
        <f t="shared" si="46"/>
        <v>-5000000</v>
      </c>
    </row>
    <row r="130" spans="1:19" s="31" customFormat="1" ht="150" x14ac:dyDescent="0.25">
      <c r="A130" s="80">
        <v>3719770</v>
      </c>
      <c r="B130" s="65">
        <v>9770</v>
      </c>
      <c r="C130" s="99" t="s">
        <v>166</v>
      </c>
      <c r="D130" s="102" t="s">
        <v>167</v>
      </c>
      <c r="E130" s="66" t="s">
        <v>274</v>
      </c>
      <c r="F130" s="80" t="s">
        <v>275</v>
      </c>
      <c r="G130" s="74">
        <f t="shared" ref="G130:G139" si="68">H130+I130</f>
        <v>1420000</v>
      </c>
      <c r="H130" s="74">
        <v>1420000</v>
      </c>
      <c r="I130" s="74"/>
      <c r="J130" s="74"/>
      <c r="K130" s="74">
        <f t="shared" ref="K130:K139" si="69">L130+M130</f>
        <v>1420000</v>
      </c>
      <c r="L130" s="74">
        <v>1420000</v>
      </c>
      <c r="M130" s="74"/>
      <c r="N130" s="74"/>
      <c r="O130" s="75">
        <f t="shared" si="45"/>
        <v>1</v>
      </c>
      <c r="P130" s="74">
        <f t="shared" si="46"/>
        <v>0</v>
      </c>
    </row>
    <row r="131" spans="1:19" s="77" customFormat="1" ht="75" x14ac:dyDescent="0.25">
      <c r="A131" s="80">
        <v>3719770</v>
      </c>
      <c r="B131" s="65">
        <v>9770</v>
      </c>
      <c r="C131" s="99" t="s">
        <v>166</v>
      </c>
      <c r="D131" s="83" t="s">
        <v>324</v>
      </c>
      <c r="E131" s="83" t="s">
        <v>328</v>
      </c>
      <c r="F131" s="80" t="s">
        <v>247</v>
      </c>
      <c r="G131" s="74">
        <f t="shared" si="68"/>
        <v>500000</v>
      </c>
      <c r="H131" s="74">
        <v>500000</v>
      </c>
      <c r="I131" s="74"/>
      <c r="J131" s="74"/>
      <c r="K131" s="74">
        <f t="shared" si="69"/>
        <v>500000</v>
      </c>
      <c r="L131" s="74">
        <v>500000</v>
      </c>
      <c r="M131" s="74"/>
      <c r="N131" s="74"/>
      <c r="O131" s="75">
        <f t="shared" ref="O131" si="70">K131/G131</f>
        <v>1</v>
      </c>
      <c r="P131" s="74">
        <f t="shared" ref="P131" si="71">K131-G131</f>
        <v>0</v>
      </c>
    </row>
    <row r="132" spans="1:19" s="78" customFormat="1" ht="93.75" x14ac:dyDescent="0.25">
      <c r="A132" s="80">
        <v>3719770</v>
      </c>
      <c r="B132" s="65">
        <v>9770</v>
      </c>
      <c r="C132" s="99" t="s">
        <v>166</v>
      </c>
      <c r="D132" s="83" t="s">
        <v>324</v>
      </c>
      <c r="E132" s="66" t="s">
        <v>276</v>
      </c>
      <c r="F132" s="80" t="s">
        <v>266</v>
      </c>
      <c r="G132" s="74">
        <f t="shared" si="68"/>
        <v>18000000</v>
      </c>
      <c r="H132" s="74">
        <v>18000000</v>
      </c>
      <c r="I132" s="74"/>
      <c r="J132" s="74"/>
      <c r="K132" s="74">
        <f t="shared" si="69"/>
        <v>18000000</v>
      </c>
      <c r="L132" s="74">
        <v>18000000</v>
      </c>
      <c r="M132" s="74"/>
      <c r="N132" s="74"/>
      <c r="O132" s="75">
        <f t="shared" ref="O132" si="72">K132/G132</f>
        <v>1</v>
      </c>
      <c r="P132" s="74">
        <f t="shared" ref="P132" si="73">K132-G132</f>
        <v>0</v>
      </c>
    </row>
    <row r="133" spans="1:19" s="31" customFormat="1" ht="78" customHeight="1" x14ac:dyDescent="0.25">
      <c r="A133" s="80">
        <v>3719800</v>
      </c>
      <c r="B133" s="80">
        <v>9800</v>
      </c>
      <c r="C133" s="99" t="s">
        <v>166</v>
      </c>
      <c r="D133" s="83" t="s">
        <v>168</v>
      </c>
      <c r="E133" s="66" t="s">
        <v>191</v>
      </c>
      <c r="F133" s="80" t="s">
        <v>262</v>
      </c>
      <c r="G133" s="74">
        <f t="shared" si="68"/>
        <v>1812000</v>
      </c>
      <c r="H133" s="74">
        <v>1446750</v>
      </c>
      <c r="I133" s="74">
        <v>365250</v>
      </c>
      <c r="J133" s="74">
        <v>365250</v>
      </c>
      <c r="K133" s="74">
        <f t="shared" si="69"/>
        <v>1812000</v>
      </c>
      <c r="L133" s="74">
        <v>1446750</v>
      </c>
      <c r="M133" s="74">
        <v>365250</v>
      </c>
      <c r="N133" s="74">
        <f>M133</f>
        <v>365250</v>
      </c>
      <c r="O133" s="75">
        <f t="shared" si="45"/>
        <v>1</v>
      </c>
      <c r="P133" s="74">
        <f t="shared" si="46"/>
        <v>0</v>
      </c>
    </row>
    <row r="134" spans="1:19" s="31" customFormat="1" ht="93.75" x14ac:dyDescent="0.25">
      <c r="A134" s="80">
        <v>3719800</v>
      </c>
      <c r="B134" s="80">
        <v>9800</v>
      </c>
      <c r="C134" s="99" t="s">
        <v>166</v>
      </c>
      <c r="D134" s="83" t="s">
        <v>168</v>
      </c>
      <c r="E134" s="66" t="s">
        <v>276</v>
      </c>
      <c r="F134" s="80" t="s">
        <v>266</v>
      </c>
      <c r="G134" s="74">
        <f t="shared" si="68"/>
        <v>22596000</v>
      </c>
      <c r="H134" s="74">
        <v>22186500</v>
      </c>
      <c r="I134" s="74">
        <v>409500</v>
      </c>
      <c r="J134" s="74">
        <v>409500</v>
      </c>
      <c r="K134" s="74">
        <f t="shared" si="69"/>
        <v>17596000</v>
      </c>
      <c r="L134" s="74">
        <v>17186500</v>
      </c>
      <c r="M134" s="74">
        <v>409500</v>
      </c>
      <c r="N134" s="74">
        <f>M134</f>
        <v>409500</v>
      </c>
      <c r="O134" s="75">
        <f t="shared" si="45"/>
        <v>0.77872189768100553</v>
      </c>
      <c r="P134" s="74">
        <f t="shared" si="46"/>
        <v>-5000000</v>
      </c>
    </row>
    <row r="135" spans="1:19" s="61" customFormat="1" ht="75" x14ac:dyDescent="0.25">
      <c r="A135" s="80">
        <v>3719800</v>
      </c>
      <c r="B135" s="80">
        <v>9800</v>
      </c>
      <c r="C135" s="99" t="s">
        <v>166</v>
      </c>
      <c r="D135" s="83" t="s">
        <v>168</v>
      </c>
      <c r="E135" s="66" t="s">
        <v>19</v>
      </c>
      <c r="F135" s="80" t="s">
        <v>269</v>
      </c>
      <c r="G135" s="74">
        <f t="shared" si="68"/>
        <v>255000</v>
      </c>
      <c r="H135" s="74">
        <v>255000</v>
      </c>
      <c r="I135" s="74"/>
      <c r="J135" s="74"/>
      <c r="K135" s="74">
        <f t="shared" si="69"/>
        <v>255000</v>
      </c>
      <c r="L135" s="74">
        <v>255000</v>
      </c>
      <c r="M135" s="74"/>
      <c r="N135" s="74"/>
      <c r="O135" s="75">
        <f t="shared" si="45"/>
        <v>1</v>
      </c>
      <c r="P135" s="74">
        <f t="shared" si="46"/>
        <v>0</v>
      </c>
      <c r="S135" s="64"/>
    </row>
    <row r="136" spans="1:19" s="61" customFormat="1" ht="91.5" customHeight="1" x14ac:dyDescent="0.25">
      <c r="A136" s="80">
        <v>3719800</v>
      </c>
      <c r="B136" s="80">
        <v>9800</v>
      </c>
      <c r="C136" s="99" t="s">
        <v>166</v>
      </c>
      <c r="D136" s="83" t="s">
        <v>168</v>
      </c>
      <c r="E136" s="84" t="s">
        <v>277</v>
      </c>
      <c r="F136" s="80" t="s">
        <v>278</v>
      </c>
      <c r="G136" s="74">
        <f t="shared" si="68"/>
        <v>2530000</v>
      </c>
      <c r="H136" s="74">
        <v>2105000</v>
      </c>
      <c r="I136" s="74">
        <v>425000</v>
      </c>
      <c r="J136" s="74">
        <v>425000</v>
      </c>
      <c r="K136" s="74">
        <f t="shared" si="69"/>
        <v>2530000</v>
      </c>
      <c r="L136" s="74">
        <v>2105000</v>
      </c>
      <c r="M136" s="74">
        <v>425000</v>
      </c>
      <c r="N136" s="74">
        <f>M136</f>
        <v>425000</v>
      </c>
      <c r="O136" s="75">
        <f t="shared" si="45"/>
        <v>1</v>
      </c>
      <c r="P136" s="74">
        <f t="shared" si="46"/>
        <v>0</v>
      </c>
    </row>
    <row r="137" spans="1:19" s="61" customFormat="1" ht="75" x14ac:dyDescent="0.25">
      <c r="A137" s="80">
        <v>3719800</v>
      </c>
      <c r="B137" s="80">
        <v>9800</v>
      </c>
      <c r="C137" s="99" t="s">
        <v>166</v>
      </c>
      <c r="D137" s="83" t="s">
        <v>168</v>
      </c>
      <c r="E137" s="83" t="s">
        <v>279</v>
      </c>
      <c r="F137" s="81" t="s">
        <v>287</v>
      </c>
      <c r="G137" s="74">
        <f t="shared" si="68"/>
        <v>1029500</v>
      </c>
      <c r="H137" s="74"/>
      <c r="I137" s="74">
        <v>1029500</v>
      </c>
      <c r="J137" s="74">
        <v>1029500</v>
      </c>
      <c r="K137" s="74">
        <f t="shared" si="69"/>
        <v>1029500</v>
      </c>
      <c r="L137" s="74"/>
      <c r="M137" s="74">
        <v>1029500</v>
      </c>
      <c r="N137" s="74">
        <f>M137</f>
        <v>1029500</v>
      </c>
      <c r="O137" s="75">
        <f t="shared" si="45"/>
        <v>1</v>
      </c>
      <c r="P137" s="74">
        <f t="shared" si="46"/>
        <v>0</v>
      </c>
    </row>
    <row r="138" spans="1:19" s="78" customFormat="1" ht="75" x14ac:dyDescent="0.25">
      <c r="A138" s="80">
        <v>3719800</v>
      </c>
      <c r="B138" s="80">
        <v>9800</v>
      </c>
      <c r="C138" s="99" t="s">
        <v>166</v>
      </c>
      <c r="D138" s="83" t="s">
        <v>168</v>
      </c>
      <c r="E138" s="83" t="s">
        <v>325</v>
      </c>
      <c r="F138" s="81" t="s">
        <v>326</v>
      </c>
      <c r="G138" s="74">
        <f t="shared" si="68"/>
        <v>500000</v>
      </c>
      <c r="H138" s="74">
        <v>119140</v>
      </c>
      <c r="I138" s="74">
        <v>380860</v>
      </c>
      <c r="J138" s="74">
        <v>380860</v>
      </c>
      <c r="K138" s="74">
        <f t="shared" si="69"/>
        <v>500000</v>
      </c>
      <c r="L138" s="74">
        <v>119140</v>
      </c>
      <c r="M138" s="74">
        <v>380860</v>
      </c>
      <c r="N138" s="74">
        <f>M138</f>
        <v>380860</v>
      </c>
      <c r="O138" s="75">
        <f t="shared" ref="O138:O139" si="74">K138/G138</f>
        <v>1</v>
      </c>
      <c r="P138" s="74">
        <f t="shared" ref="P138:P139" si="75">K138-G138</f>
        <v>0</v>
      </c>
    </row>
    <row r="139" spans="1:19" s="78" customFormat="1" ht="168.75" x14ac:dyDescent="0.25">
      <c r="A139" s="80">
        <v>3719800</v>
      </c>
      <c r="B139" s="80">
        <v>9800</v>
      </c>
      <c r="C139" s="99" t="s">
        <v>166</v>
      </c>
      <c r="D139" s="83" t="s">
        <v>168</v>
      </c>
      <c r="E139" s="83" t="s">
        <v>327</v>
      </c>
      <c r="F139" s="81" t="s">
        <v>326</v>
      </c>
      <c r="G139" s="74">
        <f t="shared" si="68"/>
        <v>1500000</v>
      </c>
      <c r="H139" s="74"/>
      <c r="I139" s="74">
        <v>1500000</v>
      </c>
      <c r="J139" s="74">
        <v>1500000</v>
      </c>
      <c r="K139" s="74">
        <f t="shared" si="69"/>
        <v>1500000</v>
      </c>
      <c r="L139" s="74"/>
      <c r="M139" s="74">
        <v>1500000</v>
      </c>
      <c r="N139" s="74">
        <v>1500000</v>
      </c>
      <c r="O139" s="75">
        <f t="shared" si="74"/>
        <v>1</v>
      </c>
      <c r="P139" s="74">
        <f t="shared" si="75"/>
        <v>0</v>
      </c>
    </row>
    <row r="140" spans="1:19" s="30" customFormat="1" ht="19.899999999999999" customHeight="1" x14ac:dyDescent="0.25">
      <c r="A140" s="33"/>
      <c r="B140" s="33"/>
      <c r="C140" s="33"/>
      <c r="D140" s="34" t="s">
        <v>170</v>
      </c>
      <c r="E140" s="34"/>
      <c r="F140" s="33"/>
      <c r="G140" s="35">
        <f>G15+G27+G42+G70+G78+G103+G122+G128+G61+G58</f>
        <v>580901903.20000005</v>
      </c>
      <c r="H140" s="35">
        <f>H15+H27+H42+H70+H78+H103+H122+H128+H61+H58</f>
        <v>360981492.81</v>
      </c>
      <c r="I140" s="35">
        <f t="shared" ref="I140:N140" si="76">I15+I27+I42+I70+I78+I103+I122+I128+I61+I58</f>
        <v>219920410.38999999</v>
      </c>
      <c r="J140" s="35">
        <f t="shared" si="76"/>
        <v>217434413.00999999</v>
      </c>
      <c r="K140" s="35">
        <f t="shared" si="76"/>
        <v>289392100.15000004</v>
      </c>
      <c r="L140" s="35">
        <f t="shared" si="76"/>
        <v>242580416.41999999</v>
      </c>
      <c r="M140" s="35">
        <f t="shared" si="76"/>
        <v>46811683.729999989</v>
      </c>
      <c r="N140" s="35">
        <f t="shared" si="76"/>
        <v>43747802.849999994</v>
      </c>
      <c r="O140" s="36">
        <f t="shared" si="45"/>
        <v>0.49817722847150764</v>
      </c>
      <c r="P140" s="35">
        <f t="shared" si="46"/>
        <v>-291509803.05000001</v>
      </c>
      <c r="S140" s="94"/>
    </row>
    <row r="141" spans="1:19" s="31" customFormat="1" ht="56.25" x14ac:dyDescent="0.25">
      <c r="A141" s="90">
        <v>1</v>
      </c>
      <c r="B141" s="90"/>
      <c r="C141" s="90"/>
      <c r="D141" s="67"/>
      <c r="E141" s="67" t="s">
        <v>69</v>
      </c>
      <c r="F141" s="65" t="s">
        <v>307</v>
      </c>
      <c r="G141" s="74">
        <f t="shared" ref="G141:O141" si="77">G37</f>
        <v>353000</v>
      </c>
      <c r="H141" s="74">
        <f t="shared" si="77"/>
        <v>353000</v>
      </c>
      <c r="I141" s="74">
        <f t="shared" si="77"/>
        <v>0</v>
      </c>
      <c r="J141" s="74">
        <f t="shared" si="77"/>
        <v>0</v>
      </c>
      <c r="K141" s="74">
        <f t="shared" si="77"/>
        <v>239300</v>
      </c>
      <c r="L141" s="74">
        <f t="shared" si="77"/>
        <v>239300</v>
      </c>
      <c r="M141" s="74">
        <f t="shared" si="77"/>
        <v>0</v>
      </c>
      <c r="N141" s="74">
        <f t="shared" si="77"/>
        <v>0</v>
      </c>
      <c r="O141" s="74">
        <f t="shared" si="77"/>
        <v>0.67790368271954671</v>
      </c>
      <c r="P141" s="74">
        <f t="shared" si="46"/>
        <v>-113700</v>
      </c>
    </row>
    <row r="142" spans="1:19" s="31" customFormat="1" ht="75" x14ac:dyDescent="0.25">
      <c r="A142" s="90">
        <v>2</v>
      </c>
      <c r="B142" s="90"/>
      <c r="C142" s="90"/>
      <c r="D142" s="67"/>
      <c r="E142" s="67" t="s">
        <v>137</v>
      </c>
      <c r="F142" s="65" t="s">
        <v>138</v>
      </c>
      <c r="G142" s="74">
        <f t="shared" ref="G142:N142" si="78">G89</f>
        <v>400000</v>
      </c>
      <c r="H142" s="74">
        <f t="shared" si="78"/>
        <v>400000</v>
      </c>
      <c r="I142" s="74">
        <f t="shared" si="78"/>
        <v>0</v>
      </c>
      <c r="J142" s="74">
        <f t="shared" si="78"/>
        <v>0</v>
      </c>
      <c r="K142" s="74">
        <f t="shared" si="78"/>
        <v>334703.68</v>
      </c>
      <c r="L142" s="74">
        <f t="shared" si="78"/>
        <v>334703.68</v>
      </c>
      <c r="M142" s="74">
        <f t="shared" si="78"/>
        <v>0</v>
      </c>
      <c r="N142" s="74">
        <f t="shared" si="78"/>
        <v>0</v>
      </c>
      <c r="O142" s="75">
        <f t="shared" si="45"/>
        <v>0.83675920000000004</v>
      </c>
      <c r="P142" s="74">
        <f t="shared" si="46"/>
        <v>-65296.320000000007</v>
      </c>
    </row>
    <row r="143" spans="1:19" s="31" customFormat="1" ht="75" x14ac:dyDescent="0.25">
      <c r="A143" s="90">
        <v>3</v>
      </c>
      <c r="B143" s="90"/>
      <c r="C143" s="90"/>
      <c r="D143" s="67"/>
      <c r="E143" s="67" t="s">
        <v>119</v>
      </c>
      <c r="F143" s="65" t="s">
        <v>256</v>
      </c>
      <c r="G143" s="74">
        <f>G81+G83+G84+G87+G88+G94+G110+G108+G106+G91+G111+G113+G107+G118</f>
        <v>229719299.42999998</v>
      </c>
      <c r="H143" s="74">
        <f>H81+H83+H84+H87+H88+H94+H110+H108+H106+H91+H111+H113+H107+H118</f>
        <v>126459014.13</v>
      </c>
      <c r="I143" s="74">
        <f>I81+I83+I84+I87+I88+I94+I110+I108+I106+I91+I111+I113+I107+I118</f>
        <v>103260285.3</v>
      </c>
      <c r="J143" s="74">
        <f>J81+J83+J84+J87+J88+J94+J110+J108+J106+J91+J111+J113+J107+J118</f>
        <v>103260285.3</v>
      </c>
      <c r="K143" s="74">
        <f t="shared" ref="K143:N143" si="79">K81+K83+K84+K87+K88+K94+K110+K108+K106+K91+K111+K113+K107+K118</f>
        <v>106363100.31999999</v>
      </c>
      <c r="L143" s="74">
        <f t="shared" si="79"/>
        <v>87213194.49000001</v>
      </c>
      <c r="M143" s="74">
        <f t="shared" si="79"/>
        <v>19149905.829999998</v>
      </c>
      <c r="N143" s="74">
        <f t="shared" si="79"/>
        <v>19149905.829999998</v>
      </c>
      <c r="O143" s="74">
        <f>O81+O83+O84+O87+O88+O94+O110+O108</f>
        <v>4.580383878814569</v>
      </c>
      <c r="P143" s="74">
        <f t="shared" si="46"/>
        <v>-123356199.10999998</v>
      </c>
    </row>
    <row r="144" spans="1:19" s="31" customFormat="1" ht="75" x14ac:dyDescent="0.25">
      <c r="A144" s="90">
        <v>4</v>
      </c>
      <c r="B144" s="90"/>
      <c r="C144" s="90"/>
      <c r="D144" s="67"/>
      <c r="E144" s="66" t="s">
        <v>277</v>
      </c>
      <c r="F144" s="80" t="s">
        <v>278</v>
      </c>
      <c r="G144" s="74">
        <f>G136</f>
        <v>2530000</v>
      </c>
      <c r="H144" s="74">
        <f>H136</f>
        <v>2105000</v>
      </c>
      <c r="I144" s="74">
        <f t="shared" ref="I144:N144" si="80">I136</f>
        <v>425000</v>
      </c>
      <c r="J144" s="74">
        <f t="shared" si="80"/>
        <v>425000</v>
      </c>
      <c r="K144" s="74">
        <f t="shared" si="80"/>
        <v>2530000</v>
      </c>
      <c r="L144" s="74">
        <f t="shared" si="80"/>
        <v>2105000</v>
      </c>
      <c r="M144" s="74">
        <f t="shared" si="80"/>
        <v>425000</v>
      </c>
      <c r="N144" s="74">
        <f t="shared" si="80"/>
        <v>425000</v>
      </c>
      <c r="O144" s="75">
        <f t="shared" si="45"/>
        <v>1</v>
      </c>
      <c r="P144" s="74">
        <f t="shared" si="46"/>
        <v>0</v>
      </c>
    </row>
    <row r="145" spans="1:16" s="31" customFormat="1" ht="75" x14ac:dyDescent="0.25">
      <c r="A145" s="90">
        <v>5</v>
      </c>
      <c r="B145" s="90"/>
      <c r="C145" s="90"/>
      <c r="D145" s="67"/>
      <c r="E145" s="67" t="s">
        <v>130</v>
      </c>
      <c r="F145" s="65" t="s">
        <v>304</v>
      </c>
      <c r="G145" s="74">
        <f t="shared" ref="G145:N145" si="81">G85+G109</f>
        <v>28012038.559999999</v>
      </c>
      <c r="H145" s="74">
        <f t="shared" si="81"/>
        <v>300000</v>
      </c>
      <c r="I145" s="74">
        <f t="shared" si="81"/>
        <v>27712038.559999999</v>
      </c>
      <c r="J145" s="74">
        <f t="shared" si="81"/>
        <v>27712038.559999999</v>
      </c>
      <c r="K145" s="74">
        <f t="shared" si="81"/>
        <v>116154.63</v>
      </c>
      <c r="L145" s="74">
        <f t="shared" si="81"/>
        <v>0</v>
      </c>
      <c r="M145" s="74">
        <f t="shared" si="81"/>
        <v>116154.63</v>
      </c>
      <c r="N145" s="74">
        <f t="shared" si="81"/>
        <v>116154.63</v>
      </c>
      <c r="O145" s="75">
        <f t="shared" si="45"/>
        <v>4.1465968194783183E-3</v>
      </c>
      <c r="P145" s="74">
        <f t="shared" si="46"/>
        <v>-27895883.93</v>
      </c>
    </row>
    <row r="146" spans="1:16" s="31" customFormat="1" ht="93.75" x14ac:dyDescent="0.25">
      <c r="A146" s="90">
        <v>6</v>
      </c>
      <c r="B146" s="90"/>
      <c r="C146" s="90"/>
      <c r="D146" s="67"/>
      <c r="E146" s="67" t="s">
        <v>31</v>
      </c>
      <c r="F146" s="65" t="s">
        <v>300</v>
      </c>
      <c r="G146" s="74">
        <f>G20+G21+G44+G46+G48+G50+G51+G52+G54+G49+G39+G53+G60</f>
        <v>49126319</v>
      </c>
      <c r="H146" s="74">
        <f>H20+H21+H44+H46+H48+H50+H51+H52+H54+H49+H39+H53+H60</f>
        <v>49126319</v>
      </c>
      <c r="I146" s="74">
        <f t="shared" ref="I146:N146" si="82">I20+I21+I44+I46+I48+I50+I51+I52+I54+I49+I39+I53+I60</f>
        <v>0</v>
      </c>
      <c r="J146" s="74">
        <f t="shared" si="82"/>
        <v>0</v>
      </c>
      <c r="K146" s="74">
        <f t="shared" si="82"/>
        <v>34910409.07</v>
      </c>
      <c r="L146" s="74">
        <f t="shared" si="82"/>
        <v>34910409.07</v>
      </c>
      <c r="M146" s="74">
        <f t="shared" si="82"/>
        <v>0</v>
      </c>
      <c r="N146" s="74">
        <f t="shared" si="82"/>
        <v>0</v>
      </c>
      <c r="O146" s="75">
        <f t="shared" si="45"/>
        <v>0.71062537923918134</v>
      </c>
      <c r="P146" s="74">
        <f t="shared" si="46"/>
        <v>-14215909.93</v>
      </c>
    </row>
    <row r="147" spans="1:16" s="31" customFormat="1" ht="112.5" x14ac:dyDescent="0.25">
      <c r="A147" s="90">
        <v>7</v>
      </c>
      <c r="B147" s="90"/>
      <c r="C147" s="90"/>
      <c r="D147" s="67"/>
      <c r="E147" s="67" t="s">
        <v>55</v>
      </c>
      <c r="F147" s="65" t="s">
        <v>308</v>
      </c>
      <c r="G147" s="74">
        <f t="shared" ref="G147:N147" si="83">G29+G45+G55</f>
        <v>8458401</v>
      </c>
      <c r="H147" s="74">
        <f t="shared" si="83"/>
        <v>8458401</v>
      </c>
      <c r="I147" s="74">
        <f t="shared" si="83"/>
        <v>0</v>
      </c>
      <c r="J147" s="74">
        <f t="shared" si="83"/>
        <v>0</v>
      </c>
      <c r="K147" s="74">
        <f t="shared" si="83"/>
        <v>4510355.38</v>
      </c>
      <c r="L147" s="74">
        <f t="shared" si="83"/>
        <v>4510355.38</v>
      </c>
      <c r="M147" s="74">
        <f t="shared" si="83"/>
        <v>0</v>
      </c>
      <c r="N147" s="74">
        <f t="shared" si="83"/>
        <v>0</v>
      </c>
      <c r="O147" s="75">
        <f t="shared" si="45"/>
        <v>0.5332397198950487</v>
      </c>
      <c r="P147" s="74">
        <f t="shared" si="46"/>
        <v>-3948045.62</v>
      </c>
    </row>
    <row r="148" spans="1:16" s="41" customFormat="1" ht="56.25" x14ac:dyDescent="0.25">
      <c r="A148" s="90">
        <v>8</v>
      </c>
      <c r="B148" s="90"/>
      <c r="C148" s="90"/>
      <c r="D148" s="67"/>
      <c r="E148" s="67" t="s">
        <v>19</v>
      </c>
      <c r="F148" s="65" t="s">
        <v>269</v>
      </c>
      <c r="G148" s="74">
        <f>G16+G17+G18+G19+G105+G116+G135</f>
        <v>58636650.159999996</v>
      </c>
      <c r="H148" s="74">
        <f>H16+H17+H18+H19+H105+H116+H135</f>
        <v>45821109.999999993</v>
      </c>
      <c r="I148" s="74">
        <f t="shared" ref="I148:J148" si="84">I16+I17+I18+I19+I105+I116+I135</f>
        <v>12815540.16</v>
      </c>
      <c r="J148" s="74">
        <f t="shared" si="84"/>
        <v>12815540.16</v>
      </c>
      <c r="K148" s="74">
        <f>K16+K17+K18+K19+K105+K116+K135</f>
        <v>28632941.950000003</v>
      </c>
      <c r="L148" s="74">
        <f t="shared" ref="L148:N148" si="85">L16+L17+L18+L19+L105+L116+L135</f>
        <v>27988708.250000004</v>
      </c>
      <c r="M148" s="74">
        <f t="shared" si="85"/>
        <v>644233.69999999995</v>
      </c>
      <c r="N148" s="74">
        <f t="shared" si="85"/>
        <v>457802.09</v>
      </c>
      <c r="O148" s="75">
        <f>K148/G148</f>
        <v>0.48831135257335112</v>
      </c>
      <c r="P148" s="74">
        <f>K148-G148</f>
        <v>-30003708.209999993</v>
      </c>
    </row>
    <row r="149" spans="1:16" s="41" customFormat="1" ht="37.5" x14ac:dyDescent="0.25">
      <c r="A149" s="90">
        <v>9</v>
      </c>
      <c r="B149" s="90"/>
      <c r="C149" s="90"/>
      <c r="D149" s="67"/>
      <c r="E149" s="67" t="s">
        <v>54</v>
      </c>
      <c r="F149" s="65" t="s">
        <v>179</v>
      </c>
      <c r="G149" s="74">
        <f>+G34+G38+G31+G30+G35</f>
        <v>25497596</v>
      </c>
      <c r="H149" s="74">
        <f>+H34+H38+H31+H30+H35</f>
        <v>3050000</v>
      </c>
      <c r="I149" s="74">
        <f>+I34+I38+I31+I30+I35</f>
        <v>22447596</v>
      </c>
      <c r="J149" s="74">
        <f>+J34+J38+J31+J30+J35</f>
        <v>22447596</v>
      </c>
      <c r="K149" s="74">
        <f>+K34+K38+K31+K30+K35</f>
        <v>818506.56</v>
      </c>
      <c r="L149" s="74">
        <f t="shared" ref="L149:N149" si="86">+L34+L38+L31+L30+L35</f>
        <v>60345.14</v>
      </c>
      <c r="M149" s="74">
        <f t="shared" si="86"/>
        <v>758161.42</v>
      </c>
      <c r="N149" s="74">
        <f t="shared" si="86"/>
        <v>0</v>
      </c>
      <c r="O149" s="75">
        <f>K149/G149</f>
        <v>3.2101322807059927E-2</v>
      </c>
      <c r="P149" s="74">
        <f>K149-G149</f>
        <v>-24679089.440000001</v>
      </c>
    </row>
    <row r="150" spans="1:16" s="31" customFormat="1" ht="75" x14ac:dyDescent="0.25">
      <c r="A150" s="90">
        <v>10</v>
      </c>
      <c r="B150" s="90"/>
      <c r="C150" s="90"/>
      <c r="D150" s="67"/>
      <c r="E150" s="67" t="s">
        <v>169</v>
      </c>
      <c r="F150" s="65" t="s">
        <v>309</v>
      </c>
      <c r="G150" s="74">
        <f t="shared" ref="G150:N150" si="87">G22+G133+G99+G40+G119+G126+G57</f>
        <v>34504560.18</v>
      </c>
      <c r="H150" s="74">
        <f>H22+H133+H99+H40+H119+H126+H57</f>
        <v>11454048.68</v>
      </c>
      <c r="I150" s="74">
        <f t="shared" si="87"/>
        <v>23050511.5</v>
      </c>
      <c r="J150" s="74">
        <f t="shared" si="87"/>
        <v>23050511.5</v>
      </c>
      <c r="K150" s="74">
        <f t="shared" si="87"/>
        <v>19241700.909999996</v>
      </c>
      <c r="L150" s="74">
        <f t="shared" si="87"/>
        <v>3821851.65</v>
      </c>
      <c r="M150" s="74">
        <f t="shared" si="87"/>
        <v>15419849.26</v>
      </c>
      <c r="N150" s="74">
        <f t="shared" si="87"/>
        <v>14333579.300000001</v>
      </c>
      <c r="O150" s="75">
        <f t="shared" si="45"/>
        <v>0.55765675057504804</v>
      </c>
      <c r="P150" s="74">
        <f t="shared" si="46"/>
        <v>-15262859.270000003</v>
      </c>
    </row>
    <row r="151" spans="1:16" s="41" customFormat="1" ht="243.75" x14ac:dyDescent="0.25">
      <c r="A151" s="90">
        <v>11</v>
      </c>
      <c r="B151" s="90"/>
      <c r="C151" s="90"/>
      <c r="D151" s="67"/>
      <c r="E151" s="84" t="s">
        <v>293</v>
      </c>
      <c r="F151" s="80" t="s">
        <v>294</v>
      </c>
      <c r="G151" s="74">
        <f t="shared" ref="G151:N151" si="88">G23+G117</f>
        <v>5372000</v>
      </c>
      <c r="H151" s="74">
        <f t="shared" si="88"/>
        <v>1385000</v>
      </c>
      <c r="I151" s="74">
        <f t="shared" si="88"/>
        <v>3987000</v>
      </c>
      <c r="J151" s="74">
        <f t="shared" si="88"/>
        <v>3987000</v>
      </c>
      <c r="K151" s="74">
        <f t="shared" si="88"/>
        <v>2042073.69</v>
      </c>
      <c r="L151" s="74">
        <f t="shared" si="88"/>
        <v>317910.03999999998</v>
      </c>
      <c r="M151" s="74">
        <f t="shared" si="88"/>
        <v>1724163.65</v>
      </c>
      <c r="N151" s="74">
        <f t="shared" si="88"/>
        <v>1724163.65</v>
      </c>
      <c r="O151" s="75">
        <f t="shared" si="45"/>
        <v>0.38013285368577809</v>
      </c>
      <c r="P151" s="74">
        <f t="shared" si="46"/>
        <v>-3329926.31</v>
      </c>
    </row>
    <row r="152" spans="1:16" s="41" customFormat="1" ht="131.25" x14ac:dyDescent="0.25">
      <c r="A152" s="90">
        <v>12</v>
      </c>
      <c r="B152" s="90"/>
      <c r="C152" s="90"/>
      <c r="D152" s="67"/>
      <c r="E152" s="67" t="s">
        <v>171</v>
      </c>
      <c r="F152" s="65" t="s">
        <v>310</v>
      </c>
      <c r="G152" s="74">
        <f t="shared" ref="G152:N152" si="89">G114</f>
        <v>7950254.8499999996</v>
      </c>
      <c r="H152" s="74">
        <f t="shared" si="89"/>
        <v>2220000</v>
      </c>
      <c r="I152" s="74">
        <f t="shared" si="89"/>
        <v>5730254.8499999996</v>
      </c>
      <c r="J152" s="74">
        <f t="shared" si="89"/>
        <v>5730254.8499999996</v>
      </c>
      <c r="K152" s="74">
        <f t="shared" si="89"/>
        <v>285484.28999999998</v>
      </c>
      <c r="L152" s="74">
        <f t="shared" si="89"/>
        <v>0</v>
      </c>
      <c r="M152" s="74">
        <f t="shared" si="89"/>
        <v>285484.28999999998</v>
      </c>
      <c r="N152" s="74">
        <f t="shared" si="89"/>
        <v>285484.28999999998</v>
      </c>
      <c r="O152" s="75">
        <f>K152/G152</f>
        <v>3.5908822470011766E-2</v>
      </c>
      <c r="P152" s="74">
        <f>K152-G152</f>
        <v>-7664770.5599999996</v>
      </c>
    </row>
    <row r="153" spans="1:16" s="41" customFormat="1" ht="150" x14ac:dyDescent="0.25">
      <c r="A153" s="90">
        <v>13</v>
      </c>
      <c r="B153" s="90"/>
      <c r="C153" s="90"/>
      <c r="D153" s="67"/>
      <c r="E153" s="85" t="s">
        <v>172</v>
      </c>
      <c r="F153" s="86" t="s">
        <v>175</v>
      </c>
      <c r="G153" s="74">
        <f>G26+G102+G121+G92+G112+G115+G120+G93</f>
        <v>7659032.0800000001</v>
      </c>
      <c r="H153" s="74">
        <f>H26+H102+H121+H92+H112+H115+H120+H93</f>
        <v>100000</v>
      </c>
      <c r="I153" s="74">
        <f t="shared" ref="I153:N153" si="90">I26+I102+I121+I92+I112+I115+I120+I93</f>
        <v>7559032.0800000001</v>
      </c>
      <c r="J153" s="74">
        <f t="shared" si="90"/>
        <v>6014326.6400000006</v>
      </c>
      <c r="K153" s="74">
        <f t="shared" si="90"/>
        <v>3261863.02</v>
      </c>
      <c r="L153" s="74">
        <f t="shared" si="90"/>
        <v>0</v>
      </c>
      <c r="M153" s="74">
        <f t="shared" si="90"/>
        <v>3261863.02</v>
      </c>
      <c r="N153" s="74">
        <f t="shared" si="90"/>
        <v>2473526.64</v>
      </c>
      <c r="O153" s="75">
        <f>K153/G153</f>
        <v>0.42588449636053749</v>
      </c>
      <c r="P153" s="74">
        <f>K153-G153</f>
        <v>-4397169.0600000005</v>
      </c>
    </row>
    <row r="154" spans="1:16" s="31" customFormat="1" ht="150" x14ac:dyDescent="0.25">
      <c r="A154" s="90">
        <v>14</v>
      </c>
      <c r="B154" s="90"/>
      <c r="C154" s="90"/>
      <c r="D154" s="67"/>
      <c r="E154" s="66" t="s">
        <v>274</v>
      </c>
      <c r="F154" s="80" t="s">
        <v>275</v>
      </c>
      <c r="G154" s="74">
        <f t="shared" ref="G154:N154" si="91">G130</f>
        <v>1420000</v>
      </c>
      <c r="H154" s="74">
        <f t="shared" si="91"/>
        <v>1420000</v>
      </c>
      <c r="I154" s="74">
        <f t="shared" si="91"/>
        <v>0</v>
      </c>
      <c r="J154" s="74">
        <f t="shared" si="91"/>
        <v>0</v>
      </c>
      <c r="K154" s="74">
        <f t="shared" si="91"/>
        <v>1420000</v>
      </c>
      <c r="L154" s="74">
        <f t="shared" si="91"/>
        <v>1420000</v>
      </c>
      <c r="M154" s="74">
        <f t="shared" si="91"/>
        <v>0</v>
      </c>
      <c r="N154" s="74">
        <f t="shared" si="91"/>
        <v>0</v>
      </c>
      <c r="O154" s="75">
        <f t="shared" si="45"/>
        <v>1</v>
      </c>
      <c r="P154" s="74">
        <f t="shared" si="46"/>
        <v>0</v>
      </c>
    </row>
    <row r="155" spans="1:16" s="41" customFormat="1" ht="75" x14ac:dyDescent="0.25">
      <c r="A155" s="90">
        <v>15</v>
      </c>
      <c r="B155" s="90"/>
      <c r="C155" s="90"/>
      <c r="D155" s="67"/>
      <c r="E155" s="84" t="s">
        <v>196</v>
      </c>
      <c r="F155" s="80" t="s">
        <v>232</v>
      </c>
      <c r="G155" s="74">
        <f t="shared" ref="G155:N155" si="92">G32</f>
        <v>203000</v>
      </c>
      <c r="H155" s="74">
        <f t="shared" si="92"/>
        <v>203000</v>
      </c>
      <c r="I155" s="74">
        <f t="shared" si="92"/>
        <v>0</v>
      </c>
      <c r="J155" s="74">
        <f t="shared" si="92"/>
        <v>0</v>
      </c>
      <c r="K155" s="74">
        <f t="shared" si="92"/>
        <v>0</v>
      </c>
      <c r="L155" s="74">
        <f t="shared" si="92"/>
        <v>0</v>
      </c>
      <c r="M155" s="74">
        <f t="shared" si="92"/>
        <v>0</v>
      </c>
      <c r="N155" s="74">
        <f t="shared" si="92"/>
        <v>0</v>
      </c>
      <c r="O155" s="75">
        <f t="shared" si="45"/>
        <v>0</v>
      </c>
      <c r="P155" s="74">
        <f t="shared" si="46"/>
        <v>-203000</v>
      </c>
    </row>
    <row r="156" spans="1:16" s="41" customFormat="1" ht="75" x14ac:dyDescent="0.25">
      <c r="A156" s="90">
        <v>16</v>
      </c>
      <c r="B156" s="90"/>
      <c r="C156" s="90"/>
      <c r="D156" s="67"/>
      <c r="E156" s="66" t="s">
        <v>260</v>
      </c>
      <c r="F156" s="80" t="s">
        <v>261</v>
      </c>
      <c r="G156" s="74">
        <f t="shared" ref="G156:N156" si="93">G125+G98</f>
        <v>47003460</v>
      </c>
      <c r="H156" s="74">
        <f t="shared" si="93"/>
        <v>46193460</v>
      </c>
      <c r="I156" s="74">
        <f t="shared" si="93"/>
        <v>810000</v>
      </c>
      <c r="J156" s="74">
        <f t="shared" si="93"/>
        <v>810000</v>
      </c>
      <c r="K156" s="74">
        <f t="shared" si="93"/>
        <v>30732840.629999999</v>
      </c>
      <c r="L156" s="74">
        <f t="shared" si="93"/>
        <v>30732840.629999999</v>
      </c>
      <c r="M156" s="74">
        <f t="shared" si="93"/>
        <v>0</v>
      </c>
      <c r="N156" s="74">
        <f t="shared" si="93"/>
        <v>0</v>
      </c>
      <c r="O156" s="75">
        <f t="shared" si="45"/>
        <v>0.65384209226299506</v>
      </c>
      <c r="P156" s="74">
        <f t="shared" si="46"/>
        <v>-16270619.370000001</v>
      </c>
    </row>
    <row r="157" spans="1:16" s="41" customFormat="1" ht="37.5" x14ac:dyDescent="0.25">
      <c r="A157" s="90">
        <v>17</v>
      </c>
      <c r="B157" s="90"/>
      <c r="C157" s="90"/>
      <c r="D157" s="67"/>
      <c r="E157" s="66" t="s">
        <v>198</v>
      </c>
      <c r="F157" s="80" t="s">
        <v>199</v>
      </c>
      <c r="G157" s="74">
        <f>G36+G65</f>
        <v>2403800</v>
      </c>
      <c r="H157" s="74">
        <f t="shared" ref="H157:N157" si="94">H36+H65</f>
        <v>2403800</v>
      </c>
      <c r="I157" s="74">
        <f t="shared" si="94"/>
        <v>0</v>
      </c>
      <c r="J157" s="74">
        <f t="shared" si="94"/>
        <v>0</v>
      </c>
      <c r="K157" s="74">
        <f>K36+K65</f>
        <v>2371972.73</v>
      </c>
      <c r="L157" s="74">
        <f t="shared" si="94"/>
        <v>2371972.73</v>
      </c>
      <c r="M157" s="74">
        <f t="shared" si="94"/>
        <v>0</v>
      </c>
      <c r="N157" s="74">
        <f t="shared" si="94"/>
        <v>0</v>
      </c>
      <c r="O157" s="75">
        <f t="shared" si="45"/>
        <v>0.98675960146434816</v>
      </c>
      <c r="P157" s="74">
        <f t="shared" si="46"/>
        <v>-31827.270000000019</v>
      </c>
    </row>
    <row r="158" spans="1:16" s="41" customFormat="1" ht="75" x14ac:dyDescent="0.25">
      <c r="A158" s="90">
        <v>18</v>
      </c>
      <c r="B158" s="90"/>
      <c r="C158" s="90"/>
      <c r="D158" s="67"/>
      <c r="E158" s="66" t="s">
        <v>210</v>
      </c>
      <c r="F158" s="89" t="s">
        <v>301</v>
      </c>
      <c r="G158" s="74">
        <f>G63+G64+G66+G67+G68+G69</f>
        <v>1945500</v>
      </c>
      <c r="H158" s="74">
        <f t="shared" ref="H158:N158" si="95">H63+H64+H66+H67+H68+H69</f>
        <v>1474500</v>
      </c>
      <c r="I158" s="74">
        <f t="shared" si="95"/>
        <v>471000</v>
      </c>
      <c r="J158" s="74">
        <f t="shared" si="95"/>
        <v>94000</v>
      </c>
      <c r="K158" s="74">
        <f t="shared" si="95"/>
        <v>897922.4</v>
      </c>
      <c r="L158" s="74">
        <f t="shared" si="95"/>
        <v>778922.4</v>
      </c>
      <c r="M158" s="74">
        <f t="shared" si="95"/>
        <v>119000</v>
      </c>
      <c r="N158" s="74">
        <f t="shared" si="95"/>
        <v>94000</v>
      </c>
      <c r="O158" s="75">
        <f t="shared" si="45"/>
        <v>0.46153811359547675</v>
      </c>
      <c r="P158" s="74">
        <f t="shared" si="46"/>
        <v>-1047577.6</v>
      </c>
    </row>
    <row r="159" spans="1:16" s="41" customFormat="1" ht="56.25" x14ac:dyDescent="0.25">
      <c r="A159" s="90">
        <v>19</v>
      </c>
      <c r="B159" s="90"/>
      <c r="C159" s="90"/>
      <c r="D159" s="67"/>
      <c r="E159" s="66" t="s">
        <v>229</v>
      </c>
      <c r="F159" s="80" t="s">
        <v>246</v>
      </c>
      <c r="G159" s="74">
        <f t="shared" ref="G159:N159" si="96">G47+G74+G72</f>
        <v>1617900</v>
      </c>
      <c r="H159" s="74">
        <f t="shared" si="96"/>
        <v>1617900</v>
      </c>
      <c r="I159" s="74">
        <f t="shared" si="96"/>
        <v>0</v>
      </c>
      <c r="J159" s="74">
        <f t="shared" si="96"/>
        <v>0</v>
      </c>
      <c r="K159" s="74">
        <f t="shared" si="96"/>
        <v>546907.24</v>
      </c>
      <c r="L159" s="74">
        <f t="shared" si="96"/>
        <v>546907.24</v>
      </c>
      <c r="M159" s="74">
        <f t="shared" si="96"/>
        <v>0</v>
      </c>
      <c r="N159" s="74">
        <f t="shared" si="96"/>
        <v>0</v>
      </c>
      <c r="O159" s="75">
        <f>K159/G159</f>
        <v>0.33803525557821867</v>
      </c>
      <c r="P159" s="74">
        <f>K159-G159</f>
        <v>-1070992.76</v>
      </c>
    </row>
    <row r="160" spans="1:16" s="41" customFormat="1" ht="75" x14ac:dyDescent="0.25">
      <c r="A160" s="90">
        <v>20</v>
      </c>
      <c r="B160" s="90"/>
      <c r="C160" s="90"/>
      <c r="D160" s="67"/>
      <c r="E160" s="66" t="s">
        <v>230</v>
      </c>
      <c r="F160" s="80" t="s">
        <v>302</v>
      </c>
      <c r="G160" s="74">
        <f>G73+G75+G76+G77+G131</f>
        <v>3484000</v>
      </c>
      <c r="H160" s="74">
        <f t="shared" ref="H160:N160" si="97">H73+H75+H76+H77+H131</f>
        <v>3484000</v>
      </c>
      <c r="I160" s="74">
        <f t="shared" si="97"/>
        <v>0</v>
      </c>
      <c r="J160" s="74">
        <f t="shared" si="97"/>
        <v>0</v>
      </c>
      <c r="K160" s="74">
        <f t="shared" si="97"/>
        <v>2374546.2800000003</v>
      </c>
      <c r="L160" s="74">
        <f t="shared" si="97"/>
        <v>2374546.2800000003</v>
      </c>
      <c r="M160" s="74">
        <f t="shared" si="97"/>
        <v>0</v>
      </c>
      <c r="N160" s="74">
        <f t="shared" si="97"/>
        <v>0</v>
      </c>
      <c r="O160" s="75">
        <f>K160/G160</f>
        <v>0.68155748564867979</v>
      </c>
      <c r="P160" s="74">
        <f>K160-G160</f>
        <v>-1109453.7199999997</v>
      </c>
    </row>
    <row r="161" spans="1:16" s="62" customFormat="1" ht="93.75" x14ac:dyDescent="0.25">
      <c r="A161" s="90">
        <v>21</v>
      </c>
      <c r="B161" s="90"/>
      <c r="C161" s="90"/>
      <c r="D161" s="67"/>
      <c r="E161" s="66" t="s">
        <v>280</v>
      </c>
      <c r="F161" s="80" t="s">
        <v>311</v>
      </c>
      <c r="G161" s="74">
        <v>15000</v>
      </c>
      <c r="H161" s="74">
        <f t="shared" ref="H161:N161" si="98">H33</f>
        <v>15000</v>
      </c>
      <c r="I161" s="74">
        <f t="shared" si="98"/>
        <v>0</v>
      </c>
      <c r="J161" s="74">
        <f t="shared" si="98"/>
        <v>0</v>
      </c>
      <c r="K161" s="74">
        <f t="shared" si="98"/>
        <v>0</v>
      </c>
      <c r="L161" s="74">
        <f t="shared" si="98"/>
        <v>0</v>
      </c>
      <c r="M161" s="74">
        <f t="shared" si="98"/>
        <v>0</v>
      </c>
      <c r="N161" s="74">
        <f t="shared" si="98"/>
        <v>0</v>
      </c>
      <c r="O161" s="75">
        <f>K161/G161</f>
        <v>0</v>
      </c>
      <c r="P161" s="74">
        <f>K161-G161</f>
        <v>-15000</v>
      </c>
    </row>
    <row r="162" spans="1:16" s="41" customFormat="1" ht="93.75" x14ac:dyDescent="0.25">
      <c r="A162" s="90">
        <v>22</v>
      </c>
      <c r="B162" s="90"/>
      <c r="C162" s="90"/>
      <c r="D162" s="67"/>
      <c r="E162" s="84" t="s">
        <v>265</v>
      </c>
      <c r="F162" s="80" t="s">
        <v>266</v>
      </c>
      <c r="G162" s="74">
        <f>G101+G127+G41+G25+G134+G132</f>
        <v>45311000</v>
      </c>
      <c r="H162" s="74">
        <f t="shared" ref="H162:P162" si="99">H101+H127+H41+H25+H134+H132</f>
        <v>44901500</v>
      </c>
      <c r="I162" s="74">
        <f t="shared" si="99"/>
        <v>409500</v>
      </c>
      <c r="J162" s="74">
        <f t="shared" si="99"/>
        <v>409500</v>
      </c>
      <c r="K162" s="74">
        <f t="shared" si="99"/>
        <v>38653720.469999999</v>
      </c>
      <c r="L162" s="74">
        <f t="shared" si="99"/>
        <v>38244220.469999999</v>
      </c>
      <c r="M162" s="74">
        <f t="shared" si="99"/>
        <v>409500</v>
      </c>
      <c r="N162" s="74">
        <f t="shared" si="99"/>
        <v>409500</v>
      </c>
      <c r="O162" s="74">
        <f t="shared" si="99"/>
        <v>2.8124894125760065</v>
      </c>
      <c r="P162" s="74">
        <f t="shared" si="99"/>
        <v>-6657279.5300000003</v>
      </c>
    </row>
    <row r="163" spans="1:16" s="41" customFormat="1" ht="93.75" x14ac:dyDescent="0.25">
      <c r="A163" s="90">
        <v>23</v>
      </c>
      <c r="B163" s="90"/>
      <c r="C163" s="90"/>
      <c r="D163" s="67"/>
      <c r="E163" s="66" t="s">
        <v>234</v>
      </c>
      <c r="F163" s="80" t="s">
        <v>235</v>
      </c>
      <c r="G163" s="74">
        <f t="shared" ref="G163:N163" si="100">G24</f>
        <v>1780000</v>
      </c>
      <c r="H163" s="74">
        <f t="shared" si="100"/>
        <v>1780000</v>
      </c>
      <c r="I163" s="74">
        <f t="shared" si="100"/>
        <v>0</v>
      </c>
      <c r="J163" s="74">
        <f t="shared" si="100"/>
        <v>0</v>
      </c>
      <c r="K163" s="74">
        <f t="shared" si="100"/>
        <v>1231483</v>
      </c>
      <c r="L163" s="74">
        <f t="shared" si="100"/>
        <v>1231483</v>
      </c>
      <c r="M163" s="74">
        <f t="shared" si="100"/>
        <v>0</v>
      </c>
      <c r="N163" s="74">
        <f t="shared" si="100"/>
        <v>0</v>
      </c>
      <c r="O163" s="75">
        <f t="shared" si="45"/>
        <v>0.69184438202247189</v>
      </c>
      <c r="P163" s="74">
        <f t="shared" ref="P163:P168" si="101">K163-G163</f>
        <v>-548517</v>
      </c>
    </row>
    <row r="164" spans="1:16" s="63" customFormat="1" ht="150" x14ac:dyDescent="0.25">
      <c r="A164" s="90">
        <v>24</v>
      </c>
      <c r="B164" s="90"/>
      <c r="C164" s="90"/>
      <c r="D164" s="67"/>
      <c r="E164" s="84" t="s">
        <v>263</v>
      </c>
      <c r="F164" s="81" t="s">
        <v>264</v>
      </c>
      <c r="G164" s="74">
        <f t="shared" ref="G164:N164" si="102">G100</f>
        <v>1170000</v>
      </c>
      <c r="H164" s="74">
        <f t="shared" si="102"/>
        <v>0</v>
      </c>
      <c r="I164" s="74">
        <f t="shared" si="102"/>
        <v>1170000</v>
      </c>
      <c r="J164" s="74">
        <f t="shared" si="102"/>
        <v>1170000</v>
      </c>
      <c r="K164" s="74">
        <f t="shared" si="102"/>
        <v>0</v>
      </c>
      <c r="L164" s="74">
        <f t="shared" si="102"/>
        <v>0</v>
      </c>
      <c r="M164" s="74">
        <f t="shared" si="102"/>
        <v>0</v>
      </c>
      <c r="N164" s="74">
        <f t="shared" si="102"/>
        <v>0</v>
      </c>
      <c r="O164" s="75">
        <f t="shared" si="45"/>
        <v>0</v>
      </c>
      <c r="P164" s="74">
        <f t="shared" si="101"/>
        <v>-1170000</v>
      </c>
    </row>
    <row r="165" spans="1:16" s="31" customFormat="1" ht="75" x14ac:dyDescent="0.25">
      <c r="A165" s="90">
        <v>25</v>
      </c>
      <c r="B165" s="90"/>
      <c r="C165" s="90"/>
      <c r="D165" s="91"/>
      <c r="E165" s="88" t="s">
        <v>242</v>
      </c>
      <c r="F165" s="80" t="s">
        <v>312</v>
      </c>
      <c r="G165" s="74">
        <f t="shared" ref="G165:N165" si="103">G56</f>
        <v>1000000</v>
      </c>
      <c r="H165" s="74">
        <f t="shared" si="103"/>
        <v>0</v>
      </c>
      <c r="I165" s="74">
        <f t="shared" si="103"/>
        <v>1000000</v>
      </c>
      <c r="J165" s="74">
        <f t="shared" si="103"/>
        <v>1000000</v>
      </c>
      <c r="K165" s="74">
        <f t="shared" si="103"/>
        <v>0</v>
      </c>
      <c r="L165" s="74">
        <f t="shared" si="103"/>
        <v>0</v>
      </c>
      <c r="M165" s="74">
        <f t="shared" si="103"/>
        <v>0</v>
      </c>
      <c r="N165" s="74">
        <f t="shared" si="103"/>
        <v>0</v>
      </c>
      <c r="O165" s="75">
        <f t="shared" si="45"/>
        <v>0</v>
      </c>
      <c r="P165" s="74">
        <f t="shared" si="101"/>
        <v>-1000000</v>
      </c>
    </row>
    <row r="166" spans="1:16" s="31" customFormat="1" ht="131.25" x14ac:dyDescent="0.25">
      <c r="A166" s="90">
        <v>26</v>
      </c>
      <c r="B166" s="90"/>
      <c r="C166" s="90"/>
      <c r="D166" s="91"/>
      <c r="E166" s="66" t="s">
        <v>248</v>
      </c>
      <c r="F166" s="80" t="s">
        <v>249</v>
      </c>
      <c r="G166" s="74">
        <f t="shared" ref="G166:N166" si="104">G80+G86+G90+G95+G96</f>
        <v>5564291.9399999995</v>
      </c>
      <c r="H166" s="74">
        <f t="shared" si="104"/>
        <v>0</v>
      </c>
      <c r="I166" s="74">
        <f t="shared" si="104"/>
        <v>5564291.9399999995</v>
      </c>
      <c r="J166" s="74">
        <f t="shared" si="104"/>
        <v>4999999.9999999991</v>
      </c>
      <c r="K166" s="74">
        <f t="shared" si="104"/>
        <v>1479682.97</v>
      </c>
      <c r="L166" s="74">
        <f t="shared" si="104"/>
        <v>0</v>
      </c>
      <c r="M166" s="74">
        <f t="shared" si="104"/>
        <v>1479682.97</v>
      </c>
      <c r="N166" s="74">
        <f t="shared" si="104"/>
        <v>1260001.46</v>
      </c>
      <c r="O166" s="75">
        <f t="shared" si="45"/>
        <v>0.26592475483951694</v>
      </c>
      <c r="P166" s="74">
        <f t="shared" si="101"/>
        <v>-4084608.9699999997</v>
      </c>
    </row>
    <row r="167" spans="1:16" s="63" customFormat="1" ht="187.5" x14ac:dyDescent="0.25">
      <c r="A167" s="90">
        <v>27</v>
      </c>
      <c r="B167" s="90"/>
      <c r="C167" s="90"/>
      <c r="D167" s="67"/>
      <c r="E167" s="66" t="s">
        <v>250</v>
      </c>
      <c r="F167" s="80" t="s">
        <v>251</v>
      </c>
      <c r="G167" s="74">
        <f t="shared" ref="G167:N167" si="105">G97+G82</f>
        <v>5235300</v>
      </c>
      <c r="H167" s="74">
        <f t="shared" si="105"/>
        <v>4637300</v>
      </c>
      <c r="I167" s="74">
        <f t="shared" si="105"/>
        <v>598000</v>
      </c>
      <c r="J167" s="74">
        <f t="shared" si="105"/>
        <v>598000</v>
      </c>
      <c r="K167" s="74">
        <f t="shared" si="105"/>
        <v>2579389.65</v>
      </c>
      <c r="L167" s="74">
        <f t="shared" si="105"/>
        <v>2471064.69</v>
      </c>
      <c r="M167" s="74">
        <f t="shared" si="105"/>
        <v>108324.96</v>
      </c>
      <c r="N167" s="74">
        <f t="shared" si="105"/>
        <v>108324.96</v>
      </c>
      <c r="O167" s="75">
        <f t="shared" si="45"/>
        <v>0.4926918514698298</v>
      </c>
      <c r="P167" s="74">
        <f t="shared" si="101"/>
        <v>-2655910.35</v>
      </c>
    </row>
    <row r="168" spans="1:16" s="63" customFormat="1" ht="56.25" x14ac:dyDescent="0.25">
      <c r="A168" s="90">
        <v>28</v>
      </c>
      <c r="B168" s="90"/>
      <c r="C168" s="90"/>
      <c r="D168" s="67"/>
      <c r="E168" s="83" t="s">
        <v>279</v>
      </c>
      <c r="F168" s="81" t="s">
        <v>287</v>
      </c>
      <c r="G168" s="74">
        <f>G137</f>
        <v>1029500</v>
      </c>
      <c r="H168" s="74">
        <f>H137</f>
        <v>0</v>
      </c>
      <c r="I168" s="74">
        <f t="shared" ref="I168:N168" si="106">I137</f>
        <v>1029500</v>
      </c>
      <c r="J168" s="74">
        <f t="shared" si="106"/>
        <v>1029500</v>
      </c>
      <c r="K168" s="74">
        <f t="shared" si="106"/>
        <v>1029500</v>
      </c>
      <c r="L168" s="74">
        <f t="shared" si="106"/>
        <v>0</v>
      </c>
      <c r="M168" s="74">
        <f t="shared" si="106"/>
        <v>1029500</v>
      </c>
      <c r="N168" s="74">
        <f t="shared" si="106"/>
        <v>1029500</v>
      </c>
      <c r="O168" s="75">
        <f t="shared" si="45"/>
        <v>1</v>
      </c>
      <c r="P168" s="74">
        <f t="shared" si="101"/>
        <v>0</v>
      </c>
    </row>
    <row r="169" spans="1:16" ht="187.5" x14ac:dyDescent="0.3">
      <c r="A169" s="92">
        <v>29</v>
      </c>
      <c r="B169" s="92"/>
      <c r="C169" s="92"/>
      <c r="D169" s="93"/>
      <c r="E169" s="83" t="s">
        <v>322</v>
      </c>
      <c r="F169" s="81" t="s">
        <v>323</v>
      </c>
      <c r="G169" s="74">
        <f>G124</f>
        <v>1500000</v>
      </c>
      <c r="H169" s="74">
        <f t="shared" ref="H169:N169" si="107">H124</f>
        <v>1500000</v>
      </c>
      <c r="I169" s="74">
        <f t="shared" si="107"/>
        <v>0</v>
      </c>
      <c r="J169" s="74">
        <f t="shared" si="107"/>
        <v>0</v>
      </c>
      <c r="K169" s="74">
        <f t="shared" si="107"/>
        <v>787541.28</v>
      </c>
      <c r="L169" s="74">
        <f t="shared" si="107"/>
        <v>787541.28</v>
      </c>
      <c r="M169" s="74">
        <f t="shared" si="107"/>
        <v>0</v>
      </c>
      <c r="N169" s="74">
        <f t="shared" si="107"/>
        <v>0</v>
      </c>
      <c r="O169" s="75">
        <f t="shared" ref="O169" si="108">K169/G169</f>
        <v>0.52502751999999997</v>
      </c>
      <c r="P169" s="74">
        <f t="shared" ref="P169" si="109">K169-G169</f>
        <v>-712458.72</v>
      </c>
    </row>
    <row r="170" spans="1:16" ht="75" x14ac:dyDescent="0.3">
      <c r="A170" s="92">
        <v>30</v>
      </c>
      <c r="B170" s="92"/>
      <c r="C170" s="92"/>
      <c r="D170" s="93"/>
      <c r="E170" s="83" t="s">
        <v>325</v>
      </c>
      <c r="F170" s="81" t="s">
        <v>326</v>
      </c>
      <c r="G170" s="74">
        <f>G138</f>
        <v>500000</v>
      </c>
      <c r="H170" s="74">
        <f t="shared" ref="H170:N170" si="110">H138</f>
        <v>119140</v>
      </c>
      <c r="I170" s="74">
        <f t="shared" si="110"/>
        <v>380860</v>
      </c>
      <c r="J170" s="74">
        <f t="shared" si="110"/>
        <v>380860</v>
      </c>
      <c r="K170" s="74">
        <f t="shared" si="110"/>
        <v>500000</v>
      </c>
      <c r="L170" s="74">
        <f t="shared" si="110"/>
        <v>119140</v>
      </c>
      <c r="M170" s="74">
        <f t="shared" si="110"/>
        <v>380860</v>
      </c>
      <c r="N170" s="74">
        <f t="shared" si="110"/>
        <v>380860</v>
      </c>
      <c r="O170" s="75">
        <f t="shared" ref="O170" si="111">K170/G170</f>
        <v>1</v>
      </c>
      <c r="P170" s="74">
        <f t="shared" ref="P170" si="112">K170-G170</f>
        <v>0</v>
      </c>
    </row>
    <row r="171" spans="1:16" ht="168.75" x14ac:dyDescent="0.3">
      <c r="A171" s="92">
        <v>31</v>
      </c>
      <c r="B171" s="92"/>
      <c r="C171" s="92"/>
      <c r="D171" s="93"/>
      <c r="E171" s="83" t="s">
        <v>327</v>
      </c>
      <c r="F171" s="81" t="s">
        <v>326</v>
      </c>
      <c r="G171" s="74">
        <f>G139</f>
        <v>1500000</v>
      </c>
      <c r="H171" s="74">
        <f t="shared" ref="H171:N171" si="113">H139</f>
        <v>0</v>
      </c>
      <c r="I171" s="74">
        <f t="shared" si="113"/>
        <v>1500000</v>
      </c>
      <c r="J171" s="74">
        <f t="shared" si="113"/>
        <v>1500000</v>
      </c>
      <c r="K171" s="74">
        <f t="shared" si="113"/>
        <v>1500000</v>
      </c>
      <c r="L171" s="74">
        <f t="shared" si="113"/>
        <v>0</v>
      </c>
      <c r="M171" s="74">
        <f t="shared" si="113"/>
        <v>1500000</v>
      </c>
      <c r="N171" s="74">
        <f t="shared" si="113"/>
        <v>1500000</v>
      </c>
      <c r="O171" s="75">
        <f t="shared" ref="O171" si="114">K171/G171</f>
        <v>1</v>
      </c>
      <c r="P171" s="74">
        <f t="shared" ref="P171" si="115">K171-G171</f>
        <v>0</v>
      </c>
    </row>
    <row r="172" spans="1:16" x14ac:dyDescent="0.25">
      <c r="G172" s="79"/>
      <c r="H172" s="79"/>
      <c r="I172" s="79"/>
      <c r="J172" s="79"/>
      <c r="K172" s="79"/>
      <c r="L172" s="79"/>
      <c r="M172" s="79"/>
      <c r="N172" s="79"/>
    </row>
    <row r="174" spans="1:16" ht="18.75" x14ac:dyDescent="0.25">
      <c r="F174" s="105" t="s">
        <v>182</v>
      </c>
      <c r="G174" s="105"/>
      <c r="H174" s="105"/>
      <c r="I174" s="31"/>
      <c r="J174" s="31"/>
      <c r="K174" s="31"/>
      <c r="L174" s="37" t="s">
        <v>183</v>
      </c>
      <c r="M174" s="31"/>
    </row>
    <row r="175" spans="1:16" ht="18.75" x14ac:dyDescent="0.3">
      <c r="F175" s="37"/>
      <c r="G175" s="37"/>
      <c r="H175" s="37"/>
      <c r="I175" s="37"/>
      <c r="J175" s="37"/>
      <c r="K175" s="38"/>
      <c r="L175" s="38"/>
      <c r="M175" s="38"/>
    </row>
    <row r="176" spans="1:16" x14ac:dyDescent="0.25">
      <c r="G176" s="79">
        <f>SUM(G141:G171)</f>
        <v>580901903.20000005</v>
      </c>
      <c r="H176" s="79">
        <f t="shared" ref="H176:P176" si="116">SUM(H141:H171)</f>
        <v>360981492.81</v>
      </c>
      <c r="I176" s="79">
        <f t="shared" si="116"/>
        <v>219920410.39000002</v>
      </c>
      <c r="J176" s="79">
        <f t="shared" si="116"/>
        <v>217434413.00999999</v>
      </c>
      <c r="K176" s="79">
        <f t="shared" si="116"/>
        <v>289392100.14999998</v>
      </c>
      <c r="L176" s="79">
        <f t="shared" si="116"/>
        <v>242580416.41999999</v>
      </c>
      <c r="M176" s="79">
        <f t="shared" si="116"/>
        <v>46811683.729999997</v>
      </c>
      <c r="N176" s="79">
        <f t="shared" si="116"/>
        <v>43747802.849999994</v>
      </c>
      <c r="O176" s="82">
        <f>K176/G176</f>
        <v>0.49817722847150753</v>
      </c>
      <c r="P176" s="79">
        <f t="shared" si="116"/>
        <v>-291509803.05000007</v>
      </c>
    </row>
    <row r="177" spans="7:16" x14ac:dyDescent="0.25">
      <c r="G177" s="79">
        <f>G140-G176</f>
        <v>0</v>
      </c>
      <c r="H177" s="79">
        <f t="shared" ref="H177:P177" si="117">H140-H176</f>
        <v>0</v>
      </c>
      <c r="I177" s="79">
        <f t="shared" si="117"/>
        <v>0</v>
      </c>
      <c r="J177" s="79">
        <f t="shared" si="117"/>
        <v>0</v>
      </c>
      <c r="K177" s="79">
        <f t="shared" si="117"/>
        <v>0</v>
      </c>
      <c r="L177" s="79">
        <f t="shared" si="117"/>
        <v>0</v>
      </c>
      <c r="M177" s="79">
        <f t="shared" si="117"/>
        <v>0</v>
      </c>
      <c r="N177" s="79">
        <f t="shared" si="117"/>
        <v>0</v>
      </c>
      <c r="O177" s="79">
        <f>O140-O176</f>
        <v>0</v>
      </c>
      <c r="P177" s="79">
        <f t="shared" si="117"/>
        <v>0</v>
      </c>
    </row>
  </sheetData>
  <mergeCells count="47">
    <mergeCell ref="D58:E58"/>
    <mergeCell ref="D59:E59"/>
    <mergeCell ref="N3:O3"/>
    <mergeCell ref="O10:P10"/>
    <mergeCell ref="D14:E14"/>
    <mergeCell ref="D15:E15"/>
    <mergeCell ref="K10:N10"/>
    <mergeCell ref="I11:J11"/>
    <mergeCell ref="F10:F12"/>
    <mergeCell ref="G10:J10"/>
    <mergeCell ref="A10:A12"/>
    <mergeCell ref="B10:B12"/>
    <mergeCell ref="C10:C12"/>
    <mergeCell ref="D10:D12"/>
    <mergeCell ref="E10:E12"/>
    <mergeCell ref="D123:E123"/>
    <mergeCell ref="A6:B6"/>
    <mergeCell ref="G11:G12"/>
    <mergeCell ref="H11:H12"/>
    <mergeCell ref="H1:J1"/>
    <mergeCell ref="H2:J2"/>
    <mergeCell ref="H3:J3"/>
    <mergeCell ref="H4:J4"/>
    <mergeCell ref="A5:P5"/>
    <mergeCell ref="K11:K12"/>
    <mergeCell ref="L11:L12"/>
    <mergeCell ref="M11:N11"/>
    <mergeCell ref="O11:O12"/>
    <mergeCell ref="P11:P12"/>
    <mergeCell ref="N1:O1"/>
    <mergeCell ref="N2:O2"/>
    <mergeCell ref="D128:E128"/>
    <mergeCell ref="F174:H174"/>
    <mergeCell ref="D27:E27"/>
    <mergeCell ref="D28:E28"/>
    <mergeCell ref="D42:E42"/>
    <mergeCell ref="D43:E43"/>
    <mergeCell ref="D70:E70"/>
    <mergeCell ref="D61:E61"/>
    <mergeCell ref="D62:E62"/>
    <mergeCell ref="D71:E71"/>
    <mergeCell ref="D78:E78"/>
    <mergeCell ref="D79:E79"/>
    <mergeCell ref="D129:E129"/>
    <mergeCell ref="D103:E103"/>
    <mergeCell ref="D104:E104"/>
    <mergeCell ref="D122:E122"/>
  </mergeCells>
  <pageMargins left="0.51181102362204722" right="0.19685039370078741" top="0.55118110236220474" bottom="0.35433070866141736" header="0.31496062992125984" footer="0.31496062992125984"/>
  <pageSetup paperSize="9" scale="38" fitToWidth="12" fitToHeight="12" orientation="landscape" r:id="rId1"/>
  <headerFooter differentFirst="1" alignWithMargins="0">
    <oddHeader>&amp;C&amp;P</oddHeader>
  </headerFooter>
  <rowBreaks count="1" manualBreakCount="1">
    <brk id="50"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Natasha-findep</cp:lastModifiedBy>
  <cp:lastPrinted>2023-11-09T14:53:18Z</cp:lastPrinted>
  <dcterms:created xsi:type="dcterms:W3CDTF">2021-07-09T07:36:06Z</dcterms:created>
  <dcterms:modified xsi:type="dcterms:W3CDTF">2023-11-09T14:54:44Z</dcterms:modified>
</cp:coreProperties>
</file>