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-105" yWindow="-105" windowWidth="23250" windowHeight="12720" tabRatio="599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'2023'!$A$1:$AH$70</definedName>
  </definedNames>
  <calcPr calcId="152511"/>
</workbook>
</file>

<file path=xl/calcChain.xml><?xml version="1.0" encoding="utf-8"?>
<calcChain xmlns="http://schemas.openxmlformats.org/spreadsheetml/2006/main">
  <c r="AH68" i="2" l="1"/>
  <c r="AG68" i="2"/>
  <c r="AD63" i="2"/>
  <c r="N64" i="2"/>
  <c r="M64" i="2"/>
  <c r="V11" i="2" l="1"/>
  <c r="AD50" i="2" l="1"/>
  <c r="AD44" i="2"/>
  <c r="AD32" i="2"/>
  <c r="AD18" i="2"/>
  <c r="Z50" i="2"/>
  <c r="Y50" i="2"/>
  <c r="Z32" i="2"/>
  <c r="Y32" i="2"/>
  <c r="Z18" i="2"/>
  <c r="Y18" i="2"/>
  <c r="N50" i="2"/>
  <c r="M50" i="2"/>
  <c r="N44" i="2"/>
  <c r="M44" i="2"/>
  <c r="N32" i="2"/>
  <c r="M32" i="2"/>
  <c r="N18" i="2"/>
  <c r="M18" i="2"/>
  <c r="H50" i="2"/>
  <c r="G50" i="2"/>
  <c r="H44" i="2"/>
  <c r="G44" i="2"/>
  <c r="H32" i="2"/>
  <c r="G32" i="2"/>
  <c r="H18" i="2"/>
  <c r="G18" i="2"/>
  <c r="O14" i="2"/>
  <c r="P14" i="2"/>
  <c r="M62" i="2" l="1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AC66" i="2"/>
  <c r="AC57" i="2"/>
  <c r="AC53" i="2"/>
  <c r="AC50" i="2"/>
  <c r="AC47" i="2"/>
  <c r="AC44" i="2"/>
  <c r="AC32" i="2"/>
  <c r="AC18" i="2"/>
  <c r="AC10" i="2"/>
  <c r="Z66" i="2"/>
  <c r="Y66" i="2"/>
  <c r="Z57" i="2"/>
  <c r="Y57" i="2"/>
  <c r="Z53" i="2"/>
  <c r="Y53" i="2"/>
  <c r="Z16" i="2"/>
  <c r="Y16" i="2"/>
  <c r="Z10" i="2"/>
  <c r="Y10" i="2"/>
  <c r="X66" i="2"/>
  <c r="W66" i="2"/>
  <c r="X57" i="2"/>
  <c r="W57" i="2"/>
  <c r="X53" i="2"/>
  <c r="X32" i="2"/>
  <c r="W32" i="2"/>
  <c r="X18" i="2"/>
  <c r="X16" i="2" s="1"/>
  <c r="W18" i="2"/>
  <c r="X10" i="2"/>
  <c r="W10" i="2"/>
  <c r="V67" i="2"/>
  <c r="U67" i="2"/>
  <c r="T57" i="2"/>
  <c r="S57" i="2"/>
  <c r="T53" i="2"/>
  <c r="S53" i="2"/>
  <c r="T10" i="2"/>
  <c r="S10" i="2"/>
  <c r="R66" i="2"/>
  <c r="Q66" i="2"/>
  <c r="R57" i="2"/>
  <c r="Q57" i="2"/>
  <c r="R53" i="2"/>
  <c r="Q53" i="2"/>
  <c r="R50" i="2"/>
  <c r="Q50" i="2"/>
  <c r="R47" i="2"/>
  <c r="Q47" i="2"/>
  <c r="R44" i="2"/>
  <c r="Q44" i="2"/>
  <c r="R32" i="2"/>
  <c r="Q32" i="2"/>
  <c r="R18" i="2"/>
  <c r="Q18" i="2"/>
  <c r="R10" i="2"/>
  <c r="Q10" i="2"/>
  <c r="P67" i="2"/>
  <c r="O67" i="2"/>
  <c r="N57" i="2"/>
  <c r="M57" i="2"/>
  <c r="N53" i="2"/>
  <c r="M53" i="2"/>
  <c r="N10" i="2"/>
  <c r="M10" i="2"/>
  <c r="L66" i="2"/>
  <c r="K66" i="2"/>
  <c r="L57" i="2"/>
  <c r="K57" i="2"/>
  <c r="L53" i="2"/>
  <c r="K53" i="2"/>
  <c r="L50" i="2"/>
  <c r="K50" i="2"/>
  <c r="L47" i="2"/>
  <c r="K47" i="2"/>
  <c r="L44" i="2"/>
  <c r="K44" i="2"/>
  <c r="L32" i="2"/>
  <c r="K32" i="2"/>
  <c r="L18" i="2"/>
  <c r="K18" i="2"/>
  <c r="L10" i="2"/>
  <c r="K10" i="2"/>
  <c r="J67" i="2"/>
  <c r="I67" i="2"/>
  <c r="H57" i="2"/>
  <c r="G57" i="2"/>
  <c r="H53" i="2"/>
  <c r="G53" i="2"/>
  <c r="H10" i="2"/>
  <c r="G10" i="2"/>
  <c r="F66" i="2"/>
  <c r="E66" i="2"/>
  <c r="F57" i="2"/>
  <c r="E57" i="2"/>
  <c r="F53" i="2"/>
  <c r="E53" i="2"/>
  <c r="F50" i="2"/>
  <c r="E50" i="2"/>
  <c r="F47" i="2"/>
  <c r="E47" i="2"/>
  <c r="F44" i="2"/>
  <c r="E44" i="2"/>
  <c r="F32" i="2"/>
  <c r="E32" i="2"/>
  <c r="F18" i="2"/>
  <c r="E18" i="2"/>
  <c r="F10" i="2"/>
  <c r="E10" i="2"/>
  <c r="K16" i="2" l="1"/>
  <c r="K68" i="2" s="1"/>
  <c r="R16" i="2"/>
  <c r="R68" i="2" s="1"/>
  <c r="AC16" i="2"/>
  <c r="AC68" i="2" s="1"/>
  <c r="L16" i="2"/>
  <c r="L68" i="2" s="1"/>
  <c r="W16" i="2"/>
  <c r="W68" i="2" s="1"/>
  <c r="Q16" i="2"/>
  <c r="Q68" i="2" s="1"/>
  <c r="X68" i="2"/>
  <c r="E16" i="2"/>
  <c r="E68" i="2" s="1"/>
  <c r="F16" i="2"/>
  <c r="F68" i="2" s="1"/>
  <c r="AH67" i="2"/>
  <c r="AD16" i="2"/>
  <c r="AD68" i="2" s="1"/>
  <c r="AE68" i="2" s="1"/>
  <c r="Z68" i="2"/>
  <c r="Y68" i="2"/>
  <c r="S16" i="2"/>
  <c r="S68" i="2" s="1"/>
  <c r="U68" i="2" s="1"/>
  <c r="T16" i="2"/>
  <c r="T68" i="2" s="1"/>
  <c r="N16" i="2"/>
  <c r="N68" i="2" s="1"/>
  <c r="M16" i="2"/>
  <c r="M68" i="2" s="1"/>
  <c r="G16" i="2"/>
  <c r="G68" i="2" s="1"/>
  <c r="H16" i="2"/>
  <c r="H68" i="2" s="1"/>
  <c r="AE14" i="2"/>
  <c r="AF13" i="2"/>
  <c r="AE13" i="2"/>
  <c r="AB13" i="2"/>
  <c r="AA13" i="2"/>
  <c r="P13" i="2"/>
  <c r="O13" i="2"/>
  <c r="AE12" i="2"/>
  <c r="AA68" i="2" l="1"/>
  <c r="P68" i="2"/>
  <c r="V68" i="2"/>
  <c r="J68" i="2"/>
  <c r="I68" i="2"/>
  <c r="AB68" i="2"/>
  <c r="O68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28" i="2"/>
  <c r="AA28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F53" i="2"/>
  <c r="AH53" i="2" s="1"/>
  <c r="O66" i="2"/>
  <c r="U66" i="2"/>
  <c r="J16" i="2"/>
  <c r="AF57" i="2"/>
  <c r="AH57" i="2" s="1"/>
  <c r="AF10" i="2"/>
  <c r="AH10" i="2" s="1"/>
  <c r="P66" i="2" l="1"/>
  <c r="V66" i="2"/>
  <c r="I66" i="2"/>
  <c r="AE16" i="2"/>
  <c r="AB16" i="2"/>
  <c r="AA16" i="2"/>
  <c r="U16" i="2"/>
  <c r="V16" i="2"/>
  <c r="P16" i="2"/>
  <c r="O16" i="2"/>
  <c r="I16" i="2"/>
  <c r="J66" i="2"/>
  <c r="AF16" i="2"/>
  <c r="AH16" i="2" l="1"/>
  <c r="AF68" i="2"/>
  <c r="AH66" i="2"/>
</calcChain>
</file>

<file path=xl/sharedStrings.xml><?xml version="1.0" encoding="utf-8"?>
<sst xmlns="http://schemas.openxmlformats.org/spreadsheetml/2006/main" count="173" uniqueCount="117">
  <si>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</si>
  <si>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</si>
  <si>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</si>
  <si>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</si>
  <si>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</si>
  <si>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</si>
  <si>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</si>
  <si>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</si>
  <si>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</si>
  <si>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</si>
  <si>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</si>
  <si>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</si>
  <si>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</si>
  <si>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</si>
  <si>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</si>
  <si>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</si>
  <si>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</si>
  <si>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</si>
  <si>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</si>
  <si>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</si>
  <si>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</si>
  <si>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</si>
  <si>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</si>
  <si>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</si>
  <si>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</si>
  <si>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</si>
  <si>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</si>
  <si>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</si>
  <si>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</si>
  <si>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</si>
  <si>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</si>
  <si>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</si>
  <si>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</si>
  <si>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</si>
  <si>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</si>
  <si>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</si>
  <si>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</si>
  <si>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</si>
  <si>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</si>
  <si>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</si>
  <si>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</si>
  <si>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</si>
  <si>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</si>
  <si>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</si>
  <si>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</si>
  <si>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</si>
  <si>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</si>
  <si>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</si>
  <si>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</si>
  <si>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</si>
  <si>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</si>
  <si>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</si>
  <si>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</si>
  <si>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</si>
  <si>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</si>
  <si>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</si>
  <si>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</si>
  <si>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</si>
  <si>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</si>
  <si>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</si>
  <si>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</si>
  <si>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</si>
  <si>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</si>
  <si>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</si>
  <si>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</si>
  <si>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</si>
  <si>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</si>
  <si>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</si>
  <si>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</si>
  <si>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</si>
  <si>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</si>
  <si>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</si>
  <si>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</si>
  <si>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</si>
  <si>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</si>
  <si>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</si>
  <si>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</si>
  <si>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</si>
  <si>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</si>
  <si>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</si>
  <si>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</si>
  <si>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</si>
  <si>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</si>
  <si>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</si>
  <si>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</si>
  <si>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</si>
  <si>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</si>
  <si>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</si>
  <si>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</si>
  <si>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</si>
  <si>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</si>
  <si>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</si>
  <si>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</si>
  <si>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</si>
  <si>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</si>
  <si>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</si>
  <si>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</si>
  <si>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</si>
  <si>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</si>
  <si>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</si>
  <si>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</si>
  <si>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</si>
  <si>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</si>
  <si>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</si>
  <si>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</si>
  <si>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</si>
  <si>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</si>
  <si>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</si>
  <si>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</si>
  <si>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</si>
  <si>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</si>
  <si>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до  рішення Чорноморської міської ради</t>
  </si>
  <si>
    <t>від                 2023  №               -VIII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</si>
  <si>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9 місяців 2023 року</t>
  </si>
  <si>
    <t xml:space="preserve">                                                      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</si>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</sst>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  <numFmt numFmtId="169" formatCode="#,##0.0000000"/>
    <numFmt numFmtId="170" formatCode="#,##0.00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9" fillId="0" borderId="0"/>
  </cellStyleXfs>
  <cellXfs count="1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Fill="1" applyBorder="1"/>
    <xf numFmtId="0" fontId="6" fillId="2" borderId="1" xfId="1" applyFont="1" applyFill="1" applyBorder="1" applyAlignment="1">
      <alignment horizontal="left" vertical="center" wrapText="1"/>
    </xf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166" fontId="1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3" fontId="1" fillId="2" borderId="1" xfId="0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/>
    <xf numFmtId="3" fontId="8" fillId="2" borderId="1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3" fontId="1" fillId="2" borderId="1" xfId="0" quotePrefix="1" applyNumberFormat="1" applyFont="1" applyFill="1" applyBorder="1"/>
    <xf numFmtId="166" fontId="8" fillId="2" borderId="1" xfId="0" applyNumberFormat="1" applyFont="1" applyFill="1" applyBorder="1"/>
    <xf numFmtId="0" fontId="8" fillId="0" borderId="0" xfId="0" applyFont="1"/>
    <xf numFmtId="166" fontId="8" fillId="2" borderId="1" xfId="0" applyNumberFormat="1" applyFont="1" applyFill="1" applyBorder="1" applyAlignment="1"/>
    <xf numFmtId="3" fontId="8" fillId="2" borderId="1" xfId="0" applyNumberFormat="1" applyFont="1" applyFill="1" applyBorder="1"/>
    <xf numFmtId="166" fontId="1" fillId="2" borderId="1" xfId="0" applyNumberFormat="1" applyFont="1" applyFill="1" applyBorder="1"/>
    <xf numFmtId="4" fontId="3" fillId="3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/>
    <xf numFmtId="1" fontId="8" fillId="2" borderId="1" xfId="0" applyNumberFormat="1" applyFont="1" applyFill="1" applyBorder="1"/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5" fontId="7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165" fontId="13" fillId="2" borderId="0" xfId="0" applyNumberFormat="1" applyFont="1" applyFill="1" applyBorder="1"/>
    <xf numFmtId="3" fontId="13" fillId="2" borderId="0" xfId="0" applyNumberFormat="1" applyFont="1" applyFill="1" applyBorder="1"/>
    <xf numFmtId="167" fontId="8" fillId="2" borderId="1" xfId="0" applyNumberFormat="1" applyFont="1" applyFill="1" applyBorder="1"/>
    <xf numFmtId="3" fontId="14" fillId="2" borderId="1" xfId="0" applyNumberFormat="1" applyFont="1" applyFill="1" applyBorder="1"/>
    <xf numFmtId="166" fontId="15" fillId="2" borderId="1" xfId="0" applyNumberFormat="1" applyFont="1" applyFill="1" applyBorder="1"/>
    <xf numFmtId="3" fontId="12" fillId="2" borderId="1" xfId="0" applyNumberFormat="1" applyFont="1" applyFill="1" applyBorder="1"/>
    <xf numFmtId="4" fontId="3" fillId="3" borderId="1" xfId="0" applyNumberFormat="1" applyFont="1" applyFill="1" applyBorder="1"/>
    <xf numFmtId="167" fontId="3" fillId="3" borderId="1" xfId="0" applyNumberFormat="1" applyFont="1" applyFill="1" applyBorder="1"/>
    <xf numFmtId="168" fontId="1" fillId="2" borderId="1" xfId="0" applyNumberFormat="1" applyFont="1" applyFill="1" applyBorder="1"/>
    <xf numFmtId="168" fontId="1" fillId="0" borderId="1" xfId="0" applyNumberFormat="1" applyFont="1" applyFill="1" applyBorder="1"/>
    <xf numFmtId="167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9" fontId="1" fillId="2" borderId="1" xfId="0" applyNumberFormat="1" applyFont="1" applyFill="1" applyBorder="1"/>
    <xf numFmtId="1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170" fontId="1" fillId="2" borderId="1" xfId="0" applyNumberFormat="1" applyFont="1" applyFill="1" applyBorder="1"/>
    <xf numFmtId="3" fontId="15" fillId="2" borderId="1" xfId="0" applyNumberFormat="1" applyFont="1" applyFill="1" applyBorder="1"/>
    <xf numFmtId="4" fontId="1" fillId="0" borderId="1" xfId="0" applyNumberFormat="1" applyFont="1" applyFill="1" applyBorder="1"/>
    <xf numFmtId="170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170" fontId="1" fillId="2" borderId="1" xfId="0" applyNumberFormat="1" applyFont="1" applyFill="1" applyBorder="1"/>
    <xf numFmtId="165" fontId="1" fillId="0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165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4" fontId="3" fillId="3" borderId="1" xfId="0" applyNumberFormat="1" applyFont="1" applyFill="1" applyBorder="1"/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168" fontId="0" fillId="0" borderId="1" xfId="0" applyNumberFormat="1" applyFont="1" applyBorder="1"/>
    <xf numFmtId="4" fontId="8" fillId="2" borderId="1" xfId="0" applyNumberFormat="1" applyFont="1" applyFill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left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0"/>
  <sheetViews>
    <sheetView showZeros="0" tabSelected="1" view="pageBreakPreview" zoomScale="60" zoomScaleNormal="80" workbookViewId="0">
      <pane xSplit="4" ySplit="9" topLeftCell="E62" activePane="bottomRight" state="frozen"/>
      <selection pane="topRight" activeCell="E1" sqref="E1"/>
      <selection pane="bottomLeft" activeCell="A12" sqref="A12"/>
      <selection pane="bottomRight" activeCell="R61" sqref="R61"/>
    </sheetView>
  </sheetViews>
  <sheetFormatPr defaultColWidth="9.140625" defaultRowHeight="15.75" x14ac:dyDescent="0.25"/>
  <cols>
    <col min="1" max="1" width="11.7109375" style="1" customWidth="1"/>
    <col min="2" max="2" width="9.42578125" style="1" customWidth="1"/>
    <col min="3" max="3" width="10.140625" style="1" customWidth="1"/>
    <col min="4" max="4" width="58.42578125" style="1" customWidth="1"/>
    <col min="5" max="5" width="13" style="5" customWidth="1"/>
    <col min="6" max="6" width="15.28515625" style="23" customWidth="1"/>
    <col min="7" max="7" width="14.28515625" style="23" customWidth="1"/>
    <col min="8" max="8" width="14.85546875" style="23" customWidth="1"/>
    <col min="9" max="10" width="13" style="23" customWidth="1"/>
    <col min="11" max="11" width="12.140625" style="5" customWidth="1"/>
    <col min="12" max="12" width="12.7109375" style="5" customWidth="1"/>
    <col min="13" max="13" width="13" style="5" customWidth="1"/>
    <col min="14" max="14" width="11.7109375" style="5" customWidth="1"/>
    <col min="15" max="15" width="12.7109375" style="5" customWidth="1"/>
    <col min="16" max="16" width="11.7109375" style="5" customWidth="1"/>
    <col min="17" max="17" width="12.7109375" style="23" customWidth="1"/>
    <col min="18" max="18" width="14" style="23" customWidth="1"/>
    <col min="19" max="22" width="12.7109375" style="23" customWidth="1"/>
    <col min="23" max="23" width="15.28515625" style="23" customWidth="1"/>
    <col min="24" max="24" width="12.7109375" style="23" customWidth="1"/>
    <col min="25" max="25" width="15" style="23" customWidth="1"/>
    <col min="26" max="28" width="11.85546875" style="23" customWidth="1"/>
    <col min="29" max="29" width="15.42578125" style="5" customWidth="1"/>
    <col min="30" max="31" width="12.7109375" style="5" customWidth="1"/>
    <col min="32" max="32" width="15" style="5" customWidth="1"/>
    <col min="33" max="33" width="13.28515625" style="5" customWidth="1"/>
    <col min="34" max="34" width="10.42578125" style="1" bestFit="1" customWidth="1"/>
    <col min="35" max="16384" width="9.140625" style="1"/>
  </cols>
  <sheetData>
    <row r="1" spans="1:34" x14ac:dyDescent="0.25">
      <c r="D1" s="19"/>
      <c r="E1" s="20"/>
      <c r="F1" s="22"/>
      <c r="G1" s="22"/>
      <c r="H1" s="22"/>
      <c r="I1" s="22"/>
      <c r="J1" s="22"/>
      <c r="K1" s="1"/>
      <c r="L1" s="1"/>
      <c r="M1" s="89"/>
      <c r="N1" s="89"/>
      <c r="O1" s="90"/>
      <c r="P1" s="1"/>
      <c r="T1" s="149" t="s">
        <v>105</v>
      </c>
      <c r="U1" s="149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4" x14ac:dyDescent="0.25">
      <c r="D2" s="19"/>
      <c r="E2" s="20"/>
      <c r="F2" s="22"/>
      <c r="G2" s="22"/>
      <c r="H2" s="22"/>
      <c r="I2" s="22"/>
      <c r="J2" s="22"/>
      <c r="K2" s="1"/>
      <c r="L2" s="1"/>
      <c r="M2" s="89"/>
      <c r="N2" s="89"/>
      <c r="O2" s="90"/>
      <c r="P2" s="1"/>
      <c r="T2" s="149" t="s">
        <v>111</v>
      </c>
      <c r="U2" s="149"/>
      <c r="V2" s="149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4" ht="16.5" customHeight="1" x14ac:dyDescent="0.25">
      <c r="K3" s="1"/>
      <c r="L3" s="1"/>
      <c r="M3" s="91"/>
      <c r="N3" s="91"/>
      <c r="O3" s="90"/>
      <c r="P3" s="1"/>
      <c r="T3" s="23" t="s">
        <v>112</v>
      </c>
      <c r="U3" s="91"/>
      <c r="X3" s="29"/>
      <c r="Y3" s="29"/>
      <c r="Z3" s="29"/>
      <c r="AA3" s="29"/>
      <c r="AB3" s="29"/>
      <c r="AC3" s="29"/>
      <c r="AD3" s="29"/>
      <c r="AE3" s="29"/>
      <c r="AF3" s="29"/>
      <c r="AG3" s="27"/>
    </row>
    <row r="4" spans="1:34" x14ac:dyDescent="0.25">
      <c r="A4" s="2"/>
      <c r="B4" s="2"/>
      <c r="C4" s="2"/>
      <c r="D4" s="3"/>
      <c r="E4" s="6"/>
      <c r="F4" s="24"/>
      <c r="G4" s="24"/>
      <c r="H4" s="24"/>
      <c r="I4" s="24"/>
      <c r="J4" s="24"/>
      <c r="K4" s="1"/>
      <c r="L4" s="1"/>
      <c r="M4" s="92"/>
      <c r="N4" s="92"/>
      <c r="O4" s="90"/>
      <c r="P4" s="1"/>
      <c r="U4" s="92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4" ht="47.25" customHeight="1" x14ac:dyDescent="0.25">
      <c r="A5" s="2"/>
      <c r="B5" s="2"/>
      <c r="C5" s="2"/>
      <c r="D5" s="3"/>
      <c r="E5" s="155" t="s">
        <v>113</v>
      </c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4" x14ac:dyDescent="0.25">
      <c r="A6" s="2"/>
      <c r="B6" s="2"/>
      <c r="C6" s="2"/>
      <c r="D6" s="3"/>
      <c r="E6" s="6"/>
      <c r="F6" s="24"/>
      <c r="G6" s="24"/>
      <c r="H6" s="24"/>
      <c r="I6" s="24"/>
      <c r="J6" s="24"/>
      <c r="K6" s="1"/>
      <c r="L6" s="1"/>
      <c r="M6" s="24"/>
      <c r="N6" s="24"/>
      <c r="O6" s="1"/>
      <c r="P6" s="1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34" ht="31.5" customHeight="1" x14ac:dyDescent="0.25">
      <c r="A7" s="156" t="s">
        <v>3</v>
      </c>
      <c r="B7" s="157" t="s">
        <v>27</v>
      </c>
      <c r="C7" s="157" t="s">
        <v>4</v>
      </c>
      <c r="D7" s="158" t="s">
        <v>28</v>
      </c>
      <c r="E7" s="150" t="s">
        <v>35</v>
      </c>
      <c r="F7" s="152"/>
      <c r="G7" s="152"/>
      <c r="H7" s="152"/>
      <c r="I7" s="152"/>
      <c r="J7" s="151"/>
      <c r="K7" s="150" t="s">
        <v>53</v>
      </c>
      <c r="L7" s="152"/>
      <c r="M7" s="152"/>
      <c r="N7" s="152"/>
      <c r="O7" s="152"/>
      <c r="P7" s="151"/>
      <c r="Q7" s="150" t="s">
        <v>36</v>
      </c>
      <c r="R7" s="152"/>
      <c r="S7" s="152"/>
      <c r="T7" s="152"/>
      <c r="U7" s="152"/>
      <c r="V7" s="151"/>
      <c r="W7" s="150" t="s">
        <v>37</v>
      </c>
      <c r="X7" s="152"/>
      <c r="Y7" s="152"/>
      <c r="Z7" s="152"/>
      <c r="AA7" s="152"/>
      <c r="AB7" s="151"/>
      <c r="AC7" s="150" t="s">
        <v>54</v>
      </c>
      <c r="AD7" s="152"/>
      <c r="AE7" s="151"/>
      <c r="AF7" s="150" t="s">
        <v>52</v>
      </c>
      <c r="AG7" s="152"/>
      <c r="AH7" s="151"/>
    </row>
    <row r="8" spans="1:34" ht="54" customHeight="1" x14ac:dyDescent="0.25">
      <c r="A8" s="156"/>
      <c r="B8" s="157"/>
      <c r="C8" s="157"/>
      <c r="D8" s="158"/>
      <c r="E8" s="150" t="s">
        <v>115</v>
      </c>
      <c r="F8" s="151"/>
      <c r="G8" s="150" t="s">
        <v>116</v>
      </c>
      <c r="H8" s="151"/>
      <c r="I8" s="150" t="s">
        <v>51</v>
      </c>
      <c r="J8" s="151"/>
      <c r="K8" s="150" t="s">
        <v>115</v>
      </c>
      <c r="L8" s="151"/>
      <c r="M8" s="150" t="s">
        <v>116</v>
      </c>
      <c r="N8" s="151"/>
      <c r="O8" s="150" t="s">
        <v>51</v>
      </c>
      <c r="P8" s="151"/>
      <c r="Q8" s="150" t="s">
        <v>115</v>
      </c>
      <c r="R8" s="151"/>
      <c r="S8" s="150" t="s">
        <v>116</v>
      </c>
      <c r="T8" s="151"/>
      <c r="U8" s="150" t="s">
        <v>51</v>
      </c>
      <c r="V8" s="151"/>
      <c r="W8" s="150" t="s">
        <v>115</v>
      </c>
      <c r="X8" s="151"/>
      <c r="Y8" s="150" t="s">
        <v>116</v>
      </c>
      <c r="Z8" s="151"/>
      <c r="AA8" s="150" t="s">
        <v>51</v>
      </c>
      <c r="AB8" s="151"/>
      <c r="AC8" s="153" t="s">
        <v>115</v>
      </c>
      <c r="AD8" s="153" t="s">
        <v>116</v>
      </c>
      <c r="AE8" s="153" t="s">
        <v>51</v>
      </c>
      <c r="AF8" s="153" t="s">
        <v>115</v>
      </c>
      <c r="AG8" s="153" t="s">
        <v>116</v>
      </c>
      <c r="AH8" s="153" t="s">
        <v>51</v>
      </c>
    </row>
    <row r="9" spans="1:34" ht="31.15" customHeight="1" x14ac:dyDescent="0.25">
      <c r="A9" s="156"/>
      <c r="B9" s="157"/>
      <c r="C9" s="157"/>
      <c r="D9" s="158"/>
      <c r="E9" s="147" t="s">
        <v>1</v>
      </c>
      <c r="F9" s="148" t="s">
        <v>34</v>
      </c>
      <c r="G9" s="147" t="s">
        <v>1</v>
      </c>
      <c r="H9" s="148" t="s">
        <v>34</v>
      </c>
      <c r="I9" s="147" t="s">
        <v>1</v>
      </c>
      <c r="J9" s="148" t="s">
        <v>34</v>
      </c>
      <c r="K9" s="147" t="s">
        <v>24</v>
      </c>
      <c r="L9" s="147" t="s">
        <v>34</v>
      </c>
      <c r="M9" s="147" t="s">
        <v>24</v>
      </c>
      <c r="N9" s="147" t="s">
        <v>34</v>
      </c>
      <c r="O9" s="147" t="s">
        <v>24</v>
      </c>
      <c r="P9" s="147" t="s">
        <v>34</v>
      </c>
      <c r="Q9" s="148" t="s">
        <v>25</v>
      </c>
      <c r="R9" s="148" t="s">
        <v>34</v>
      </c>
      <c r="S9" s="148" t="s">
        <v>25</v>
      </c>
      <c r="T9" s="148" t="s">
        <v>34</v>
      </c>
      <c r="U9" s="148" t="s">
        <v>25</v>
      </c>
      <c r="V9" s="148" t="s">
        <v>34</v>
      </c>
      <c r="W9" s="148" t="s">
        <v>2</v>
      </c>
      <c r="X9" s="148" t="s">
        <v>34</v>
      </c>
      <c r="Y9" s="148" t="s">
        <v>2</v>
      </c>
      <c r="Z9" s="148" t="s">
        <v>34</v>
      </c>
      <c r="AA9" s="148" t="s">
        <v>2</v>
      </c>
      <c r="AB9" s="148" t="s">
        <v>34</v>
      </c>
      <c r="AC9" s="154"/>
      <c r="AD9" s="154"/>
      <c r="AE9" s="154"/>
      <c r="AF9" s="154"/>
      <c r="AG9" s="154"/>
      <c r="AH9" s="154"/>
    </row>
    <row r="10" spans="1:34" ht="41.25" customHeight="1" x14ac:dyDescent="0.25">
      <c r="A10" s="17" t="s">
        <v>31</v>
      </c>
      <c r="B10" s="17"/>
      <c r="C10" s="17"/>
      <c r="D10" s="21" t="s">
        <v>43</v>
      </c>
      <c r="E10" s="11">
        <f>E11+E12+E13+E14+E15</f>
        <v>498</v>
      </c>
      <c r="F10" s="12">
        <f>F11+F12+F13+F14+F15</f>
        <v>2139300</v>
      </c>
      <c r="G10" s="11">
        <f>G11+G12+G13+G14+G15</f>
        <v>5.8270439999999999</v>
      </c>
      <c r="H10" s="12">
        <f>H11+H12+H13+H14+H15</f>
        <v>212250.74000000002</v>
      </c>
      <c r="I10" s="28">
        <f>G10/E10</f>
        <v>1.1700891566265061E-2</v>
      </c>
      <c r="J10" s="28">
        <f>H10/F10</f>
        <v>9.9215042303557252E-2</v>
      </c>
      <c r="K10" s="12">
        <f t="shared" ref="K10:N10" si="0">K11+K12+K13+K14+K15</f>
        <v>2830</v>
      </c>
      <c r="L10" s="12">
        <f t="shared" si="0"/>
        <v>177700</v>
      </c>
      <c r="M10" s="12">
        <f t="shared" si="0"/>
        <v>2072.8000000000002</v>
      </c>
      <c r="N10" s="12">
        <f t="shared" si="0"/>
        <v>81102.92</v>
      </c>
      <c r="O10" s="28">
        <f>M10/K10</f>
        <v>0.73243816254416971</v>
      </c>
      <c r="P10" s="28">
        <f>N10/L10</f>
        <v>0.45640360157568938</v>
      </c>
      <c r="Q10" s="12">
        <f t="shared" ref="Q10:T10" si="1">Q11+Q12+Q13+Q14+Q15</f>
        <v>337892</v>
      </c>
      <c r="R10" s="12">
        <f t="shared" si="1"/>
        <v>3006600</v>
      </c>
      <c r="S10" s="12">
        <f t="shared" si="1"/>
        <v>24850.133000000002</v>
      </c>
      <c r="T10" s="12">
        <f t="shared" si="1"/>
        <v>1043593.0800000001</v>
      </c>
      <c r="U10" s="28">
        <f>S10/Q10</f>
        <v>7.3544603009245563E-2</v>
      </c>
      <c r="V10" s="28">
        <f>T10/R10</f>
        <v>0.34710073837557376</v>
      </c>
      <c r="W10" s="12">
        <f t="shared" ref="W10:Z10" si="2">W11+W12+W13+W14+W15</f>
        <v>10928.99</v>
      </c>
      <c r="X10" s="12">
        <f t="shared" si="2"/>
        <v>253400</v>
      </c>
      <c r="Y10" s="12">
        <f t="shared" si="2"/>
        <v>5752</v>
      </c>
      <c r="Z10" s="12">
        <f t="shared" si="2"/>
        <v>85143.319999999992</v>
      </c>
      <c r="AA10" s="28">
        <f>Y10/W10</f>
        <v>0.52630663949733691</v>
      </c>
      <c r="AB10" s="28">
        <f>Z10/X10</f>
        <v>0.33600363062352012</v>
      </c>
      <c r="AC10" s="12">
        <f t="shared" ref="AC10:AD10" si="3">AC11+AC12+AC13+AC14+AC15</f>
        <v>93200</v>
      </c>
      <c r="AD10" s="12">
        <f t="shared" si="3"/>
        <v>34820.719999999994</v>
      </c>
      <c r="AE10" s="28">
        <f>AD10/AC10</f>
        <v>0.37361287553648065</v>
      </c>
      <c r="AF10" s="12">
        <f t="shared" ref="AF10" si="4">AF11+AF12+AF13+AF14+AF15</f>
        <v>5670200</v>
      </c>
      <c r="AG10" s="12">
        <f>AG11+AG12+AG13+AG14+AG15</f>
        <v>1456910.7800000003</v>
      </c>
      <c r="AH10" s="28">
        <f>AG10/AF10</f>
        <v>0.25694169165108821</v>
      </c>
    </row>
    <row r="11" spans="1:34" ht="41.25" customHeight="1" x14ac:dyDescent="0.25">
      <c r="A11" s="39" t="s">
        <v>16</v>
      </c>
      <c r="B11" s="39" t="s">
        <v>15</v>
      </c>
      <c r="C11" s="39" t="s">
        <v>5</v>
      </c>
      <c r="D11" s="59" t="s">
        <v>43</v>
      </c>
      <c r="E11" s="44">
        <v>482.68</v>
      </c>
      <c r="F11" s="52">
        <v>2061800</v>
      </c>
      <c r="G11" s="44">
        <v>1.009144</v>
      </c>
      <c r="H11" s="58">
        <v>191494.14</v>
      </c>
      <c r="I11" s="30">
        <f t="shared" ref="I11:I56" si="5">G11/E11</f>
        <v>2.0907102013756527E-3</v>
      </c>
      <c r="J11" s="34">
        <f t="shared" ref="J11:J56" si="6">H11/F11</f>
        <v>9.2877165583470755E-2</v>
      </c>
      <c r="K11" s="52">
        <v>2500</v>
      </c>
      <c r="L11" s="52">
        <v>165500</v>
      </c>
      <c r="M11" s="52">
        <v>1935</v>
      </c>
      <c r="N11" s="52">
        <v>77458.91</v>
      </c>
      <c r="O11" s="34">
        <f t="shared" ref="O11:O12" si="7">M11/K11</f>
        <v>0.77400000000000002</v>
      </c>
      <c r="P11" s="34">
        <f t="shared" ref="P11:P12" si="8">N11/L11</f>
        <v>0.46802966767371601</v>
      </c>
      <c r="Q11" s="52">
        <v>284000</v>
      </c>
      <c r="R11" s="52">
        <v>2563200</v>
      </c>
      <c r="S11" s="52">
        <v>114.29300000000001</v>
      </c>
      <c r="T11" s="52">
        <v>857250.67</v>
      </c>
      <c r="U11" s="94">
        <v>0.40139999999999998</v>
      </c>
      <c r="V11" s="34">
        <f>T11/R11</f>
        <v>0.33444548611111113</v>
      </c>
      <c r="W11" s="52"/>
      <c r="X11" s="52"/>
      <c r="Y11" s="52"/>
      <c r="Z11" s="52"/>
      <c r="AA11" s="34"/>
      <c r="AB11" s="34"/>
      <c r="AC11" s="52">
        <v>76900</v>
      </c>
      <c r="AD11" s="52">
        <v>34196.839999999997</v>
      </c>
      <c r="AE11" s="34">
        <f>AD11/AC11</f>
        <v>0.44469232769830946</v>
      </c>
      <c r="AF11" s="36">
        <f t="shared" ref="AF11:AF15" si="9">F11+L11+R11+X11+AC11</f>
        <v>4867400</v>
      </c>
      <c r="AG11" s="36">
        <f t="shared" ref="AG11:AG64" si="10">H11+N11+T11+Z11+AD11</f>
        <v>1160400.5600000003</v>
      </c>
      <c r="AH11" s="34">
        <f>AG11/AF11</f>
        <v>0.23840254756132642</v>
      </c>
    </row>
    <row r="12" spans="1:34" ht="44.25" customHeight="1" x14ac:dyDescent="0.25">
      <c r="A12" s="39" t="s">
        <v>16</v>
      </c>
      <c r="B12" s="39" t="s">
        <v>15</v>
      </c>
      <c r="C12" s="39" t="s">
        <v>5</v>
      </c>
      <c r="D12" s="60" t="s">
        <v>44</v>
      </c>
      <c r="E12" s="44"/>
      <c r="F12" s="52"/>
      <c r="G12" s="44"/>
      <c r="H12" s="52"/>
      <c r="I12" s="34"/>
      <c r="J12" s="34"/>
      <c r="K12" s="52">
        <v>60</v>
      </c>
      <c r="L12" s="52">
        <v>2100</v>
      </c>
      <c r="M12" s="52">
        <v>28</v>
      </c>
      <c r="N12" s="52">
        <v>686.34</v>
      </c>
      <c r="O12" s="53">
        <f t="shared" si="7"/>
        <v>0.46666666666666667</v>
      </c>
      <c r="P12" s="53">
        <f t="shared" si="8"/>
        <v>0.32682857142857147</v>
      </c>
      <c r="Q12" s="52">
        <v>5800</v>
      </c>
      <c r="R12" s="52">
        <v>33600</v>
      </c>
      <c r="S12" s="52">
        <v>3139</v>
      </c>
      <c r="T12" s="52">
        <v>20511.5</v>
      </c>
      <c r="U12" s="34">
        <f t="shared" ref="U12:U13" si="11">S12/Q12</f>
        <v>0.54120689655172416</v>
      </c>
      <c r="V12" s="34">
        <f t="shared" ref="V12:V13" si="12">T12/R12</f>
        <v>0.6104613095238095</v>
      </c>
      <c r="W12" s="52">
        <v>6200</v>
      </c>
      <c r="X12" s="52">
        <v>143900</v>
      </c>
      <c r="Y12" s="52">
        <v>2535</v>
      </c>
      <c r="Z12" s="52">
        <v>46537.99</v>
      </c>
      <c r="AA12" s="34">
        <f t="shared" ref="AA12:AA16" si="13">Y12/W12</f>
        <v>0.40887096774193549</v>
      </c>
      <c r="AB12" s="34">
        <f t="shared" ref="AB12:AB16" si="14">Z12/X12</f>
        <v>0.32340507296733839</v>
      </c>
      <c r="AC12" s="52">
        <v>5000</v>
      </c>
      <c r="AD12" s="52"/>
      <c r="AE12" s="53">
        <f>AD12/AC12</f>
        <v>0</v>
      </c>
      <c r="AF12" s="36">
        <f t="shared" si="9"/>
        <v>184600</v>
      </c>
      <c r="AG12" s="36">
        <f t="shared" si="10"/>
        <v>67735.83</v>
      </c>
      <c r="AH12" s="34">
        <f t="shared" ref="AH12:AH14" si="15">AG12/AF12</f>
        <v>0.36693299024918746</v>
      </c>
    </row>
    <row r="13" spans="1:34" ht="61.5" customHeight="1" x14ac:dyDescent="0.25">
      <c r="A13" s="39" t="s">
        <v>16</v>
      </c>
      <c r="B13" s="39" t="s">
        <v>15</v>
      </c>
      <c r="C13" s="39" t="s">
        <v>5</v>
      </c>
      <c r="D13" s="60" t="s">
        <v>62</v>
      </c>
      <c r="E13" s="44"/>
      <c r="F13" s="52"/>
      <c r="G13" s="44"/>
      <c r="H13" s="52"/>
      <c r="I13" s="34"/>
      <c r="J13" s="34"/>
      <c r="K13" s="52">
        <v>126</v>
      </c>
      <c r="L13" s="52">
        <v>4200</v>
      </c>
      <c r="M13" s="52">
        <v>35</v>
      </c>
      <c r="N13" s="52">
        <v>774.9</v>
      </c>
      <c r="O13" s="53">
        <f t="shared" ref="O13:O14" si="16">M13/K13</f>
        <v>0.27777777777777779</v>
      </c>
      <c r="P13" s="53">
        <f t="shared" ref="P13:P14" si="17">N13/L13</f>
        <v>0.1845</v>
      </c>
      <c r="Q13" s="52">
        <v>4172</v>
      </c>
      <c r="R13" s="52">
        <v>29000</v>
      </c>
      <c r="S13" s="52">
        <v>1424.84</v>
      </c>
      <c r="T13" s="52">
        <v>10682.38</v>
      </c>
      <c r="U13" s="34">
        <f t="shared" si="11"/>
        <v>0.34152444870565674</v>
      </c>
      <c r="V13" s="34">
        <f t="shared" si="12"/>
        <v>0.36835793103448272</v>
      </c>
      <c r="W13" s="52">
        <v>1328.99</v>
      </c>
      <c r="X13" s="52">
        <v>33000</v>
      </c>
      <c r="Y13" s="52">
        <v>1240</v>
      </c>
      <c r="Z13" s="52">
        <v>12167.96</v>
      </c>
      <c r="AA13" s="53">
        <f t="shared" ref="AA13" si="18">Y13/W13</f>
        <v>0.9330393757665596</v>
      </c>
      <c r="AB13" s="53">
        <f t="shared" ref="AB13" si="19">Z13/X13</f>
        <v>0.36872606060606056</v>
      </c>
      <c r="AC13" s="52">
        <v>5000</v>
      </c>
      <c r="AD13" s="52"/>
      <c r="AE13" s="53">
        <f>AD13/AC13</f>
        <v>0</v>
      </c>
      <c r="AF13" s="36">
        <f>F13+L13+R13+X13+AC13</f>
        <v>71200</v>
      </c>
      <c r="AG13" s="36">
        <f t="shared" si="10"/>
        <v>23625.239999999998</v>
      </c>
      <c r="AH13" s="34">
        <f t="shared" si="15"/>
        <v>0.3318151685393258</v>
      </c>
    </row>
    <row r="14" spans="1:34" ht="52.5" customHeight="1" x14ac:dyDescent="0.25">
      <c r="A14" s="39" t="s">
        <v>16</v>
      </c>
      <c r="B14" s="39" t="s">
        <v>15</v>
      </c>
      <c r="C14" s="39" t="s">
        <v>5</v>
      </c>
      <c r="D14" s="60" t="s">
        <v>45</v>
      </c>
      <c r="E14" s="44"/>
      <c r="F14" s="52"/>
      <c r="G14" s="44"/>
      <c r="H14" s="52"/>
      <c r="I14" s="34"/>
      <c r="J14" s="34"/>
      <c r="K14" s="52">
        <v>84</v>
      </c>
      <c r="L14" s="52">
        <v>1900</v>
      </c>
      <c r="M14" s="52">
        <v>48</v>
      </c>
      <c r="N14" s="52">
        <v>1062.72</v>
      </c>
      <c r="O14" s="34">
        <f t="shared" si="16"/>
        <v>0.5714285714285714</v>
      </c>
      <c r="P14" s="34">
        <f t="shared" si="17"/>
        <v>0.55932631578947367</v>
      </c>
      <c r="Q14" s="52">
        <v>5100</v>
      </c>
      <c r="R14" s="52">
        <v>29500</v>
      </c>
      <c r="S14" s="52">
        <v>1962</v>
      </c>
      <c r="T14" s="52">
        <v>14173.87</v>
      </c>
      <c r="U14" s="34">
        <f t="shared" ref="U14" si="20">S14/Q14</f>
        <v>0.38470588235294118</v>
      </c>
      <c r="V14" s="34">
        <f t="shared" ref="V14" si="21">T14/R14</f>
        <v>0.48047016949152543</v>
      </c>
      <c r="W14" s="52">
        <v>3400</v>
      </c>
      <c r="X14" s="52">
        <v>76500</v>
      </c>
      <c r="Y14" s="52">
        <v>1977</v>
      </c>
      <c r="Z14" s="52">
        <v>26437.37</v>
      </c>
      <c r="AA14" s="34">
        <f t="shared" si="13"/>
        <v>0.58147058823529407</v>
      </c>
      <c r="AB14" s="34">
        <f t="shared" si="14"/>
        <v>0.34558653594771238</v>
      </c>
      <c r="AC14" s="52">
        <v>5000</v>
      </c>
      <c r="AD14" s="52"/>
      <c r="AE14" s="34">
        <f>AD14/AC14</f>
        <v>0</v>
      </c>
      <c r="AF14" s="36">
        <f t="shared" si="9"/>
        <v>112900</v>
      </c>
      <c r="AG14" s="36">
        <f t="shared" si="10"/>
        <v>41673.96</v>
      </c>
      <c r="AH14" s="34">
        <f t="shared" si="15"/>
        <v>0.36912276350752876</v>
      </c>
    </row>
    <row r="15" spans="1:34" ht="57" customHeight="1" x14ac:dyDescent="0.25">
      <c r="A15" s="39" t="s">
        <v>29</v>
      </c>
      <c r="B15" s="40">
        <v>8210</v>
      </c>
      <c r="C15" s="39" t="s">
        <v>26</v>
      </c>
      <c r="D15" s="41" t="s">
        <v>46</v>
      </c>
      <c r="E15" s="44">
        <v>15.32</v>
      </c>
      <c r="F15" s="52">
        <v>77500</v>
      </c>
      <c r="G15" s="44">
        <v>4.8178999999999998</v>
      </c>
      <c r="H15" s="52">
        <v>20756.599999999999</v>
      </c>
      <c r="I15" s="34">
        <f t="shared" si="5"/>
        <v>0.31448433420365535</v>
      </c>
      <c r="J15" s="34">
        <f t="shared" si="6"/>
        <v>0.26782709677419353</v>
      </c>
      <c r="K15" s="52">
        <v>60</v>
      </c>
      <c r="L15" s="52">
        <v>4000</v>
      </c>
      <c r="M15" s="58">
        <v>26.8</v>
      </c>
      <c r="N15" s="52">
        <v>1120.05</v>
      </c>
      <c r="O15" s="53">
        <f t="shared" ref="O15" si="22">M15/K15</f>
        <v>0.44666666666666666</v>
      </c>
      <c r="P15" s="53">
        <f t="shared" ref="P15" si="23">N15/L15</f>
        <v>0.2800125</v>
      </c>
      <c r="Q15" s="52">
        <v>38820</v>
      </c>
      <c r="R15" s="52">
        <v>351300</v>
      </c>
      <c r="S15" s="52">
        <v>18210</v>
      </c>
      <c r="T15" s="52">
        <v>140974.66</v>
      </c>
      <c r="U15" s="34">
        <f t="shared" ref="U15:U17" si="24">S15/Q15</f>
        <v>0.46908809891808345</v>
      </c>
      <c r="V15" s="34">
        <f t="shared" ref="V15:V56" si="25">T15/R15</f>
        <v>0.40129422146313692</v>
      </c>
      <c r="W15" s="52"/>
      <c r="X15" s="52"/>
      <c r="Y15" s="52"/>
      <c r="Z15" s="52"/>
      <c r="AA15" s="34"/>
      <c r="AB15" s="34"/>
      <c r="AC15" s="52">
        <v>1300</v>
      </c>
      <c r="AD15" s="52">
        <v>623.88</v>
      </c>
      <c r="AE15" s="34">
        <f t="shared" ref="AE15:AE52" si="26">AD15/AC15</f>
        <v>0.47990769230769231</v>
      </c>
      <c r="AF15" s="36">
        <f t="shared" si="9"/>
        <v>434100</v>
      </c>
      <c r="AG15" s="36">
        <f t="shared" si="10"/>
        <v>163475.19</v>
      </c>
      <c r="AH15" s="34">
        <f t="shared" ref="AH15" si="27">AG15/AF15</f>
        <v>0.37658417415342088</v>
      </c>
    </row>
    <row r="16" spans="1:34" ht="40.5" customHeight="1" x14ac:dyDescent="0.25">
      <c r="A16" s="17" t="s">
        <v>32</v>
      </c>
      <c r="B16" s="17"/>
      <c r="C16" s="17"/>
      <c r="D16" s="21" t="s">
        <v>81</v>
      </c>
      <c r="E16" s="11">
        <f>E17+E18+E32+E43+E44+E49+E47+E48+E50</f>
        <v>4494.6310000000003</v>
      </c>
      <c r="F16" s="12">
        <f>F17+F18+F32+F43+F44+F49+F47+F48+F50</f>
        <v>27990700</v>
      </c>
      <c r="G16" s="83">
        <f>G17+G18+G32+G43+G44+G49+G47+G48+G50</f>
        <v>1714.5292329579668</v>
      </c>
      <c r="H16" s="12">
        <f>H17+H18+H32+H43+H44+H49+H47+H48+H50</f>
        <v>10828810.450000001</v>
      </c>
      <c r="I16" s="28">
        <f t="shared" si="5"/>
        <v>0.38146162231292552</v>
      </c>
      <c r="J16" s="28">
        <f t="shared" si="6"/>
        <v>0.38687172703790906</v>
      </c>
      <c r="K16" s="12">
        <f t="shared" ref="K16:N16" si="28">K17+K18+K32+K43+K44+K49+K47+K48+K50</f>
        <v>69370</v>
      </c>
      <c r="L16" s="12">
        <f t="shared" si="28"/>
        <v>3989860</v>
      </c>
      <c r="M16" s="84">
        <f t="shared" si="28"/>
        <v>14969.483862167985</v>
      </c>
      <c r="N16" s="12">
        <f t="shared" si="28"/>
        <v>531934.21000000008</v>
      </c>
      <c r="O16" s="28">
        <f t="shared" ref="O16:O17" si="29">M16/K16</f>
        <v>0.21579189652829731</v>
      </c>
      <c r="P16" s="28">
        <f t="shared" ref="P16:P17" si="30">N16/L16</f>
        <v>0.13332152255968882</v>
      </c>
      <c r="Q16" s="12">
        <f t="shared" ref="Q16:T16" si="31">Q17+Q18+Q32+Q43+Q44+Q49+Q47+Q48+Q50</f>
        <v>1329331</v>
      </c>
      <c r="R16" s="12">
        <f t="shared" si="31"/>
        <v>12761540</v>
      </c>
      <c r="S16" s="84">
        <f t="shared" si="31"/>
        <v>498891.39799999993</v>
      </c>
      <c r="T16" s="12">
        <f t="shared" si="31"/>
        <v>3144327.1200000006</v>
      </c>
      <c r="U16" s="28">
        <f t="shared" si="24"/>
        <v>0.37529509053802246</v>
      </c>
      <c r="V16" s="28">
        <f t="shared" si="25"/>
        <v>0.24639088385884467</v>
      </c>
      <c r="W16" s="12">
        <f t="shared" ref="W16:Z16" si="32">W17+W18+W32+W43+W44+W49+W47+W48+W50</f>
        <v>68200</v>
      </c>
      <c r="X16" s="12">
        <f t="shared" si="32"/>
        <v>2152300</v>
      </c>
      <c r="Y16" s="84">
        <f t="shared" si="32"/>
        <v>19660.7</v>
      </c>
      <c r="Z16" s="12">
        <f t="shared" si="32"/>
        <v>363501.57</v>
      </c>
      <c r="AA16" s="28">
        <f t="shared" si="13"/>
        <v>0.28828005865102641</v>
      </c>
      <c r="AB16" s="28">
        <f t="shared" si="14"/>
        <v>0.16888982483854481</v>
      </c>
      <c r="AC16" s="84">
        <f t="shared" ref="AC16:AD16" si="33">AC17+AC18+AC32+AC43+AC44+AC49+AC47+AC48+AC50</f>
        <v>1000410</v>
      </c>
      <c r="AD16" s="12">
        <f t="shared" si="33"/>
        <v>371837.08500000002</v>
      </c>
      <c r="AE16" s="28">
        <f>AD16/AC16</f>
        <v>0.37168469427534712</v>
      </c>
      <c r="AF16" s="12">
        <f>F16+L16+R16+X16+AC16</f>
        <v>47894810</v>
      </c>
      <c r="AG16" s="12">
        <f>AD16+Z16+T16+N16+H16</f>
        <v>15240410.435000002</v>
      </c>
      <c r="AH16" s="28">
        <f>AG16/AF16</f>
        <v>0.31820588566903185</v>
      </c>
    </row>
    <row r="17" spans="1:34" s="15" customFormat="1" ht="41.25" customHeight="1" x14ac:dyDescent="0.25">
      <c r="A17" s="14" t="s">
        <v>19</v>
      </c>
      <c r="B17" s="14" t="s">
        <v>18</v>
      </c>
      <c r="C17" s="14" t="s">
        <v>5</v>
      </c>
      <c r="D17" s="31" t="s">
        <v>106</v>
      </c>
      <c r="E17" s="55">
        <v>18</v>
      </c>
      <c r="F17" s="56">
        <v>261400</v>
      </c>
      <c r="G17" s="96">
        <v>13.557704999999999</v>
      </c>
      <c r="H17" s="95">
        <v>122181.73000000003</v>
      </c>
      <c r="I17" s="34">
        <f t="shared" ref="I17" si="34">G17/E17</f>
        <v>0.75320583333333324</v>
      </c>
      <c r="J17" s="34">
        <f t="shared" ref="J17" si="35">H17/F17</f>
        <v>0.46741289211935738</v>
      </c>
      <c r="K17" s="56">
        <v>204</v>
      </c>
      <c r="L17" s="56">
        <v>13500</v>
      </c>
      <c r="M17" s="113">
        <v>99</v>
      </c>
      <c r="N17" s="114">
        <v>4137.24</v>
      </c>
      <c r="O17" s="34">
        <f t="shared" si="29"/>
        <v>0.48529411764705882</v>
      </c>
      <c r="P17" s="34">
        <f t="shared" si="30"/>
        <v>0.30646222222222219</v>
      </c>
      <c r="Q17" s="56">
        <v>15247</v>
      </c>
      <c r="R17" s="56">
        <v>146300</v>
      </c>
      <c r="S17" s="136">
        <v>5174.01</v>
      </c>
      <c r="T17" s="135">
        <v>31614.490000000005</v>
      </c>
      <c r="U17" s="34">
        <f t="shared" si="24"/>
        <v>0.33934610087230277</v>
      </c>
      <c r="V17" s="34">
        <f t="shared" si="25"/>
        <v>0.21609357484620645</v>
      </c>
      <c r="W17" s="48"/>
      <c r="X17" s="57"/>
      <c r="Y17" s="86"/>
      <c r="Z17" s="88"/>
      <c r="AA17" s="32"/>
      <c r="AB17" s="32"/>
      <c r="AC17" s="52">
        <v>2600</v>
      </c>
      <c r="AD17" s="128">
        <v>1146.625</v>
      </c>
      <c r="AE17" s="34">
        <f t="shared" si="26"/>
        <v>0.44100961538461536</v>
      </c>
      <c r="AF17" s="33">
        <f t="shared" ref="AF17" si="36">F17+L17+R17+X17+AC17</f>
        <v>423800</v>
      </c>
      <c r="AG17" s="33">
        <f t="shared" ref="AG17" si="37">H17+N17+T17+Z17+AD17</f>
        <v>159080.08500000002</v>
      </c>
      <c r="AH17" s="34">
        <f t="shared" ref="AH17" si="38">AG17/AF17</f>
        <v>0.37536593912222749</v>
      </c>
    </row>
    <row r="18" spans="1:34" s="15" customFormat="1" ht="54.75" customHeight="1" x14ac:dyDescent="0.25">
      <c r="A18" s="14" t="s">
        <v>20</v>
      </c>
      <c r="B18" s="10">
        <v>1010</v>
      </c>
      <c r="C18" s="14" t="s">
        <v>7</v>
      </c>
      <c r="D18" s="38" t="s">
        <v>107</v>
      </c>
      <c r="E18" s="55">
        <f>SUM(E19:E31)</f>
        <v>1941.992</v>
      </c>
      <c r="F18" s="56">
        <f>SUM(F19:F31)</f>
        <v>11073100</v>
      </c>
      <c r="G18" s="88">
        <f>SUM(G19:G31)</f>
        <v>471.3950108919999</v>
      </c>
      <c r="H18" s="88">
        <f>SUM(H19:H31)</f>
        <v>3728084.5</v>
      </c>
      <c r="I18" s="34">
        <f t="shared" ref="I18:I27" si="39">G18/E18</f>
        <v>0.24273787476570444</v>
      </c>
      <c r="J18" s="34">
        <f t="shared" ref="J18:J27" si="40">H18/F18</f>
        <v>0.33667938517668944</v>
      </c>
      <c r="K18" s="56">
        <f t="shared" ref="K18:L18" si="41">SUM(K19:K31)</f>
        <v>30903</v>
      </c>
      <c r="L18" s="56">
        <f t="shared" si="41"/>
        <v>2037000</v>
      </c>
      <c r="M18" s="87">
        <f>SUM(M19:M31)</f>
        <v>4958.6000000000004</v>
      </c>
      <c r="N18" s="88">
        <f>SUM(N19:N31)</f>
        <v>206335.65000000002</v>
      </c>
      <c r="O18" s="34">
        <f t="shared" ref="O18:O30" si="42">M18/K18</f>
        <v>0.160456913568262</v>
      </c>
      <c r="P18" s="34">
        <f t="shared" ref="P18:P30" si="43">N18/L18</f>
        <v>0.1012938880706922</v>
      </c>
      <c r="Q18" s="56">
        <f t="shared" ref="Q18:R18" si="44">SUM(Q19:Q31)</f>
        <v>569271</v>
      </c>
      <c r="R18" s="56">
        <f t="shared" si="44"/>
        <v>5465000</v>
      </c>
      <c r="S18" s="137">
        <v>140113.4</v>
      </c>
      <c r="T18" s="137">
        <v>929738.65999999992</v>
      </c>
      <c r="U18" s="34">
        <f t="shared" ref="U18:U52" si="45">S18/Q18</f>
        <v>0.24612776691593283</v>
      </c>
      <c r="V18" s="34">
        <f t="shared" ref="V18:V52" si="46">T18/R18</f>
        <v>0.17012601280878314</v>
      </c>
      <c r="W18" s="56">
        <f t="shared" ref="W18:X18" si="47">SUM(W19:W31)</f>
        <v>7200</v>
      </c>
      <c r="X18" s="56">
        <f t="shared" si="47"/>
        <v>228000</v>
      </c>
      <c r="Y18" s="88">
        <f>SUM(Y19:Y31)</f>
        <v>3072</v>
      </c>
      <c r="Z18" s="88">
        <f>SUM(Z19:Z31)</f>
        <v>55909.679999999986</v>
      </c>
      <c r="AA18" s="34">
        <f t="shared" ref="AA18" si="48">Y18/W18</f>
        <v>0.42666666666666669</v>
      </c>
      <c r="AB18" s="34">
        <f t="shared" ref="AB18" si="49">Z18/X18</f>
        <v>0.24521789473684205</v>
      </c>
      <c r="AC18" s="52">
        <f t="shared" ref="AC18" si="50">SUM(AC19:AC31)</f>
        <v>433500</v>
      </c>
      <c r="AD18" s="58">
        <f>SUM(AD19:AD31)</f>
        <v>140355.65</v>
      </c>
      <c r="AE18" s="34">
        <f t="shared" si="26"/>
        <v>0.32377312572087658</v>
      </c>
      <c r="AF18" s="33">
        <f t="shared" ref="AF18:AF52" si="51">F18+L18+R18+X18+AC18</f>
        <v>19236600</v>
      </c>
      <c r="AG18" s="33">
        <f t="shared" ref="AG18:AG52" si="52">H18+N18+T18+Z18+AD18</f>
        <v>5060424.1399999997</v>
      </c>
      <c r="AH18" s="34">
        <f t="shared" ref="AH18:AH52" si="53">AG18/AF18</f>
        <v>0.26306229479221899</v>
      </c>
    </row>
    <row r="19" spans="1:34" s="50" customFormat="1" ht="47.25" x14ac:dyDescent="0.25">
      <c r="A19" s="39"/>
      <c r="B19" s="40"/>
      <c r="C19" s="39"/>
      <c r="D19" s="35" t="s">
        <v>82</v>
      </c>
      <c r="E19" s="44">
        <v>155</v>
      </c>
      <c r="F19" s="52">
        <v>949500</v>
      </c>
      <c r="G19" s="99">
        <v>23.93299266666666</v>
      </c>
      <c r="H19" s="98">
        <v>299310.14</v>
      </c>
      <c r="I19" s="49">
        <f t="shared" si="39"/>
        <v>0.15440640430107522</v>
      </c>
      <c r="J19" s="49">
        <f t="shared" si="40"/>
        <v>0.31522921537651399</v>
      </c>
      <c r="K19" s="52">
        <v>1869</v>
      </c>
      <c r="L19" s="52">
        <v>123700</v>
      </c>
      <c r="M19" s="115">
        <v>120</v>
      </c>
      <c r="N19" s="116">
        <v>5014.8</v>
      </c>
      <c r="O19" s="49">
        <f t="shared" si="42"/>
        <v>6.4205457463884424E-2</v>
      </c>
      <c r="P19" s="49">
        <f t="shared" si="43"/>
        <v>4.054001616814875E-2</v>
      </c>
      <c r="Q19" s="52">
        <v>31698</v>
      </c>
      <c r="R19" s="52">
        <v>304300</v>
      </c>
      <c r="S19" s="137">
        <v>6846.0000000000291</v>
      </c>
      <c r="T19" s="138">
        <v>47002.899999999994</v>
      </c>
      <c r="U19" s="49">
        <f t="shared" si="45"/>
        <v>0.21597577134204143</v>
      </c>
      <c r="V19" s="49">
        <f t="shared" si="46"/>
        <v>0.15446237265856061</v>
      </c>
      <c r="W19" s="52"/>
      <c r="X19" s="58"/>
      <c r="Y19" s="85"/>
      <c r="Z19" s="88"/>
      <c r="AA19" s="49"/>
      <c r="AB19" s="49"/>
      <c r="AC19" s="52">
        <v>24600</v>
      </c>
      <c r="AD19" s="129">
        <v>7154.94</v>
      </c>
      <c r="AE19" s="49">
        <f t="shared" si="26"/>
        <v>0.29085121951219511</v>
      </c>
      <c r="AF19" s="45">
        <f t="shared" si="51"/>
        <v>1402100</v>
      </c>
      <c r="AG19" s="45">
        <f t="shared" si="52"/>
        <v>358482.77999999997</v>
      </c>
      <c r="AH19" s="49">
        <f t="shared" si="53"/>
        <v>0.25567561514870552</v>
      </c>
    </row>
    <row r="20" spans="1:34" s="50" customFormat="1" ht="47.25" x14ac:dyDescent="0.25">
      <c r="A20" s="39"/>
      <c r="B20" s="40"/>
      <c r="C20" s="39"/>
      <c r="D20" s="35" t="s">
        <v>83</v>
      </c>
      <c r="E20" s="44">
        <v>180</v>
      </c>
      <c r="F20" s="52">
        <v>909700</v>
      </c>
      <c r="G20" s="99">
        <v>26.77399166666666</v>
      </c>
      <c r="H20" s="98">
        <v>282003.38</v>
      </c>
      <c r="I20" s="49">
        <f t="shared" si="39"/>
        <v>0.1487443981481481</v>
      </c>
      <c r="J20" s="49">
        <f t="shared" si="40"/>
        <v>0.30999602066615367</v>
      </c>
      <c r="K20" s="52">
        <v>3036</v>
      </c>
      <c r="L20" s="52">
        <v>200900</v>
      </c>
      <c r="M20" s="115">
        <v>519</v>
      </c>
      <c r="N20" s="116">
        <v>21689.01</v>
      </c>
      <c r="O20" s="49">
        <f t="shared" si="42"/>
        <v>0.17094861660079053</v>
      </c>
      <c r="P20" s="49">
        <f t="shared" si="43"/>
        <v>0.10795923344947735</v>
      </c>
      <c r="Q20" s="52">
        <v>54867</v>
      </c>
      <c r="R20" s="52">
        <v>526700</v>
      </c>
      <c r="S20" s="137">
        <v>16986</v>
      </c>
      <c r="T20" s="138">
        <v>105802.33</v>
      </c>
      <c r="U20" s="49">
        <f t="shared" si="45"/>
        <v>0.30958499644595111</v>
      </c>
      <c r="V20" s="49">
        <f t="shared" si="46"/>
        <v>0.20087778621606228</v>
      </c>
      <c r="W20" s="52"/>
      <c r="X20" s="58"/>
      <c r="Y20" s="85"/>
      <c r="Z20" s="88"/>
      <c r="AA20" s="49"/>
      <c r="AB20" s="49"/>
      <c r="AC20" s="52">
        <v>43500</v>
      </c>
      <c r="AD20" s="129">
        <v>16878.32</v>
      </c>
      <c r="AE20" s="49">
        <f t="shared" si="26"/>
        <v>0.38800735632183908</v>
      </c>
      <c r="AF20" s="45">
        <f t="shared" si="51"/>
        <v>1680800</v>
      </c>
      <c r="AG20" s="45">
        <f t="shared" si="52"/>
        <v>426373.04000000004</v>
      </c>
      <c r="AH20" s="49">
        <f t="shared" si="53"/>
        <v>0.2536726796763446</v>
      </c>
    </row>
    <row r="21" spans="1:34" s="50" customFormat="1" ht="47.25" x14ac:dyDescent="0.25">
      <c r="A21" s="39"/>
      <c r="B21" s="40"/>
      <c r="C21" s="39"/>
      <c r="D21" s="35" t="s">
        <v>84</v>
      </c>
      <c r="E21" s="44">
        <v>200</v>
      </c>
      <c r="F21" s="52">
        <v>1309800</v>
      </c>
      <c r="G21" s="99">
        <v>36.810991666666659</v>
      </c>
      <c r="H21" s="98">
        <v>408125.87999999995</v>
      </c>
      <c r="I21" s="49">
        <f t="shared" si="39"/>
        <v>0.1840549583333333</v>
      </c>
      <c r="J21" s="49">
        <f t="shared" si="40"/>
        <v>0.31159404489234993</v>
      </c>
      <c r="K21" s="52">
        <v>3192</v>
      </c>
      <c r="L21" s="52">
        <v>211200</v>
      </c>
      <c r="M21" s="115">
        <v>340</v>
      </c>
      <c r="N21" s="116">
        <v>14208.599999999999</v>
      </c>
      <c r="O21" s="49">
        <f t="shared" si="42"/>
        <v>0.10651629072681704</v>
      </c>
      <c r="P21" s="49">
        <f t="shared" si="43"/>
        <v>6.7275568181818179E-2</v>
      </c>
      <c r="Q21" s="52">
        <v>59889</v>
      </c>
      <c r="R21" s="52">
        <v>575000</v>
      </c>
      <c r="S21" s="137">
        <v>6775.99999999999</v>
      </c>
      <c r="T21" s="138">
        <v>46567.450000000004</v>
      </c>
      <c r="U21" s="49">
        <f t="shared" si="45"/>
        <v>0.11314264723070998</v>
      </c>
      <c r="V21" s="49">
        <f t="shared" si="46"/>
        <v>8.0986869565217404E-2</v>
      </c>
      <c r="W21" s="52"/>
      <c r="X21" s="58"/>
      <c r="Y21" s="85"/>
      <c r="Z21" s="88"/>
      <c r="AA21" s="49"/>
      <c r="AB21" s="49"/>
      <c r="AC21" s="52">
        <v>46700</v>
      </c>
      <c r="AD21" s="129">
        <v>14218.15</v>
      </c>
      <c r="AE21" s="49">
        <f t="shared" si="26"/>
        <v>0.30445717344753748</v>
      </c>
      <c r="AF21" s="45">
        <f t="shared" si="51"/>
        <v>2142700</v>
      </c>
      <c r="AG21" s="45">
        <f t="shared" si="52"/>
        <v>483120.07999999996</v>
      </c>
      <c r="AH21" s="49">
        <f t="shared" si="53"/>
        <v>0.22547257198861248</v>
      </c>
    </row>
    <row r="22" spans="1:34" s="50" customFormat="1" ht="47.25" x14ac:dyDescent="0.25">
      <c r="A22" s="39"/>
      <c r="B22" s="40"/>
      <c r="C22" s="39"/>
      <c r="D22" s="35" t="s">
        <v>85</v>
      </c>
      <c r="E22" s="44">
        <v>140</v>
      </c>
      <c r="F22" s="52">
        <v>685100</v>
      </c>
      <c r="G22" s="99">
        <v>15.055992666666659</v>
      </c>
      <c r="H22" s="98">
        <v>155613.54</v>
      </c>
      <c r="I22" s="49">
        <f t="shared" si="39"/>
        <v>0.10754280476190471</v>
      </c>
      <c r="J22" s="49">
        <f t="shared" si="40"/>
        <v>0.22713989198657131</v>
      </c>
      <c r="K22" s="52">
        <v>3696</v>
      </c>
      <c r="L22" s="52">
        <v>244600</v>
      </c>
      <c r="M22" s="115">
        <v>116</v>
      </c>
      <c r="N22" s="116">
        <v>4847.6400000000003</v>
      </c>
      <c r="O22" s="49">
        <f t="shared" si="42"/>
        <v>3.1385281385281384E-2</v>
      </c>
      <c r="P22" s="49">
        <f t="shared" si="43"/>
        <v>1.9818642681929684E-2</v>
      </c>
      <c r="Q22" s="52">
        <v>28279</v>
      </c>
      <c r="R22" s="52">
        <v>271500</v>
      </c>
      <c r="S22" s="137">
        <v>6426.9999999999991</v>
      </c>
      <c r="T22" s="138">
        <v>43841.390000000007</v>
      </c>
      <c r="U22" s="49">
        <f t="shared" si="45"/>
        <v>0.22727111991230239</v>
      </c>
      <c r="V22" s="49">
        <f t="shared" si="46"/>
        <v>0.16147841620626152</v>
      </c>
      <c r="W22" s="52"/>
      <c r="X22" s="58"/>
      <c r="Y22" s="85"/>
      <c r="Z22" s="88"/>
      <c r="AA22" s="49"/>
      <c r="AB22" s="49"/>
      <c r="AC22" s="52">
        <v>18500</v>
      </c>
      <c r="AD22" s="129">
        <v>7613.5899999999992</v>
      </c>
      <c r="AE22" s="49">
        <f t="shared" si="26"/>
        <v>0.41154540540540535</v>
      </c>
      <c r="AF22" s="45">
        <f t="shared" si="51"/>
        <v>1219700</v>
      </c>
      <c r="AG22" s="45">
        <f t="shared" si="52"/>
        <v>211916.16000000003</v>
      </c>
      <c r="AH22" s="49">
        <f t="shared" si="53"/>
        <v>0.17374449454783966</v>
      </c>
    </row>
    <row r="23" spans="1:34" s="50" customFormat="1" ht="47.25" x14ac:dyDescent="0.25">
      <c r="A23" s="39"/>
      <c r="B23" s="40"/>
      <c r="C23" s="39"/>
      <c r="D23" s="42" t="s">
        <v>86</v>
      </c>
      <c r="E23" s="44">
        <v>200</v>
      </c>
      <c r="F23" s="52">
        <v>1082900</v>
      </c>
      <c r="G23" s="99">
        <v>25.560992666666657</v>
      </c>
      <c r="H23" s="98">
        <v>269478.77999999997</v>
      </c>
      <c r="I23" s="49">
        <f t="shared" si="39"/>
        <v>0.12780496333333327</v>
      </c>
      <c r="J23" s="49">
        <f t="shared" si="40"/>
        <v>0.24884918275002305</v>
      </c>
      <c r="K23" s="52">
        <v>3841</v>
      </c>
      <c r="L23" s="52">
        <v>254200</v>
      </c>
      <c r="M23" s="115">
        <v>812</v>
      </c>
      <c r="N23" s="116">
        <v>33933.480000000003</v>
      </c>
      <c r="O23" s="49">
        <f t="shared" si="42"/>
        <v>0.21140328039573028</v>
      </c>
      <c r="P23" s="49">
        <f t="shared" si="43"/>
        <v>0.13349126671911882</v>
      </c>
      <c r="Q23" s="52">
        <v>44623</v>
      </c>
      <c r="R23" s="52">
        <v>428400</v>
      </c>
      <c r="S23" s="137">
        <v>7080</v>
      </c>
      <c r="T23" s="138">
        <v>49248.509999999995</v>
      </c>
      <c r="U23" s="49">
        <f t="shared" si="45"/>
        <v>0.15866257311252044</v>
      </c>
      <c r="V23" s="49">
        <f t="shared" si="46"/>
        <v>0.11495917366946777</v>
      </c>
      <c r="W23" s="52"/>
      <c r="X23" s="58"/>
      <c r="Y23" s="85"/>
      <c r="Z23" s="88"/>
      <c r="AA23" s="49"/>
      <c r="AB23" s="49"/>
      <c r="AC23" s="52">
        <v>33700</v>
      </c>
      <c r="AD23" s="129">
        <v>7888.7800000000007</v>
      </c>
      <c r="AE23" s="49">
        <f t="shared" si="26"/>
        <v>0.23408842729970328</v>
      </c>
      <c r="AF23" s="45">
        <f t="shared" si="51"/>
        <v>1799200</v>
      </c>
      <c r="AG23" s="45">
        <f t="shared" si="52"/>
        <v>360549.55</v>
      </c>
      <c r="AH23" s="49">
        <f t="shared" si="53"/>
        <v>0.20039436971987548</v>
      </c>
    </row>
    <row r="24" spans="1:34" s="50" customFormat="1" ht="47.25" x14ac:dyDescent="0.25">
      <c r="A24" s="40"/>
      <c r="B24" s="40"/>
      <c r="C24" s="39"/>
      <c r="D24" s="35" t="s">
        <v>87</v>
      </c>
      <c r="E24" s="44">
        <v>190</v>
      </c>
      <c r="F24" s="52">
        <v>1260700</v>
      </c>
      <c r="G24" s="99">
        <v>41.809991666666662</v>
      </c>
      <c r="H24" s="98">
        <v>427687.97</v>
      </c>
      <c r="I24" s="49">
        <f t="shared" si="39"/>
        <v>0.22005258771929823</v>
      </c>
      <c r="J24" s="49">
        <f t="shared" si="40"/>
        <v>0.33924642658840326</v>
      </c>
      <c r="K24" s="52">
        <v>4436</v>
      </c>
      <c r="L24" s="52">
        <v>293500</v>
      </c>
      <c r="M24" s="115">
        <v>360</v>
      </c>
      <c r="N24" s="116">
        <v>15044.400000000001</v>
      </c>
      <c r="O24" s="49">
        <f t="shared" si="42"/>
        <v>8.1154192966636604E-2</v>
      </c>
      <c r="P24" s="49">
        <f t="shared" si="43"/>
        <v>5.1258603066439527E-2</v>
      </c>
      <c r="Q24" s="52">
        <v>54521</v>
      </c>
      <c r="R24" s="52">
        <v>523400</v>
      </c>
      <c r="S24" s="137">
        <v>10428</v>
      </c>
      <c r="T24" s="138">
        <v>72863.63</v>
      </c>
      <c r="U24" s="49">
        <f t="shared" si="45"/>
        <v>0.19126575081161387</v>
      </c>
      <c r="V24" s="49">
        <f t="shared" si="46"/>
        <v>0.13921213221245701</v>
      </c>
      <c r="W24" s="52"/>
      <c r="X24" s="58"/>
      <c r="Y24" s="85"/>
      <c r="Z24" s="88"/>
      <c r="AA24" s="49"/>
      <c r="AB24" s="49"/>
      <c r="AC24" s="52">
        <v>52500</v>
      </c>
      <c r="AD24" s="129">
        <v>18405.27</v>
      </c>
      <c r="AE24" s="49">
        <f t="shared" si="26"/>
        <v>0.35057657142857146</v>
      </c>
      <c r="AF24" s="45">
        <f t="shared" si="51"/>
        <v>2130100</v>
      </c>
      <c r="AG24" s="45">
        <f t="shared" si="52"/>
        <v>534001.27</v>
      </c>
      <c r="AH24" s="49">
        <f t="shared" si="53"/>
        <v>0.25069305196939112</v>
      </c>
    </row>
    <row r="25" spans="1:34" s="50" customFormat="1" ht="47.25" x14ac:dyDescent="0.25">
      <c r="A25" s="39"/>
      <c r="B25" s="40"/>
      <c r="C25" s="39"/>
      <c r="D25" s="35" t="s">
        <v>88</v>
      </c>
      <c r="E25" s="44">
        <v>200</v>
      </c>
      <c r="F25" s="52">
        <v>1079100</v>
      </c>
      <c r="G25" s="99">
        <v>76.633753958666659</v>
      </c>
      <c r="H25" s="98">
        <v>446004.45</v>
      </c>
      <c r="I25" s="49">
        <f t="shared" si="39"/>
        <v>0.38316876979333331</v>
      </c>
      <c r="J25" s="49">
        <f t="shared" si="40"/>
        <v>0.41331150959132612</v>
      </c>
      <c r="K25" s="52">
        <v>1415</v>
      </c>
      <c r="L25" s="52">
        <v>93600</v>
      </c>
      <c r="M25" s="115">
        <v>843</v>
      </c>
      <c r="N25" s="116">
        <v>35228.980000000003</v>
      </c>
      <c r="O25" s="49">
        <f t="shared" si="42"/>
        <v>0.59575971731448762</v>
      </c>
      <c r="P25" s="49">
        <f t="shared" si="43"/>
        <v>0.3763779914529915</v>
      </c>
      <c r="Q25" s="52">
        <v>47469</v>
      </c>
      <c r="R25" s="52">
        <v>455700</v>
      </c>
      <c r="S25" s="137">
        <v>16842</v>
      </c>
      <c r="T25" s="138">
        <v>112914.27000000002</v>
      </c>
      <c r="U25" s="49">
        <f t="shared" si="45"/>
        <v>0.3547999747203438</v>
      </c>
      <c r="V25" s="49">
        <f t="shared" si="46"/>
        <v>0.24778202764976962</v>
      </c>
      <c r="W25" s="52"/>
      <c r="X25" s="58"/>
      <c r="Y25" s="85"/>
      <c r="Z25" s="88"/>
      <c r="AA25" s="49"/>
      <c r="AB25" s="49"/>
      <c r="AC25" s="52">
        <v>28100</v>
      </c>
      <c r="AD25" s="129">
        <v>7154.9400000000005</v>
      </c>
      <c r="AE25" s="49">
        <f t="shared" si="26"/>
        <v>0.25462419928825625</v>
      </c>
      <c r="AF25" s="45">
        <f t="shared" si="51"/>
        <v>1656500</v>
      </c>
      <c r="AG25" s="45">
        <f t="shared" si="52"/>
        <v>601302.6399999999</v>
      </c>
      <c r="AH25" s="49">
        <f t="shared" si="53"/>
        <v>0.36299585873830359</v>
      </c>
    </row>
    <row r="26" spans="1:34" s="50" customFormat="1" ht="47.25" x14ac:dyDescent="0.25">
      <c r="A26" s="40"/>
      <c r="B26" s="40"/>
      <c r="C26" s="39"/>
      <c r="D26" s="35" t="s">
        <v>89</v>
      </c>
      <c r="E26" s="44">
        <v>206.99199999999999</v>
      </c>
      <c r="F26" s="52">
        <v>1151700</v>
      </c>
      <c r="G26" s="99">
        <v>110.44633266666665</v>
      </c>
      <c r="H26" s="98">
        <v>548865.21999999986</v>
      </c>
      <c r="I26" s="49">
        <f t="shared" si="39"/>
        <v>0.53357778400453471</v>
      </c>
      <c r="J26" s="49">
        <f t="shared" si="40"/>
        <v>0.47656961014152976</v>
      </c>
      <c r="K26" s="52">
        <v>2850</v>
      </c>
      <c r="L26" s="52">
        <v>188600</v>
      </c>
      <c r="M26" s="115">
        <v>594</v>
      </c>
      <c r="N26" s="116">
        <v>24823.260000000002</v>
      </c>
      <c r="O26" s="49">
        <f t="shared" si="42"/>
        <v>0.20842105263157895</v>
      </c>
      <c r="P26" s="49">
        <f t="shared" si="43"/>
        <v>0.13161855779427362</v>
      </c>
      <c r="Q26" s="52">
        <v>59718</v>
      </c>
      <c r="R26" s="52">
        <v>573300</v>
      </c>
      <c r="S26" s="137">
        <v>27280</v>
      </c>
      <c r="T26" s="138">
        <v>173213.25</v>
      </c>
      <c r="U26" s="49">
        <f t="shared" si="45"/>
        <v>0.45681369101443453</v>
      </c>
      <c r="V26" s="49">
        <f t="shared" si="46"/>
        <v>0.30213369963369963</v>
      </c>
      <c r="W26" s="52"/>
      <c r="X26" s="58"/>
      <c r="Y26" s="85"/>
      <c r="Z26" s="88"/>
      <c r="AA26" s="49"/>
      <c r="AB26" s="49"/>
      <c r="AC26" s="52">
        <v>38700</v>
      </c>
      <c r="AD26" s="129">
        <v>11924.9</v>
      </c>
      <c r="AE26" s="49">
        <f t="shared" si="26"/>
        <v>0.30813695090439275</v>
      </c>
      <c r="AF26" s="45">
        <f t="shared" si="51"/>
        <v>1952300</v>
      </c>
      <c r="AG26" s="45">
        <f t="shared" si="52"/>
        <v>758826.62999999989</v>
      </c>
      <c r="AH26" s="49">
        <f t="shared" si="53"/>
        <v>0.38868341443425697</v>
      </c>
    </row>
    <row r="27" spans="1:34" s="50" customFormat="1" ht="47.25" x14ac:dyDescent="0.25">
      <c r="A27" s="40"/>
      <c r="B27" s="40"/>
      <c r="C27" s="39"/>
      <c r="D27" s="35" t="s">
        <v>90</v>
      </c>
      <c r="E27" s="44">
        <v>160</v>
      </c>
      <c r="F27" s="52">
        <v>963500</v>
      </c>
      <c r="G27" s="99">
        <v>25.064992666666662</v>
      </c>
      <c r="H27" s="98">
        <v>278010.19</v>
      </c>
      <c r="I27" s="49">
        <f t="shared" si="39"/>
        <v>0.15665620416666665</v>
      </c>
      <c r="J27" s="49">
        <f t="shared" si="40"/>
        <v>0.28854197197716658</v>
      </c>
      <c r="K27" s="52">
        <v>2925</v>
      </c>
      <c r="L27" s="52">
        <v>193500</v>
      </c>
      <c r="M27" s="115">
        <v>453</v>
      </c>
      <c r="N27" s="116">
        <v>18930.870000000003</v>
      </c>
      <c r="O27" s="49">
        <f t="shared" si="42"/>
        <v>0.15487179487179487</v>
      </c>
      <c r="P27" s="49">
        <f t="shared" si="43"/>
        <v>9.7833953488372108E-2</v>
      </c>
      <c r="Q27" s="52">
        <v>63786</v>
      </c>
      <c r="R27" s="52">
        <v>612300</v>
      </c>
      <c r="S27" s="137">
        <v>12098</v>
      </c>
      <c r="T27" s="138">
        <v>84720.349999999991</v>
      </c>
      <c r="U27" s="49">
        <f t="shared" si="45"/>
        <v>0.18966544382779921</v>
      </c>
      <c r="V27" s="49">
        <f t="shared" si="46"/>
        <v>0.138364118895966</v>
      </c>
      <c r="W27" s="52"/>
      <c r="X27" s="58"/>
      <c r="Y27" s="85"/>
      <c r="Z27" s="88"/>
      <c r="AA27" s="49"/>
      <c r="AB27" s="49"/>
      <c r="AC27" s="52">
        <v>49900</v>
      </c>
      <c r="AD27" s="129">
        <v>20547.52</v>
      </c>
      <c r="AE27" s="49">
        <f t="shared" si="26"/>
        <v>0.41177394789579158</v>
      </c>
      <c r="AF27" s="45">
        <f t="shared" si="51"/>
        <v>1819200</v>
      </c>
      <c r="AG27" s="45">
        <f t="shared" si="52"/>
        <v>402208.93</v>
      </c>
      <c r="AH27" s="49">
        <f t="shared" si="53"/>
        <v>0.2210911004837291</v>
      </c>
    </row>
    <row r="28" spans="1:34" s="50" customFormat="1" ht="47.25" x14ac:dyDescent="0.25">
      <c r="A28" s="40"/>
      <c r="B28" s="40"/>
      <c r="C28" s="39"/>
      <c r="D28" s="35" t="s">
        <v>91</v>
      </c>
      <c r="E28" s="44"/>
      <c r="F28" s="52">
        <v>0</v>
      </c>
      <c r="G28" s="99">
        <v>0</v>
      </c>
      <c r="H28" s="98">
        <v>0</v>
      </c>
      <c r="I28" s="49"/>
      <c r="J28" s="49"/>
      <c r="K28" s="52">
        <v>250</v>
      </c>
      <c r="L28" s="52">
        <v>8800</v>
      </c>
      <c r="M28" s="115">
        <v>45</v>
      </c>
      <c r="N28" s="116">
        <v>996.30000000000007</v>
      </c>
      <c r="O28" s="49">
        <f t="shared" si="42"/>
        <v>0.18</v>
      </c>
      <c r="P28" s="49">
        <f t="shared" si="43"/>
        <v>0.1132159090909091</v>
      </c>
      <c r="Q28" s="52">
        <v>8339</v>
      </c>
      <c r="R28" s="52">
        <v>80000</v>
      </c>
      <c r="S28" s="137">
        <v>967</v>
      </c>
      <c r="T28" s="138">
        <v>6227.59</v>
      </c>
      <c r="U28" s="49">
        <f t="shared" si="45"/>
        <v>0.11596114642043411</v>
      </c>
      <c r="V28" s="49">
        <f t="shared" si="46"/>
        <v>7.7844875000000008E-2</v>
      </c>
      <c r="W28" s="52">
        <v>7200</v>
      </c>
      <c r="X28" s="52">
        <v>228000</v>
      </c>
      <c r="Y28" s="140">
        <v>3072</v>
      </c>
      <c r="Z28" s="139">
        <v>55909.679999999986</v>
      </c>
      <c r="AA28" s="49">
        <f t="shared" ref="AA28" si="54">Y28/W28</f>
        <v>0.42666666666666669</v>
      </c>
      <c r="AB28" s="49">
        <f t="shared" ref="AB28" si="55">Z28/X28</f>
        <v>0.24521789473684205</v>
      </c>
      <c r="AC28" s="52">
        <v>31600</v>
      </c>
      <c r="AD28" s="129">
        <v>5577.47</v>
      </c>
      <c r="AE28" s="49">
        <f t="shared" si="26"/>
        <v>0.17650221518987341</v>
      </c>
      <c r="AF28" s="45">
        <f t="shared" si="51"/>
        <v>348400</v>
      </c>
      <c r="AG28" s="45">
        <f t="shared" si="52"/>
        <v>68711.039999999979</v>
      </c>
      <c r="AH28" s="49">
        <f t="shared" si="53"/>
        <v>0.1972188289322617</v>
      </c>
    </row>
    <row r="29" spans="1:34" s="50" customFormat="1" ht="47.25" x14ac:dyDescent="0.25">
      <c r="A29" s="40"/>
      <c r="B29" s="40"/>
      <c r="C29" s="39"/>
      <c r="D29" s="35" t="s">
        <v>92</v>
      </c>
      <c r="E29" s="44">
        <v>135</v>
      </c>
      <c r="F29" s="52">
        <v>819300</v>
      </c>
      <c r="G29" s="99">
        <v>17.57499266666666</v>
      </c>
      <c r="H29" s="98">
        <v>232912.81000000003</v>
      </c>
      <c r="I29" s="49">
        <f t="shared" ref="I29:I31" si="56">G29/E29</f>
        <v>0.13018513086419747</v>
      </c>
      <c r="J29" s="49">
        <f t="shared" ref="J29:J31" si="57">H29/F29</f>
        <v>0.28428269254241428</v>
      </c>
      <c r="K29" s="52">
        <v>1574</v>
      </c>
      <c r="L29" s="52">
        <v>104100</v>
      </c>
      <c r="M29" s="115">
        <v>98</v>
      </c>
      <c r="N29" s="116">
        <v>4095.4199999999996</v>
      </c>
      <c r="O29" s="49">
        <f t="shared" si="42"/>
        <v>6.2261753494282084E-2</v>
      </c>
      <c r="P29" s="49">
        <f t="shared" si="43"/>
        <v>3.9341210374639765E-2</v>
      </c>
      <c r="Q29" s="52">
        <v>47023</v>
      </c>
      <c r="R29" s="52">
        <v>451400</v>
      </c>
      <c r="S29" s="137">
        <v>3119</v>
      </c>
      <c r="T29" s="138">
        <v>21567.25</v>
      </c>
      <c r="U29" s="49">
        <f t="shared" si="45"/>
        <v>6.6329243136337535E-2</v>
      </c>
      <c r="V29" s="49">
        <f t="shared" si="46"/>
        <v>4.7778577758085958E-2</v>
      </c>
      <c r="W29" s="52"/>
      <c r="X29" s="58"/>
      <c r="Y29" s="85"/>
      <c r="Z29" s="88"/>
      <c r="AA29" s="49"/>
      <c r="AB29" s="49"/>
      <c r="AC29" s="52">
        <v>24400</v>
      </c>
      <c r="AD29" s="129">
        <v>7888.78</v>
      </c>
      <c r="AE29" s="49">
        <f t="shared" si="26"/>
        <v>0.3233106557377049</v>
      </c>
      <c r="AF29" s="45">
        <f t="shared" si="51"/>
        <v>1399200</v>
      </c>
      <c r="AG29" s="45">
        <f t="shared" si="52"/>
        <v>266464.26000000007</v>
      </c>
      <c r="AH29" s="49">
        <f t="shared" si="53"/>
        <v>0.19044043739279592</v>
      </c>
    </row>
    <row r="30" spans="1:34" s="50" customFormat="1" ht="47.25" x14ac:dyDescent="0.25">
      <c r="A30" s="40"/>
      <c r="B30" s="40"/>
      <c r="C30" s="39"/>
      <c r="D30" s="35" t="s">
        <v>93</v>
      </c>
      <c r="E30" s="44">
        <v>95</v>
      </c>
      <c r="F30" s="52">
        <v>470900</v>
      </c>
      <c r="G30" s="99">
        <v>38.159993666666658</v>
      </c>
      <c r="H30" s="98">
        <v>205131.83000000002</v>
      </c>
      <c r="I30" s="49">
        <f t="shared" si="56"/>
        <v>0.40168414385964901</v>
      </c>
      <c r="J30" s="49">
        <f t="shared" si="57"/>
        <v>0.43561654279040141</v>
      </c>
      <c r="K30" s="52">
        <v>1173</v>
      </c>
      <c r="L30" s="52">
        <v>77600</v>
      </c>
      <c r="M30" s="115">
        <v>425</v>
      </c>
      <c r="N30" s="116">
        <v>17760.75</v>
      </c>
      <c r="O30" s="49">
        <f t="shared" si="42"/>
        <v>0.36231884057971014</v>
      </c>
      <c r="P30" s="49">
        <f t="shared" si="43"/>
        <v>0.2288756443298969</v>
      </c>
      <c r="Q30" s="52">
        <v>45434</v>
      </c>
      <c r="R30" s="52">
        <v>436200</v>
      </c>
      <c r="S30" s="137">
        <v>17442</v>
      </c>
      <c r="T30" s="138">
        <v>111987.71</v>
      </c>
      <c r="U30" s="49">
        <f t="shared" si="45"/>
        <v>0.38389752167979929</v>
      </c>
      <c r="V30" s="49">
        <f t="shared" si="46"/>
        <v>0.25673477762494268</v>
      </c>
      <c r="W30" s="52"/>
      <c r="X30" s="58"/>
      <c r="Y30" s="85"/>
      <c r="Z30" s="88"/>
      <c r="AA30" s="49"/>
      <c r="AB30" s="49"/>
      <c r="AC30" s="52">
        <v>23100</v>
      </c>
      <c r="AD30" s="129">
        <v>5962.45</v>
      </c>
      <c r="AE30" s="49">
        <f t="shared" si="26"/>
        <v>0.25811471861471863</v>
      </c>
      <c r="AF30" s="45">
        <f t="shared" si="51"/>
        <v>1007800</v>
      </c>
      <c r="AG30" s="45">
        <f t="shared" si="52"/>
        <v>340842.74000000005</v>
      </c>
      <c r="AH30" s="49">
        <f t="shared" si="53"/>
        <v>0.33820474300456443</v>
      </c>
    </row>
    <row r="31" spans="1:34" s="50" customFormat="1" ht="47.25" x14ac:dyDescent="0.25">
      <c r="A31" s="40"/>
      <c r="B31" s="40"/>
      <c r="C31" s="39"/>
      <c r="D31" s="41" t="s">
        <v>94</v>
      </c>
      <c r="E31" s="44">
        <v>80</v>
      </c>
      <c r="F31" s="52">
        <v>390900</v>
      </c>
      <c r="G31" s="99">
        <v>33.569992266666659</v>
      </c>
      <c r="H31" s="97">
        <v>174940.30999999997</v>
      </c>
      <c r="I31" s="49">
        <f t="shared" si="56"/>
        <v>0.41962490333333324</v>
      </c>
      <c r="J31" s="49">
        <f t="shared" si="57"/>
        <v>0.44753213097979017</v>
      </c>
      <c r="K31" s="52">
        <v>646</v>
      </c>
      <c r="L31" s="52">
        <v>42700</v>
      </c>
      <c r="M31" s="115">
        <v>233.59999999999997</v>
      </c>
      <c r="N31" s="116">
        <v>9762.14</v>
      </c>
      <c r="O31" s="49">
        <f t="shared" ref="O31" si="58">M31/K31</f>
        <v>0.36160990712074298</v>
      </c>
      <c r="P31" s="49">
        <f t="shared" ref="P31" si="59">N31/L31</f>
        <v>0.2286215456674473</v>
      </c>
      <c r="Q31" s="52">
        <v>23625</v>
      </c>
      <c r="R31" s="52">
        <v>226800</v>
      </c>
      <c r="S31" s="137">
        <v>7822.399999999996</v>
      </c>
      <c r="T31" s="138">
        <v>53782.03</v>
      </c>
      <c r="U31" s="49">
        <f t="shared" si="45"/>
        <v>0.33110687830687813</v>
      </c>
      <c r="V31" s="49">
        <f t="shared" si="46"/>
        <v>0.23713417107583773</v>
      </c>
      <c r="W31" s="52"/>
      <c r="X31" s="58"/>
      <c r="Y31" s="85"/>
      <c r="Z31" s="88"/>
      <c r="AA31" s="49"/>
      <c r="AB31" s="49"/>
      <c r="AC31" s="52">
        <v>18200</v>
      </c>
      <c r="AD31" s="129">
        <v>9140.5399999999991</v>
      </c>
      <c r="AE31" s="49">
        <f t="shared" si="26"/>
        <v>0.50222747252747246</v>
      </c>
      <c r="AF31" s="45">
        <f t="shared" si="51"/>
        <v>678600</v>
      </c>
      <c r="AG31" s="45">
        <f t="shared" si="52"/>
        <v>247625.01999999996</v>
      </c>
      <c r="AH31" s="49">
        <f t="shared" si="53"/>
        <v>0.36490571765399343</v>
      </c>
    </row>
    <row r="32" spans="1:34" ht="47.25" x14ac:dyDescent="0.25">
      <c r="A32" s="14" t="s">
        <v>38</v>
      </c>
      <c r="B32" s="10">
        <v>1021</v>
      </c>
      <c r="C32" s="14" t="s">
        <v>6</v>
      </c>
      <c r="D32" s="38" t="s">
        <v>108</v>
      </c>
      <c r="E32" s="55">
        <f t="shared" ref="E32:F32" si="60">SUM(E33:E42)</f>
        <v>2090.4</v>
      </c>
      <c r="F32" s="56">
        <f t="shared" si="60"/>
        <v>13694300</v>
      </c>
      <c r="G32" s="88">
        <f>SUM(G33:G42)</f>
        <v>1094.2109396246335</v>
      </c>
      <c r="H32" s="88">
        <f>SUM(H33:H42)</f>
        <v>6027534.6800000016</v>
      </c>
      <c r="I32" s="34">
        <f t="shared" ref="I32:I52" si="61">G32/E32</f>
        <v>0.52344572312697735</v>
      </c>
      <c r="J32" s="34">
        <f t="shared" ref="J32:J52" si="62">H32/F32</f>
        <v>0.44014916279035815</v>
      </c>
      <c r="K32" s="56">
        <f t="shared" ref="K32:L32" si="63">SUM(K33:K42)</f>
        <v>13177</v>
      </c>
      <c r="L32" s="56">
        <f t="shared" si="63"/>
        <v>864400</v>
      </c>
      <c r="M32" s="87">
        <f>SUM(M33:M42)</f>
        <v>3679.370862167983</v>
      </c>
      <c r="N32" s="88">
        <f>SUM(N33:N42)</f>
        <v>153171.40000000002</v>
      </c>
      <c r="O32" s="34">
        <f t="shared" ref="O32:O52" si="64">M32/K32</f>
        <v>0.27922674828625504</v>
      </c>
      <c r="P32" s="34">
        <f t="shared" ref="P32:P52" si="65">N32/L32</f>
        <v>0.17719967607589082</v>
      </c>
      <c r="Q32" s="56">
        <f t="shared" ref="Q32:R32" si="66">SUM(Q33:Q42)</f>
        <v>506873</v>
      </c>
      <c r="R32" s="56">
        <f t="shared" si="66"/>
        <v>4866000</v>
      </c>
      <c r="S32" s="137">
        <v>248477.29999999996</v>
      </c>
      <c r="T32" s="137">
        <v>1665559.84</v>
      </c>
      <c r="U32" s="34">
        <f t="shared" si="45"/>
        <v>0.49021608963191954</v>
      </c>
      <c r="V32" s="34">
        <f t="shared" si="46"/>
        <v>0.34228521167283193</v>
      </c>
      <c r="W32" s="56">
        <f t="shared" ref="W32:X32" si="67">SUM(W33:W42)</f>
        <v>61000</v>
      </c>
      <c r="X32" s="56">
        <f t="shared" si="67"/>
        <v>1924300</v>
      </c>
      <c r="Y32" s="85">
        <f>SUM(Y33:Y42)</f>
        <v>16588.7</v>
      </c>
      <c r="Z32" s="88">
        <f>SUM(Z33:Z42)</f>
        <v>307591.89</v>
      </c>
      <c r="AA32" s="34">
        <f t="shared" ref="AA32" si="68">Y32/W32</f>
        <v>0.27194590163934429</v>
      </c>
      <c r="AB32" s="34">
        <f t="shared" ref="AB32" si="69">Z32/X32</f>
        <v>0.15984612066725562</v>
      </c>
      <c r="AC32" s="52">
        <f t="shared" ref="AC32" si="70">SUM(AC33:AC42)</f>
        <v>433400</v>
      </c>
      <c r="AD32" s="58">
        <f>SUM(AD33:AD42)</f>
        <v>167946.76000000004</v>
      </c>
      <c r="AE32" s="34">
        <f t="shared" si="26"/>
        <v>0.38750982925703747</v>
      </c>
      <c r="AF32" s="33">
        <f t="shared" si="51"/>
        <v>21782400</v>
      </c>
      <c r="AG32" s="33">
        <f t="shared" si="52"/>
        <v>8321804.5700000012</v>
      </c>
      <c r="AH32" s="34">
        <f t="shared" si="53"/>
        <v>0.38204259264360224</v>
      </c>
    </row>
    <row r="33" spans="1:34" s="50" customFormat="1" ht="51" customHeight="1" x14ac:dyDescent="0.25">
      <c r="A33" s="39"/>
      <c r="B33" s="40"/>
      <c r="C33" s="39"/>
      <c r="D33" s="35" t="s">
        <v>73</v>
      </c>
      <c r="E33" s="44">
        <v>210</v>
      </c>
      <c r="F33" s="52">
        <v>1378360</v>
      </c>
      <c r="G33" s="102">
        <v>127.97561800000001</v>
      </c>
      <c r="H33" s="100">
        <v>636169.90000000026</v>
      </c>
      <c r="I33" s="49">
        <f t="shared" si="61"/>
        <v>0.60940770476190487</v>
      </c>
      <c r="J33" s="49">
        <f t="shared" si="62"/>
        <v>0.46154117937258787</v>
      </c>
      <c r="K33" s="52">
        <v>1467</v>
      </c>
      <c r="L33" s="52">
        <v>97100</v>
      </c>
      <c r="M33" s="117">
        <v>501.84200000000004</v>
      </c>
      <c r="N33" s="118">
        <v>20972.010000000002</v>
      </c>
      <c r="O33" s="49">
        <f t="shared" si="64"/>
        <v>0.34208725289706887</v>
      </c>
      <c r="P33" s="49">
        <f t="shared" si="65"/>
        <v>0.21598362512873329</v>
      </c>
      <c r="Q33" s="52">
        <v>38121</v>
      </c>
      <c r="R33" s="52">
        <v>366000</v>
      </c>
      <c r="S33" s="137">
        <v>12391.83</v>
      </c>
      <c r="T33" s="137">
        <v>79425.7</v>
      </c>
      <c r="U33" s="49">
        <f t="shared" si="45"/>
        <v>0.32506571181238686</v>
      </c>
      <c r="V33" s="49">
        <f t="shared" si="46"/>
        <v>0.21701010928961748</v>
      </c>
      <c r="W33" s="52"/>
      <c r="X33" s="58"/>
      <c r="Y33" s="85"/>
      <c r="Z33" s="88"/>
      <c r="AA33" s="49"/>
      <c r="AB33" s="49"/>
      <c r="AC33" s="52">
        <v>29100</v>
      </c>
      <c r="AD33" s="130">
        <v>7141.6</v>
      </c>
      <c r="AE33" s="49">
        <f t="shared" si="26"/>
        <v>0.24541580756013748</v>
      </c>
      <c r="AF33" s="45">
        <f t="shared" si="51"/>
        <v>1870560</v>
      </c>
      <c r="AG33" s="45">
        <f t="shared" si="52"/>
        <v>743709.2100000002</v>
      </c>
      <c r="AH33" s="49">
        <f t="shared" si="53"/>
        <v>0.39758639658711842</v>
      </c>
    </row>
    <row r="34" spans="1:34" s="50" customFormat="1" ht="31.5" x14ac:dyDescent="0.25">
      <c r="A34" s="39"/>
      <c r="B34" s="40"/>
      <c r="C34" s="39"/>
      <c r="D34" s="35" t="s">
        <v>66</v>
      </c>
      <c r="E34" s="44">
        <v>210</v>
      </c>
      <c r="F34" s="52">
        <v>1807260</v>
      </c>
      <c r="G34" s="102">
        <v>133.98299266666649</v>
      </c>
      <c r="H34" s="101">
        <v>831883.05000000016</v>
      </c>
      <c r="I34" s="49">
        <f t="shared" si="61"/>
        <v>0.63801425079364993</v>
      </c>
      <c r="J34" s="49">
        <f t="shared" si="62"/>
        <v>0.46030070382789423</v>
      </c>
      <c r="K34" s="52">
        <v>1303</v>
      </c>
      <c r="L34" s="52">
        <v>86200</v>
      </c>
      <c r="M34" s="117">
        <v>285</v>
      </c>
      <c r="N34" s="118">
        <v>11910.149999999998</v>
      </c>
      <c r="O34" s="49">
        <f t="shared" si="64"/>
        <v>0.21872601688411358</v>
      </c>
      <c r="P34" s="49">
        <f t="shared" si="65"/>
        <v>0.13816879350348024</v>
      </c>
      <c r="Q34" s="52">
        <v>36160</v>
      </c>
      <c r="R34" s="52">
        <v>347100</v>
      </c>
      <c r="S34" s="137">
        <v>21890.74</v>
      </c>
      <c r="T34" s="137">
        <v>146449.82999999999</v>
      </c>
      <c r="U34" s="49">
        <f t="shared" si="45"/>
        <v>0.60538550884955755</v>
      </c>
      <c r="V34" s="49">
        <f t="shared" si="46"/>
        <v>0.42192402765773551</v>
      </c>
      <c r="W34" s="52"/>
      <c r="X34" s="58"/>
      <c r="Y34" s="85"/>
      <c r="Z34" s="88"/>
      <c r="AA34" s="49"/>
      <c r="AB34" s="49"/>
      <c r="AC34" s="52">
        <v>42500</v>
      </c>
      <c r="AD34" s="130">
        <v>13937.31</v>
      </c>
      <c r="AE34" s="49">
        <f t="shared" si="26"/>
        <v>0.32793670588235291</v>
      </c>
      <c r="AF34" s="45">
        <f t="shared" si="51"/>
        <v>2283060</v>
      </c>
      <c r="AG34" s="45">
        <f t="shared" si="52"/>
        <v>1004180.3400000002</v>
      </c>
      <c r="AH34" s="49">
        <f t="shared" si="53"/>
        <v>0.43983966255814572</v>
      </c>
    </row>
    <row r="35" spans="1:34" s="50" customFormat="1" ht="31.5" x14ac:dyDescent="0.25">
      <c r="A35" s="39"/>
      <c r="B35" s="40"/>
      <c r="C35" s="39"/>
      <c r="D35" s="35" t="s">
        <v>67</v>
      </c>
      <c r="E35" s="44">
        <v>210</v>
      </c>
      <c r="F35" s="52">
        <v>1533740</v>
      </c>
      <c r="G35" s="102">
        <v>141.48461231016876</v>
      </c>
      <c r="H35" s="101">
        <v>606863.61</v>
      </c>
      <c r="I35" s="49">
        <f t="shared" si="61"/>
        <v>0.67373624909604168</v>
      </c>
      <c r="J35" s="49">
        <f t="shared" si="62"/>
        <v>0.39567567514702623</v>
      </c>
      <c r="K35" s="52">
        <v>1303</v>
      </c>
      <c r="L35" s="52">
        <v>86200</v>
      </c>
      <c r="M35" s="117">
        <v>38.281000000000006</v>
      </c>
      <c r="N35" s="118">
        <v>1599.7200000000005</v>
      </c>
      <c r="O35" s="49">
        <f t="shared" si="64"/>
        <v>2.9379125095932469E-2</v>
      </c>
      <c r="P35" s="49">
        <f t="shared" si="65"/>
        <v>1.855823665893272E-2</v>
      </c>
      <c r="Q35" s="52">
        <v>46660</v>
      </c>
      <c r="R35" s="52">
        <v>448000</v>
      </c>
      <c r="S35" s="137">
        <v>12832.240000000014</v>
      </c>
      <c r="T35" s="137">
        <v>83228.659999999989</v>
      </c>
      <c r="U35" s="49">
        <f t="shared" si="45"/>
        <v>0.27501585940848722</v>
      </c>
      <c r="V35" s="49">
        <f t="shared" si="46"/>
        <v>0.18577825892857142</v>
      </c>
      <c r="W35" s="52"/>
      <c r="X35" s="58"/>
      <c r="Y35" s="85"/>
      <c r="Z35" s="88"/>
      <c r="AA35" s="49"/>
      <c r="AB35" s="49"/>
      <c r="AC35" s="52">
        <v>60200</v>
      </c>
      <c r="AD35" s="130">
        <v>30189.33</v>
      </c>
      <c r="AE35" s="49">
        <f t="shared" si="26"/>
        <v>0.50148388704318936</v>
      </c>
      <c r="AF35" s="45">
        <f t="shared" si="51"/>
        <v>2128140</v>
      </c>
      <c r="AG35" s="45">
        <f t="shared" si="52"/>
        <v>721881.32</v>
      </c>
      <c r="AH35" s="49">
        <f t="shared" si="53"/>
        <v>0.33920762731775161</v>
      </c>
    </row>
    <row r="36" spans="1:34" s="50" customFormat="1" ht="31.5" x14ac:dyDescent="0.25">
      <c r="A36" s="39"/>
      <c r="B36" s="40"/>
      <c r="C36" s="39"/>
      <c r="D36" s="35" t="s">
        <v>68</v>
      </c>
      <c r="E36" s="44">
        <v>300</v>
      </c>
      <c r="F36" s="52">
        <v>1975560</v>
      </c>
      <c r="G36" s="102">
        <v>178.99136197930127</v>
      </c>
      <c r="H36" s="101">
        <v>915333.69000000018</v>
      </c>
      <c r="I36" s="49">
        <f t="shared" si="61"/>
        <v>0.59663787326433759</v>
      </c>
      <c r="J36" s="49">
        <f t="shared" si="62"/>
        <v>0.46332872198262781</v>
      </c>
      <c r="K36" s="52">
        <v>1423</v>
      </c>
      <c r="L36" s="52">
        <v>94200</v>
      </c>
      <c r="M36" s="117">
        <v>573.12500000000011</v>
      </c>
      <c r="N36" s="118">
        <v>23950.890000000003</v>
      </c>
      <c r="O36" s="49">
        <f t="shared" si="64"/>
        <v>0.40275825720309216</v>
      </c>
      <c r="P36" s="49">
        <f t="shared" si="65"/>
        <v>0.25425573248407646</v>
      </c>
      <c r="Q36" s="52">
        <v>45705</v>
      </c>
      <c r="R36" s="52">
        <v>438800</v>
      </c>
      <c r="S36" s="137">
        <v>20423.939999999999</v>
      </c>
      <c r="T36" s="137">
        <v>133667.68</v>
      </c>
      <c r="U36" s="49">
        <f t="shared" si="45"/>
        <v>0.44686445684279619</v>
      </c>
      <c r="V36" s="49">
        <f t="shared" si="46"/>
        <v>0.30462096627164992</v>
      </c>
      <c r="W36" s="52"/>
      <c r="X36" s="58"/>
      <c r="Y36" s="85"/>
      <c r="Z36" s="88"/>
      <c r="AA36" s="49"/>
      <c r="AB36" s="49"/>
      <c r="AC36" s="52">
        <v>31200</v>
      </c>
      <c r="AD36" s="130">
        <v>13073.190000000002</v>
      </c>
      <c r="AE36" s="49">
        <f t="shared" si="26"/>
        <v>0.41901250000000007</v>
      </c>
      <c r="AF36" s="45">
        <f t="shared" si="51"/>
        <v>2539760</v>
      </c>
      <c r="AG36" s="45">
        <f t="shared" si="52"/>
        <v>1086025.4500000002</v>
      </c>
      <c r="AH36" s="49">
        <f t="shared" si="53"/>
        <v>0.42760947884839517</v>
      </c>
    </row>
    <row r="37" spans="1:34" s="50" customFormat="1" ht="31.5" x14ac:dyDescent="0.25">
      <c r="A37" s="39"/>
      <c r="B37" s="40"/>
      <c r="C37" s="39"/>
      <c r="D37" s="35" t="s">
        <v>69</v>
      </c>
      <c r="E37" s="44">
        <v>320</v>
      </c>
      <c r="F37" s="52">
        <v>2436660</v>
      </c>
      <c r="G37" s="102">
        <v>155.3522738684749</v>
      </c>
      <c r="H37" s="101">
        <v>1122165.23</v>
      </c>
      <c r="I37" s="49">
        <f t="shared" si="61"/>
        <v>0.48547585583898406</v>
      </c>
      <c r="J37" s="49">
        <f t="shared" si="62"/>
        <v>0.46053418614004415</v>
      </c>
      <c r="K37" s="52">
        <v>2420</v>
      </c>
      <c r="L37" s="52">
        <v>160100</v>
      </c>
      <c r="M37" s="117">
        <v>759.15700000000004</v>
      </c>
      <c r="N37" s="118">
        <v>31725.200000000001</v>
      </c>
      <c r="O37" s="49">
        <f t="shared" si="64"/>
        <v>0.31370123966942148</v>
      </c>
      <c r="P37" s="49">
        <f t="shared" si="65"/>
        <v>0.19815865084322298</v>
      </c>
      <c r="Q37" s="52">
        <v>106661</v>
      </c>
      <c r="R37" s="52">
        <v>1023900</v>
      </c>
      <c r="S37" s="137">
        <v>73264.240000000005</v>
      </c>
      <c r="T37" s="137">
        <v>510732.33</v>
      </c>
      <c r="U37" s="49">
        <f t="shared" si="45"/>
        <v>0.68688874096436381</v>
      </c>
      <c r="V37" s="49">
        <f t="shared" si="46"/>
        <v>0.49881075300322297</v>
      </c>
      <c r="W37" s="52"/>
      <c r="X37" s="58"/>
      <c r="Y37" s="85"/>
      <c r="Z37" s="88"/>
      <c r="AA37" s="49"/>
      <c r="AB37" s="49"/>
      <c r="AC37" s="52">
        <v>78800</v>
      </c>
      <c r="AD37" s="130">
        <v>35718.400000000001</v>
      </c>
      <c r="AE37" s="49">
        <f t="shared" si="26"/>
        <v>0.4532791878172589</v>
      </c>
      <c r="AF37" s="45">
        <f t="shared" si="51"/>
        <v>3699460</v>
      </c>
      <c r="AG37" s="45">
        <f t="shared" si="52"/>
        <v>1700341.16</v>
      </c>
      <c r="AH37" s="49">
        <f t="shared" si="53"/>
        <v>0.45961874435728456</v>
      </c>
    </row>
    <row r="38" spans="1:34" s="50" customFormat="1" ht="31.5" x14ac:dyDescent="0.25">
      <c r="A38" s="39"/>
      <c r="B38" s="40"/>
      <c r="C38" s="39"/>
      <c r="D38" s="35" t="s">
        <v>74</v>
      </c>
      <c r="E38" s="44">
        <v>500</v>
      </c>
      <c r="F38" s="52">
        <v>2386800</v>
      </c>
      <c r="G38" s="102">
        <v>197.80885733333335</v>
      </c>
      <c r="H38" s="101">
        <v>1062395.97</v>
      </c>
      <c r="I38" s="49">
        <f t="shared" si="61"/>
        <v>0.39561771466666668</v>
      </c>
      <c r="J38" s="49">
        <f t="shared" si="62"/>
        <v>0.44511310960281547</v>
      </c>
      <c r="K38" s="52">
        <v>2092</v>
      </c>
      <c r="L38" s="52">
        <v>138400</v>
      </c>
      <c r="M38" s="117">
        <v>534</v>
      </c>
      <c r="N38" s="118">
        <v>22315.86</v>
      </c>
      <c r="O38" s="49">
        <f t="shared" si="64"/>
        <v>0.25525812619502869</v>
      </c>
      <c r="P38" s="49">
        <f t="shared" si="65"/>
        <v>0.16124176300578036</v>
      </c>
      <c r="Q38" s="52">
        <v>66240</v>
      </c>
      <c r="R38" s="52">
        <v>635900</v>
      </c>
      <c r="S38" s="137">
        <v>21833.54</v>
      </c>
      <c r="T38" s="137">
        <v>148270.72</v>
      </c>
      <c r="U38" s="49">
        <f t="shared" si="45"/>
        <v>0.3296126207729469</v>
      </c>
      <c r="V38" s="49">
        <f t="shared" si="46"/>
        <v>0.23316672432772448</v>
      </c>
      <c r="W38" s="52"/>
      <c r="X38" s="58"/>
      <c r="Y38" s="85"/>
      <c r="Z38" s="88"/>
      <c r="AA38" s="49"/>
      <c r="AB38" s="49"/>
      <c r="AC38" s="52">
        <v>58600</v>
      </c>
      <c r="AD38" s="130">
        <v>17363.78</v>
      </c>
      <c r="AE38" s="49">
        <f t="shared" si="26"/>
        <v>0.2963102389078498</v>
      </c>
      <c r="AF38" s="45">
        <f t="shared" si="51"/>
        <v>3219700</v>
      </c>
      <c r="AG38" s="45">
        <f t="shared" si="52"/>
        <v>1250346.33</v>
      </c>
      <c r="AH38" s="49">
        <f t="shared" si="53"/>
        <v>0.38834249464235798</v>
      </c>
    </row>
    <row r="39" spans="1:34" s="50" customFormat="1" ht="47.25" x14ac:dyDescent="0.25">
      <c r="A39" s="39"/>
      <c r="B39" s="40"/>
      <c r="C39" s="39"/>
      <c r="D39" s="35" t="s">
        <v>95</v>
      </c>
      <c r="E39" s="44">
        <v>95</v>
      </c>
      <c r="F39" s="52">
        <v>878760</v>
      </c>
      <c r="G39" s="102">
        <v>39.625992666666662</v>
      </c>
      <c r="H39" s="101">
        <v>374188.07000000007</v>
      </c>
      <c r="I39" s="49">
        <f t="shared" si="61"/>
        <v>0.41711571228070171</v>
      </c>
      <c r="J39" s="49">
        <f t="shared" si="62"/>
        <v>0.42581372615958857</v>
      </c>
      <c r="K39" s="52">
        <v>828</v>
      </c>
      <c r="L39" s="52">
        <v>54800</v>
      </c>
      <c r="M39" s="117">
        <v>162</v>
      </c>
      <c r="N39" s="118">
        <v>6769.9800000000014</v>
      </c>
      <c r="O39" s="49">
        <f t="shared" si="64"/>
        <v>0.19565217391304349</v>
      </c>
      <c r="P39" s="49">
        <f t="shared" si="65"/>
        <v>0.12353978102189783</v>
      </c>
      <c r="Q39" s="52">
        <v>21372</v>
      </c>
      <c r="R39" s="52">
        <v>205200</v>
      </c>
      <c r="S39" s="137">
        <v>12437</v>
      </c>
      <c r="T39" s="137">
        <v>82748.26999999999</v>
      </c>
      <c r="U39" s="49">
        <f t="shared" si="45"/>
        <v>0.5819296275500655</v>
      </c>
      <c r="V39" s="49">
        <f t="shared" si="46"/>
        <v>0.4032566764132553</v>
      </c>
      <c r="W39" s="52"/>
      <c r="X39" s="52"/>
      <c r="Y39" s="85"/>
      <c r="Z39" s="88"/>
      <c r="AA39" s="49"/>
      <c r="AB39" s="49"/>
      <c r="AC39" s="52">
        <v>19800</v>
      </c>
      <c r="AD39" s="130">
        <v>7154.94</v>
      </c>
      <c r="AE39" s="49">
        <f t="shared" si="26"/>
        <v>0.36136060606060605</v>
      </c>
      <c r="AF39" s="45">
        <f t="shared" si="51"/>
        <v>1158560</v>
      </c>
      <c r="AG39" s="45">
        <f t="shared" si="52"/>
        <v>470861.26000000007</v>
      </c>
      <c r="AH39" s="49">
        <f t="shared" si="53"/>
        <v>0.40641939994475906</v>
      </c>
    </row>
    <row r="40" spans="1:34" s="50" customFormat="1" ht="47.25" x14ac:dyDescent="0.25">
      <c r="A40" s="39"/>
      <c r="B40" s="40"/>
      <c r="C40" s="39"/>
      <c r="D40" s="35" t="s">
        <v>70</v>
      </c>
      <c r="E40" s="44"/>
      <c r="F40" s="52">
        <v>0</v>
      </c>
      <c r="G40" s="102">
        <v>0</v>
      </c>
      <c r="H40" s="100">
        <v>0</v>
      </c>
      <c r="I40" s="49"/>
      <c r="J40" s="49"/>
      <c r="K40" s="52">
        <v>1000</v>
      </c>
      <c r="L40" s="52">
        <v>66200</v>
      </c>
      <c r="M40" s="117">
        <v>486.34486216798274</v>
      </c>
      <c r="N40" s="118">
        <v>20324.32</v>
      </c>
      <c r="O40" s="49">
        <f t="shared" si="64"/>
        <v>0.48634486216798273</v>
      </c>
      <c r="P40" s="49">
        <f t="shared" si="65"/>
        <v>0.30701389728096679</v>
      </c>
      <c r="Q40" s="52">
        <v>56175</v>
      </c>
      <c r="R40" s="52">
        <v>539300</v>
      </c>
      <c r="S40" s="137">
        <v>27937.12999999999</v>
      </c>
      <c r="T40" s="137">
        <v>179885.33000000002</v>
      </c>
      <c r="U40" s="49">
        <f t="shared" si="45"/>
        <v>0.49732318647084983</v>
      </c>
      <c r="V40" s="49">
        <f t="shared" si="46"/>
        <v>0.3335533654737623</v>
      </c>
      <c r="W40" s="52">
        <v>45000</v>
      </c>
      <c r="X40" s="52">
        <v>1419700</v>
      </c>
      <c r="Y40" s="143">
        <v>13697.89</v>
      </c>
      <c r="Z40" s="142">
        <v>251035.31</v>
      </c>
      <c r="AA40" s="49">
        <f t="shared" ref="AA40" si="71">Y40/W40</f>
        <v>0.30439755555555553</v>
      </c>
      <c r="AB40" s="49">
        <f t="shared" ref="AB40" si="72">Z40/X40</f>
        <v>0.17682278650419103</v>
      </c>
      <c r="AC40" s="52">
        <v>52700</v>
      </c>
      <c r="AD40" s="130">
        <v>21058.330000000005</v>
      </c>
      <c r="AE40" s="49">
        <f t="shared" si="26"/>
        <v>0.3995888045540798</v>
      </c>
      <c r="AF40" s="45">
        <f t="shared" si="51"/>
        <v>2077900</v>
      </c>
      <c r="AG40" s="45">
        <f t="shared" si="52"/>
        <v>472303.29000000004</v>
      </c>
      <c r="AH40" s="49">
        <f t="shared" si="53"/>
        <v>0.22729837335771694</v>
      </c>
    </row>
    <row r="41" spans="1:34" s="50" customFormat="1" ht="47.25" x14ac:dyDescent="0.25">
      <c r="A41" s="39"/>
      <c r="B41" s="40"/>
      <c r="C41" s="39"/>
      <c r="D41" s="35" t="s">
        <v>71</v>
      </c>
      <c r="E41" s="44">
        <v>245.4</v>
      </c>
      <c r="F41" s="52">
        <v>1297160</v>
      </c>
      <c r="G41" s="102">
        <v>118.98923080002214</v>
      </c>
      <c r="H41" s="100">
        <v>478535.15999999992</v>
      </c>
      <c r="I41" s="49">
        <f t="shared" si="61"/>
        <v>0.48487869111663462</v>
      </c>
      <c r="J41" s="49">
        <f t="shared" si="62"/>
        <v>0.36890989546393654</v>
      </c>
      <c r="K41" s="52">
        <v>1101</v>
      </c>
      <c r="L41" s="52">
        <v>72800</v>
      </c>
      <c r="M41" s="117">
        <v>309.62099999999998</v>
      </c>
      <c r="N41" s="118">
        <v>12939.070000000002</v>
      </c>
      <c r="O41" s="49">
        <f t="shared" si="64"/>
        <v>0.28121798365122613</v>
      </c>
      <c r="P41" s="49">
        <f t="shared" si="65"/>
        <v>0.17773447802197803</v>
      </c>
      <c r="Q41" s="52">
        <v>79252</v>
      </c>
      <c r="R41" s="52">
        <v>760800</v>
      </c>
      <c r="S41" s="137">
        <v>40690.039999999928</v>
      </c>
      <c r="T41" s="137">
        <v>271713.45999999996</v>
      </c>
      <c r="U41" s="49">
        <f t="shared" si="45"/>
        <v>0.51342603341240511</v>
      </c>
      <c r="V41" s="49">
        <f t="shared" si="46"/>
        <v>0.3571417718191377</v>
      </c>
      <c r="W41" s="52"/>
      <c r="X41" s="52"/>
      <c r="Y41" s="144"/>
      <c r="Z41" s="142"/>
      <c r="AA41" s="49"/>
      <c r="AB41" s="49"/>
      <c r="AC41" s="52">
        <v>21200</v>
      </c>
      <c r="AD41" s="130">
        <v>7154.9400000000005</v>
      </c>
      <c r="AE41" s="49">
        <f t="shared" si="26"/>
        <v>0.33749716981132077</v>
      </c>
      <c r="AF41" s="45">
        <f t="shared" si="51"/>
        <v>2151960</v>
      </c>
      <c r="AG41" s="45">
        <f t="shared" si="52"/>
        <v>770342.62999999989</v>
      </c>
      <c r="AH41" s="49">
        <f t="shared" si="53"/>
        <v>0.35797255989888283</v>
      </c>
    </row>
    <row r="42" spans="1:34" s="50" customFormat="1" ht="31.5" x14ac:dyDescent="0.25">
      <c r="A42" s="39"/>
      <c r="B42" s="40"/>
      <c r="C42" s="39"/>
      <c r="D42" s="41" t="s">
        <v>72</v>
      </c>
      <c r="E42" s="44"/>
      <c r="F42" s="52"/>
      <c r="G42" s="102">
        <v>0</v>
      </c>
      <c r="H42" s="100">
        <v>0</v>
      </c>
      <c r="I42" s="49"/>
      <c r="J42" s="49"/>
      <c r="K42" s="52">
        <v>240</v>
      </c>
      <c r="L42" s="52">
        <v>8400</v>
      </c>
      <c r="M42" s="117">
        <v>30.000000000000004</v>
      </c>
      <c r="N42" s="118">
        <v>664.2</v>
      </c>
      <c r="O42" s="49">
        <f t="shared" si="64"/>
        <v>0.12500000000000003</v>
      </c>
      <c r="P42" s="49">
        <f t="shared" si="65"/>
        <v>7.907142857142857E-2</v>
      </c>
      <c r="Q42" s="52">
        <v>10527</v>
      </c>
      <c r="R42" s="52">
        <v>101000</v>
      </c>
      <c r="S42" s="137">
        <v>4776.5999999999995</v>
      </c>
      <c r="T42" s="137">
        <v>29437.860000000008</v>
      </c>
      <c r="U42" s="49">
        <f t="shared" si="45"/>
        <v>0.45374750641208317</v>
      </c>
      <c r="V42" s="49">
        <f t="shared" si="46"/>
        <v>0.29146396039603967</v>
      </c>
      <c r="W42" s="52">
        <v>16000</v>
      </c>
      <c r="X42" s="52">
        <v>504600</v>
      </c>
      <c r="Y42" s="143">
        <v>2890.81</v>
      </c>
      <c r="Z42" s="142">
        <v>56556.579999999987</v>
      </c>
      <c r="AA42" s="49">
        <f t="shared" ref="AA42" si="73">Y42/W42</f>
        <v>0.18067562500000001</v>
      </c>
      <c r="AB42" s="49">
        <f t="shared" ref="AB42" si="74">Z42/X42</f>
        <v>0.11208200554894963</v>
      </c>
      <c r="AC42" s="52">
        <v>39300</v>
      </c>
      <c r="AD42" s="130">
        <v>15154.939999999999</v>
      </c>
      <c r="AE42" s="49">
        <f t="shared" si="26"/>
        <v>0.38562188295165389</v>
      </c>
      <c r="AF42" s="45">
        <f t="shared" si="51"/>
        <v>653300</v>
      </c>
      <c r="AG42" s="45">
        <f t="shared" si="52"/>
        <v>101813.58</v>
      </c>
      <c r="AH42" s="49">
        <f t="shared" si="53"/>
        <v>0.15584506352364916</v>
      </c>
    </row>
    <row r="43" spans="1:34" ht="31.5" x14ac:dyDescent="0.25">
      <c r="A43" s="14" t="s">
        <v>39</v>
      </c>
      <c r="B43" s="10">
        <v>1022</v>
      </c>
      <c r="C43" s="14" t="s">
        <v>8</v>
      </c>
      <c r="D43" s="37" t="s">
        <v>63</v>
      </c>
      <c r="E43" s="44">
        <v>169.4</v>
      </c>
      <c r="F43" s="52">
        <v>836300</v>
      </c>
      <c r="G43" s="104">
        <v>53.057992066666657</v>
      </c>
      <c r="H43" s="103">
        <v>262410.50000000006</v>
      </c>
      <c r="I43" s="34">
        <f t="shared" si="61"/>
        <v>0.31321128728846903</v>
      </c>
      <c r="J43" s="34">
        <f t="shared" si="62"/>
        <v>0.31377555900992476</v>
      </c>
      <c r="K43" s="56">
        <v>1042</v>
      </c>
      <c r="L43" s="56">
        <v>68900</v>
      </c>
      <c r="M43" s="119">
        <v>350.4</v>
      </c>
      <c r="N43" s="120">
        <v>14643.130000000001</v>
      </c>
      <c r="O43" s="34">
        <f t="shared" si="64"/>
        <v>0.33627639155470246</v>
      </c>
      <c r="P43" s="34">
        <f t="shared" si="65"/>
        <v>0.21252728592162556</v>
      </c>
      <c r="Q43" s="56">
        <v>54000</v>
      </c>
      <c r="R43" s="56">
        <v>518400</v>
      </c>
      <c r="S43" s="137">
        <v>11733.599999999995</v>
      </c>
      <c r="T43" s="137">
        <v>80673.16</v>
      </c>
      <c r="U43" s="34">
        <f t="shared" si="45"/>
        <v>0.21728888888888878</v>
      </c>
      <c r="V43" s="34">
        <f t="shared" si="46"/>
        <v>0.15561952160493828</v>
      </c>
      <c r="W43" s="56"/>
      <c r="X43" s="56"/>
      <c r="Y43" s="85"/>
      <c r="Z43" s="88"/>
      <c r="AA43" s="32"/>
      <c r="AB43" s="32"/>
      <c r="AC43" s="52">
        <v>18200</v>
      </c>
      <c r="AD43" s="131">
        <v>9140.5399999999991</v>
      </c>
      <c r="AE43" s="34">
        <f t="shared" si="26"/>
        <v>0.50222747252747246</v>
      </c>
      <c r="AF43" s="33">
        <f t="shared" si="51"/>
        <v>1441800</v>
      </c>
      <c r="AG43" s="33">
        <f t="shared" si="52"/>
        <v>366867.33</v>
      </c>
      <c r="AH43" s="34">
        <f t="shared" si="53"/>
        <v>0.25445091552226384</v>
      </c>
    </row>
    <row r="44" spans="1:34" ht="47.25" x14ac:dyDescent="0.25">
      <c r="A44" s="14" t="s">
        <v>40</v>
      </c>
      <c r="B44" s="10">
        <v>1070</v>
      </c>
      <c r="C44" s="14" t="s">
        <v>9</v>
      </c>
      <c r="D44" s="38" t="s">
        <v>109</v>
      </c>
      <c r="E44" s="55">
        <f>SUM(E45:E46)</f>
        <v>51.42</v>
      </c>
      <c r="F44" s="56">
        <f t="shared" ref="F44" si="75">SUM(F45:F46)</f>
        <v>285200</v>
      </c>
      <c r="G44" s="88">
        <f>SUM(G45:G46)</f>
        <v>18.192496781666659</v>
      </c>
      <c r="H44" s="88">
        <f>SUM(H45:H46)</f>
        <v>102985.40000000004</v>
      </c>
      <c r="I44" s="34">
        <f t="shared" si="61"/>
        <v>0.35380195997018005</v>
      </c>
      <c r="J44" s="34">
        <f t="shared" si="62"/>
        <v>0.36109887798036477</v>
      </c>
      <c r="K44" s="56">
        <f>SUM(K45:K46)</f>
        <v>22868</v>
      </c>
      <c r="L44" s="56">
        <f t="shared" ref="L44" si="76">SUM(L45:L46)</f>
        <v>928200</v>
      </c>
      <c r="M44" s="87">
        <f>SUM(M45:M46)</f>
        <v>5275.3059999999996</v>
      </c>
      <c r="N44" s="88">
        <f>SUM(N45:N46)</f>
        <v>127869.95</v>
      </c>
      <c r="O44" s="34">
        <f t="shared" si="64"/>
        <v>0.23068506209550463</v>
      </c>
      <c r="P44" s="34">
        <f t="shared" si="65"/>
        <v>0.13776120448179272</v>
      </c>
      <c r="Q44" s="56">
        <f>SUM(Q45:Q46)</f>
        <v>99552</v>
      </c>
      <c r="R44" s="56">
        <f t="shared" ref="R44" si="77">SUM(R45:R46)</f>
        <v>955700</v>
      </c>
      <c r="S44" s="137">
        <v>38355</v>
      </c>
      <c r="T44" s="137">
        <v>260754.26999999996</v>
      </c>
      <c r="U44" s="34">
        <f t="shared" si="45"/>
        <v>0.38527603664416588</v>
      </c>
      <c r="V44" s="34">
        <f t="shared" si="46"/>
        <v>0.27284113215444172</v>
      </c>
      <c r="W44" s="56"/>
      <c r="X44" s="56"/>
      <c r="Y44" s="85"/>
      <c r="Z44" s="88"/>
      <c r="AA44" s="32"/>
      <c r="AB44" s="32"/>
      <c r="AC44" s="56">
        <f t="shared" ref="AC44" si="78">SUM(AC45:AC46)</f>
        <v>63800</v>
      </c>
      <c r="AD44" s="88">
        <f>SUM(AD45:AD46)</f>
        <v>33297.990000000005</v>
      </c>
      <c r="AE44" s="34">
        <f t="shared" si="26"/>
        <v>0.52191206896551734</v>
      </c>
      <c r="AF44" s="33">
        <f t="shared" si="51"/>
        <v>2232900</v>
      </c>
      <c r="AG44" s="33">
        <f t="shared" si="52"/>
        <v>524907.61</v>
      </c>
      <c r="AH44" s="34">
        <f t="shared" si="53"/>
        <v>0.23507887052711721</v>
      </c>
    </row>
    <row r="45" spans="1:34" s="50" customFormat="1" ht="31.5" x14ac:dyDescent="0.25">
      <c r="A45" s="39"/>
      <c r="B45" s="40"/>
      <c r="C45" s="39" t="s">
        <v>9</v>
      </c>
      <c r="D45" s="35" t="s">
        <v>64</v>
      </c>
      <c r="E45" s="44">
        <v>51.42</v>
      </c>
      <c r="F45" s="52">
        <v>285200</v>
      </c>
      <c r="G45" s="106">
        <v>18.192496781666659</v>
      </c>
      <c r="H45" s="105">
        <v>102985.40000000004</v>
      </c>
      <c r="I45" s="49">
        <f t="shared" si="61"/>
        <v>0.35380195997018005</v>
      </c>
      <c r="J45" s="49">
        <f t="shared" si="62"/>
        <v>0.36109887798036477</v>
      </c>
      <c r="K45" s="52">
        <v>468</v>
      </c>
      <c r="L45" s="52">
        <v>31000</v>
      </c>
      <c r="M45" s="121">
        <v>174.30600000000001</v>
      </c>
      <c r="N45" s="122">
        <v>7702.6600000000008</v>
      </c>
      <c r="O45" s="49">
        <f t="shared" si="64"/>
        <v>0.37244871794871798</v>
      </c>
      <c r="P45" s="49">
        <f t="shared" si="65"/>
        <v>0.24847290322580648</v>
      </c>
      <c r="Q45" s="52">
        <v>21000</v>
      </c>
      <c r="R45" s="52">
        <v>201600</v>
      </c>
      <c r="S45" s="137">
        <v>15251</v>
      </c>
      <c r="T45" s="137">
        <v>100738.51999999997</v>
      </c>
      <c r="U45" s="49">
        <f t="shared" si="45"/>
        <v>0.72623809523809524</v>
      </c>
      <c r="V45" s="49">
        <f t="shared" si="46"/>
        <v>0.49969503968253953</v>
      </c>
      <c r="W45" s="52"/>
      <c r="X45" s="52"/>
      <c r="Y45" s="85"/>
      <c r="Z45" s="88"/>
      <c r="AA45" s="49"/>
      <c r="AB45" s="49"/>
      <c r="AC45" s="52">
        <v>24200</v>
      </c>
      <c r="AD45" s="132">
        <v>8163.9700000000012</v>
      </c>
      <c r="AE45" s="49">
        <f t="shared" si="26"/>
        <v>0.33735413223140498</v>
      </c>
      <c r="AF45" s="45">
        <f t="shared" si="51"/>
        <v>542000</v>
      </c>
      <c r="AG45" s="45">
        <f t="shared" si="52"/>
        <v>219590.55000000002</v>
      </c>
      <c r="AH45" s="49">
        <f t="shared" si="53"/>
        <v>0.40514861623616238</v>
      </c>
    </row>
    <row r="46" spans="1:34" s="50" customFormat="1" ht="31.5" x14ac:dyDescent="0.25">
      <c r="A46" s="39"/>
      <c r="B46" s="40"/>
      <c r="C46" s="39" t="s">
        <v>9</v>
      </c>
      <c r="D46" s="35" t="s">
        <v>75</v>
      </c>
      <c r="E46" s="44"/>
      <c r="F46" s="52"/>
      <c r="G46" s="93">
        <v>0</v>
      </c>
      <c r="H46" s="88">
        <v>0</v>
      </c>
      <c r="I46" s="49"/>
      <c r="J46" s="49"/>
      <c r="K46" s="52">
        <v>22400</v>
      </c>
      <c r="L46" s="52">
        <v>897200</v>
      </c>
      <c r="M46" s="121">
        <v>5101</v>
      </c>
      <c r="N46" s="122">
        <v>120167.29</v>
      </c>
      <c r="O46" s="49">
        <f t="shared" si="64"/>
        <v>0.22772321428571429</v>
      </c>
      <c r="P46" s="49">
        <f t="shared" si="65"/>
        <v>0.13393590057958091</v>
      </c>
      <c r="Q46" s="52">
        <v>78552</v>
      </c>
      <c r="R46" s="52">
        <v>754100</v>
      </c>
      <c r="S46" s="137">
        <v>23104</v>
      </c>
      <c r="T46" s="137">
        <v>160015.75</v>
      </c>
      <c r="U46" s="49">
        <f t="shared" si="45"/>
        <v>0.2941236378449944</v>
      </c>
      <c r="V46" s="49">
        <f t="shared" si="46"/>
        <v>0.21219433762100517</v>
      </c>
      <c r="W46" s="52"/>
      <c r="X46" s="52"/>
      <c r="Y46" s="85"/>
      <c r="Z46" s="88"/>
      <c r="AA46" s="49"/>
      <c r="AB46" s="49"/>
      <c r="AC46" s="52">
        <v>39600</v>
      </c>
      <c r="AD46" s="132">
        <v>25134.02</v>
      </c>
      <c r="AE46" s="49">
        <f t="shared" si="26"/>
        <v>0.63469747474747473</v>
      </c>
      <c r="AF46" s="45">
        <f t="shared" si="51"/>
        <v>1690900</v>
      </c>
      <c r="AG46" s="45">
        <f t="shared" si="52"/>
        <v>305317.06</v>
      </c>
      <c r="AH46" s="49">
        <f t="shared" si="53"/>
        <v>0.18056482346679284</v>
      </c>
    </row>
    <row r="47" spans="1:34" ht="47.25" x14ac:dyDescent="0.25">
      <c r="A47" s="14" t="s">
        <v>41</v>
      </c>
      <c r="B47" s="10">
        <v>1141</v>
      </c>
      <c r="C47" s="14" t="s">
        <v>10</v>
      </c>
      <c r="D47" s="38" t="s">
        <v>110</v>
      </c>
      <c r="E47" s="55">
        <f>31.837+72</f>
        <v>103.837</v>
      </c>
      <c r="F47" s="56">
        <f>307800+408000+29000</f>
        <v>744800</v>
      </c>
      <c r="G47" s="109">
        <v>13.354701333333329</v>
      </c>
      <c r="H47" s="108">
        <v>190721.86000000002</v>
      </c>
      <c r="I47" s="34">
        <f t="shared" si="61"/>
        <v>0.12861216457845787</v>
      </c>
      <c r="J47" s="34">
        <f t="shared" si="62"/>
        <v>0.25607124060150377</v>
      </c>
      <c r="K47" s="66">
        <f>204+302+178</f>
        <v>684</v>
      </c>
      <c r="L47" s="56">
        <f>13500+20000+11760</f>
        <v>45260</v>
      </c>
      <c r="M47" s="123">
        <v>363</v>
      </c>
      <c r="N47" s="124">
        <v>15169.789999999994</v>
      </c>
      <c r="O47" s="34">
        <f t="shared" si="64"/>
        <v>0.5307017543859649</v>
      </c>
      <c r="P47" s="34">
        <f t="shared" si="65"/>
        <v>0.33516990720282797</v>
      </c>
      <c r="Q47" s="56">
        <f>38760+20400</f>
        <v>59160</v>
      </c>
      <c r="R47" s="56">
        <f>372100+83100+112740</f>
        <v>567940</v>
      </c>
      <c r="S47" s="137">
        <v>44070.1</v>
      </c>
      <c r="T47" s="137">
        <v>101421.40999999999</v>
      </c>
      <c r="U47" s="34">
        <f t="shared" si="45"/>
        <v>0.74493069641649756</v>
      </c>
      <c r="V47" s="34">
        <f t="shared" si="46"/>
        <v>0.17857768426242207</v>
      </c>
      <c r="W47" s="56"/>
      <c r="X47" s="57"/>
      <c r="Y47" s="85"/>
      <c r="Z47" s="88"/>
      <c r="AA47" s="32"/>
      <c r="AB47" s="32"/>
      <c r="AC47" s="52">
        <f>2600+10000+17510</f>
        <v>30110</v>
      </c>
      <c r="AD47" s="133">
        <v>10501.33</v>
      </c>
      <c r="AE47" s="34">
        <f t="shared" si="26"/>
        <v>0.34876552640318831</v>
      </c>
      <c r="AF47" s="33">
        <f t="shared" si="51"/>
        <v>1388110</v>
      </c>
      <c r="AG47" s="33">
        <f t="shared" si="52"/>
        <v>317814.39</v>
      </c>
      <c r="AH47" s="34">
        <f t="shared" si="53"/>
        <v>0.22895475862863895</v>
      </c>
    </row>
    <row r="48" spans="1:34" ht="31.5" x14ac:dyDescent="0.25">
      <c r="A48" s="14" t="s">
        <v>42</v>
      </c>
      <c r="B48" s="16">
        <v>1151</v>
      </c>
      <c r="C48" s="16" t="s">
        <v>10</v>
      </c>
      <c r="D48" s="38" t="s">
        <v>55</v>
      </c>
      <c r="E48" s="55">
        <v>40.01</v>
      </c>
      <c r="F48" s="56">
        <v>198600</v>
      </c>
      <c r="G48" s="109">
        <v>12.137649999999999</v>
      </c>
      <c r="H48" s="108">
        <v>52950.020000000011</v>
      </c>
      <c r="I48" s="34">
        <f t="shared" si="61"/>
        <v>0.30336540864783801</v>
      </c>
      <c r="J48" s="34">
        <f t="shared" si="62"/>
        <v>0.26661641490433036</v>
      </c>
      <c r="K48" s="47">
        <v>96</v>
      </c>
      <c r="L48" s="56">
        <v>6400</v>
      </c>
      <c r="M48" s="123">
        <v>57.557000000000009</v>
      </c>
      <c r="N48" s="124">
        <v>2614.4899999999998</v>
      </c>
      <c r="O48" s="34">
        <f t="shared" si="64"/>
        <v>0.59955208333333343</v>
      </c>
      <c r="P48" s="34">
        <f t="shared" si="65"/>
        <v>0.40851406249999994</v>
      </c>
      <c r="Q48" s="56">
        <v>5706</v>
      </c>
      <c r="R48" s="56">
        <v>54800</v>
      </c>
      <c r="S48" s="137">
        <v>3137.9999999999982</v>
      </c>
      <c r="T48" s="137">
        <v>21238.560000000001</v>
      </c>
      <c r="U48" s="34">
        <f t="shared" si="45"/>
        <v>0.54994742376445815</v>
      </c>
      <c r="V48" s="34">
        <f t="shared" si="46"/>
        <v>0.38756496350364966</v>
      </c>
      <c r="W48" s="56"/>
      <c r="X48" s="57"/>
      <c r="Y48" s="85"/>
      <c r="Z48" s="88"/>
      <c r="AA48" s="32"/>
      <c r="AB48" s="32"/>
      <c r="AC48" s="52">
        <v>1700</v>
      </c>
      <c r="AD48" s="133">
        <v>825.57</v>
      </c>
      <c r="AE48" s="34">
        <f t="shared" si="26"/>
        <v>0.48562941176470592</v>
      </c>
      <c r="AF48" s="33">
        <f t="shared" si="51"/>
        <v>261500</v>
      </c>
      <c r="AG48" s="33">
        <f t="shared" si="52"/>
        <v>77628.640000000014</v>
      </c>
      <c r="AH48" s="34">
        <f t="shared" si="53"/>
        <v>0.29685904397705548</v>
      </c>
    </row>
    <row r="49" spans="1:34" ht="47.25" x14ac:dyDescent="0.25">
      <c r="A49" s="14" t="s">
        <v>96</v>
      </c>
      <c r="B49" s="10">
        <v>1160</v>
      </c>
      <c r="C49" s="14" t="s">
        <v>10</v>
      </c>
      <c r="D49" s="38" t="s">
        <v>65</v>
      </c>
      <c r="E49" s="55">
        <v>7.1</v>
      </c>
      <c r="F49" s="56">
        <v>35000</v>
      </c>
      <c r="G49" s="109">
        <v>1.6493145930000002</v>
      </c>
      <c r="H49" s="108">
        <v>11136.590000000004</v>
      </c>
      <c r="I49" s="34">
        <f t="shared" si="61"/>
        <v>0.23229783000000004</v>
      </c>
      <c r="J49" s="34">
        <f t="shared" si="62"/>
        <v>0.31818828571428581</v>
      </c>
      <c r="K49" s="56">
        <v>54</v>
      </c>
      <c r="L49" s="56">
        <v>3600</v>
      </c>
      <c r="M49" s="123">
        <v>36</v>
      </c>
      <c r="N49" s="124">
        <v>1504.45</v>
      </c>
      <c r="O49" s="34">
        <f t="shared" si="64"/>
        <v>0.66666666666666663</v>
      </c>
      <c r="P49" s="34">
        <f t="shared" si="65"/>
        <v>0.41790277777777779</v>
      </c>
      <c r="Q49" s="56">
        <v>1208</v>
      </c>
      <c r="R49" s="56">
        <v>11600</v>
      </c>
      <c r="S49" s="137">
        <v>900</v>
      </c>
      <c r="T49" s="137">
        <v>6021.11</v>
      </c>
      <c r="U49" s="34">
        <f t="shared" si="45"/>
        <v>0.74503311258278149</v>
      </c>
      <c r="V49" s="34">
        <f t="shared" si="46"/>
        <v>0.51906120689655166</v>
      </c>
      <c r="W49" s="56"/>
      <c r="X49" s="57"/>
      <c r="Y49" s="85"/>
      <c r="Z49" s="88"/>
      <c r="AA49" s="32"/>
      <c r="AB49" s="32"/>
      <c r="AC49" s="52">
        <v>2900</v>
      </c>
      <c r="AD49" s="133">
        <v>1926.3300000000002</v>
      </c>
      <c r="AE49" s="34">
        <f t="shared" si="26"/>
        <v>0.6642517241379311</v>
      </c>
      <c r="AF49" s="33">
        <f t="shared" si="51"/>
        <v>53100</v>
      </c>
      <c r="AG49" s="33">
        <f t="shared" si="52"/>
        <v>20588.480000000007</v>
      </c>
      <c r="AH49" s="34">
        <f t="shared" si="53"/>
        <v>0.38773032015065928</v>
      </c>
    </row>
    <row r="50" spans="1:34" ht="21.75" customHeight="1" x14ac:dyDescent="0.25">
      <c r="A50" s="14" t="s">
        <v>23</v>
      </c>
      <c r="B50" s="10">
        <v>5031</v>
      </c>
      <c r="C50" s="14" t="s">
        <v>14</v>
      </c>
      <c r="D50" s="61" t="s">
        <v>30</v>
      </c>
      <c r="E50" s="55">
        <f>E51+E52</f>
        <v>72.471999999999994</v>
      </c>
      <c r="F50" s="56">
        <f>F51+F52</f>
        <v>862000</v>
      </c>
      <c r="G50" s="87">
        <f>G51+G52</f>
        <v>36.973422666666657</v>
      </c>
      <c r="H50" s="88">
        <f>H51+H52</f>
        <v>330805.17</v>
      </c>
      <c r="I50" s="34">
        <f t="shared" si="61"/>
        <v>0.51017527688854536</v>
      </c>
      <c r="J50" s="34">
        <f t="shared" si="62"/>
        <v>0.38376469837587007</v>
      </c>
      <c r="K50" s="47">
        <f t="shared" ref="K50:L50" si="79">K51+K52</f>
        <v>342</v>
      </c>
      <c r="L50" s="56">
        <f t="shared" si="79"/>
        <v>22600</v>
      </c>
      <c r="M50" s="87">
        <f>M51+M52</f>
        <v>150.25</v>
      </c>
      <c r="N50" s="88">
        <f>N51+N52</f>
        <v>6488.1100000000015</v>
      </c>
      <c r="O50" s="34">
        <f t="shared" si="64"/>
        <v>0.43932748538011696</v>
      </c>
      <c r="P50" s="34">
        <f t="shared" si="65"/>
        <v>0.28708451327433637</v>
      </c>
      <c r="Q50" s="56">
        <f t="shared" ref="Q50:R50" si="80">Q51+Q52</f>
        <v>18314</v>
      </c>
      <c r="R50" s="56">
        <f t="shared" si="80"/>
        <v>175800</v>
      </c>
      <c r="S50" s="137">
        <v>6929.9880000000012</v>
      </c>
      <c r="T50" s="137">
        <v>47305.619999999995</v>
      </c>
      <c r="U50" s="34">
        <f t="shared" si="45"/>
        <v>0.37839838375013657</v>
      </c>
      <c r="V50" s="34">
        <f t="shared" si="46"/>
        <v>0.26908771331058018</v>
      </c>
      <c r="W50" s="56"/>
      <c r="X50" s="57"/>
      <c r="Y50" s="85">
        <f t="shared" ref="Y50:Z50" si="81">Y51+Y52</f>
        <v>0</v>
      </c>
      <c r="Z50" s="85">
        <f t="shared" si="81"/>
        <v>0</v>
      </c>
      <c r="AA50" s="32"/>
      <c r="AB50" s="32"/>
      <c r="AC50" s="79">
        <f t="shared" ref="AC50:AD50" si="82">AC51+AC52</f>
        <v>14200</v>
      </c>
      <c r="AD50" s="58">
        <f t="shared" si="82"/>
        <v>6696.29</v>
      </c>
      <c r="AE50" s="34">
        <f t="shared" si="26"/>
        <v>0.47156971830985916</v>
      </c>
      <c r="AF50" s="33">
        <f t="shared" si="51"/>
        <v>1074600</v>
      </c>
      <c r="AG50" s="33">
        <f t="shared" si="52"/>
        <v>391295.18999999994</v>
      </c>
      <c r="AH50" s="34">
        <f t="shared" si="53"/>
        <v>0.36413101619207144</v>
      </c>
    </row>
    <row r="51" spans="1:34" s="50" customFormat="1" ht="47.25" x14ac:dyDescent="0.25">
      <c r="A51" s="39"/>
      <c r="B51" s="40"/>
      <c r="C51" s="39"/>
      <c r="D51" s="35" t="s">
        <v>76</v>
      </c>
      <c r="E51" s="44">
        <v>64</v>
      </c>
      <c r="F51" s="52">
        <v>811100</v>
      </c>
      <c r="G51" s="112">
        <v>33.066662666666659</v>
      </c>
      <c r="H51" s="110">
        <v>313185.74</v>
      </c>
      <c r="I51" s="49">
        <f t="shared" si="61"/>
        <v>0.51666660416666654</v>
      </c>
      <c r="J51" s="49">
        <f t="shared" si="62"/>
        <v>0.38612469485883366</v>
      </c>
      <c r="K51" s="67">
        <v>250</v>
      </c>
      <c r="L51" s="52">
        <v>16500</v>
      </c>
      <c r="M51" s="125">
        <v>141</v>
      </c>
      <c r="N51" s="126">
        <v>5892.3900000000012</v>
      </c>
      <c r="O51" s="49">
        <f t="shared" si="64"/>
        <v>0.56399999999999995</v>
      </c>
      <c r="P51" s="49">
        <f t="shared" si="65"/>
        <v>0.35711454545454552</v>
      </c>
      <c r="Q51" s="52">
        <v>11630</v>
      </c>
      <c r="R51" s="52">
        <v>111600</v>
      </c>
      <c r="S51" s="137">
        <v>4243.9880000000012</v>
      </c>
      <c r="T51" s="137">
        <v>28709.18</v>
      </c>
      <c r="U51" s="49">
        <f t="shared" si="45"/>
        <v>0.36491728288908004</v>
      </c>
      <c r="V51" s="49">
        <f t="shared" si="46"/>
        <v>0.25725071684587814</v>
      </c>
      <c r="W51" s="52"/>
      <c r="X51" s="58"/>
      <c r="Y51" s="85"/>
      <c r="Z51" s="88"/>
      <c r="AA51" s="49"/>
      <c r="AB51" s="49"/>
      <c r="AC51" s="52">
        <v>12400</v>
      </c>
      <c r="AD51" s="134">
        <v>5870.72</v>
      </c>
      <c r="AE51" s="49">
        <f t="shared" si="26"/>
        <v>0.4734451612903226</v>
      </c>
      <c r="AF51" s="45">
        <f t="shared" si="51"/>
        <v>951600</v>
      </c>
      <c r="AG51" s="45">
        <f t="shared" si="52"/>
        <v>353658.02999999997</v>
      </c>
      <c r="AH51" s="49">
        <f t="shared" si="53"/>
        <v>0.37164568095838585</v>
      </c>
    </row>
    <row r="52" spans="1:34" s="50" customFormat="1" ht="47.25" x14ac:dyDescent="0.25">
      <c r="A52" s="39"/>
      <c r="B52" s="40"/>
      <c r="C52" s="39"/>
      <c r="D52" s="43" t="s">
        <v>77</v>
      </c>
      <c r="E52" s="35">
        <v>8.4719999999999995</v>
      </c>
      <c r="F52" s="46">
        <v>50900</v>
      </c>
      <c r="G52" s="112">
        <v>3.9067600000000002</v>
      </c>
      <c r="H52" s="111">
        <v>17619.429999999997</v>
      </c>
      <c r="I52" s="49">
        <f t="shared" si="61"/>
        <v>0.46113786591123707</v>
      </c>
      <c r="J52" s="49">
        <f t="shared" si="62"/>
        <v>0.34615776031434176</v>
      </c>
      <c r="K52" s="46">
        <v>92</v>
      </c>
      <c r="L52" s="46">
        <v>6100</v>
      </c>
      <c r="M52" s="125">
        <v>9.25</v>
      </c>
      <c r="N52" s="127">
        <v>595.72</v>
      </c>
      <c r="O52" s="49">
        <f t="shared" si="64"/>
        <v>0.10054347826086957</v>
      </c>
      <c r="P52" s="49">
        <f t="shared" si="65"/>
        <v>9.7659016393442627E-2</v>
      </c>
      <c r="Q52" s="52">
        <v>6684</v>
      </c>
      <c r="R52" s="52">
        <v>64200</v>
      </c>
      <c r="S52" s="137">
        <v>2686</v>
      </c>
      <c r="T52" s="137">
        <v>18596.439999999999</v>
      </c>
      <c r="U52" s="49">
        <f t="shared" si="45"/>
        <v>0.4018551765409934</v>
      </c>
      <c r="V52" s="49">
        <f t="shared" si="46"/>
        <v>0.28966417445482862</v>
      </c>
      <c r="W52" s="52"/>
      <c r="X52" s="52"/>
      <c r="Y52" s="85"/>
      <c r="Z52" s="88"/>
      <c r="AA52" s="51"/>
      <c r="AB52" s="51"/>
      <c r="AC52" s="52">
        <v>1800</v>
      </c>
      <c r="AD52" s="134">
        <v>825.57</v>
      </c>
      <c r="AE52" s="49">
        <f t="shared" si="26"/>
        <v>0.45865</v>
      </c>
      <c r="AF52" s="45">
        <f t="shared" si="51"/>
        <v>123000</v>
      </c>
      <c r="AG52" s="45">
        <f t="shared" si="52"/>
        <v>37637.159999999996</v>
      </c>
      <c r="AH52" s="49">
        <f t="shared" si="53"/>
        <v>0.30599317073170729</v>
      </c>
    </row>
    <row r="53" spans="1:34" ht="46.5" customHeight="1" x14ac:dyDescent="0.25">
      <c r="A53" s="17" t="s">
        <v>33</v>
      </c>
      <c r="B53" s="17"/>
      <c r="C53" s="17"/>
      <c r="D53" s="21" t="s">
        <v>47</v>
      </c>
      <c r="E53" s="11">
        <f>E54+E55+E56</f>
        <v>127.4765</v>
      </c>
      <c r="F53" s="12">
        <f t="shared" ref="F53" si="83">F54+F55+F56</f>
        <v>855300</v>
      </c>
      <c r="G53" s="11">
        <f>G54+G55+G56</f>
        <v>51.240899999999996</v>
      </c>
      <c r="H53" s="12">
        <f t="shared" ref="H53" si="84">H54+H55+H56</f>
        <v>366074.28</v>
      </c>
      <c r="I53" s="28">
        <f t="shared" si="5"/>
        <v>0.40196349915474616</v>
      </c>
      <c r="J53" s="28">
        <f t="shared" si="6"/>
        <v>0.4280068747807787</v>
      </c>
      <c r="K53" s="12">
        <f t="shared" ref="K53:N53" si="85">K54+K55+K56</f>
        <v>613</v>
      </c>
      <c r="L53" s="12">
        <f t="shared" si="85"/>
        <v>40600</v>
      </c>
      <c r="M53" s="12">
        <f t="shared" si="85"/>
        <v>248.03799999999998</v>
      </c>
      <c r="N53" s="12">
        <f t="shared" si="85"/>
        <v>10373.15</v>
      </c>
      <c r="O53" s="28">
        <f t="shared" ref="O53:O56" si="86">M53/K53</f>
        <v>0.40462969004893962</v>
      </c>
      <c r="P53" s="28">
        <f t="shared" ref="P53:P56" si="87">N53/L53</f>
        <v>0.25549630541871921</v>
      </c>
      <c r="Q53" s="12">
        <f t="shared" ref="Q53:T53" si="88">Q54+Q55+Q56</f>
        <v>58100</v>
      </c>
      <c r="R53" s="12">
        <f t="shared" si="88"/>
        <v>430000</v>
      </c>
      <c r="S53" s="12">
        <f t="shared" si="88"/>
        <v>41409</v>
      </c>
      <c r="T53" s="12">
        <f t="shared" si="88"/>
        <v>231972.52000000002</v>
      </c>
      <c r="U53" s="28">
        <f t="shared" ref="U53:U56" si="89">S53/Q53</f>
        <v>0.71271944922547337</v>
      </c>
      <c r="V53" s="28">
        <f t="shared" si="25"/>
        <v>0.53947097674418609</v>
      </c>
      <c r="W53" s="12"/>
      <c r="X53" s="12">
        <f t="shared" ref="X53:Z53" si="90">X54+X55+X56</f>
        <v>0</v>
      </c>
      <c r="Y53" s="12">
        <f t="shared" si="90"/>
        <v>0</v>
      </c>
      <c r="Z53" s="12">
        <f t="shared" si="90"/>
        <v>0</v>
      </c>
      <c r="AA53" s="28"/>
      <c r="AB53" s="28"/>
      <c r="AC53" s="12">
        <f t="shared" ref="AC53:AD53" si="91">AC54+AC55+AC56</f>
        <v>0</v>
      </c>
      <c r="AD53" s="12">
        <f t="shared" si="91"/>
        <v>0</v>
      </c>
      <c r="AE53" s="28"/>
      <c r="AF53" s="12">
        <f t="shared" ref="AF53" si="92">AF54+AF55+AF56</f>
        <v>1325900</v>
      </c>
      <c r="AG53" s="12">
        <f>AG54+AG55+AG56</f>
        <v>608419.94999999995</v>
      </c>
      <c r="AH53" s="28">
        <f>AG53/AF53</f>
        <v>0.45887318048118259</v>
      </c>
    </row>
    <row r="54" spans="1:34" ht="31.5" x14ac:dyDescent="0.25">
      <c r="A54" s="39" t="s">
        <v>17</v>
      </c>
      <c r="B54" s="39" t="s">
        <v>18</v>
      </c>
      <c r="C54" s="39" t="s">
        <v>5</v>
      </c>
      <c r="D54" s="60" t="s">
        <v>48</v>
      </c>
      <c r="E54" s="44">
        <v>81.528499999999994</v>
      </c>
      <c r="F54" s="52">
        <v>510000</v>
      </c>
      <c r="G54" s="44">
        <v>31.552</v>
      </c>
      <c r="H54" s="52">
        <v>248448.59</v>
      </c>
      <c r="I54" s="34">
        <f t="shared" si="5"/>
        <v>0.38700577098805944</v>
      </c>
      <c r="J54" s="34">
        <f t="shared" si="6"/>
        <v>0.48715409803921567</v>
      </c>
      <c r="K54" s="52">
        <v>263</v>
      </c>
      <c r="L54" s="52">
        <v>17400</v>
      </c>
      <c r="M54" s="79">
        <v>136</v>
      </c>
      <c r="N54" s="52">
        <v>5683.44</v>
      </c>
      <c r="O54" s="34">
        <f t="shared" si="86"/>
        <v>0.5171102661596958</v>
      </c>
      <c r="P54" s="34">
        <f t="shared" si="87"/>
        <v>0.32663448275862067</v>
      </c>
      <c r="Q54" s="52">
        <v>30000</v>
      </c>
      <c r="R54" s="52">
        <v>258900</v>
      </c>
      <c r="S54" s="52">
        <v>15910</v>
      </c>
      <c r="T54" s="52">
        <v>119812.57</v>
      </c>
      <c r="U54" s="34">
        <f t="shared" si="89"/>
        <v>0.53033333333333332</v>
      </c>
      <c r="V54" s="34">
        <f t="shared" si="25"/>
        <v>0.46277547315565859</v>
      </c>
      <c r="W54" s="52"/>
      <c r="X54" s="52"/>
      <c r="Y54" s="52"/>
      <c r="Z54" s="52"/>
      <c r="AA54" s="34"/>
      <c r="AB54" s="34"/>
      <c r="AC54" s="52"/>
      <c r="AD54" s="52"/>
      <c r="AE54" s="34"/>
      <c r="AF54" s="36">
        <f t="shared" ref="AF54:AF67" si="93">F54+L54+R54+X54+AC54</f>
        <v>786300</v>
      </c>
      <c r="AG54" s="36">
        <f>H54+N54+T54+Z54+AD54</f>
        <v>373944.6</v>
      </c>
      <c r="AH54" s="34">
        <f t="shared" ref="AH54:AH66" si="94">AG54/AF54</f>
        <v>0.47557497138496752</v>
      </c>
    </row>
    <row r="55" spans="1:34" ht="63" x14ac:dyDescent="0.25">
      <c r="A55" s="39" t="s">
        <v>22</v>
      </c>
      <c r="B55" s="40">
        <v>3104</v>
      </c>
      <c r="C55" s="40">
        <v>1020</v>
      </c>
      <c r="D55" s="35" t="s">
        <v>80</v>
      </c>
      <c r="E55" s="44">
        <v>18.608000000000001</v>
      </c>
      <c r="F55" s="52">
        <v>146500</v>
      </c>
      <c r="G55" s="44">
        <v>8.1319999999999997</v>
      </c>
      <c r="H55" s="52">
        <v>51993.62</v>
      </c>
      <c r="I55" s="34">
        <f t="shared" si="5"/>
        <v>0.4370163370593293</v>
      </c>
      <c r="J55" s="34">
        <f t="shared" si="6"/>
        <v>0.35490525597269629</v>
      </c>
      <c r="K55" s="52">
        <v>100</v>
      </c>
      <c r="L55" s="52">
        <v>6600</v>
      </c>
      <c r="M55" s="79">
        <v>25.437999999999999</v>
      </c>
      <c r="N55" s="52">
        <v>1062.98</v>
      </c>
      <c r="O55" s="53">
        <f t="shared" si="86"/>
        <v>0.25438</v>
      </c>
      <c r="P55" s="34">
        <f t="shared" si="87"/>
        <v>0.16105757575757576</v>
      </c>
      <c r="Q55" s="52">
        <v>10000</v>
      </c>
      <c r="R55" s="52">
        <v>71700</v>
      </c>
      <c r="S55" s="52">
        <v>7140</v>
      </c>
      <c r="T55" s="52">
        <v>53594.41</v>
      </c>
      <c r="U55" s="34">
        <f t="shared" si="89"/>
        <v>0.71399999999999997</v>
      </c>
      <c r="V55" s="34">
        <f t="shared" si="25"/>
        <v>0.7474813110181312</v>
      </c>
      <c r="W55" s="52"/>
      <c r="X55" s="52"/>
      <c r="Y55" s="52"/>
      <c r="Z55" s="52"/>
      <c r="AA55" s="34"/>
      <c r="AB55" s="34"/>
      <c r="AC55" s="52"/>
      <c r="AD55" s="52"/>
      <c r="AE55" s="36"/>
      <c r="AF55" s="36">
        <f t="shared" si="93"/>
        <v>224800</v>
      </c>
      <c r="AG55" s="36">
        <f t="shared" si="10"/>
        <v>106651.01000000001</v>
      </c>
      <c r="AH55" s="34">
        <f t="shared" si="94"/>
        <v>0.47442620106761568</v>
      </c>
    </row>
    <row r="56" spans="1:34" ht="47.25" x14ac:dyDescent="0.25">
      <c r="A56" s="39" t="s">
        <v>21</v>
      </c>
      <c r="B56" s="40">
        <v>3121</v>
      </c>
      <c r="C56" s="40">
        <v>1040</v>
      </c>
      <c r="D56" s="41" t="s">
        <v>78</v>
      </c>
      <c r="E56" s="44">
        <v>27.34</v>
      </c>
      <c r="F56" s="52">
        <v>198800</v>
      </c>
      <c r="G56" s="44">
        <v>11.556900000000001</v>
      </c>
      <c r="H56" s="52">
        <v>65632.070000000007</v>
      </c>
      <c r="I56" s="34">
        <f t="shared" si="5"/>
        <v>0.42271031455742503</v>
      </c>
      <c r="J56" s="34">
        <f t="shared" si="6"/>
        <v>0.33014119718309864</v>
      </c>
      <c r="K56" s="52">
        <v>250</v>
      </c>
      <c r="L56" s="52">
        <v>16600</v>
      </c>
      <c r="M56" s="79">
        <v>86.6</v>
      </c>
      <c r="N56" s="52">
        <v>3626.73</v>
      </c>
      <c r="O56" s="34">
        <f t="shared" si="86"/>
        <v>0.34639999999999999</v>
      </c>
      <c r="P56" s="34">
        <f t="shared" si="87"/>
        <v>0.2184777108433735</v>
      </c>
      <c r="Q56" s="52">
        <v>18100</v>
      </c>
      <c r="R56" s="52">
        <v>99400</v>
      </c>
      <c r="S56" s="52">
        <v>18359</v>
      </c>
      <c r="T56" s="52">
        <v>58565.54</v>
      </c>
      <c r="U56" s="34">
        <f t="shared" si="89"/>
        <v>1.0143093922651933</v>
      </c>
      <c r="V56" s="34">
        <f t="shared" si="25"/>
        <v>0.58919054325955733</v>
      </c>
      <c r="W56" s="52" t="s">
        <v>114</v>
      </c>
      <c r="X56" s="52"/>
      <c r="Y56" s="52"/>
      <c r="Z56" s="52"/>
      <c r="AA56" s="34"/>
      <c r="AB56" s="34"/>
      <c r="AC56" s="52"/>
      <c r="AD56" s="52"/>
      <c r="AE56" s="36"/>
      <c r="AF56" s="36">
        <f t="shared" si="93"/>
        <v>314800</v>
      </c>
      <c r="AG56" s="36">
        <f t="shared" si="10"/>
        <v>127824.34</v>
      </c>
      <c r="AH56" s="34">
        <f t="shared" si="94"/>
        <v>0.40604936467598474</v>
      </c>
    </row>
    <row r="57" spans="1:34" ht="31.5" x14ac:dyDescent="0.25">
      <c r="A57" s="18">
        <v>1010000</v>
      </c>
      <c r="B57" s="18"/>
      <c r="C57" s="18"/>
      <c r="D57" s="13" t="s">
        <v>49</v>
      </c>
      <c r="E57" s="11">
        <f>SUM(E58:E65)</f>
        <v>303</v>
      </c>
      <c r="F57" s="12">
        <f>SUM(F58:F65)</f>
        <v>1202400</v>
      </c>
      <c r="G57" s="11">
        <f>SUM(G58:G65)</f>
        <v>168</v>
      </c>
      <c r="H57" s="12">
        <f>SUM(H58:H65)</f>
        <v>397948.01</v>
      </c>
      <c r="I57" s="28">
        <f t="shared" ref="I57:I66" si="95">G57/E57</f>
        <v>0.5544554455445545</v>
      </c>
      <c r="J57" s="28">
        <f t="shared" ref="J57:J66" si="96">H57/F57</f>
        <v>0.33096141882900865</v>
      </c>
      <c r="K57" s="12">
        <f t="shared" ref="K57:N57" si="97">SUM(K58:K65)</f>
        <v>1700</v>
      </c>
      <c r="L57" s="12">
        <f t="shared" si="97"/>
        <v>93900</v>
      </c>
      <c r="M57" s="12">
        <f t="shared" si="97"/>
        <v>829</v>
      </c>
      <c r="N57" s="12">
        <f t="shared" si="97"/>
        <v>30502.23</v>
      </c>
      <c r="O57" s="28">
        <f t="shared" ref="O57:O68" si="98">M57/K57</f>
        <v>0.48764705882352943</v>
      </c>
      <c r="P57" s="28">
        <f t="shared" ref="P57:P68" si="99">N57/L57</f>
        <v>0.32483738019169328</v>
      </c>
      <c r="Q57" s="12">
        <f t="shared" ref="Q57:T57" si="100">SUM(Q58:Q65)</f>
        <v>134000</v>
      </c>
      <c r="R57" s="12">
        <f t="shared" si="100"/>
        <v>1125600</v>
      </c>
      <c r="S57" s="12">
        <f t="shared" si="100"/>
        <v>61355</v>
      </c>
      <c r="T57" s="12">
        <f t="shared" si="100"/>
        <v>380093.46</v>
      </c>
      <c r="U57" s="28">
        <f t="shared" ref="U57:U68" si="101">S57/Q57</f>
        <v>0.45787313432835819</v>
      </c>
      <c r="V57" s="28">
        <f t="shared" ref="V57:V68" si="102">T57/R57</f>
        <v>0.33768075692963756</v>
      </c>
      <c r="W57" s="12">
        <f t="shared" ref="W57:Z57" si="103">SUM(W58:W65)</f>
        <v>40500</v>
      </c>
      <c r="X57" s="12">
        <f t="shared" si="103"/>
        <v>1026100</v>
      </c>
      <c r="Y57" s="12">
        <f t="shared" si="103"/>
        <v>14430</v>
      </c>
      <c r="Z57" s="12">
        <f t="shared" si="103"/>
        <v>237580.96000000002</v>
      </c>
      <c r="AA57" s="28">
        <f>Y57/W57</f>
        <v>0.35629629629629628</v>
      </c>
      <c r="AB57" s="28">
        <f>Z57/X57</f>
        <v>0.23153782282428614</v>
      </c>
      <c r="AC57" s="12">
        <f t="shared" ref="AC57:AD57" si="104">SUM(AC58:AC65)</f>
        <v>171300</v>
      </c>
      <c r="AD57" s="12">
        <f t="shared" si="104"/>
        <v>104422.2</v>
      </c>
      <c r="AE57" s="28">
        <f>AD57/AC57</f>
        <v>0.60958669001751309</v>
      </c>
      <c r="AF57" s="12">
        <f t="shared" si="93"/>
        <v>3619300</v>
      </c>
      <c r="AG57" s="12">
        <f t="shared" ref="AG57" si="105">SUM(AG58:AG65)</f>
        <v>1123496.6499999999</v>
      </c>
      <c r="AH57" s="28">
        <f>AG57/AF57</f>
        <v>0.31041821622965765</v>
      </c>
    </row>
    <row r="58" spans="1:34" ht="47.25" x14ac:dyDescent="0.25">
      <c r="A58" s="40">
        <v>1011080</v>
      </c>
      <c r="B58" s="40">
        <v>1100</v>
      </c>
      <c r="C58" s="39" t="s">
        <v>9</v>
      </c>
      <c r="D58" s="41" t="s">
        <v>79</v>
      </c>
      <c r="E58" s="44"/>
      <c r="F58" s="52"/>
      <c r="G58" s="44"/>
      <c r="H58" s="52"/>
      <c r="I58" s="34"/>
      <c r="J58" s="34"/>
      <c r="K58" s="52">
        <v>340</v>
      </c>
      <c r="L58" s="52">
        <v>22500</v>
      </c>
      <c r="M58" s="52">
        <v>179</v>
      </c>
      <c r="N58" s="79">
        <v>7188.15</v>
      </c>
      <c r="O58" s="34">
        <f t="shared" si="98"/>
        <v>0.52647058823529413</v>
      </c>
      <c r="P58" s="34">
        <f t="shared" si="99"/>
        <v>0.31947333333333333</v>
      </c>
      <c r="Q58" s="52">
        <v>35000</v>
      </c>
      <c r="R58" s="52">
        <v>294000</v>
      </c>
      <c r="S58" s="52">
        <v>13023</v>
      </c>
      <c r="T58" s="52">
        <v>79185.48</v>
      </c>
      <c r="U58" s="34">
        <f t="shared" si="101"/>
        <v>0.3720857142857143</v>
      </c>
      <c r="V58" s="34">
        <f t="shared" si="102"/>
        <v>0.26933836734693878</v>
      </c>
      <c r="W58" s="52">
        <v>16000</v>
      </c>
      <c r="X58" s="52">
        <v>400700</v>
      </c>
      <c r="Y58" s="79">
        <v>5650</v>
      </c>
      <c r="Z58" s="52">
        <v>93134.8</v>
      </c>
      <c r="AA58" s="34">
        <f t="shared" ref="AA58:AA68" si="106">Y58/W58</f>
        <v>0.35312500000000002</v>
      </c>
      <c r="AB58" s="34">
        <f t="shared" ref="AB58:AB68" si="107">Z58/X58</f>
        <v>0.23243024706763166</v>
      </c>
      <c r="AC58" s="52">
        <v>3000</v>
      </c>
      <c r="AD58" s="52">
        <v>1821.6</v>
      </c>
      <c r="AE58" s="34">
        <f t="shared" ref="AE58:AE64" si="108">AD58/AC58</f>
        <v>0.60719999999999996</v>
      </c>
      <c r="AF58" s="36">
        <f t="shared" si="93"/>
        <v>720200</v>
      </c>
      <c r="AG58" s="36">
        <f t="shared" si="10"/>
        <v>181330.03</v>
      </c>
      <c r="AH58" s="34">
        <f t="shared" si="94"/>
        <v>0.25177732574284922</v>
      </c>
    </row>
    <row r="59" spans="1:34" ht="31.5" x14ac:dyDescent="0.25">
      <c r="A59" s="40">
        <v>1014030</v>
      </c>
      <c r="B59" s="40">
        <v>4030</v>
      </c>
      <c r="C59" s="39" t="s">
        <v>11</v>
      </c>
      <c r="D59" s="35" t="s">
        <v>56</v>
      </c>
      <c r="E59" s="44">
        <v>200</v>
      </c>
      <c r="F59" s="52">
        <v>750000</v>
      </c>
      <c r="G59" s="44">
        <v>116.96</v>
      </c>
      <c r="H59" s="52">
        <v>270684.86</v>
      </c>
      <c r="I59" s="34">
        <f t="shared" si="95"/>
        <v>0.58479999999999999</v>
      </c>
      <c r="J59" s="34">
        <f t="shared" si="96"/>
        <v>0.36091314666666663</v>
      </c>
      <c r="K59" s="52">
        <v>280</v>
      </c>
      <c r="L59" s="52">
        <v>18400</v>
      </c>
      <c r="M59" s="52">
        <v>176</v>
      </c>
      <c r="N59" s="79">
        <v>7355.04</v>
      </c>
      <c r="O59" s="34">
        <f t="shared" si="98"/>
        <v>0.62857142857142856</v>
      </c>
      <c r="P59" s="34">
        <f t="shared" si="99"/>
        <v>0.39973043478260867</v>
      </c>
      <c r="Q59" s="52">
        <v>36000</v>
      </c>
      <c r="R59" s="52">
        <v>302400</v>
      </c>
      <c r="S59" s="52">
        <v>19303</v>
      </c>
      <c r="T59" s="52">
        <v>118597.41</v>
      </c>
      <c r="U59" s="34">
        <f t="shared" si="101"/>
        <v>0.53619444444444442</v>
      </c>
      <c r="V59" s="34">
        <f t="shared" si="102"/>
        <v>0.39218720238095239</v>
      </c>
      <c r="W59" s="52">
        <v>2500</v>
      </c>
      <c r="X59" s="52">
        <v>66100</v>
      </c>
      <c r="Y59" s="52"/>
      <c r="Z59" s="52"/>
      <c r="AA59" s="34">
        <f t="shared" si="106"/>
        <v>0</v>
      </c>
      <c r="AB59" s="34">
        <f t="shared" si="107"/>
        <v>0</v>
      </c>
      <c r="AC59" s="52">
        <v>1000</v>
      </c>
      <c r="AD59" s="52">
        <v>432</v>
      </c>
      <c r="AE59" s="34">
        <f t="shared" si="108"/>
        <v>0.432</v>
      </c>
      <c r="AF59" s="36">
        <f t="shared" si="93"/>
        <v>1137900</v>
      </c>
      <c r="AG59" s="36">
        <f t="shared" si="10"/>
        <v>397069.30999999994</v>
      </c>
      <c r="AH59" s="34">
        <f t="shared" si="94"/>
        <v>0.34894921346339741</v>
      </c>
    </row>
    <row r="60" spans="1:34" ht="31.5" x14ac:dyDescent="0.25">
      <c r="A60" s="40">
        <v>1014040</v>
      </c>
      <c r="B60" s="40">
        <v>4040</v>
      </c>
      <c r="C60" s="39" t="s">
        <v>11</v>
      </c>
      <c r="D60" s="35" t="s">
        <v>57</v>
      </c>
      <c r="E60" s="44">
        <v>95</v>
      </c>
      <c r="F60" s="52">
        <v>411100</v>
      </c>
      <c r="G60" s="44">
        <v>48.77</v>
      </c>
      <c r="H60" s="52">
        <v>112825.65</v>
      </c>
      <c r="I60" s="34">
        <f t="shared" si="95"/>
        <v>0.51336842105263158</v>
      </c>
      <c r="J60" s="34">
        <f t="shared" si="96"/>
        <v>0.27444818778885915</v>
      </c>
      <c r="K60" s="52">
        <v>140</v>
      </c>
      <c r="L60" s="52">
        <v>9200</v>
      </c>
      <c r="M60" s="52">
        <v>84</v>
      </c>
      <c r="N60" s="79">
        <v>3501.87</v>
      </c>
      <c r="O60" s="34">
        <f t="shared" si="98"/>
        <v>0.6</v>
      </c>
      <c r="P60" s="34">
        <f t="shared" si="99"/>
        <v>0.38063804347826086</v>
      </c>
      <c r="Q60" s="52">
        <v>11000</v>
      </c>
      <c r="R60" s="52">
        <v>92400</v>
      </c>
      <c r="S60" s="52">
        <v>6138</v>
      </c>
      <c r="T60" s="52">
        <v>38008.629999999997</v>
      </c>
      <c r="U60" s="34">
        <f t="shared" si="101"/>
        <v>0.55800000000000005</v>
      </c>
      <c r="V60" s="34">
        <f t="shared" si="102"/>
        <v>0.41134880952380948</v>
      </c>
      <c r="W60" s="52"/>
      <c r="X60" s="52"/>
      <c r="Y60" s="52"/>
      <c r="Z60" s="52"/>
      <c r="AA60" s="34"/>
      <c r="AB60" s="34"/>
      <c r="AC60" s="52">
        <v>800</v>
      </c>
      <c r="AD60" s="52">
        <v>207</v>
      </c>
      <c r="AE60" s="34">
        <f t="shared" si="108"/>
        <v>0.25874999999999998</v>
      </c>
      <c r="AF60" s="36">
        <f t="shared" si="93"/>
        <v>513500</v>
      </c>
      <c r="AG60" s="36">
        <f t="shared" si="10"/>
        <v>154543.15</v>
      </c>
      <c r="AH60" s="34">
        <f t="shared" si="94"/>
        <v>0.30096037000973708</v>
      </c>
    </row>
    <row r="61" spans="1:34" ht="31.5" x14ac:dyDescent="0.25">
      <c r="A61" s="40">
        <v>1014060</v>
      </c>
      <c r="B61" s="40">
        <v>4060</v>
      </c>
      <c r="C61" s="39" t="s">
        <v>12</v>
      </c>
      <c r="D61" s="35" t="s">
        <v>58</v>
      </c>
      <c r="E61" s="44"/>
      <c r="F61" s="52"/>
      <c r="G61" s="44"/>
      <c r="H61" s="52"/>
      <c r="I61" s="34"/>
      <c r="J61" s="34"/>
      <c r="K61" s="52">
        <v>340</v>
      </c>
      <c r="L61" s="52">
        <v>22500</v>
      </c>
      <c r="M61" s="52">
        <v>179</v>
      </c>
      <c r="N61" s="79">
        <v>7188.15</v>
      </c>
      <c r="O61" s="34">
        <f t="shared" si="98"/>
        <v>0.52647058823529413</v>
      </c>
      <c r="P61" s="34">
        <f t="shared" si="99"/>
        <v>0.31947333333333333</v>
      </c>
      <c r="Q61" s="52">
        <v>35000</v>
      </c>
      <c r="R61" s="52">
        <v>294000</v>
      </c>
      <c r="S61" s="52">
        <v>13023</v>
      </c>
      <c r="T61" s="52">
        <v>79185.48</v>
      </c>
      <c r="U61" s="34">
        <f t="shared" si="101"/>
        <v>0.3720857142857143</v>
      </c>
      <c r="V61" s="34">
        <f t="shared" si="102"/>
        <v>0.26933836734693878</v>
      </c>
      <c r="W61" s="52">
        <v>16000</v>
      </c>
      <c r="X61" s="52">
        <v>400700</v>
      </c>
      <c r="Y61" s="79">
        <v>6160</v>
      </c>
      <c r="Z61" s="52">
        <v>101290.21</v>
      </c>
      <c r="AA61" s="34">
        <f t="shared" si="106"/>
        <v>0.38500000000000001</v>
      </c>
      <c r="AB61" s="34">
        <f t="shared" si="107"/>
        <v>0.2527831544796606</v>
      </c>
      <c r="AC61" s="52">
        <v>3000</v>
      </c>
      <c r="AD61" s="52">
        <v>1821.6</v>
      </c>
      <c r="AE61" s="34">
        <f t="shared" si="108"/>
        <v>0.60719999999999996</v>
      </c>
      <c r="AF61" s="36">
        <f t="shared" si="93"/>
        <v>720200</v>
      </c>
      <c r="AG61" s="36">
        <f t="shared" si="10"/>
        <v>189485.44</v>
      </c>
      <c r="AH61" s="34">
        <f t="shared" si="94"/>
        <v>0.26310113857261874</v>
      </c>
    </row>
    <row r="62" spans="1:34" ht="31.5" x14ac:dyDescent="0.25">
      <c r="A62" s="40">
        <v>1014060</v>
      </c>
      <c r="B62" s="40">
        <v>4060</v>
      </c>
      <c r="C62" s="39" t="s">
        <v>12</v>
      </c>
      <c r="D62" s="35" t="s">
        <v>59</v>
      </c>
      <c r="E62" s="44"/>
      <c r="F62" s="52"/>
      <c r="G62" s="44"/>
      <c r="H62" s="52"/>
      <c r="I62" s="34"/>
      <c r="J62" s="34"/>
      <c r="K62" s="52">
        <v>20</v>
      </c>
      <c r="L62" s="52">
        <v>650</v>
      </c>
      <c r="M62" s="82">
        <f>35-15</f>
        <v>20</v>
      </c>
      <c r="N62" s="82">
        <v>650</v>
      </c>
      <c r="O62" s="34">
        <f t="shared" si="98"/>
        <v>1</v>
      </c>
      <c r="P62" s="34">
        <f t="shared" si="99"/>
        <v>1</v>
      </c>
      <c r="Q62" s="52">
        <v>4000</v>
      </c>
      <c r="R62" s="52">
        <v>33600</v>
      </c>
      <c r="S62" s="52">
        <v>3811</v>
      </c>
      <c r="T62" s="52">
        <v>23634.99</v>
      </c>
      <c r="U62" s="34">
        <f t="shared" si="101"/>
        <v>0.95274999999999999</v>
      </c>
      <c r="V62" s="34">
        <f t="shared" si="102"/>
        <v>0.70342232142857153</v>
      </c>
      <c r="W62" s="52"/>
      <c r="X62" s="52"/>
      <c r="Y62" s="52"/>
      <c r="Z62" s="52"/>
      <c r="AA62" s="34"/>
      <c r="AB62" s="34"/>
      <c r="AC62" s="80">
        <v>0</v>
      </c>
      <c r="AD62" s="80"/>
      <c r="AE62" s="81"/>
      <c r="AF62" s="36">
        <f t="shared" si="93"/>
        <v>34250</v>
      </c>
      <c r="AG62" s="36">
        <f t="shared" si="10"/>
        <v>24284.99</v>
      </c>
      <c r="AH62" s="34">
        <f t="shared" si="94"/>
        <v>0.70905080291970812</v>
      </c>
    </row>
    <row r="63" spans="1:34" ht="31.5" x14ac:dyDescent="0.25">
      <c r="A63" s="40">
        <v>1014060</v>
      </c>
      <c r="B63" s="40">
        <v>4060</v>
      </c>
      <c r="C63" s="39" t="s">
        <v>12</v>
      </c>
      <c r="D63" s="35" t="s">
        <v>60</v>
      </c>
      <c r="E63" s="44"/>
      <c r="F63" s="52"/>
      <c r="G63" s="44"/>
      <c r="H63" s="52"/>
      <c r="I63" s="34"/>
      <c r="J63" s="34"/>
      <c r="K63" s="52">
        <v>220</v>
      </c>
      <c r="L63" s="52">
        <v>7500</v>
      </c>
      <c r="M63" s="52">
        <v>123</v>
      </c>
      <c r="N63" s="79">
        <v>3259.09</v>
      </c>
      <c r="O63" s="34">
        <f t="shared" si="98"/>
        <v>0.55909090909090908</v>
      </c>
      <c r="P63" s="34">
        <f t="shared" si="99"/>
        <v>0.43454533333333334</v>
      </c>
      <c r="Q63" s="52">
        <v>7500</v>
      </c>
      <c r="R63" s="52">
        <v>63000</v>
      </c>
      <c r="S63" s="52">
        <v>4493</v>
      </c>
      <c r="T63" s="52">
        <v>27368.6</v>
      </c>
      <c r="U63" s="34">
        <f t="shared" si="101"/>
        <v>0.59906666666666664</v>
      </c>
      <c r="V63" s="34">
        <f t="shared" si="102"/>
        <v>0.43442222222222221</v>
      </c>
      <c r="W63" s="52"/>
      <c r="X63" s="52"/>
      <c r="Y63" s="52"/>
      <c r="Z63" s="52"/>
      <c r="AA63" s="34"/>
      <c r="AB63" s="34"/>
      <c r="AC63" s="52">
        <v>162000</v>
      </c>
      <c r="AD63" s="52">
        <f>97656+1656</f>
        <v>99312</v>
      </c>
      <c r="AE63" s="34">
        <f t="shared" si="108"/>
        <v>0.61303703703703705</v>
      </c>
      <c r="AF63" s="36">
        <f t="shared" si="93"/>
        <v>232500</v>
      </c>
      <c r="AG63" s="36">
        <f t="shared" si="10"/>
        <v>129939.69</v>
      </c>
      <c r="AH63" s="34">
        <f t="shared" si="94"/>
        <v>0.55888038709677423</v>
      </c>
    </row>
    <row r="64" spans="1:34" ht="31.5" x14ac:dyDescent="0.25">
      <c r="A64" s="40">
        <v>1014060</v>
      </c>
      <c r="B64" s="40">
        <v>4060</v>
      </c>
      <c r="C64" s="39" t="s">
        <v>12</v>
      </c>
      <c r="D64" s="35" t="s">
        <v>61</v>
      </c>
      <c r="E64" s="44"/>
      <c r="F64" s="52"/>
      <c r="G64" s="44"/>
      <c r="H64" s="52"/>
      <c r="I64" s="34"/>
      <c r="J64" s="34"/>
      <c r="K64" s="52">
        <v>340</v>
      </c>
      <c r="L64" s="52">
        <v>11950</v>
      </c>
      <c r="M64" s="52">
        <f>30+29</f>
        <v>59</v>
      </c>
      <c r="N64" s="79">
        <f>664.2+379.61</f>
        <v>1043.81</v>
      </c>
      <c r="O64" s="34">
        <f t="shared" si="98"/>
        <v>0.17352941176470588</v>
      </c>
      <c r="P64" s="34">
        <f t="shared" si="99"/>
        <v>8.7348117154811708E-2</v>
      </c>
      <c r="Q64" s="52">
        <v>1500</v>
      </c>
      <c r="R64" s="52">
        <v>12600</v>
      </c>
      <c r="S64" s="52">
        <v>332</v>
      </c>
      <c r="T64" s="52">
        <v>1816.28</v>
      </c>
      <c r="U64" s="34">
        <f t="shared" si="101"/>
        <v>0.22133333333333333</v>
      </c>
      <c r="V64" s="34">
        <f t="shared" si="102"/>
        <v>0.14414920634920636</v>
      </c>
      <c r="W64" s="52">
        <v>6000</v>
      </c>
      <c r="X64" s="52">
        <v>158600</v>
      </c>
      <c r="Y64" s="79">
        <v>2620</v>
      </c>
      <c r="Z64" s="52">
        <v>43155.95</v>
      </c>
      <c r="AA64" s="34">
        <f t="shared" si="106"/>
        <v>0.43666666666666665</v>
      </c>
      <c r="AB64" s="34">
        <f t="shared" si="107"/>
        <v>0.2721056116015132</v>
      </c>
      <c r="AC64" s="52">
        <v>1500</v>
      </c>
      <c r="AD64" s="52">
        <v>828</v>
      </c>
      <c r="AE64" s="34">
        <f t="shared" si="108"/>
        <v>0.55200000000000005</v>
      </c>
      <c r="AF64" s="36">
        <f t="shared" si="93"/>
        <v>184650</v>
      </c>
      <c r="AG64" s="36">
        <f t="shared" si="10"/>
        <v>46844.039999999994</v>
      </c>
      <c r="AH64" s="34">
        <f t="shared" si="94"/>
        <v>0.25369098294069858</v>
      </c>
    </row>
    <row r="65" spans="1:34" ht="30.6" customHeight="1" x14ac:dyDescent="0.25">
      <c r="A65" s="40">
        <v>1014081</v>
      </c>
      <c r="B65" s="40">
        <v>4081</v>
      </c>
      <c r="C65" s="39" t="s">
        <v>13</v>
      </c>
      <c r="D65" s="35" t="s">
        <v>50</v>
      </c>
      <c r="E65" s="44">
        <v>8</v>
      </c>
      <c r="F65" s="52">
        <v>41300</v>
      </c>
      <c r="G65" s="44">
        <v>2.27</v>
      </c>
      <c r="H65" s="52">
        <v>14437.5</v>
      </c>
      <c r="I65" s="34">
        <f t="shared" si="95"/>
        <v>0.28375</v>
      </c>
      <c r="J65" s="34">
        <f t="shared" si="96"/>
        <v>0.34957627118644069</v>
      </c>
      <c r="K65" s="52">
        <v>20</v>
      </c>
      <c r="L65" s="52">
        <v>1200</v>
      </c>
      <c r="M65" s="79">
        <v>9</v>
      </c>
      <c r="N65" s="79">
        <v>316.12</v>
      </c>
      <c r="O65" s="34">
        <f t="shared" si="98"/>
        <v>0.45</v>
      </c>
      <c r="P65" s="34">
        <f t="shared" si="99"/>
        <v>0.26343333333333335</v>
      </c>
      <c r="Q65" s="52">
        <v>4000</v>
      </c>
      <c r="R65" s="52">
        <v>33600</v>
      </c>
      <c r="S65" s="52">
        <v>1232</v>
      </c>
      <c r="T65" s="52">
        <v>12296.59</v>
      </c>
      <c r="U65" s="34">
        <f t="shared" si="101"/>
        <v>0.308</v>
      </c>
      <c r="V65" s="34">
        <f t="shared" si="102"/>
        <v>0.36596994047619047</v>
      </c>
      <c r="W65" s="52"/>
      <c r="X65" s="52"/>
      <c r="Y65" s="52"/>
      <c r="Z65" s="52"/>
      <c r="AA65" s="34"/>
      <c r="AB65" s="34"/>
      <c r="AC65" s="52"/>
      <c r="AD65" s="52"/>
      <c r="AE65" s="34"/>
      <c r="AF65" s="107"/>
      <c r="AG65" s="107"/>
      <c r="AH65" s="34"/>
    </row>
    <row r="66" spans="1:34" ht="31.5" x14ac:dyDescent="0.25">
      <c r="A66" s="17" t="s">
        <v>97</v>
      </c>
      <c r="B66" s="62"/>
      <c r="C66" s="63"/>
      <c r="D66" s="64" t="s">
        <v>98</v>
      </c>
      <c r="E66" s="54">
        <f>E67</f>
        <v>7.89</v>
      </c>
      <c r="F66" s="12">
        <f t="shared" ref="F66:H66" si="109">F67</f>
        <v>27100</v>
      </c>
      <c r="G66" s="141">
        <f t="shared" si="109"/>
        <v>3.39</v>
      </c>
      <c r="H66" s="12">
        <f t="shared" si="109"/>
        <v>10018.49</v>
      </c>
      <c r="I66" s="28">
        <f t="shared" si="95"/>
        <v>0.42965779467680609</v>
      </c>
      <c r="J66" s="28">
        <f t="shared" si="96"/>
        <v>0.36968597785977858</v>
      </c>
      <c r="K66" s="12">
        <f t="shared" ref="K66:N66" si="110">K67</f>
        <v>60</v>
      </c>
      <c r="L66" s="12">
        <f t="shared" si="110"/>
        <v>2500</v>
      </c>
      <c r="M66" s="12">
        <f t="shared" si="110"/>
        <v>4.2</v>
      </c>
      <c r="N66" s="12">
        <f t="shared" si="110"/>
        <v>175.52</v>
      </c>
      <c r="O66" s="28">
        <f t="shared" si="98"/>
        <v>7.0000000000000007E-2</v>
      </c>
      <c r="P66" s="28">
        <f t="shared" si="99"/>
        <v>7.0208000000000007E-2</v>
      </c>
      <c r="Q66" s="12">
        <f t="shared" ref="Q66:T66" si="111">Q67</f>
        <v>5500</v>
      </c>
      <c r="R66" s="12">
        <f t="shared" si="111"/>
        <v>41000</v>
      </c>
      <c r="S66" s="12">
        <f t="shared" si="111"/>
        <v>190.179</v>
      </c>
      <c r="T66" s="12">
        <f t="shared" si="111"/>
        <v>1426.34</v>
      </c>
      <c r="U66" s="28">
        <f t="shared" si="101"/>
        <v>3.4577999999999998E-2</v>
      </c>
      <c r="V66" s="28">
        <f t="shared" si="102"/>
        <v>3.4788780487804878E-2</v>
      </c>
      <c r="W66" s="12">
        <f t="shared" ref="W66:Z66" si="112">W67</f>
        <v>0</v>
      </c>
      <c r="X66" s="12">
        <f t="shared" si="112"/>
        <v>0</v>
      </c>
      <c r="Y66" s="12">
        <f t="shared" si="112"/>
        <v>0</v>
      </c>
      <c r="Z66" s="12">
        <f t="shared" si="112"/>
        <v>0</v>
      </c>
      <c r="AA66" s="28"/>
      <c r="AB66" s="28"/>
      <c r="AC66" s="12">
        <f t="shared" ref="AC66:AE66" si="113">AC67</f>
        <v>0</v>
      </c>
      <c r="AD66" s="12">
        <f t="shared" si="113"/>
        <v>0</v>
      </c>
      <c r="AE66" s="12">
        <f t="shared" si="113"/>
        <v>0</v>
      </c>
      <c r="AF66" s="12">
        <f>AF67</f>
        <v>70600</v>
      </c>
      <c r="AG66" s="12">
        <f>AG67</f>
        <v>11620.35</v>
      </c>
      <c r="AH66" s="28">
        <f t="shared" si="94"/>
        <v>0.1645941926345609</v>
      </c>
    </row>
    <row r="67" spans="1:34" ht="47.25" x14ac:dyDescent="0.25">
      <c r="A67" s="65" t="s">
        <v>99</v>
      </c>
      <c r="B67" s="65" t="s">
        <v>100</v>
      </c>
      <c r="C67" s="65" t="s">
        <v>101</v>
      </c>
      <c r="D67" s="35" t="s">
        <v>102</v>
      </c>
      <c r="E67" s="58">
        <v>7.89</v>
      </c>
      <c r="F67" s="52">
        <v>27100</v>
      </c>
      <c r="G67" s="58">
        <v>3.39</v>
      </c>
      <c r="H67" s="52">
        <v>10018.49</v>
      </c>
      <c r="I67" s="53">
        <f t="shared" ref="I67:I68" si="114">G67/E67</f>
        <v>0.42965779467680609</v>
      </c>
      <c r="J67" s="53">
        <f t="shared" ref="J67:J68" si="115">H67/F67</f>
        <v>0.36968597785977858</v>
      </c>
      <c r="K67" s="52">
        <v>60</v>
      </c>
      <c r="L67" s="52">
        <v>2500</v>
      </c>
      <c r="M67" s="58">
        <v>4.2</v>
      </c>
      <c r="N67" s="145">
        <v>175.52</v>
      </c>
      <c r="O67" s="53">
        <f t="shared" si="98"/>
        <v>7.0000000000000007E-2</v>
      </c>
      <c r="P67" s="53">
        <f t="shared" si="99"/>
        <v>7.0208000000000007E-2</v>
      </c>
      <c r="Q67" s="52">
        <v>5500</v>
      </c>
      <c r="R67" s="52">
        <v>41000</v>
      </c>
      <c r="S67" s="145">
        <v>190.179</v>
      </c>
      <c r="T67" s="52">
        <v>1426.34</v>
      </c>
      <c r="U67" s="53">
        <f t="shared" si="101"/>
        <v>3.4577999999999998E-2</v>
      </c>
      <c r="V67" s="53">
        <f t="shared" si="102"/>
        <v>3.4788780487804878E-2</v>
      </c>
      <c r="W67" s="52"/>
      <c r="X67" s="52"/>
      <c r="Y67" s="52"/>
      <c r="Z67" s="52"/>
      <c r="AA67" s="53"/>
      <c r="AB67" s="53"/>
      <c r="AC67" s="52"/>
      <c r="AD67" s="52"/>
      <c r="AE67" s="53"/>
      <c r="AF67" s="56">
        <f t="shared" si="93"/>
        <v>70600</v>
      </c>
      <c r="AG67" s="56">
        <f t="shared" ref="AG67" si="116">H67+N67+T67+Z67+AD67</f>
        <v>11620.35</v>
      </c>
      <c r="AH67" s="53">
        <f t="shared" ref="AH67:AH68" si="117">AG67/AF67</f>
        <v>0.1645941926345609</v>
      </c>
    </row>
    <row r="68" spans="1:34" s="74" customFormat="1" ht="34.9" customHeight="1" x14ac:dyDescent="0.2">
      <c r="A68" s="68"/>
      <c r="B68" s="68"/>
      <c r="C68" s="68"/>
      <c r="D68" s="68" t="s">
        <v>0</v>
      </c>
      <c r="E68" s="70">
        <f>E10+E16+E53+E57+E66</f>
        <v>5430.9975000000004</v>
      </c>
      <c r="F68" s="71">
        <f t="shared" ref="F68" si="118">F10+F16+F53+F57+F66</f>
        <v>32214800</v>
      </c>
      <c r="G68" s="70">
        <f>G10+G16+G53+G57+G66</f>
        <v>1942.9871769579668</v>
      </c>
      <c r="H68" s="71">
        <f t="shared" ref="H68" si="119">H10+H16+H53+H57+H66</f>
        <v>11815101.970000001</v>
      </c>
      <c r="I68" s="72">
        <f t="shared" si="114"/>
        <v>0.3577588052577757</v>
      </c>
      <c r="J68" s="72">
        <f t="shared" si="115"/>
        <v>0.36676005966201874</v>
      </c>
      <c r="K68" s="71">
        <f t="shared" ref="K68:N68" si="120">K10+K16+K53+K57+K66</f>
        <v>74573</v>
      </c>
      <c r="L68" s="71">
        <f t="shared" si="120"/>
        <v>4304560</v>
      </c>
      <c r="M68" s="71">
        <f t="shared" si="120"/>
        <v>18123.521862167985</v>
      </c>
      <c r="N68" s="71">
        <f t="shared" si="120"/>
        <v>654088.03000000014</v>
      </c>
      <c r="O68" s="72">
        <f t="shared" si="98"/>
        <v>0.24303061244911678</v>
      </c>
      <c r="P68" s="72">
        <f t="shared" si="99"/>
        <v>0.15195235517683575</v>
      </c>
      <c r="Q68" s="71">
        <f t="shared" ref="Q68:T68" si="121">Q10+Q16+Q53+Q57+Q66</f>
        <v>1864823</v>
      </c>
      <c r="R68" s="71">
        <f t="shared" si="121"/>
        <v>17364740</v>
      </c>
      <c r="S68" s="71">
        <f t="shared" si="121"/>
        <v>626695.71</v>
      </c>
      <c r="T68" s="71">
        <f t="shared" si="121"/>
        <v>4801412.5200000005</v>
      </c>
      <c r="U68" s="72">
        <f t="shared" si="101"/>
        <v>0.3360617656474636</v>
      </c>
      <c r="V68" s="72">
        <f t="shared" si="102"/>
        <v>0.27650356527077286</v>
      </c>
      <c r="W68" s="73">
        <f t="shared" ref="W68:Z68" si="122">W10+W16+W53+W57+W66</f>
        <v>119628.99</v>
      </c>
      <c r="X68" s="71">
        <f t="shared" si="122"/>
        <v>3431800</v>
      </c>
      <c r="Y68" s="73">
        <f t="shared" si="122"/>
        <v>39842.699999999997</v>
      </c>
      <c r="Z68" s="71">
        <f t="shared" si="122"/>
        <v>686225.85000000009</v>
      </c>
      <c r="AA68" s="72">
        <f t="shared" si="106"/>
        <v>0.33305221418320086</v>
      </c>
      <c r="AB68" s="72">
        <f t="shared" si="107"/>
        <v>0.19996090972667407</v>
      </c>
      <c r="AC68" s="71">
        <f t="shared" ref="AC68:AG68" si="123">AC10+AC16+AC53+AC57+AC66</f>
        <v>1264910</v>
      </c>
      <c r="AD68" s="71">
        <f t="shared" si="123"/>
        <v>511080.005</v>
      </c>
      <c r="AE68" s="72">
        <f>AD68/AC68</f>
        <v>0.40404456048256399</v>
      </c>
      <c r="AF68" s="71">
        <f t="shared" si="123"/>
        <v>58580810</v>
      </c>
      <c r="AG68" s="71">
        <f t="shared" si="123"/>
        <v>18440858.165000003</v>
      </c>
      <c r="AH68" s="146">
        <f t="shared" si="117"/>
        <v>0.31479349918514277</v>
      </c>
    </row>
    <row r="69" spans="1:34" x14ac:dyDescent="0.25">
      <c r="A69" s="8"/>
      <c r="B69" s="9"/>
      <c r="C69" s="9"/>
      <c r="D69" s="4"/>
      <c r="E69" s="7"/>
      <c r="F69" s="25"/>
      <c r="G69" s="25"/>
      <c r="H69" s="25"/>
      <c r="I69" s="25"/>
      <c r="J69" s="25"/>
      <c r="K69" s="7"/>
      <c r="L69" s="7"/>
      <c r="M69" s="7"/>
      <c r="N69" s="7"/>
      <c r="O69" s="7"/>
      <c r="P69" s="7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7"/>
      <c r="AD69" s="7"/>
      <c r="AE69" s="7"/>
      <c r="AF69" s="7"/>
      <c r="AG69" s="7"/>
    </row>
    <row r="70" spans="1:34" s="69" customFormat="1" ht="18.75" x14ac:dyDescent="0.3">
      <c r="A70" s="75"/>
      <c r="B70" s="75"/>
      <c r="C70" s="75"/>
      <c r="D70" s="76"/>
      <c r="E70" s="77"/>
      <c r="F70" s="78"/>
      <c r="G70" s="78"/>
      <c r="H70" s="78"/>
      <c r="I70" s="78"/>
      <c r="J70" s="78"/>
      <c r="K70" s="77"/>
      <c r="L70" s="77"/>
      <c r="M70" s="77"/>
      <c r="N70" s="77"/>
      <c r="O70" s="77"/>
      <c r="P70" s="77"/>
      <c r="Q70" s="78"/>
      <c r="R70" s="78"/>
      <c r="S70" s="78"/>
      <c r="T70" s="78"/>
      <c r="U70" s="78"/>
      <c r="V70" s="78"/>
      <c r="W70" s="78" t="s">
        <v>103</v>
      </c>
      <c r="X70" s="77"/>
      <c r="Z70" s="78"/>
      <c r="AA70" s="78"/>
      <c r="AB70" s="78"/>
      <c r="AC70" s="77"/>
      <c r="AD70" s="77"/>
      <c r="AE70" s="77"/>
      <c r="AF70" s="77" t="s">
        <v>104</v>
      </c>
      <c r="AG70" s="77"/>
    </row>
  </sheetData>
  <mergeCells count="31"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  <mergeCell ref="Q8:R8"/>
    <mergeCell ref="S8:T8"/>
    <mergeCell ref="U8:V8"/>
    <mergeCell ref="Q7:V7"/>
    <mergeCell ref="W8:X8"/>
    <mergeCell ref="AC7:AE7"/>
    <mergeCell ref="AF7:AH7"/>
    <mergeCell ref="AC8:AC9"/>
    <mergeCell ref="AD8:AD9"/>
    <mergeCell ref="AE8:AE9"/>
    <mergeCell ref="AF8:AF9"/>
    <mergeCell ref="AG8:AG9"/>
    <mergeCell ref="AH8:AH9"/>
    <mergeCell ref="T1:U1"/>
    <mergeCell ref="T2:V2"/>
    <mergeCell ref="Y8:Z8"/>
    <mergeCell ref="AA8:AB8"/>
    <mergeCell ref="W7:AB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7" fitToWidth="2" fitToHeight="2" orientation="landscape" r:id="rId1"/>
  <headerFooter differentFirst="1" alignWithMargins="0">
    <oddHeader>&amp;C&amp;P</oddHeader>
  </headerFooter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Natasha-findep</cp:lastModifiedBy>
  <cp:lastPrinted>2023-11-09T13:49:29Z</cp:lastPrinted>
  <dcterms:created xsi:type="dcterms:W3CDTF">2002-01-03T07:12:49Z</dcterms:created>
  <dcterms:modified xsi:type="dcterms:W3CDTF">2023-11-09T13:49:30Z</dcterms:modified>
</cp:coreProperties>
</file>