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1_НАСТУПНЕ\на сайт 2\"/>
    </mc:Choice>
  </mc:AlternateContent>
  <bookViews>
    <workbookView xWindow="-109" yWindow="-109" windowWidth="23244" windowHeight="12566"/>
  </bookViews>
  <sheets>
    <sheet name="Листопад" sheetId="6" r:id="rId1"/>
  </sheets>
  <definedNames>
    <definedName name="_xlnm.Print_Titles" localSheetId="0">Листопад!$3:$4</definedName>
    <definedName name="_xlnm.Print_Area" localSheetId="0">Листопад!$A$1:$H$181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6" l="1"/>
  <c r="E5" i="6"/>
  <c r="F12" i="6"/>
  <c r="G12" i="6"/>
  <c r="H12" i="6"/>
  <c r="E12" i="6"/>
  <c r="F19" i="6"/>
  <c r="D19" i="6" s="1"/>
  <c r="G19" i="6"/>
  <c r="H19" i="6"/>
  <c r="E19" i="6"/>
  <c r="D20" i="6"/>
  <c r="H33" i="6" l="1"/>
  <c r="F15" i="6" l="1"/>
  <c r="H15" i="6"/>
  <c r="E15" i="6"/>
  <c r="D18" i="6"/>
  <c r="F8" i="6"/>
  <c r="G8" i="6"/>
  <c r="H8" i="6"/>
  <c r="E8" i="6"/>
  <c r="D11" i="6"/>
  <c r="D92" i="6" l="1"/>
  <c r="D91" i="6"/>
  <c r="G178" i="6"/>
  <c r="H178" i="6"/>
  <c r="D179" i="6" l="1"/>
  <c r="G94" i="6"/>
  <c r="E75" i="6"/>
  <c r="G49" i="6"/>
  <c r="F75" i="6"/>
  <c r="D97" i="6" l="1"/>
  <c r="F96" i="6"/>
  <c r="H96" i="6"/>
  <c r="E96" i="6"/>
  <c r="D25" i="6"/>
  <c r="F24" i="6"/>
  <c r="G24" i="6"/>
  <c r="H24" i="6"/>
  <c r="E24" i="6"/>
  <c r="D24" i="6" s="1"/>
  <c r="H141" i="6" l="1"/>
  <c r="F108" i="6" l="1"/>
  <c r="G108" i="6"/>
  <c r="H108" i="6"/>
  <c r="E108" i="6"/>
  <c r="D112" i="6"/>
  <c r="F63" i="6" l="1"/>
  <c r="G63" i="6"/>
  <c r="H63" i="6"/>
  <c r="E63" i="6"/>
  <c r="D65" i="6"/>
  <c r="F52" i="6"/>
  <c r="D62" i="6"/>
  <c r="F176" i="6" l="1"/>
  <c r="H176" i="6"/>
  <c r="E176" i="6"/>
  <c r="D110" i="6"/>
  <c r="D111" i="6"/>
  <c r="D113" i="6"/>
  <c r="F165" i="6"/>
  <c r="G165" i="6"/>
  <c r="H165" i="6"/>
  <c r="E165" i="6"/>
  <c r="D167" i="6"/>
  <c r="F149" i="6" l="1"/>
  <c r="G149" i="6"/>
  <c r="H149" i="6"/>
  <c r="E149" i="6"/>
  <c r="D150" i="6"/>
  <c r="F140" i="6"/>
  <c r="G140" i="6"/>
  <c r="H140" i="6"/>
  <c r="E140" i="6"/>
  <c r="D141" i="6"/>
  <c r="D149" i="6" l="1"/>
  <c r="D140" i="6"/>
  <c r="H38" i="6" l="1"/>
  <c r="G28" i="6"/>
  <c r="D28" i="6" s="1"/>
  <c r="F117" i="6" l="1"/>
  <c r="G117" i="6"/>
  <c r="H117" i="6"/>
  <c r="E117" i="6"/>
  <c r="D118" i="6"/>
  <c r="D117" i="6" l="1"/>
  <c r="F153" i="6"/>
  <c r="G153" i="6"/>
  <c r="H153" i="6"/>
  <c r="E153" i="6"/>
  <c r="D164" i="6"/>
  <c r="D109" i="6" l="1"/>
  <c r="D108" i="6" l="1"/>
  <c r="D163" i="6"/>
  <c r="D162" i="6"/>
  <c r="D161" i="6"/>
  <c r="D160" i="6"/>
  <c r="D159" i="6"/>
  <c r="D158" i="6"/>
  <c r="D157" i="6"/>
  <c r="H135" i="6"/>
  <c r="H120" i="6" s="1"/>
  <c r="F120" i="6"/>
  <c r="F119" i="6" s="1"/>
  <c r="G120" i="6"/>
  <c r="E120" i="6"/>
  <c r="D134" i="6"/>
  <c r="D133" i="6"/>
  <c r="D132" i="6"/>
  <c r="D131" i="6"/>
  <c r="D130" i="6" l="1"/>
  <c r="D129" i="6"/>
  <c r="D128" i="6"/>
  <c r="D127" i="6"/>
  <c r="D126" i="6"/>
  <c r="H90" i="6"/>
  <c r="H75" i="6" s="1"/>
  <c r="F29" i="6" l="1"/>
  <c r="G40" i="6"/>
  <c r="H173" i="6"/>
  <c r="F114" i="6" l="1"/>
  <c r="G114" i="6"/>
  <c r="H114" i="6"/>
  <c r="E114" i="6"/>
  <c r="D116" i="6"/>
  <c r="D103" i="6"/>
  <c r="G100" i="6"/>
  <c r="D100" i="6" s="1"/>
  <c r="D101" i="6"/>
  <c r="G99" i="6"/>
  <c r="G96" i="6" l="1"/>
  <c r="F71" i="6"/>
  <c r="F180" i="6" s="1"/>
  <c r="D46" i="6"/>
  <c r="D47" i="6"/>
  <c r="G26" i="6" l="1"/>
  <c r="G5" i="6" s="1"/>
  <c r="H26" i="6"/>
  <c r="H5" i="6" s="1"/>
  <c r="E26" i="6"/>
  <c r="D27" i="6"/>
  <c r="D26" i="6" l="1"/>
  <c r="H146" i="6"/>
  <c r="D146" i="6" s="1"/>
  <c r="D125" i="6"/>
  <c r="G89" i="6"/>
  <c r="G75" i="6" s="1"/>
  <c r="H21" i="6"/>
  <c r="E21" i="6"/>
  <c r="G23" i="6"/>
  <c r="D23" i="6" s="1"/>
  <c r="G142" i="6"/>
  <c r="E142" i="6"/>
  <c r="D89" i="6" l="1"/>
  <c r="G21" i="6"/>
  <c r="G56" i="6" l="1"/>
  <c r="G52" i="6" s="1"/>
  <c r="H56" i="6"/>
  <c r="H52" i="6" s="1"/>
  <c r="E56" i="6"/>
  <c r="E52" i="6" s="1"/>
  <c r="D59" i="6"/>
  <c r="D17" i="6"/>
  <c r="G16" i="6"/>
  <c r="G15" i="6" s="1"/>
  <c r="D16" i="6" l="1"/>
  <c r="D15" i="6"/>
  <c r="D56" i="6"/>
  <c r="D14" i="6" l="1"/>
  <c r="G13" i="6"/>
  <c r="D13" i="6" s="1"/>
  <c r="D58" i="6" l="1"/>
  <c r="D5" i="6" l="1"/>
  <c r="D12" i="6"/>
  <c r="D102" i="6"/>
  <c r="D84" i="6" l="1"/>
  <c r="D85" i="6"/>
  <c r="D86" i="6"/>
  <c r="D145" i="6"/>
  <c r="D156" i="6"/>
  <c r="D22" i="6"/>
  <c r="D50" i="6"/>
  <c r="D51" i="6"/>
  <c r="D49" i="6"/>
  <c r="H48" i="6"/>
  <c r="E48" i="6"/>
  <c r="D45" i="6"/>
  <c r="H44" i="6"/>
  <c r="G44" i="6"/>
  <c r="E44" i="6"/>
  <c r="D44" i="6" s="1"/>
  <c r="D43" i="6"/>
  <c r="G42" i="6"/>
  <c r="G41" i="6" s="1"/>
  <c r="H41" i="6"/>
  <c r="E41" i="6"/>
  <c r="D40" i="6"/>
  <c r="H39" i="6"/>
  <c r="G39" i="6"/>
  <c r="E39" i="6"/>
  <c r="D38" i="6"/>
  <c r="D37" i="6"/>
  <c r="D36" i="6"/>
  <c r="D35" i="6"/>
  <c r="H34" i="6"/>
  <c r="G34" i="6"/>
  <c r="E34" i="6"/>
  <c r="D33" i="6"/>
  <c r="D32" i="6"/>
  <c r="D31" i="6"/>
  <c r="H30" i="6"/>
  <c r="G30" i="6"/>
  <c r="E30" i="6"/>
  <c r="G177" i="6"/>
  <c r="G176" i="6" s="1"/>
  <c r="H143" i="6"/>
  <c r="H142" i="6" s="1"/>
  <c r="E29" i="6" l="1"/>
  <c r="H29" i="6"/>
  <c r="D41" i="6"/>
  <c r="D21" i="6"/>
  <c r="D39" i="6"/>
  <c r="D42" i="6"/>
  <c r="D52" i="6"/>
  <c r="D30" i="6"/>
  <c r="G48" i="6"/>
  <c r="D48" i="6" s="1"/>
  <c r="D34" i="6"/>
  <c r="G29" i="6" l="1"/>
  <c r="D29" i="6" s="1"/>
  <c r="D88" i="6" l="1"/>
  <c r="D155" i="6"/>
  <c r="D144" i="6"/>
  <c r="E136" i="6" l="1"/>
  <c r="G136" i="6"/>
  <c r="H136" i="6"/>
  <c r="E93" i="6"/>
  <c r="G93" i="6"/>
  <c r="H93" i="6"/>
  <c r="D95" i="6"/>
  <c r="D106" i="6"/>
  <c r="D105" i="6"/>
  <c r="H104" i="6"/>
  <c r="G104" i="6"/>
  <c r="E104" i="6"/>
  <c r="D178" i="6"/>
  <c r="D175" i="6"/>
  <c r="H174" i="6"/>
  <c r="G174" i="6"/>
  <c r="E174" i="6"/>
  <c r="D173" i="6"/>
  <c r="D171" i="6"/>
  <c r="D170" i="6"/>
  <c r="H169" i="6"/>
  <c r="H168" i="6" s="1"/>
  <c r="G169" i="6"/>
  <c r="G168" i="6" s="1"/>
  <c r="E169" i="6"/>
  <c r="E168" i="6" s="1"/>
  <c r="D166" i="6"/>
  <c r="D154" i="6"/>
  <c r="D152" i="6"/>
  <c r="H151" i="6"/>
  <c r="G151" i="6"/>
  <c r="E151" i="6"/>
  <c r="D148" i="6"/>
  <c r="H147" i="6"/>
  <c r="G147" i="6"/>
  <c r="E147" i="6"/>
  <c r="D139" i="6"/>
  <c r="D138" i="6"/>
  <c r="D137" i="6"/>
  <c r="D135" i="6"/>
  <c r="D124" i="6"/>
  <c r="D123" i="6"/>
  <c r="D122" i="6"/>
  <c r="D121" i="6"/>
  <c r="D115" i="6"/>
  <c r="D107" i="6"/>
  <c r="D99" i="6"/>
  <c r="D98" i="6"/>
  <c r="D94" i="6"/>
  <c r="D87" i="6"/>
  <c r="D83" i="6"/>
  <c r="D82" i="6"/>
  <c r="D81" i="6"/>
  <c r="D80" i="6"/>
  <c r="D79" i="6"/>
  <c r="D78" i="6"/>
  <c r="D77" i="6"/>
  <c r="D76" i="6"/>
  <c r="D74" i="6"/>
  <c r="D73" i="6"/>
  <c r="H72" i="6"/>
  <c r="G72" i="6"/>
  <c r="E72" i="6"/>
  <c r="D70" i="6"/>
  <c r="D69" i="6"/>
  <c r="H68" i="6"/>
  <c r="G68" i="6"/>
  <c r="E68" i="6"/>
  <c r="D67" i="6"/>
  <c r="H66" i="6"/>
  <c r="G66" i="6"/>
  <c r="E66" i="6"/>
  <c r="D64" i="6"/>
  <c r="D61" i="6"/>
  <c r="D60" i="6"/>
  <c r="D57" i="6"/>
  <c r="D55" i="6"/>
  <c r="D54" i="6"/>
  <c r="D53" i="6"/>
  <c r="D10" i="6"/>
  <c r="D9" i="6"/>
  <c r="D7" i="6"/>
  <c r="D6" i="6"/>
  <c r="H119" i="6" l="1"/>
  <c r="G119" i="6"/>
  <c r="E119" i="6"/>
  <c r="E71" i="6"/>
  <c r="G71" i="6"/>
  <c r="H71" i="6"/>
  <c r="D90" i="6"/>
  <c r="D68" i="6"/>
  <c r="D114" i="6"/>
  <c r="D104" i="6"/>
  <c r="D153" i="6"/>
  <c r="D143" i="6"/>
  <c r="D169" i="6"/>
  <c r="D63" i="6"/>
  <c r="D136" i="6"/>
  <c r="D177" i="6"/>
  <c r="D8" i="6"/>
  <c r="D96" i="6"/>
  <c r="D66" i="6"/>
  <c r="D142" i="6"/>
  <c r="D120" i="6"/>
  <c r="D174" i="6"/>
  <c r="D151" i="6"/>
  <c r="E172" i="6"/>
  <c r="G172" i="6"/>
  <c r="D147" i="6"/>
  <c r="H172" i="6"/>
  <c r="D176" i="6"/>
  <c r="D72" i="6"/>
  <c r="D168" i="6"/>
  <c r="G180" i="6" l="1"/>
  <c r="E180" i="6"/>
  <c r="H180" i="6"/>
  <c r="D93" i="6"/>
  <c r="D165" i="6"/>
  <c r="D75" i="6"/>
  <c r="D172" i="6"/>
  <c r="D71" i="6" l="1"/>
  <c r="D119" i="6"/>
  <c r="D180" i="6" l="1"/>
</calcChain>
</file>

<file path=xl/sharedStrings.xml><?xml version="1.0" encoding="utf-8"?>
<sst xmlns="http://schemas.openxmlformats.org/spreadsheetml/2006/main" count="212" uniqueCount="183">
  <si>
    <t>РАЗОМ пропозиції</t>
  </si>
  <si>
    <t>КПКВК МБ</t>
  </si>
  <si>
    <t>Головний розпорядник/бюджетна програма</t>
  </si>
  <si>
    <t>№ з/п</t>
  </si>
  <si>
    <t>1.</t>
  </si>
  <si>
    <t>Загальна сума</t>
  </si>
  <si>
    <t xml:space="preserve">Перерозподіл видатків </t>
  </si>
  <si>
    <t>ЗФ</t>
  </si>
  <si>
    <t>Передача коштів до БР</t>
  </si>
  <si>
    <t>Виконавчий комітет</t>
  </si>
  <si>
    <t>2.</t>
  </si>
  <si>
    <t>Відділ комунального господарства та благоустрою</t>
  </si>
  <si>
    <t>Забезпечення діяльності водопровідно-каналізаційного господарства</t>
  </si>
  <si>
    <t>Заходи із запобігання та ліквідації надзвичайних ситуацій та наслідків стихійного лиха</t>
  </si>
  <si>
    <t>Організація благоустрою населених пунктів</t>
  </si>
  <si>
    <t>3.</t>
  </si>
  <si>
    <t>4.</t>
  </si>
  <si>
    <t>Управління капітального будівництва</t>
  </si>
  <si>
    <t>5.</t>
  </si>
  <si>
    <t>Управління комунальної власності та земельних відносин</t>
  </si>
  <si>
    <t>Інші заходи, пов'язані з економічною діяльністю</t>
  </si>
  <si>
    <t>6.</t>
  </si>
  <si>
    <t xml:space="preserve">Фінансове управління </t>
  </si>
  <si>
    <t>Субвенція з місцевого бюджету державному бюджету на виконання програм соціально-економічного розвитку регіонів</t>
  </si>
  <si>
    <t>Управління соціальної політики</t>
  </si>
  <si>
    <t>7.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</si>
  <si>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</si>
  <si>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</si>
  <si>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Начальник фінансового управління</t>
  </si>
  <si>
    <t>Ольга ЯКОВЕНКО</t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</si>
  <si>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b/>
        <i/>
        <sz val="12"/>
        <color theme="1"/>
        <rFont val="Times New Roman"/>
        <family val="1"/>
        <charset val="204"/>
      </rPr>
      <t>вул.Данченка, 3-Б</t>
    </r>
    <r>
      <rPr>
        <i/>
        <sz val="12"/>
        <color theme="1"/>
        <rFont val="Times New Roman"/>
        <family val="1"/>
        <charset val="204"/>
      </rPr>
      <t xml:space="preserve"> (проектування)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</si>
  <si>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b/>
        <i/>
        <sz val="12"/>
        <color theme="1"/>
        <rFont val="Times New Roman"/>
        <family val="1"/>
        <charset val="204"/>
      </rPr>
      <t>вул.1 Травня, 2</t>
    </r>
    <r>
      <rPr>
        <i/>
        <sz val="12"/>
        <color theme="1"/>
        <rFont val="Times New Roman"/>
        <family val="1"/>
        <charset val="204"/>
      </rPr>
      <t xml:space="preserve"> (проектування)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</si>
  <si>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b/>
        <i/>
        <sz val="12"/>
        <color theme="1"/>
        <rFont val="Times New Roman"/>
        <family val="1"/>
        <charset val="204"/>
      </rPr>
      <t xml:space="preserve">проспект Миру, 35-Б </t>
    </r>
    <r>
      <rPr>
        <i/>
        <sz val="12"/>
        <color theme="1"/>
        <rFont val="Times New Roman"/>
        <family val="1"/>
        <charset val="204"/>
      </rPr>
      <t>(проектування)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</si>
  <si>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b/>
        <i/>
        <sz val="12"/>
        <color theme="1"/>
        <rFont val="Times New Roman"/>
        <family val="1"/>
        <charset val="204"/>
      </rPr>
      <t xml:space="preserve">проспект Миру, 35-Г </t>
    </r>
    <r>
      <rPr>
        <i/>
        <sz val="12"/>
        <color theme="1"/>
        <rFont val="Times New Roman"/>
        <family val="1"/>
        <charset val="204"/>
      </rPr>
      <t>(проектування)</t>
    </r>
  </si>
  <si>
    <r>
      <t xml:space="preserve">Капітальний ремонт фасаду з утепленням, відновлення автоматичної системи протипожежного та протидимного захисту в багатоквартирному будинку підвищеної поверховості за адресою: м.Чорноморськ, </t>
    </r>
    <r>
      <rPr>
        <b/>
        <i/>
        <sz val="12"/>
        <color theme="1"/>
        <rFont val="Times New Roman"/>
        <family val="1"/>
        <charset val="204"/>
      </rPr>
      <t>вул.Данченка, 3-Б</t>
    </r>
    <r>
      <rPr>
        <i/>
        <sz val="12"/>
        <color theme="1"/>
        <rFont val="Times New Roman"/>
        <family val="1"/>
        <charset val="204"/>
      </rPr>
      <t xml:space="preserve"> (проектування)</t>
    </r>
  </si>
  <si>
    <r>
      <t xml:space="preserve">Капітальний ремонт фасаду з утепленням, відновлення автоматичної системи протипожежного та протидимного захисту в багатоквартирному будинку підвищеної поверховості за адресою: м.Чорноморськ, </t>
    </r>
    <r>
      <rPr>
        <b/>
        <i/>
        <sz val="12"/>
        <color theme="1"/>
        <rFont val="Times New Roman"/>
        <family val="1"/>
        <charset val="204"/>
      </rPr>
      <t>вул.1 Травня, 2</t>
    </r>
    <r>
      <rPr>
        <i/>
        <sz val="12"/>
        <color theme="1"/>
        <rFont val="Times New Roman"/>
        <family val="1"/>
        <charset val="204"/>
      </rPr>
      <t xml:space="preserve"> (проектування)</t>
    </r>
  </si>
  <si>
    <r>
      <t xml:space="preserve">Капітальний ремонт системи водопостачання та пожежогасіння житлових будинків підвищеної поверховості  за адресами: м.Чорноморськ, </t>
    </r>
    <r>
      <rPr>
        <b/>
        <i/>
        <sz val="12"/>
        <color theme="1"/>
        <rFont val="Times New Roman"/>
        <family val="1"/>
        <charset val="204"/>
      </rPr>
      <t>вул.1 Травня, 2; вул.Данченка, 3-Б</t>
    </r>
    <r>
      <rPr>
        <i/>
        <sz val="12"/>
        <color theme="1"/>
        <rFont val="Times New Roman"/>
        <family val="1"/>
        <charset val="204"/>
      </rPr>
      <t xml:space="preserve"> (проектування)</t>
    </r>
  </si>
  <si>
    <r>
      <t>Реконструкція систем центрального опалення в багатоквартирних будинках за адресами: м. Чорноморськ,</t>
    </r>
    <r>
      <rPr>
        <b/>
        <i/>
        <sz val="12"/>
        <color theme="1"/>
        <rFont val="Times New Roman"/>
        <family val="1"/>
        <charset val="204"/>
      </rPr>
      <t xml:space="preserve"> вул. 1 Травня, 2, вул. Данченка, 3-Б </t>
    </r>
    <r>
      <rPr>
        <i/>
        <sz val="12"/>
        <color theme="1"/>
        <rFont val="Times New Roman"/>
        <family val="1"/>
        <charset val="204"/>
      </rPr>
      <t>(виконання експертизи проектів)</t>
    </r>
  </si>
  <si>
    <t>Утримання загальноміських територій (економія коштів)</t>
  </si>
  <si>
    <t>За рахунок субвенцій</t>
  </si>
  <si>
    <t>Придбання товарів, робіт, послуг</t>
  </si>
  <si>
    <t>Оплата комунальних послуг</t>
  </si>
  <si>
    <t>Експлуатація та технічне обслуговування житлового фонду</t>
  </si>
  <si>
    <r>
      <rPr>
        <b/>
        <i/>
        <sz val="12"/>
        <color theme="1"/>
        <rFont val="Times New Roman"/>
        <family val="1"/>
        <charset val="204"/>
      </rPr>
      <t>КП Фірма "Райдуга"</t>
    </r>
    <r>
      <rPr>
        <i/>
        <sz val="12"/>
        <color theme="1"/>
        <rFont val="Times New Roman"/>
        <family val="1"/>
        <charset val="204"/>
      </rPr>
      <t xml:space="preserve"> - оплата комунальних послуг</t>
    </r>
  </si>
  <si>
    <t>Інші субвенції з місцевого бюджету</t>
  </si>
  <si>
    <r>
      <t xml:space="preserve">Міська цільова програма підтримки здобуття професійної (професійно-технічної), фахової передвищої освіти на умовах регіонального замовлення у відповідних закладах освіти, що  розташовані та діють на території Чорноморської міської територіальної громади, на 2023 рік - </t>
    </r>
    <r>
      <rPr>
        <b/>
        <i/>
        <sz val="12"/>
        <color theme="1"/>
        <rFont val="Times New Roman"/>
        <family val="1"/>
        <charset val="204"/>
      </rPr>
      <t xml:space="preserve">ДНЗ "Іллічівський професійний судноремонтний ліцей" </t>
    </r>
    <r>
      <rPr>
        <i/>
        <sz val="12"/>
        <color theme="1"/>
        <rFont val="Times New Roman"/>
        <family val="1"/>
        <charset val="204"/>
      </rPr>
      <t>- заміна вікон, пошкоджених внаслідок вибухової хвилі</t>
    </r>
  </si>
  <si>
    <t>Служба у справах дітей</t>
  </si>
  <si>
    <r>
      <t xml:space="preserve">Керівництво і управління у відповідній сфері у містах (місті Києві), селищах, селах, територіальних громадах - </t>
    </r>
    <r>
      <rPr>
        <i/>
        <sz val="12"/>
        <color theme="1"/>
        <rFont val="Times New Roman"/>
        <family val="1"/>
        <charset val="204"/>
      </rPr>
      <t>оплата праці з нарахуваннями</t>
    </r>
  </si>
  <si>
    <t>Відділ культури</t>
  </si>
  <si>
    <t>3050</t>
  </si>
  <si>
    <t>3090</t>
  </si>
  <si>
    <t>Пільгове медичне обслуговування осіб, які постраждали внаслідок Чорнобильської катастрофи</t>
  </si>
  <si>
    <t>Видатки на поховання учасників бойових дій та осіб з інвалідністю внаслідок війни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</si>
  <si>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</si>
  <si>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</si>
  <si>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Інші заходи у сфері соціального захисту і соціального забезпечення</t>
  </si>
  <si>
    <t>Будівництво будівлі Центру надання адміністративних послуг у м.Чорноморську Одеського району Одеської області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</si>
  <si>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</si>
  <si>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Розвиток мережі центрів надання адміністративних послуг</t>
  </si>
  <si>
    <t>Заходи з енергозбереження</t>
  </si>
  <si>
    <t>0150</t>
  </si>
  <si>
    <r>
      <t xml:space="preserve"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/ </t>
    </r>
    <r>
      <rPr>
        <i/>
        <sz val="12"/>
        <color theme="1"/>
        <rFont val="Times New Roman"/>
        <family val="1"/>
        <charset val="204"/>
      </rPr>
      <t>придбання паперу А4</t>
    </r>
  </si>
  <si>
    <t>0180</t>
  </si>
  <si>
    <t>Інша діяльність у сфері державного управління</t>
  </si>
  <si>
    <t>Капітальний ремонт житлового фонду</t>
  </si>
  <si>
    <t>Утримання міського пляжу та рятувальної служби / економія коштів</t>
  </si>
  <si>
    <t>Реалізація проектів (заходів) з відновлення об'єктів житлового фонду, пошкоджених / знищених внаслідок збройної агресії, за рахунок коштів місцевих бюджетів</t>
  </si>
  <si>
    <t>4060</t>
  </si>
  <si>
    <t>Забезпечення діяльності палаців і будинків культури, клубів, центрів дозвілля та інших клубних закладів</t>
  </si>
  <si>
    <t>Поточний ремонт каналізаційної системи Палацу культури м.Чорноморська</t>
  </si>
  <si>
    <t>Оплата комунальних послуг (оплата природного газу) - економія коштів</t>
  </si>
  <si>
    <r>
      <rPr>
        <b/>
        <i/>
        <sz val="12"/>
        <color theme="1"/>
        <rFont val="Times New Roman"/>
        <family val="1"/>
        <charset val="204"/>
      </rPr>
      <t>КП "Чорноморський аквапарк"</t>
    </r>
    <r>
      <rPr>
        <i/>
        <sz val="12"/>
        <color theme="1"/>
        <rFont val="Times New Roman"/>
        <family val="1"/>
        <charset val="204"/>
      </rPr>
      <t xml:space="preserve"> - фінансова підтримка</t>
    </r>
  </si>
  <si>
    <r>
      <t xml:space="preserve">Ремонтні роботи по вводу водопроводу на будівлю психо-наркологічного відділення </t>
    </r>
    <r>
      <rPr>
        <b/>
        <i/>
        <sz val="12"/>
        <color theme="1"/>
        <rFont val="Times New Roman"/>
        <family val="1"/>
        <charset val="204"/>
      </rPr>
      <t>КНП "Чорноморська лікарня"</t>
    </r>
    <r>
      <rPr>
        <i/>
        <sz val="12"/>
        <color theme="1"/>
        <rFont val="Times New Roman"/>
        <family val="1"/>
        <charset val="204"/>
      </rPr>
      <t xml:space="preserve"> Чорноморської міської ради Одеського району Одеської області за адресою: м.Чорноморськ, вул.Хантадзе, 6</t>
    </r>
  </si>
  <si>
    <t>Багатопрофільна стаціонарна медична допомога населення</t>
  </si>
  <si>
    <t>Будівництво зливної станції рідких відходів за адресою: Одеська область, Одеський район, Дальницька сільська рада, комплекс будівель і споруд № 2 (за межами населеного пункту) (проектні роботи)</t>
  </si>
  <si>
    <r>
      <rPr>
        <b/>
        <i/>
        <sz val="12"/>
        <color theme="1"/>
        <rFont val="Times New Roman"/>
        <family val="1"/>
        <charset val="204"/>
      </rPr>
      <t xml:space="preserve">КП "Чорноморськводоканал" </t>
    </r>
    <r>
      <rPr>
        <i/>
        <sz val="12"/>
        <color theme="1"/>
        <rFont val="Times New Roman"/>
        <family val="1"/>
        <charset val="204"/>
      </rPr>
      <t>- фінансова підтримка (проведення робіт з об'єднання зони водозабезпечення міста водою з РЧВ-10 з зоною водозабезпечення частини міста з ЦНС в одну водогінну систему)</t>
    </r>
  </si>
  <si>
    <t>Будівництво об'єктів житлово-комунального господарства</t>
  </si>
  <si>
    <t>Придбання насосу для заміни на ГКНС м.Чорноморська</t>
  </si>
  <si>
    <t>Придбання затворів (засувок) з демонтажними вставками для заміни на водогонах</t>
  </si>
  <si>
    <t>8.</t>
  </si>
  <si>
    <t>Управління освіти</t>
  </si>
  <si>
    <r>
      <rPr>
        <b/>
        <i/>
        <sz val="12"/>
        <color theme="1"/>
        <rFont val="Times New Roman"/>
        <family val="1"/>
        <charset val="204"/>
      </rPr>
      <t>КНП "Чорноморська лікарня"</t>
    </r>
    <r>
      <rPr>
        <i/>
        <sz val="12"/>
        <color theme="1"/>
        <rFont val="Times New Roman"/>
        <family val="1"/>
        <charset val="204"/>
      </rPr>
      <t xml:space="preserve"> - придбання обладнання для облаштування реабілітаційного відділення згідно вимог НСЗУ</t>
    </r>
  </si>
  <si>
    <t>КП "Чорноморськводоканал" - придбання свердловинних насосів</t>
  </si>
  <si>
    <t>Надання дошкільної освіти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</si>
  <si>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</si>
  <si>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</si>
  <si>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Надання позашкільної освіти закладами позашкільної освіти, заходи із позашкільної роботи з дітьми</t>
  </si>
  <si>
    <t>Забезпечення діяльності інших закладів у сфері освіти</t>
  </si>
  <si>
    <t>Утримання та навчально-тренувальна робота комунальних дитячо-юнацьких спортивних шкіл</t>
  </si>
  <si>
    <t>Оплата праці з нарахуваннями</t>
  </si>
  <si>
    <t>Капітальні видатки</t>
  </si>
  <si>
    <t>Реалізація проектів (заходів) з відновлення освітніх установ та закладів, пошкоджених / знищених внаслідок збройної агресії, за рахунок коштів місцевих бюджетів</t>
  </si>
  <si>
    <t>Продукти харчування</t>
  </si>
  <si>
    <t>9.</t>
  </si>
  <si>
    <t>Малодолинська с/а - поточний ремонт доріг в селі Малодолинське</t>
  </si>
  <si>
    <r>
      <t xml:space="preserve">Капітальний ремонт мереж водопостачання багатоквартирного житлового будинку за адресою: м.Чорноморськ, </t>
    </r>
    <r>
      <rPr>
        <b/>
        <i/>
        <sz val="12"/>
        <color theme="1"/>
        <rFont val="Times New Roman"/>
        <family val="1"/>
        <charset val="204"/>
      </rPr>
      <t>вул.Олександрійська, 20</t>
    </r>
  </si>
  <si>
    <r>
      <t xml:space="preserve">Капітальний ремонт мереж водопостачання багатоквартирного житлового будинку за адресою: м.Чорноморськ, </t>
    </r>
    <r>
      <rPr>
        <b/>
        <i/>
        <sz val="12"/>
        <color theme="1"/>
        <rFont val="Times New Roman"/>
        <family val="1"/>
        <charset val="204"/>
      </rPr>
      <t>вул.Олександрійська, 22</t>
    </r>
  </si>
  <si>
    <r>
      <t xml:space="preserve">Видатки з благоустрою - поточний ремонт внутришньоквартального проїзду (м.Чорноморськ, </t>
    </r>
    <r>
      <rPr>
        <b/>
        <i/>
        <sz val="12"/>
        <color theme="1"/>
        <rFont val="Times New Roman"/>
        <family val="1"/>
        <charset val="204"/>
      </rPr>
      <t>пров.Шкільний, 4-А</t>
    </r>
    <r>
      <rPr>
        <i/>
        <sz val="12"/>
        <color theme="1"/>
        <rFont val="Times New Roman"/>
        <family val="1"/>
        <charset val="204"/>
      </rPr>
      <t>)</t>
    </r>
  </si>
  <si>
    <r>
      <t xml:space="preserve">Капітальний ремонт багатоквартирного будинку (ремонт вимощення) за адресою: м.Чорноморськ, </t>
    </r>
    <r>
      <rPr>
        <b/>
        <i/>
        <sz val="12"/>
        <color theme="1"/>
        <rFont val="Times New Roman"/>
        <family val="1"/>
        <charset val="204"/>
      </rPr>
      <t>вул.Данченка, 22</t>
    </r>
  </si>
  <si>
    <r>
      <t xml:space="preserve">Капітальний ремонт багатоквартирного будинку (ремонт вимощення) за адресою: м.Чорноморськ, </t>
    </r>
    <r>
      <rPr>
        <b/>
        <i/>
        <sz val="12"/>
        <color theme="1"/>
        <rFont val="Times New Roman"/>
        <family val="1"/>
        <charset val="204"/>
      </rPr>
      <t>вул.Шевченка, 13</t>
    </r>
  </si>
  <si>
    <r>
      <t xml:space="preserve">Капітальний ремонт багатоквартирного будинку (ремонт внутрішньобудинкових мереж водопостачання та водовідведення) за адресою: м.Чорноморськ, </t>
    </r>
    <r>
      <rPr>
        <b/>
        <i/>
        <sz val="12"/>
        <color theme="1"/>
        <rFont val="Times New Roman"/>
        <family val="1"/>
        <charset val="204"/>
      </rPr>
      <t>вул.Парусна, 16</t>
    </r>
  </si>
  <si>
    <r>
      <t>Відновлення елементів благоустрою - капітальний ремонт прибудинкової території (улаштування майданчика для контейнера побутових відходів) за адресою: м.Чорноморськ,</t>
    </r>
    <r>
      <rPr>
        <b/>
        <i/>
        <sz val="12"/>
        <color theme="1"/>
        <rFont val="Times New Roman"/>
        <family val="1"/>
        <charset val="204"/>
      </rPr>
      <t xml:space="preserve"> вул.Лазурна, 7</t>
    </r>
  </si>
  <si>
    <r>
      <t xml:space="preserve">Капітальний ремонт - відновлення елементів благоустрою проїжджої частини по </t>
    </r>
    <r>
      <rPr>
        <b/>
        <i/>
        <sz val="12"/>
        <color theme="1"/>
        <rFont val="Times New Roman"/>
        <family val="1"/>
        <charset val="204"/>
      </rPr>
      <t>вул.Торгова</t>
    </r>
    <r>
      <rPr>
        <i/>
        <sz val="12"/>
        <color theme="1"/>
        <rFont val="Times New Roman"/>
        <family val="1"/>
        <charset val="204"/>
      </rPr>
      <t xml:space="preserve"> (на ділянці від вул.Шевченка до вул.Перемоги) в м.Чорноморськ Одеського району Одеської області</t>
    </r>
  </si>
  <si>
    <r>
      <t xml:space="preserve">Капітальний ремонт (заміна вікон та дверей) в багатоквартирному будинку за адресою: м.Чорноморськ, </t>
    </r>
    <r>
      <rPr>
        <b/>
        <i/>
        <sz val="12"/>
        <color theme="1"/>
        <rFont val="Times New Roman"/>
        <family val="1"/>
        <charset val="204"/>
      </rPr>
      <t>вул.Шевченка, 1</t>
    </r>
  </si>
  <si>
    <r>
      <t xml:space="preserve">Капітальний ремонт (заміна вікон) в багатоквартирному  будинку за адресою: м.Чорноморськ, </t>
    </r>
    <r>
      <rPr>
        <b/>
        <i/>
        <sz val="12"/>
        <color theme="1"/>
        <rFont val="Times New Roman"/>
        <family val="1"/>
        <charset val="204"/>
      </rPr>
      <t>вулиця Паркова, 36</t>
    </r>
  </si>
  <si>
    <r>
      <t xml:space="preserve">Капітальний ремонт (заміна вікон) в приміщеннях загального користування багатоквартирного будинка за адресою: м.Чорноморськ, </t>
    </r>
    <r>
      <rPr>
        <b/>
        <i/>
        <sz val="12"/>
        <color theme="1"/>
        <rFont val="Times New Roman"/>
        <family val="1"/>
        <charset val="204"/>
      </rPr>
      <t>вулиця Олександрійська, 24</t>
    </r>
  </si>
  <si>
    <r>
      <t>Капітальний ремонт мереж водопостачання багатоквартирного житлового будинку за адресою: м.Чорноморськ,</t>
    </r>
    <r>
      <rPr>
        <b/>
        <i/>
        <sz val="12"/>
        <color theme="1"/>
        <rFont val="Times New Roman"/>
        <family val="1"/>
        <charset val="204"/>
      </rPr>
      <t xml:space="preserve"> вул.Олександрійська, 24</t>
    </r>
  </si>
  <si>
    <r>
      <t xml:space="preserve">Поточний ремонт житлового фонду / ремонт поштових скриньок у житлових будинках за адресами: м.Чорноморськ, </t>
    </r>
    <r>
      <rPr>
        <b/>
        <i/>
        <sz val="12"/>
        <color theme="1"/>
        <rFont val="Times New Roman"/>
        <family val="1"/>
        <charset val="204"/>
      </rPr>
      <t>пр-т Миру, 28 (1,2,4,5під.), пр-т Миру, 39 (7п.</t>
    </r>
    <r>
      <rPr>
        <i/>
        <sz val="12"/>
        <color theme="1"/>
        <rFont val="Times New Roman"/>
        <family val="1"/>
        <charset val="204"/>
      </rPr>
      <t>)</t>
    </r>
  </si>
  <si>
    <r>
      <t>Поточний ремонт житлового фонду / ремонт поштових скриньок у житлових будинках за адресами: м.Чорноморськ,</t>
    </r>
    <r>
      <rPr>
        <b/>
        <i/>
        <sz val="12"/>
        <color theme="1"/>
        <rFont val="Times New Roman"/>
        <family val="1"/>
        <charset val="204"/>
      </rPr>
      <t xml:space="preserve"> вул.Паркова, 34, 36, Лазурна, 7</t>
    </r>
  </si>
  <si>
    <r>
      <t xml:space="preserve">Реконструкція ГКНС, що розташована за адресою: Одеська область, Одеський район, м.Чорноморськ, </t>
    </r>
    <r>
      <rPr>
        <b/>
        <i/>
        <sz val="12"/>
        <color theme="1"/>
        <rFont val="Times New Roman"/>
        <family val="1"/>
        <charset val="204"/>
      </rPr>
      <t xml:space="preserve">вул.Паркова, 23 </t>
    </r>
    <r>
      <rPr>
        <i/>
        <sz val="12"/>
        <color theme="1"/>
        <rFont val="Times New Roman"/>
        <family val="1"/>
        <charset val="204"/>
      </rPr>
      <t>(проектні роботи)</t>
    </r>
  </si>
  <si>
    <r>
      <t xml:space="preserve">Капітальний ремонт багатоквартирного будинку (ремонт внутрішньобудинкових мереж водопостачання та водовідведення) за адресою: м.Чорноморськ, </t>
    </r>
    <r>
      <rPr>
        <b/>
        <i/>
        <sz val="12"/>
        <color theme="1"/>
        <rFont val="Times New Roman"/>
        <family val="1"/>
        <charset val="204"/>
      </rPr>
      <t>вул.Парусна, 12</t>
    </r>
  </si>
  <si>
    <r>
      <t xml:space="preserve">Реконструкція мережі водовідведення, яка приймає стоки від житлового будинку ОСББ "НОМЕР СІМ" за адресою: Одеська область, м.Чорноморськ, </t>
    </r>
    <r>
      <rPr>
        <b/>
        <i/>
        <sz val="12"/>
        <color theme="1"/>
        <rFont val="Times New Roman"/>
        <family val="1"/>
        <charset val="204"/>
      </rPr>
      <t>вул.Лазурна, 2</t>
    </r>
  </si>
  <si>
    <r>
      <t>Відновлення елементів благоустрою - капітальний ремонт прибудинкової території з улаштуванням дитячого майданчика за адресою: м.Чорноморськ,</t>
    </r>
    <r>
      <rPr>
        <b/>
        <i/>
        <sz val="12"/>
        <color theme="1"/>
        <rFont val="Times New Roman"/>
        <family val="1"/>
        <charset val="204"/>
      </rPr>
      <t xml:space="preserve"> вул.Олександрійська, 20</t>
    </r>
  </si>
  <si>
    <r>
      <t xml:space="preserve">Капітальний ремонт аварійної ділянки каналізаційного колектору, розташованої  за адресою: Одеська область, Одеський район,  м. Чорноморськ, </t>
    </r>
    <r>
      <rPr>
        <b/>
        <i/>
        <sz val="12"/>
        <color theme="1"/>
        <rFont val="Times New Roman"/>
        <family val="1"/>
        <charset val="204"/>
      </rPr>
      <t>вул. 1 Травня, 1</t>
    </r>
  </si>
  <si>
    <r>
      <t xml:space="preserve">Капітальний ремонт системи протипожежного захисту будівлі </t>
    </r>
    <r>
      <rPr>
        <b/>
        <i/>
        <sz val="12"/>
        <color theme="1"/>
        <rFont val="Times New Roman"/>
        <family val="1"/>
        <charset val="204"/>
      </rPr>
      <t>поліклініки № 1</t>
    </r>
    <r>
      <rPr>
        <i/>
        <sz val="12"/>
        <color theme="1"/>
        <rFont val="Times New Roman"/>
        <family val="1"/>
        <charset val="204"/>
      </rPr>
      <t xml:space="preserve"> з вбудованою захисною спорудою цивільного захисту (цивільної оборони) сховище обліковий № 57620. розташованої за адресою: </t>
    </r>
    <r>
      <rPr>
        <b/>
        <i/>
        <sz val="12"/>
        <color theme="1"/>
        <rFont val="Times New Roman"/>
        <family val="1"/>
        <charset val="204"/>
      </rPr>
      <t>вул.1 Травня, буд.1</t>
    </r>
    <r>
      <rPr>
        <i/>
        <sz val="12"/>
        <color theme="1"/>
        <rFont val="Times New Roman"/>
        <family val="1"/>
        <charset val="204"/>
      </rPr>
      <t xml:space="preserve"> м.Чорноморськ, Одеської області (інв.номер № 101310011)</t>
    </r>
  </si>
  <si>
    <t>Капітальний ремонт об'єкту благоустрою - улаштування тротуарного покриття на кладовищі Старобугівське за адресою: м.Чорноморськ, вул.Радісна, 19</t>
  </si>
  <si>
    <r>
      <t>Стоматологічна допомога населенню /</t>
    </r>
    <r>
      <rPr>
        <b/>
        <sz val="12"/>
        <color theme="1"/>
        <rFont val="Times New Roman"/>
        <family val="1"/>
        <charset val="204"/>
      </rPr>
      <t xml:space="preserve"> КНП "Стоматологічна поліклініка"</t>
    </r>
  </si>
  <si>
    <t>Ортопедична стоматологічна допомога (зубопротезування) пільговим категоріям населення з числа внутрішно-переміщених осіб</t>
  </si>
  <si>
    <t>Зменшення видатків / економія коштів (медикаменти - 86,0 тис.грн, оплата комунальних послуг - 294,0 тис.грн)</t>
  </si>
  <si>
    <r>
      <t xml:space="preserve">Первинна медична допомога населенню, що надається центрами первинної медичної (медико-санітарної) допомоги / </t>
    </r>
    <r>
      <rPr>
        <b/>
        <sz val="12"/>
        <color theme="1"/>
        <rFont val="Times New Roman"/>
        <family val="1"/>
        <charset val="204"/>
      </rPr>
      <t>КНП "Чорноморський міський центр первинної медико-санітарної допомоги"</t>
    </r>
  </si>
  <si>
    <t>Зменшення видатків / економія коштів (оплата праці з нарахуваннями - 14,1 тис.грн, відшкодування пільгових лікарських засобів - 14,8 тис.грн)</t>
  </si>
  <si>
    <t>3104</t>
  </si>
  <si>
    <r>
      <t xml:space="preserve"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 / </t>
    </r>
    <r>
      <rPr>
        <b/>
        <sz val="12"/>
        <color theme="1"/>
        <rFont val="Times New Roman"/>
        <family val="1"/>
        <charset val="204"/>
      </rPr>
      <t>КУ "Територіальний центр"</t>
    </r>
  </si>
  <si>
    <t>Придбання пального для роботи генератору</t>
  </si>
  <si>
    <t>Придбання запасних частин для автомобіля</t>
  </si>
  <si>
    <r>
      <t xml:space="preserve">Оплата праці з нарахуваннями за рахунок </t>
    </r>
    <r>
      <rPr>
        <b/>
        <i/>
        <sz val="12"/>
        <color theme="1"/>
        <rFont val="Times New Roman"/>
        <family val="1"/>
        <charset val="204"/>
      </rPr>
      <t xml:space="preserve">субвенції </t>
    </r>
    <r>
      <rPr>
        <i/>
        <sz val="12"/>
        <color theme="1"/>
        <rFont val="Times New Roman"/>
        <family val="1"/>
        <charset val="204"/>
      </rPr>
      <t>з бюджету Великодолинської СТГ</t>
    </r>
  </si>
  <si>
    <r>
      <t xml:space="preserve">Відновлення елементів благоустрою - капітальний ремонт  внутрішньоквартальних проїздів (з улаштуванням паркувального карману) за адресою: м.Чорноморськ, </t>
    </r>
    <r>
      <rPr>
        <b/>
        <i/>
        <sz val="12"/>
        <color theme="1"/>
        <rFont val="Times New Roman"/>
        <family val="1"/>
        <charset val="204"/>
      </rPr>
      <t>вул.Шума, 19</t>
    </r>
  </si>
  <si>
    <t>Олександрівська с/а - поточний ремонт доріг</t>
  </si>
  <si>
    <r>
      <t>Поточний ремонт житлового фонду / ремонт поштових скриньок у житлових будинках за адресами: м.Чорноморськ,</t>
    </r>
    <r>
      <rPr>
        <b/>
        <i/>
        <sz val="12"/>
        <color theme="1"/>
        <rFont val="Times New Roman"/>
        <family val="1"/>
        <charset val="204"/>
      </rPr>
      <t xml:space="preserve"> вул.Парусна, 3, В.Шума, 13</t>
    </r>
  </si>
  <si>
    <r>
      <t xml:space="preserve">Капітальний ремонт багатоквартирного будинку (ремонт внутрішньобудинкових мереж) за адресою: м.Чорноморськ, </t>
    </r>
    <r>
      <rPr>
        <b/>
        <i/>
        <sz val="12"/>
        <color theme="1"/>
        <rFont val="Times New Roman"/>
        <family val="1"/>
        <charset val="204"/>
      </rPr>
      <t>проспект Миру, 24</t>
    </r>
  </si>
  <si>
    <t>Інші заходи громадського порядку та безпеки</t>
  </si>
  <si>
    <t>Міська цільова програма з функціонування інтегрованої системи відеоспостереження та відеоаналітики Чорноморської міської територіальної громади / встановлення камер відеоспостереження поряд з Алеєю Героїв у Приморському парку</t>
  </si>
  <si>
    <t>СФ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</si>
  <si>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</si>
  <si>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Реалізація заходів за рахунок освітньої субвенції з державного бюджетуи місцевим бюджетам (за спеціальним фондом державного бюджету)</t>
  </si>
  <si>
    <t>Капітальний ремонт елементу благоустрою - улаштування флагштоку для Державного прапору на перехресті вулиць 1 Травня та Паркової (проектування)</t>
  </si>
  <si>
    <r>
      <rPr>
        <b/>
        <i/>
        <sz val="12"/>
        <color theme="1"/>
        <rFont val="Times New Roman"/>
        <family val="1"/>
        <charset val="204"/>
      </rPr>
      <t>КП "МУЖКГ"</t>
    </r>
    <r>
      <rPr>
        <i/>
        <sz val="12"/>
        <color theme="1"/>
        <rFont val="Times New Roman"/>
        <family val="1"/>
        <charset val="204"/>
      </rPr>
      <t xml:space="preserve"> - фінансова підтримка на утримання оздоровчих таборів "Райдужний" та "Чайка"</t>
    </r>
  </si>
  <si>
    <t>Утримання загальноміських вбиралень / економія коштів</t>
  </si>
  <si>
    <r>
      <t xml:space="preserve">Керівництво і управління у відповідній сфері у містах (місті Києві), селищах, селах, територіальних громадах - </t>
    </r>
    <r>
      <rPr>
        <i/>
        <sz val="12"/>
        <color theme="1"/>
        <rFont val="Times New Roman"/>
        <family val="1"/>
        <charset val="204"/>
      </rPr>
      <t>придбання серверу, кондиціонеру</t>
    </r>
  </si>
  <si>
    <r>
      <t xml:space="preserve">Капітальний ремонт багатоквартирного будинку (ремонт внутрішньобудинкових мереж) за адресою: м.Чорноморськ, </t>
    </r>
    <r>
      <rPr>
        <b/>
        <i/>
        <sz val="12"/>
        <color theme="1"/>
        <rFont val="Times New Roman"/>
        <family val="1"/>
        <charset val="204"/>
      </rPr>
      <t>вул.Данченка, 15</t>
    </r>
  </si>
  <si>
    <r>
      <t xml:space="preserve">Капітальний ремонт багатоквартирного будинку (ремонт вимощення) за адресою: м.Чорноморськ, </t>
    </r>
    <r>
      <rPr>
        <b/>
        <i/>
        <sz val="12"/>
        <color theme="1"/>
        <rFont val="Times New Roman"/>
        <family val="1"/>
        <charset val="204"/>
      </rPr>
      <t>вул.Данченка, 19</t>
    </r>
  </si>
  <si>
    <r>
      <t xml:space="preserve">Капітальний ремонт багатоквартирного будинку (ремонт вимощення, створення муралу) за адресою: м.Чорноморськ, </t>
    </r>
    <r>
      <rPr>
        <b/>
        <i/>
        <sz val="12"/>
        <color theme="1"/>
        <rFont val="Times New Roman"/>
        <family val="1"/>
        <charset val="204"/>
      </rPr>
      <t>вул.Данченка, 21</t>
    </r>
  </si>
  <si>
    <r>
      <t xml:space="preserve">Капітальний ремонт багатоквартирного будинку (відновлення вхідних груп) за адресою: м.Чорноморськ, </t>
    </r>
    <r>
      <rPr>
        <b/>
        <i/>
        <sz val="12"/>
        <color theme="1"/>
        <rFont val="Times New Roman"/>
        <family val="1"/>
        <charset val="204"/>
      </rPr>
      <t>проспект Миру, 18а</t>
    </r>
  </si>
  <si>
    <r>
      <t xml:space="preserve">Капітальний ремонт багатоквартирного будинку (відновлення вхідних груп) за адресою: м.Чорноморськ, </t>
    </r>
    <r>
      <rPr>
        <b/>
        <i/>
        <sz val="12"/>
        <color theme="1"/>
        <rFont val="Times New Roman"/>
        <family val="1"/>
        <charset val="204"/>
      </rPr>
      <t>вул.Олександрійська, 3</t>
    </r>
  </si>
  <si>
    <r>
      <t xml:space="preserve">Капітальний ремонт покрівлі багатоквартирного будинку за адресою: м.Чорноморськ </t>
    </r>
    <r>
      <rPr>
        <b/>
        <i/>
        <sz val="12"/>
        <color theme="1"/>
        <rFont val="Times New Roman"/>
        <family val="1"/>
        <charset val="204"/>
      </rPr>
      <t>вул.Корабельна, 4б</t>
    </r>
  </si>
  <si>
    <r>
      <t xml:space="preserve">Капітальний ремонт електромереж багатоквартирного  будинку та заміна ВРЩ в багатоквартирному будинку за адресою: м.Чорноморськ, </t>
    </r>
    <r>
      <rPr>
        <b/>
        <i/>
        <sz val="12"/>
        <color theme="1"/>
        <rFont val="Times New Roman"/>
        <family val="1"/>
        <charset val="204"/>
      </rPr>
      <t>проспект Миру, 9</t>
    </r>
  </si>
  <si>
    <r>
      <t xml:space="preserve">Капітальний ремонт електромереж та заміна ВРЩ в багатоквартирному  будинку за адресою: м.Чорноморськ,  </t>
    </r>
    <r>
      <rPr>
        <b/>
        <i/>
        <sz val="12"/>
        <color theme="1"/>
        <rFont val="Times New Roman"/>
        <family val="1"/>
        <charset val="204"/>
      </rPr>
      <t>вул.Праці, 3</t>
    </r>
  </si>
  <si>
    <r>
      <t>Капітальний ремонт (улаштування козирків над входами в під'їзд, ремонт вимощення) в багатоквартирному будинку за адресою: м.Чорноморськ,</t>
    </r>
    <r>
      <rPr>
        <b/>
        <i/>
        <sz val="12"/>
        <color theme="1"/>
        <rFont val="Times New Roman"/>
        <family val="1"/>
        <charset val="204"/>
      </rPr>
      <t xml:space="preserve"> вул.Данченка, 10</t>
    </r>
  </si>
  <si>
    <r>
      <t xml:space="preserve">Капітальний ремонт (заміна вікон) в багатоквартирному будинку за адресою: м.Чорноморськ, </t>
    </r>
    <r>
      <rPr>
        <b/>
        <i/>
        <sz val="12"/>
        <color theme="1"/>
        <rFont val="Times New Roman"/>
        <family val="1"/>
        <charset val="204"/>
      </rPr>
      <t>вул.Корабельна, 2</t>
    </r>
  </si>
  <si>
    <r>
      <t xml:space="preserve">Капітальний ремонт (заміна вікон) в багатоквартирному будинку за адресою: м.Чорноморськ, </t>
    </r>
    <r>
      <rPr>
        <b/>
        <i/>
        <sz val="12"/>
        <color theme="1"/>
        <rFont val="Times New Roman"/>
        <family val="1"/>
        <charset val="204"/>
      </rPr>
      <t>вул.Корабельн</t>
    </r>
    <r>
      <rPr>
        <b/>
        <i/>
        <sz val="14"/>
        <rFont val="Times New Roman"/>
        <family val="1"/>
        <charset val="204"/>
      </rPr>
      <t>а, 3</t>
    </r>
  </si>
  <si>
    <r>
      <t xml:space="preserve">Капітальний ремонт (заміна вікон та вхідних дверей) в багатоквартирному будинку за адресою: м.Чорноморськ, </t>
    </r>
    <r>
      <rPr>
        <b/>
        <i/>
        <sz val="12"/>
        <color theme="1"/>
        <rFont val="Times New Roman"/>
        <family val="1"/>
        <charset val="204"/>
      </rPr>
      <t>вул.Данченка, 10</t>
    </r>
  </si>
  <si>
    <r>
      <t xml:space="preserve">Капітальний ремонт (заміна вікон) в багатоквартирному будинку за адресою: м.Чорноморськ, </t>
    </r>
    <r>
      <rPr>
        <b/>
        <i/>
        <sz val="12"/>
        <color theme="1"/>
        <rFont val="Times New Roman"/>
        <family val="1"/>
        <charset val="204"/>
      </rPr>
      <t>проспект Миру, 3</t>
    </r>
  </si>
  <si>
    <r>
      <t xml:space="preserve">Капітальний ремонт (заміна вікон) в багатоквартирному будинку за адресою: м.Чорноморськ, </t>
    </r>
    <r>
      <rPr>
        <b/>
        <i/>
        <sz val="12"/>
        <color theme="1"/>
        <rFont val="Times New Roman"/>
        <family val="1"/>
        <charset val="204"/>
      </rPr>
      <t>проспект Миру, 3а</t>
    </r>
  </si>
  <si>
    <r>
      <t xml:space="preserve">Капітальний ремонт (заміна вікон) в багатоквартирному будинку за адресою: м.Чорноморськ, </t>
    </r>
    <r>
      <rPr>
        <b/>
        <i/>
        <sz val="12"/>
        <color theme="1"/>
        <rFont val="Times New Roman"/>
        <family val="1"/>
        <charset val="204"/>
      </rPr>
      <t>проспект Миру, 5а</t>
    </r>
  </si>
  <si>
    <r>
      <t xml:space="preserve">Капітальний ремонт (заміна вікон) в багатоквартирному будинку за адресою: м.Чорноморськ, </t>
    </r>
    <r>
      <rPr>
        <b/>
        <i/>
        <sz val="12"/>
        <color theme="1"/>
        <rFont val="Times New Roman"/>
        <family val="1"/>
        <charset val="204"/>
      </rPr>
      <t>проспект Миру, 7</t>
    </r>
  </si>
  <si>
    <t xml:space="preserve"> </t>
  </si>
  <si>
    <t>Внески до статутного капіталу суб'єктів господарювання</t>
  </si>
  <si>
    <t>КП "МУЖКГ" - на придбання спеціалізованої техніки для належного утримання загальноміських територій - міні-навантажувача Sunward SWR 3220 з додатковим обладнанням</t>
  </si>
  <si>
    <r>
      <t xml:space="preserve">Капітальний ремонт (заміна вікон) у багатоквартирному будинку за адресою: м.Чорноморськ, </t>
    </r>
    <r>
      <rPr>
        <b/>
        <i/>
        <sz val="12"/>
        <color theme="1"/>
        <rFont val="Times New Roman"/>
        <family val="1"/>
        <charset val="204"/>
      </rPr>
      <t>вул.Олександрійська, 18 А</t>
    </r>
  </si>
  <si>
    <t>Забезпечення ОСББ, керуючих компаній ПММ для забезпечення роботи генераторів в особливий період</t>
  </si>
  <si>
    <t>Забезпечення надійної та безперебійної експлуатації ліфтів</t>
  </si>
  <si>
    <t>Експертне обстеження, капітальний ремонт, заміна ліфтів згідно Міської програми модернізації ліфтового господарства Чорноморської міської ради Одеської області на 2019 - 2025 роки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</si>
  <si>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</si>
  <si>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</t>
  </si>
  <si>
    <r>
      <t xml:space="preserve"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 / </t>
    </r>
    <r>
      <rPr>
        <b/>
        <i/>
        <sz val="12"/>
        <color theme="1"/>
        <rFont val="Times New Roman"/>
        <family val="1"/>
        <charset val="204"/>
      </rPr>
      <t xml:space="preserve">Відділ поліції № 1 </t>
    </r>
    <r>
      <rPr>
        <i/>
        <sz val="12"/>
        <color theme="1"/>
        <rFont val="Times New Roman"/>
        <family val="1"/>
        <charset val="204"/>
      </rPr>
      <t>Одеського районного управління поліції № 2 (придбання спецодягу, транспорту)</t>
    </r>
  </si>
  <si>
    <t>КП "МУЖКГ" - на придбання спеціалізованої техніки (пилосос-подрібнювач)</t>
  </si>
  <si>
    <t>КП "МУЖКГ" - на придбання спеціалізованої техніки (щепорізи)</t>
  </si>
  <si>
    <t>КП "МУЖКГ" - на придбання спеціалізованої техніки (самоскид з розвантаженням на дві сторони та з крано-маніпуляторною установкою HIAB X-CLX 102 B-2 на базі автомобіля IVECO EUROCargo ML 180)</t>
  </si>
  <si>
    <t>КП "Зеленгосп" - на придбання спеціалізованої техніки (подрінювач гілок)</t>
  </si>
  <si>
    <t>Муніципальні формування з охорони громадського порядку</t>
  </si>
  <si>
    <t>КУ "Муніципальна варта" - видатки на утримання установи</t>
  </si>
  <si>
    <t>Видатки з благоустрою - поточний ремонт загальноміських та прибудинкових територій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</si>
  <si>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АББО"). Коригування</t>
  </si>
  <si>
    <t>Поточний ремонт житлового фонду (придбання ВРЩ різної модифікації для своєчасного ремонту внутрішньобудинкових електричних мереж в період аварійних та стабілізаційних відключень електроживлення в житлових будинках)</t>
  </si>
  <si>
    <t>Оплата комунальних послуг (теплопостачання) - економія коштів</t>
  </si>
  <si>
    <t>Оплата комунальних послуг (природний газ)</t>
  </si>
  <si>
    <r>
      <t>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 /</t>
    </r>
    <r>
      <rPr>
        <b/>
        <i/>
        <sz val="12"/>
        <color theme="1"/>
        <rFont val="Times New Roman"/>
        <family val="1"/>
        <charset val="204"/>
      </rPr>
      <t>Субвенції військовим частинам:</t>
    </r>
    <r>
      <rPr>
        <i/>
        <sz val="12"/>
        <color theme="1"/>
        <rFont val="Times New Roman"/>
        <family val="1"/>
        <charset val="204"/>
      </rPr>
      <t xml:space="preserve">
- в/ч 3012 - 984,1 тис.грн;
- в/ч 4210 - перерозподіл коштів з загального до спеціального фонду (бюджету розвитку - 560,0 тис.грн</t>
    </r>
    <r>
      <rPr>
        <sz val="12"/>
        <color theme="1"/>
        <rFont val="Times New Roman"/>
        <family val="1"/>
        <charset val="204"/>
      </rPr>
      <t>);
- в/ч А4548 - 2 000,0 тис.грн;
- в/ч А4638 - 1 500,0 тис.грн</t>
    </r>
  </si>
  <si>
    <t>Заходи та роботи з територіальної оборони / придбання товарів відповідно до звернень військових формувань (в/ч А4548 - 198,0 тис.грн, в/ч А7382 (для А4437) - 1 399,0 тис.грн)</t>
  </si>
  <si>
    <t>КП "Чорноморськводоканал" - видатки на придбання муфт, хомутів, вантузів, шиберних засувок, засувок для проведення ремонтно-відновлювальних робіт на аварійних ділянках водопровідних мереж  та встановлення на трубопроводах для скиду стічних вод</t>
  </si>
  <si>
    <t>Інші програми та заходи у сфері охорони здоров'я</t>
  </si>
  <si>
    <r>
      <t xml:space="preserve">Міської цільової програми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 політики на 2023 рік
</t>
    </r>
    <r>
      <rPr>
        <b/>
        <i/>
        <sz val="12"/>
        <color theme="1"/>
        <rFont val="Times New Roman"/>
        <family val="1"/>
        <charset val="204"/>
      </rPr>
      <t>Одеська районна державна (військова) адміністрація</t>
    </r>
    <r>
      <rPr>
        <i/>
        <sz val="12"/>
        <color theme="1"/>
        <rFont val="Times New Roman"/>
        <family val="1"/>
        <charset val="204"/>
      </rPr>
      <t xml:space="preserve"> - 2 500,0 тис.грн</t>
    </r>
    <r>
      <rPr>
        <b/>
        <i/>
        <sz val="12"/>
        <color theme="1"/>
        <rFont val="Times New Roman"/>
        <family val="1"/>
        <charset val="204"/>
      </rPr>
      <t/>
    </r>
  </si>
  <si>
    <t>Додаток до висноку</t>
  </si>
  <si>
    <t xml:space="preserve">Пропозиції щодо внесення змін до видаткової частини бюджету Чорноморської міської територіальної громади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</si>
</sst>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i/>
      <sz val="10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2"/>
      <color rgb="FF0000FF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/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1" fillId="2" borderId="1" xfId="0" quotePrefix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2" borderId="1" xfId="0" quotePrefix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2" xfId="0" quotePrefix="1" applyFont="1" applyFill="1" applyBorder="1" applyAlignment="1">
      <alignment horizontal="left" vertical="center" wrapText="1"/>
    </xf>
    <xf numFmtId="0" fontId="5" fillId="2" borderId="1" xfId="0" quotePrefix="1" applyFont="1" applyFill="1" applyBorder="1" applyAlignment="1">
      <alignment vertical="center" wrapText="1"/>
    </xf>
    <xf numFmtId="0" fontId="3" fillId="0" borderId="1" xfId="0" quotePrefix="1" applyFont="1" applyBorder="1" applyAlignment="1">
      <alignment vertical="center" wrapText="1"/>
    </xf>
    <xf numFmtId="0" fontId="1" fillId="0" borderId="1" xfId="0" quotePrefix="1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2" xfId="0" quotePrefix="1" applyFont="1" applyFill="1" applyBorder="1" applyAlignment="1">
      <alignment horizontal="left" vertical="center" wrapText="1"/>
    </xf>
    <xf numFmtId="4" fontId="2" fillId="0" borderId="0" xfId="0" applyNumberFormat="1" applyFont="1"/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0" borderId="0" xfId="0" applyNumberFormat="1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4" fontId="3" fillId="0" borderId="0" xfId="0" applyNumberFormat="1" applyFont="1"/>
    <xf numFmtId="0" fontId="9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2" xfId="0" quotePrefix="1" applyFont="1" applyFill="1" applyBorder="1" applyAlignment="1">
      <alignment vertical="center" wrapText="1"/>
    </xf>
    <xf numFmtId="0" fontId="3" fillId="0" borderId="2" xfId="0" quotePrefix="1" applyFont="1" applyBorder="1" applyAlignment="1">
      <alignment vertical="center" wrapText="1"/>
    </xf>
    <xf numFmtId="0" fontId="1" fillId="0" borderId="2" xfId="0" quotePrefix="1" applyFont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2" xfId="0" quotePrefix="1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4" fontId="1" fillId="0" borderId="0" xfId="0" applyNumberFormat="1" applyFont="1"/>
    <xf numFmtId="4" fontId="1" fillId="2" borderId="0" xfId="0" applyNumberFormat="1" applyFont="1" applyFill="1"/>
    <xf numFmtId="4" fontId="5" fillId="0" borderId="0" xfId="0" applyNumberFormat="1" applyFont="1"/>
    <xf numFmtId="4" fontId="3" fillId="2" borderId="0" xfId="0" applyNumberFormat="1" applyFont="1" applyFill="1"/>
    <xf numFmtId="4" fontId="12" fillId="2" borderId="0" xfId="0" applyNumberFormat="1" applyFont="1" applyFill="1"/>
    <xf numFmtId="4" fontId="11" fillId="2" borderId="0" xfId="0" applyNumberFormat="1" applyFont="1" applyFill="1"/>
    <xf numFmtId="4" fontId="1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6" fillId="0" borderId="0" xfId="0" applyNumberFormat="1" applyFont="1"/>
    <xf numFmtId="4" fontId="11" fillId="2" borderId="0" xfId="0" applyNumberFormat="1" applyFont="1" applyFill="1" applyAlignment="1">
      <alignment vertical="center"/>
    </xf>
    <xf numFmtId="0" fontId="3" fillId="2" borderId="2" xfId="0" applyFont="1" applyFill="1" applyBorder="1" applyAlignment="1">
      <alignment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0"/>
  <sheetViews>
    <sheetView tabSelected="1" view="pageBreakPreview" zoomScale="85" zoomScaleNormal="100" zoomScaleSheetLayoutView="85" workbookViewId="0">
      <pane xSplit="3" ySplit="4" topLeftCell="D17" activePane="bottomRight" state="frozen"/>
      <selection pane="topRight" activeCell="D1" sqref="D1"/>
      <selection pane="bottomLeft" activeCell="A4" sqref="A4"/>
      <selection pane="bottomRight" activeCell="C27" sqref="C27"/>
    </sheetView>
  </sheetViews>
  <sheetFormatPr defaultColWidth="9" defaultRowHeight="15.65" x14ac:dyDescent="0.25"/>
  <cols>
    <col min="1" max="1" width="10.75" style="1" customWidth="1"/>
    <col min="2" max="2" width="13.75" style="1" customWidth="1"/>
    <col min="3" max="3" width="88.125" style="2" customWidth="1"/>
    <col min="4" max="4" width="19.25" style="2" customWidth="1"/>
    <col min="5" max="5" width="12.875" style="2" bestFit="1" customWidth="1"/>
    <col min="6" max="6" width="9.125" style="2" bestFit="1" customWidth="1"/>
    <col min="7" max="7" width="19.875" style="2" bestFit="1" customWidth="1"/>
    <col min="8" max="8" width="19.25" style="2" customWidth="1"/>
    <col min="9" max="9" width="14.75" style="63" bestFit="1" customWidth="1"/>
    <col min="10" max="16384" width="9" style="1"/>
  </cols>
  <sheetData>
    <row r="1" spans="1:9" ht="31.25" x14ac:dyDescent="0.25">
      <c r="G1" s="2" t="s">
        <v>181</v>
      </c>
    </row>
    <row r="2" spans="1:9" ht="29.9" customHeight="1" x14ac:dyDescent="0.25">
      <c r="A2" s="79" t="s">
        <v>182</v>
      </c>
      <c r="B2" s="79"/>
      <c r="C2" s="79"/>
      <c r="D2" s="79"/>
      <c r="E2" s="79"/>
      <c r="F2" s="79"/>
      <c r="G2" s="79"/>
      <c r="H2" s="79"/>
    </row>
    <row r="3" spans="1:9" ht="31.95" customHeight="1" x14ac:dyDescent="0.25">
      <c r="A3" s="80" t="s">
        <v>3</v>
      </c>
      <c r="B3" s="80" t="s">
        <v>1</v>
      </c>
      <c r="C3" s="80" t="s">
        <v>2</v>
      </c>
      <c r="D3" s="80" t="s">
        <v>5</v>
      </c>
      <c r="E3" s="81" t="s">
        <v>39</v>
      </c>
      <c r="F3" s="81"/>
      <c r="G3" s="81" t="s">
        <v>6</v>
      </c>
      <c r="H3" s="81"/>
    </row>
    <row r="4" spans="1:9" ht="43.5" customHeight="1" x14ac:dyDescent="0.25">
      <c r="A4" s="80"/>
      <c r="B4" s="80"/>
      <c r="C4" s="80"/>
      <c r="D4" s="80"/>
      <c r="E4" s="44" t="s">
        <v>7</v>
      </c>
      <c r="F4" s="44" t="s">
        <v>132</v>
      </c>
      <c r="G4" s="44" t="s">
        <v>7</v>
      </c>
      <c r="H4" s="44" t="s">
        <v>8</v>
      </c>
    </row>
    <row r="5" spans="1:9" ht="24.45" customHeight="1" x14ac:dyDescent="0.25">
      <c r="A5" s="29" t="s">
        <v>4</v>
      </c>
      <c r="B5" s="29"/>
      <c r="C5" s="30" t="s">
        <v>9</v>
      </c>
      <c r="D5" s="31">
        <f>SUM(E5:H5)</f>
        <v>7167000</v>
      </c>
      <c r="E5" s="31">
        <f>E6+E7+E8+E12+E15+E19+E21+E24+E26+E28</f>
        <v>0</v>
      </c>
      <c r="F5" s="31">
        <f t="shared" ref="F5:H5" si="0">F6+F7+F8+F12+F15+F19+F21+F24+F26+F28</f>
        <v>0</v>
      </c>
      <c r="G5" s="31">
        <f t="shared" si="0"/>
        <v>1079300</v>
      </c>
      <c r="H5" s="31">
        <f t="shared" si="0"/>
        <v>6087700</v>
      </c>
    </row>
    <row r="6" spans="1:9" s="40" customFormat="1" ht="46.9" x14ac:dyDescent="0.25">
      <c r="A6" s="42"/>
      <c r="B6" s="49" t="s">
        <v>60</v>
      </c>
      <c r="C6" s="33" t="s">
        <v>61</v>
      </c>
      <c r="D6" s="20">
        <f t="shared" ref="D6:D71" si="1">SUM(E6:H6)</f>
        <v>95000</v>
      </c>
      <c r="E6" s="20"/>
      <c r="F6" s="20"/>
      <c r="G6" s="20">
        <v>95000</v>
      </c>
      <c r="H6" s="20"/>
      <c r="I6" s="64"/>
    </row>
    <row r="7" spans="1:9" s="40" customFormat="1" ht="18.350000000000001" customHeight="1" x14ac:dyDescent="0.25">
      <c r="A7" s="39"/>
      <c r="B7" s="49" t="s">
        <v>62</v>
      </c>
      <c r="C7" s="33" t="s">
        <v>63</v>
      </c>
      <c r="D7" s="20">
        <f t="shared" si="1"/>
        <v>-95000</v>
      </c>
      <c r="E7" s="20"/>
      <c r="F7" s="20"/>
      <c r="G7" s="20">
        <v>-95000</v>
      </c>
      <c r="H7" s="20"/>
      <c r="I7" s="64"/>
    </row>
    <row r="8" spans="1:9" ht="19.7" customHeight="1" x14ac:dyDescent="0.25">
      <c r="A8" s="12"/>
      <c r="B8" s="39">
        <v>2010</v>
      </c>
      <c r="C8" s="33" t="s">
        <v>73</v>
      </c>
      <c r="D8" s="14">
        <f t="shared" si="1"/>
        <v>4580000</v>
      </c>
      <c r="E8" s="14">
        <f>E9+E10+E11</f>
        <v>0</v>
      </c>
      <c r="F8" s="14">
        <f t="shared" ref="F8:H8" si="2">F9+F10+F11</f>
        <v>0</v>
      </c>
      <c r="G8" s="14">
        <f t="shared" si="2"/>
        <v>80000</v>
      </c>
      <c r="H8" s="14">
        <f t="shared" si="2"/>
        <v>4500000</v>
      </c>
    </row>
    <row r="9" spans="1:9" ht="47.55" x14ac:dyDescent="0.25">
      <c r="A9" s="35"/>
      <c r="B9" s="21"/>
      <c r="C9" s="27" t="s">
        <v>72</v>
      </c>
      <c r="D9" s="16">
        <f t="shared" si="1"/>
        <v>120000</v>
      </c>
      <c r="E9" s="16"/>
      <c r="F9" s="16"/>
      <c r="G9" s="16">
        <v>120000</v>
      </c>
      <c r="H9" s="16"/>
    </row>
    <row r="10" spans="1:9" ht="31.95" x14ac:dyDescent="0.25">
      <c r="A10" s="35"/>
      <c r="B10" s="21"/>
      <c r="C10" s="53" t="s">
        <v>81</v>
      </c>
      <c r="D10" s="16">
        <f t="shared" si="1"/>
        <v>4500000</v>
      </c>
      <c r="E10" s="16"/>
      <c r="F10" s="16"/>
      <c r="G10" s="16"/>
      <c r="H10" s="16">
        <v>4500000</v>
      </c>
    </row>
    <row r="11" spans="1:9" s="40" customFormat="1" x14ac:dyDescent="0.25">
      <c r="A11" s="74"/>
      <c r="B11" s="21"/>
      <c r="C11" s="52" t="s">
        <v>174</v>
      </c>
      <c r="D11" s="24">
        <f t="shared" si="1"/>
        <v>-40000</v>
      </c>
      <c r="E11" s="24"/>
      <c r="F11" s="24"/>
      <c r="G11" s="24">
        <v>-40000</v>
      </c>
      <c r="H11" s="24"/>
      <c r="I11" s="64"/>
    </row>
    <row r="12" spans="1:9" x14ac:dyDescent="0.25">
      <c r="A12" s="58"/>
      <c r="B12" s="12">
        <v>2100</v>
      </c>
      <c r="C12" s="54" t="s">
        <v>116</v>
      </c>
      <c r="D12" s="14">
        <f t="shared" si="1"/>
        <v>0</v>
      </c>
      <c r="E12" s="14">
        <f>E13+E14</f>
        <v>0</v>
      </c>
      <c r="F12" s="14">
        <f t="shared" ref="F12:H12" si="3">F13+F14</f>
        <v>0</v>
      </c>
      <c r="G12" s="14">
        <f t="shared" si="3"/>
        <v>0</v>
      </c>
      <c r="H12" s="14">
        <f t="shared" si="3"/>
        <v>0</v>
      </c>
    </row>
    <row r="13" spans="1:9" ht="31.25" x14ac:dyDescent="0.25">
      <c r="A13" s="35"/>
      <c r="B13" s="21"/>
      <c r="C13" s="53" t="s">
        <v>118</v>
      </c>
      <c r="D13" s="16">
        <f t="shared" si="1"/>
        <v>-380000</v>
      </c>
      <c r="E13" s="16"/>
      <c r="F13" s="16"/>
      <c r="G13" s="16">
        <f>-86000-294000</f>
        <v>-380000</v>
      </c>
      <c r="H13" s="16"/>
    </row>
    <row r="14" spans="1:9" x14ac:dyDescent="0.25">
      <c r="A14" s="35"/>
      <c r="B14" s="21"/>
      <c r="C14" s="53" t="s">
        <v>89</v>
      </c>
      <c r="D14" s="16">
        <f t="shared" si="1"/>
        <v>380000</v>
      </c>
      <c r="E14" s="16"/>
      <c r="F14" s="16"/>
      <c r="G14" s="16">
        <v>380000</v>
      </c>
      <c r="H14" s="16"/>
    </row>
    <row r="15" spans="1:9" ht="46.9" x14ac:dyDescent="0.25">
      <c r="A15" s="58"/>
      <c r="B15" s="12">
        <v>2111</v>
      </c>
      <c r="C15" s="54" t="s">
        <v>119</v>
      </c>
      <c r="D15" s="14">
        <f t="shared" si="1"/>
        <v>40000</v>
      </c>
      <c r="E15" s="14">
        <f>E16+E17+E18</f>
        <v>0</v>
      </c>
      <c r="F15" s="14">
        <f t="shared" ref="F15:H15" si="4">F16+F17+F18</f>
        <v>0</v>
      </c>
      <c r="G15" s="14">
        <f t="shared" si="4"/>
        <v>40000</v>
      </c>
      <c r="H15" s="14">
        <f t="shared" si="4"/>
        <v>0</v>
      </c>
    </row>
    <row r="16" spans="1:9" ht="31.25" x14ac:dyDescent="0.25">
      <c r="A16" s="35"/>
      <c r="B16" s="21"/>
      <c r="C16" s="53" t="s">
        <v>120</v>
      </c>
      <c r="D16" s="16">
        <f t="shared" si="1"/>
        <v>-28895.4</v>
      </c>
      <c r="E16" s="16"/>
      <c r="F16" s="16"/>
      <c r="G16" s="16">
        <f>-6984.69-7151.14-14759.57</f>
        <v>-28895.4</v>
      </c>
      <c r="H16" s="16"/>
    </row>
    <row r="17" spans="1:9" x14ac:dyDescent="0.25">
      <c r="A17" s="35"/>
      <c r="B17" s="21"/>
      <c r="C17" s="53" t="s">
        <v>92</v>
      </c>
      <c r="D17" s="16">
        <f t="shared" si="1"/>
        <v>28895.4</v>
      </c>
      <c r="E17" s="16"/>
      <c r="F17" s="16"/>
      <c r="G17" s="16">
        <v>28895.4</v>
      </c>
      <c r="H17" s="16"/>
    </row>
    <row r="18" spans="1:9" s="40" customFormat="1" x14ac:dyDescent="0.25">
      <c r="A18" s="74"/>
      <c r="B18" s="21"/>
      <c r="C18" s="52" t="s">
        <v>175</v>
      </c>
      <c r="D18" s="24">
        <f t="shared" ref="D18:D19" si="5">SUM(E18:H18)</f>
        <v>40000</v>
      </c>
      <c r="E18" s="24"/>
      <c r="F18" s="24"/>
      <c r="G18" s="24">
        <v>40000</v>
      </c>
      <c r="H18" s="24"/>
      <c r="I18" s="64"/>
    </row>
    <row r="19" spans="1:9" s="40" customFormat="1" x14ac:dyDescent="0.25">
      <c r="A19" s="77"/>
      <c r="B19" s="12">
        <v>2152</v>
      </c>
      <c r="C19" s="50" t="s">
        <v>179</v>
      </c>
      <c r="D19" s="20">
        <f t="shared" si="5"/>
        <v>150000</v>
      </c>
      <c r="E19" s="20">
        <f>E20</f>
        <v>0</v>
      </c>
      <c r="F19" s="20">
        <f t="shared" ref="F19:H19" si="6">F20</f>
        <v>0</v>
      </c>
      <c r="G19" s="20">
        <f t="shared" si="6"/>
        <v>150000</v>
      </c>
      <c r="H19" s="20">
        <f t="shared" si="6"/>
        <v>0</v>
      </c>
      <c r="I19" s="64"/>
    </row>
    <row r="20" spans="1:9" ht="31.25" x14ac:dyDescent="0.25">
      <c r="A20" s="35"/>
      <c r="B20" s="21"/>
      <c r="C20" s="53" t="s">
        <v>117</v>
      </c>
      <c r="D20" s="16">
        <f t="shared" ref="D20" si="7">SUM(E20:H20)</f>
        <v>150000</v>
      </c>
      <c r="E20" s="16"/>
      <c r="F20" s="16"/>
      <c r="G20" s="16">
        <v>150000</v>
      </c>
      <c r="H20" s="16"/>
    </row>
    <row r="21" spans="1:9" ht="22.75" customHeight="1" x14ac:dyDescent="0.25">
      <c r="A21" s="58"/>
      <c r="B21" s="12">
        <v>6030</v>
      </c>
      <c r="C21" s="33" t="s">
        <v>14</v>
      </c>
      <c r="D21" s="14">
        <f t="shared" si="1"/>
        <v>600000</v>
      </c>
      <c r="E21" s="14">
        <f>E22+E23</f>
        <v>0</v>
      </c>
      <c r="F21" s="14"/>
      <c r="G21" s="14">
        <f t="shared" ref="G21:H21" si="8">G22+G23</f>
        <v>600000</v>
      </c>
      <c r="H21" s="14">
        <f t="shared" si="8"/>
        <v>0</v>
      </c>
    </row>
    <row r="22" spans="1:9" s="10" customFormat="1" x14ac:dyDescent="0.25">
      <c r="A22" s="21"/>
      <c r="B22" s="57"/>
      <c r="C22" s="25" t="s">
        <v>94</v>
      </c>
      <c r="D22" s="24">
        <f t="shared" si="1"/>
        <v>200000</v>
      </c>
      <c r="E22" s="16"/>
      <c r="F22" s="16"/>
      <c r="G22" s="16">
        <v>200000</v>
      </c>
      <c r="H22" s="16"/>
      <c r="I22" s="46"/>
    </row>
    <row r="23" spans="1:9" s="10" customFormat="1" x14ac:dyDescent="0.25">
      <c r="A23" s="21"/>
      <c r="B23" s="57"/>
      <c r="C23" s="25" t="s">
        <v>127</v>
      </c>
      <c r="D23" s="24">
        <f t="shared" si="1"/>
        <v>400000</v>
      </c>
      <c r="E23" s="16"/>
      <c r="F23" s="16"/>
      <c r="G23" s="16">
        <f>348294+51706</f>
        <v>400000</v>
      </c>
      <c r="H23" s="16"/>
      <c r="I23" s="46"/>
    </row>
    <row r="24" spans="1:9" s="62" customFormat="1" x14ac:dyDescent="0.25">
      <c r="A24" s="59"/>
      <c r="B24" s="59">
        <v>8210</v>
      </c>
      <c r="C24" s="60" t="s">
        <v>169</v>
      </c>
      <c r="D24" s="20">
        <f t="shared" si="1"/>
        <v>11300</v>
      </c>
      <c r="E24" s="61">
        <f>E25</f>
        <v>0</v>
      </c>
      <c r="F24" s="61">
        <f t="shared" ref="F24:H24" si="9">F25</f>
        <v>0</v>
      </c>
      <c r="G24" s="61">
        <f t="shared" si="9"/>
        <v>11300</v>
      </c>
      <c r="H24" s="61">
        <f t="shared" si="9"/>
        <v>0</v>
      </c>
      <c r="I24" s="65"/>
    </row>
    <row r="25" spans="1:9" s="62" customFormat="1" x14ac:dyDescent="0.25">
      <c r="A25" s="59"/>
      <c r="B25" s="59"/>
      <c r="C25" s="60" t="s">
        <v>170</v>
      </c>
      <c r="D25" s="24">
        <f t="shared" si="1"/>
        <v>11300</v>
      </c>
      <c r="E25" s="61"/>
      <c r="F25" s="61"/>
      <c r="G25" s="61">
        <v>11300</v>
      </c>
      <c r="H25" s="61"/>
      <c r="I25" s="65"/>
    </row>
    <row r="26" spans="1:9" s="62" customFormat="1" x14ac:dyDescent="0.25">
      <c r="A26" s="59"/>
      <c r="B26" s="59">
        <v>8230</v>
      </c>
      <c r="C26" s="60" t="s">
        <v>130</v>
      </c>
      <c r="D26" s="20">
        <f t="shared" si="1"/>
        <v>188700</v>
      </c>
      <c r="E26" s="61">
        <f>E27</f>
        <v>0</v>
      </c>
      <c r="F26" s="61"/>
      <c r="G26" s="61">
        <f t="shared" ref="G26:H26" si="10">G27</f>
        <v>0</v>
      </c>
      <c r="H26" s="61">
        <f t="shared" si="10"/>
        <v>188700</v>
      </c>
      <c r="I26" s="65"/>
    </row>
    <row r="27" spans="1:9" s="10" customFormat="1" ht="62.5" x14ac:dyDescent="0.25">
      <c r="A27" s="21"/>
      <c r="B27" s="57"/>
      <c r="C27" s="25" t="s">
        <v>131</v>
      </c>
      <c r="D27" s="24">
        <f t="shared" si="1"/>
        <v>188700</v>
      </c>
      <c r="E27" s="16"/>
      <c r="F27" s="16"/>
      <c r="G27" s="16"/>
      <c r="H27" s="16">
        <v>188700</v>
      </c>
      <c r="I27" s="46"/>
    </row>
    <row r="28" spans="1:9" s="62" customFormat="1" ht="46.9" x14ac:dyDescent="0.25">
      <c r="A28" s="59"/>
      <c r="B28" s="59">
        <v>8240</v>
      </c>
      <c r="C28" s="60" t="s">
        <v>177</v>
      </c>
      <c r="D28" s="20">
        <f t="shared" si="1"/>
        <v>1597000</v>
      </c>
      <c r="E28" s="61"/>
      <c r="F28" s="61"/>
      <c r="G28" s="61">
        <f>99000+99000</f>
        <v>198000</v>
      </c>
      <c r="H28" s="61">
        <v>1399000</v>
      </c>
      <c r="I28" s="65"/>
    </row>
    <row r="29" spans="1:9" ht="24.45" customHeight="1" x14ac:dyDescent="0.25">
      <c r="A29" s="29" t="s">
        <v>10</v>
      </c>
      <c r="B29" s="29"/>
      <c r="C29" s="30" t="s">
        <v>80</v>
      </c>
      <c r="D29" s="31">
        <f t="shared" si="1"/>
        <v>-21256060</v>
      </c>
      <c r="E29" s="31">
        <f>E30+E34+E39+E41+E44+E46+E47+E48+E51</f>
        <v>0</v>
      </c>
      <c r="F29" s="31">
        <f t="shared" ref="F29:H29" si="11">F30+F34+F39+F41+F44+F46+F47+F48+F51</f>
        <v>4950</v>
      </c>
      <c r="G29" s="31">
        <f t="shared" si="11"/>
        <v>-13861010</v>
      </c>
      <c r="H29" s="31">
        <f t="shared" si="11"/>
        <v>-7400000</v>
      </c>
    </row>
    <row r="30" spans="1:9" x14ac:dyDescent="0.25">
      <c r="A30" s="58"/>
      <c r="B30" s="12">
        <v>1010</v>
      </c>
      <c r="C30" s="54" t="s">
        <v>83</v>
      </c>
      <c r="D30" s="14">
        <f t="shared" si="1"/>
        <v>-10700000</v>
      </c>
      <c r="E30" s="14">
        <f t="shared" ref="E30:H30" si="12">E31+E32+E33</f>
        <v>0</v>
      </c>
      <c r="F30" s="14"/>
      <c r="G30" s="14">
        <f t="shared" si="12"/>
        <v>-7800000</v>
      </c>
      <c r="H30" s="14">
        <f t="shared" si="12"/>
        <v>-2900000</v>
      </c>
    </row>
    <row r="31" spans="1:9" s="10" customFormat="1" x14ac:dyDescent="0.25">
      <c r="A31" s="35"/>
      <c r="B31" s="21"/>
      <c r="C31" s="53" t="s">
        <v>89</v>
      </c>
      <c r="D31" s="16">
        <f t="shared" si="1"/>
        <v>-3000000</v>
      </c>
      <c r="E31" s="16"/>
      <c r="F31" s="16"/>
      <c r="G31" s="16">
        <v>-3000000</v>
      </c>
      <c r="H31" s="16"/>
      <c r="I31" s="46"/>
    </row>
    <row r="32" spans="1:9" x14ac:dyDescent="0.25">
      <c r="A32" s="35"/>
      <c r="B32" s="21"/>
      <c r="C32" s="53" t="s">
        <v>41</v>
      </c>
      <c r="D32" s="16">
        <f t="shared" si="1"/>
        <v>-4800000</v>
      </c>
      <c r="E32" s="16"/>
      <c r="F32" s="16"/>
      <c r="G32" s="16">
        <v>-4800000</v>
      </c>
      <c r="H32" s="16"/>
    </row>
    <row r="33" spans="1:9" x14ac:dyDescent="0.25">
      <c r="A33" s="35"/>
      <c r="B33" s="21"/>
      <c r="C33" s="53" t="s">
        <v>90</v>
      </c>
      <c r="D33" s="16">
        <f t="shared" si="1"/>
        <v>-2900000</v>
      </c>
      <c r="E33" s="16"/>
      <c r="F33" s="16"/>
      <c r="G33" s="16"/>
      <c r="H33" s="16">
        <f>-2600000-300000</f>
        <v>-2900000</v>
      </c>
    </row>
    <row r="34" spans="1:9" ht="31.25" x14ac:dyDescent="0.25">
      <c r="A34" s="58"/>
      <c r="B34" s="12">
        <v>1021</v>
      </c>
      <c r="C34" s="54" t="s">
        <v>84</v>
      </c>
      <c r="D34" s="14">
        <f t="shared" si="1"/>
        <v>-6700000</v>
      </c>
      <c r="E34" s="14">
        <f t="shared" ref="E34:H34" si="13">E35+E36+E37+E38</f>
        <v>0</v>
      </c>
      <c r="F34" s="14"/>
      <c r="G34" s="14">
        <f t="shared" si="13"/>
        <v>-2200000</v>
      </c>
      <c r="H34" s="14">
        <f t="shared" si="13"/>
        <v>-4500000</v>
      </c>
    </row>
    <row r="35" spans="1:9" s="10" customFormat="1" x14ac:dyDescent="0.25">
      <c r="A35" s="35"/>
      <c r="B35" s="21"/>
      <c r="C35" s="53" t="s">
        <v>89</v>
      </c>
      <c r="D35" s="16">
        <f t="shared" si="1"/>
        <v>-1000000</v>
      </c>
      <c r="E35" s="16"/>
      <c r="F35" s="16"/>
      <c r="G35" s="16">
        <v>-1000000</v>
      </c>
      <c r="H35" s="16"/>
      <c r="I35" s="46"/>
    </row>
    <row r="36" spans="1:9" x14ac:dyDescent="0.25">
      <c r="A36" s="35"/>
      <c r="B36" s="21"/>
      <c r="C36" s="53" t="s">
        <v>41</v>
      </c>
      <c r="D36" s="16">
        <f t="shared" si="1"/>
        <v>-1700000</v>
      </c>
      <c r="E36" s="16"/>
      <c r="F36" s="16"/>
      <c r="G36" s="16">
        <v>-1700000</v>
      </c>
      <c r="H36" s="16"/>
    </row>
    <row r="37" spans="1:9" x14ac:dyDescent="0.25">
      <c r="A37" s="35"/>
      <c r="B37" s="21"/>
      <c r="C37" s="53" t="s">
        <v>92</v>
      </c>
      <c r="D37" s="16">
        <f t="shared" si="1"/>
        <v>500000</v>
      </c>
      <c r="E37" s="16"/>
      <c r="F37" s="16"/>
      <c r="G37" s="16">
        <v>500000</v>
      </c>
      <c r="H37" s="16"/>
    </row>
    <row r="38" spans="1:9" x14ac:dyDescent="0.25">
      <c r="A38" s="35"/>
      <c r="B38" s="21"/>
      <c r="C38" s="53" t="s">
        <v>90</v>
      </c>
      <c r="D38" s="16">
        <f t="shared" si="1"/>
        <v>-4500000</v>
      </c>
      <c r="E38" s="16"/>
      <c r="F38" s="16"/>
      <c r="G38" s="16"/>
      <c r="H38" s="16">
        <f>-2500000-2000000</f>
        <v>-4500000</v>
      </c>
    </row>
    <row r="39" spans="1:9" ht="46.9" x14ac:dyDescent="0.25">
      <c r="A39" s="58"/>
      <c r="B39" s="12">
        <v>1022</v>
      </c>
      <c r="C39" s="54" t="s">
        <v>85</v>
      </c>
      <c r="D39" s="14">
        <f t="shared" si="1"/>
        <v>-412331.43</v>
      </c>
      <c r="E39" s="14">
        <f t="shared" ref="E39:H39" si="14">E40</f>
        <v>0</v>
      </c>
      <c r="F39" s="14"/>
      <c r="G39" s="14">
        <f t="shared" si="14"/>
        <v>-412331.43</v>
      </c>
      <c r="H39" s="14">
        <f t="shared" si="14"/>
        <v>0</v>
      </c>
    </row>
    <row r="40" spans="1:9" x14ac:dyDescent="0.25">
      <c r="A40" s="35"/>
      <c r="B40" s="21"/>
      <c r="C40" s="53" t="s">
        <v>41</v>
      </c>
      <c r="D40" s="16">
        <f t="shared" si="1"/>
        <v>-412331.43</v>
      </c>
      <c r="E40" s="16"/>
      <c r="F40" s="16"/>
      <c r="G40" s="16">
        <f>-387210+14000-15000-2121.43-22000</f>
        <v>-412331.43</v>
      </c>
      <c r="H40" s="16"/>
    </row>
    <row r="41" spans="1:9" ht="31.25" x14ac:dyDescent="0.25">
      <c r="A41" s="58"/>
      <c r="B41" s="12">
        <v>1070</v>
      </c>
      <c r="C41" s="54" t="s">
        <v>86</v>
      </c>
      <c r="D41" s="14">
        <f t="shared" si="1"/>
        <v>-1700000</v>
      </c>
      <c r="E41" s="14">
        <f t="shared" ref="E41:H41" si="15">E42+E43</f>
        <v>0</v>
      </c>
      <c r="F41" s="14"/>
      <c r="G41" s="14">
        <f t="shared" si="15"/>
        <v>-1700000</v>
      </c>
      <c r="H41" s="14">
        <f t="shared" si="15"/>
        <v>0</v>
      </c>
    </row>
    <row r="42" spans="1:9" s="10" customFormat="1" x14ac:dyDescent="0.25">
      <c r="A42" s="35"/>
      <c r="B42" s="21"/>
      <c r="C42" s="53" t="s">
        <v>89</v>
      </c>
      <c r="D42" s="16">
        <f t="shared" si="1"/>
        <v>-400000</v>
      </c>
      <c r="E42" s="16"/>
      <c r="F42" s="16"/>
      <c r="G42" s="16">
        <f>-400000</f>
        <v>-400000</v>
      </c>
      <c r="H42" s="16"/>
      <c r="I42" s="46"/>
    </row>
    <row r="43" spans="1:9" x14ac:dyDescent="0.25">
      <c r="A43" s="35"/>
      <c r="B43" s="21"/>
      <c r="C43" s="53" t="s">
        <v>41</v>
      </c>
      <c r="D43" s="16">
        <f t="shared" si="1"/>
        <v>-1300000</v>
      </c>
      <c r="E43" s="16"/>
      <c r="F43" s="16"/>
      <c r="G43" s="16">
        <v>-1300000</v>
      </c>
      <c r="H43" s="16"/>
    </row>
    <row r="44" spans="1:9" x14ac:dyDescent="0.25">
      <c r="A44" s="58"/>
      <c r="B44" s="12">
        <v>1141</v>
      </c>
      <c r="C44" s="54" t="s">
        <v>87</v>
      </c>
      <c r="D44" s="14">
        <f t="shared" si="1"/>
        <v>-1300000</v>
      </c>
      <c r="E44" s="14">
        <f t="shared" ref="E44:H44" si="16">E45</f>
        <v>0</v>
      </c>
      <c r="F44" s="14"/>
      <c r="G44" s="14">
        <f t="shared" si="16"/>
        <v>-1300000</v>
      </c>
      <c r="H44" s="14">
        <f t="shared" si="16"/>
        <v>0</v>
      </c>
    </row>
    <row r="45" spans="1:9" x14ac:dyDescent="0.25">
      <c r="A45" s="35"/>
      <c r="B45" s="21"/>
      <c r="C45" s="53" t="s">
        <v>41</v>
      </c>
      <c r="D45" s="16">
        <f t="shared" si="1"/>
        <v>-1300000</v>
      </c>
      <c r="E45" s="16"/>
      <c r="F45" s="16"/>
      <c r="G45" s="16">
        <v>-1300000</v>
      </c>
      <c r="H45" s="16"/>
    </row>
    <row r="46" spans="1:9" ht="46.9" x14ac:dyDescent="0.25">
      <c r="A46" s="58"/>
      <c r="B46" s="12">
        <v>1271</v>
      </c>
      <c r="C46" s="54" t="s">
        <v>133</v>
      </c>
      <c r="D46" s="14">
        <f t="shared" si="1"/>
        <v>2121.4299999999998</v>
      </c>
      <c r="E46" s="14"/>
      <c r="F46" s="14"/>
      <c r="G46" s="14">
        <v>2121.4299999999998</v>
      </c>
      <c r="H46" s="14"/>
    </row>
    <row r="47" spans="1:9" ht="31.25" x14ac:dyDescent="0.25">
      <c r="A47" s="58"/>
      <c r="B47" s="12">
        <v>1272</v>
      </c>
      <c r="C47" s="54" t="s">
        <v>134</v>
      </c>
      <c r="D47" s="14">
        <f t="shared" si="1"/>
        <v>4950</v>
      </c>
      <c r="E47" s="14"/>
      <c r="F47" s="14">
        <v>4950</v>
      </c>
      <c r="G47" s="14"/>
      <c r="H47" s="14"/>
    </row>
    <row r="48" spans="1:9" ht="31.25" x14ac:dyDescent="0.25">
      <c r="A48" s="58"/>
      <c r="B48" s="12">
        <v>5031</v>
      </c>
      <c r="C48" s="54" t="s">
        <v>88</v>
      </c>
      <c r="D48" s="14">
        <f t="shared" si="1"/>
        <v>-510800</v>
      </c>
      <c r="E48" s="14">
        <f t="shared" ref="E48:H48" si="17">E49+E50</f>
        <v>0</v>
      </c>
      <c r="F48" s="14"/>
      <c r="G48" s="14">
        <f t="shared" si="17"/>
        <v>-510800</v>
      </c>
      <c r="H48" s="14">
        <f t="shared" si="17"/>
        <v>0</v>
      </c>
    </row>
    <row r="49" spans="1:9" s="10" customFormat="1" x14ac:dyDescent="0.25">
      <c r="A49" s="35"/>
      <c r="B49" s="21"/>
      <c r="C49" s="53" t="s">
        <v>89</v>
      </c>
      <c r="D49" s="16">
        <f t="shared" si="1"/>
        <v>-310800</v>
      </c>
      <c r="E49" s="16"/>
      <c r="F49" s="16"/>
      <c r="G49" s="16">
        <f>-180000-130800</f>
        <v>-310800</v>
      </c>
      <c r="H49" s="16"/>
      <c r="I49" s="46"/>
    </row>
    <row r="50" spans="1:9" x14ac:dyDescent="0.25">
      <c r="A50" s="35"/>
      <c r="B50" s="21"/>
      <c r="C50" s="53" t="s">
        <v>41</v>
      </c>
      <c r="D50" s="16">
        <f t="shared" si="1"/>
        <v>-200000</v>
      </c>
      <c r="E50" s="16"/>
      <c r="F50" s="16"/>
      <c r="G50" s="16">
        <v>-200000</v>
      </c>
      <c r="H50" s="16"/>
    </row>
    <row r="51" spans="1:9" ht="31.25" x14ac:dyDescent="0.25">
      <c r="A51" s="35"/>
      <c r="B51" s="12">
        <v>7372</v>
      </c>
      <c r="C51" s="54" t="s">
        <v>91</v>
      </c>
      <c r="D51" s="14">
        <f t="shared" si="1"/>
        <v>60000</v>
      </c>
      <c r="E51" s="14"/>
      <c r="F51" s="14"/>
      <c r="G51" s="14">
        <v>60000</v>
      </c>
      <c r="H51" s="14"/>
    </row>
    <row r="52" spans="1:9" ht="24.45" customHeight="1" x14ac:dyDescent="0.25">
      <c r="A52" s="29" t="s">
        <v>15</v>
      </c>
      <c r="B52" s="29"/>
      <c r="C52" s="30" t="s">
        <v>24</v>
      </c>
      <c r="D52" s="31">
        <f t="shared" si="1"/>
        <v>400522</v>
      </c>
      <c r="E52" s="31">
        <f>E53+E54+E55+E56+E60+E61+E62</f>
        <v>-130278</v>
      </c>
      <c r="F52" s="31">
        <f t="shared" ref="F52:H52" si="18">F53+F54+F55+F56+F60+F61+F62</f>
        <v>0</v>
      </c>
      <c r="G52" s="31">
        <f t="shared" si="18"/>
        <v>1530800</v>
      </c>
      <c r="H52" s="31">
        <f t="shared" si="18"/>
        <v>-1000000</v>
      </c>
    </row>
    <row r="53" spans="1:9" s="40" customFormat="1" ht="31.25" x14ac:dyDescent="0.25">
      <c r="A53" s="39"/>
      <c r="B53" s="49" t="s">
        <v>26</v>
      </c>
      <c r="C53" s="33" t="s">
        <v>47</v>
      </c>
      <c r="D53" s="20">
        <f t="shared" si="1"/>
        <v>-27700</v>
      </c>
      <c r="E53" s="20"/>
      <c r="F53" s="20"/>
      <c r="G53" s="20">
        <v>-27700</v>
      </c>
      <c r="H53" s="20"/>
      <c r="I53" s="64"/>
    </row>
    <row r="54" spans="1:9" s="40" customFormat="1" ht="31.25" x14ac:dyDescent="0.25">
      <c r="A54" s="39"/>
      <c r="B54" s="49" t="s">
        <v>49</v>
      </c>
      <c r="C54" s="33" t="s">
        <v>51</v>
      </c>
      <c r="D54" s="20">
        <f t="shared" si="1"/>
        <v>19722</v>
      </c>
      <c r="E54" s="20">
        <v>19722</v>
      </c>
      <c r="F54" s="20"/>
      <c r="G54" s="20"/>
      <c r="H54" s="20"/>
      <c r="I54" s="64"/>
    </row>
    <row r="55" spans="1:9" s="40" customFormat="1" x14ac:dyDescent="0.25">
      <c r="A55" s="39"/>
      <c r="B55" s="49" t="s">
        <v>50</v>
      </c>
      <c r="C55" s="33" t="s">
        <v>52</v>
      </c>
      <c r="D55" s="20">
        <f t="shared" si="1"/>
        <v>-21000</v>
      </c>
      <c r="E55" s="20">
        <v>-21000</v>
      </c>
      <c r="F55" s="20"/>
      <c r="G55" s="20"/>
      <c r="H55" s="20"/>
      <c r="I55" s="64"/>
    </row>
    <row r="56" spans="1:9" s="40" customFormat="1" ht="46.9" x14ac:dyDescent="0.25">
      <c r="A56" s="39"/>
      <c r="B56" s="49" t="s">
        <v>121</v>
      </c>
      <c r="C56" s="33" t="s">
        <v>122</v>
      </c>
      <c r="D56" s="20">
        <f>SUM(E56:H56)</f>
        <v>-99000</v>
      </c>
      <c r="E56" s="20">
        <f>SUM(E57:E59)</f>
        <v>-129000</v>
      </c>
      <c r="F56" s="20"/>
      <c r="G56" s="20">
        <f t="shared" ref="G56:H56" si="19">SUM(G57:G59)</f>
        <v>30000</v>
      </c>
      <c r="H56" s="20">
        <f t="shared" si="19"/>
        <v>0</v>
      </c>
      <c r="I56" s="64"/>
    </row>
    <row r="57" spans="1:9" s="10" customFormat="1" ht="31.95" x14ac:dyDescent="0.25">
      <c r="A57" s="21"/>
      <c r="B57" s="21"/>
      <c r="C57" s="23" t="s">
        <v>125</v>
      </c>
      <c r="D57" s="16">
        <f t="shared" si="1"/>
        <v>-129000</v>
      </c>
      <c r="E57" s="16">
        <v>-129000</v>
      </c>
      <c r="F57" s="16"/>
      <c r="G57" s="16"/>
      <c r="H57" s="16"/>
      <c r="I57" s="46"/>
    </row>
    <row r="58" spans="1:9" s="10" customFormat="1" x14ac:dyDescent="0.25">
      <c r="A58" s="21"/>
      <c r="B58" s="21"/>
      <c r="C58" s="52" t="s">
        <v>123</v>
      </c>
      <c r="D58" s="16">
        <f t="shared" ref="D58:D59" si="20">SUM(E58:H58)</f>
        <v>15000</v>
      </c>
      <c r="E58" s="16"/>
      <c r="F58" s="16"/>
      <c r="G58" s="16">
        <v>15000</v>
      </c>
      <c r="H58" s="16"/>
      <c r="I58" s="46"/>
    </row>
    <row r="59" spans="1:9" s="10" customFormat="1" x14ac:dyDescent="0.25">
      <c r="A59" s="21"/>
      <c r="B59" s="21"/>
      <c r="C59" s="52" t="s">
        <v>124</v>
      </c>
      <c r="D59" s="16">
        <f t="shared" si="20"/>
        <v>15000</v>
      </c>
      <c r="E59" s="16"/>
      <c r="F59" s="16"/>
      <c r="G59" s="16">
        <v>15000</v>
      </c>
      <c r="H59" s="16"/>
      <c r="I59" s="46"/>
    </row>
    <row r="60" spans="1:9" ht="46.9" x14ac:dyDescent="0.25">
      <c r="A60" s="12"/>
      <c r="B60" s="12">
        <v>3160</v>
      </c>
      <c r="C60" s="50" t="s">
        <v>54</v>
      </c>
      <c r="D60" s="14">
        <f t="shared" si="1"/>
        <v>150000</v>
      </c>
      <c r="E60" s="14"/>
      <c r="F60" s="14"/>
      <c r="G60" s="14">
        <v>150000</v>
      </c>
      <c r="H60" s="14"/>
    </row>
    <row r="61" spans="1:9" x14ac:dyDescent="0.25">
      <c r="A61" s="12"/>
      <c r="B61" s="12">
        <v>3242</v>
      </c>
      <c r="C61" s="50" t="s">
        <v>55</v>
      </c>
      <c r="D61" s="14">
        <f t="shared" si="1"/>
        <v>1378500</v>
      </c>
      <c r="E61" s="14"/>
      <c r="F61" s="14"/>
      <c r="G61" s="14">
        <v>1378500</v>
      </c>
      <c r="H61" s="14"/>
    </row>
    <row r="62" spans="1:9" ht="46.9" x14ac:dyDescent="0.25">
      <c r="A62" s="12"/>
      <c r="B62" s="12">
        <v>6083</v>
      </c>
      <c r="C62" s="50" t="s">
        <v>53</v>
      </c>
      <c r="D62" s="14">
        <f t="shared" si="1"/>
        <v>-1000000</v>
      </c>
      <c r="E62" s="14"/>
      <c r="F62" s="14"/>
      <c r="G62" s="14"/>
      <c r="H62" s="14">
        <v>-1000000</v>
      </c>
    </row>
    <row r="63" spans="1:9" ht="24.45" customHeight="1" x14ac:dyDescent="0.25">
      <c r="A63" s="29" t="s">
        <v>16</v>
      </c>
      <c r="B63" s="29"/>
      <c r="C63" s="30" t="s">
        <v>46</v>
      </c>
      <c r="D63" s="31">
        <f t="shared" si="1"/>
        <v>1008200</v>
      </c>
      <c r="E63" s="31">
        <f>SUM(E64:E65)</f>
        <v>0</v>
      </c>
      <c r="F63" s="31">
        <f t="shared" ref="F63:H63" si="21">SUM(F64:F65)</f>
        <v>0</v>
      </c>
      <c r="G63" s="31">
        <f t="shared" si="21"/>
        <v>8200</v>
      </c>
      <c r="H63" s="31">
        <f t="shared" si="21"/>
        <v>1000000</v>
      </c>
    </row>
    <row r="64" spans="1:9" s="40" customFormat="1" ht="31.25" x14ac:dyDescent="0.25">
      <c r="A64" s="39"/>
      <c r="B64" s="49" t="s">
        <v>26</v>
      </c>
      <c r="C64" s="33" t="s">
        <v>47</v>
      </c>
      <c r="D64" s="20">
        <f t="shared" si="1"/>
        <v>8200</v>
      </c>
      <c r="E64" s="20"/>
      <c r="F64" s="20"/>
      <c r="G64" s="20">
        <v>8200</v>
      </c>
      <c r="H64" s="20"/>
      <c r="I64" s="64"/>
    </row>
    <row r="65" spans="1:9" ht="46.9" x14ac:dyDescent="0.25">
      <c r="A65" s="12"/>
      <c r="B65" s="12">
        <v>6083</v>
      </c>
      <c r="C65" s="50" t="s">
        <v>53</v>
      </c>
      <c r="D65" s="14">
        <f t="shared" ref="D65" si="22">SUM(E65:H65)</f>
        <v>1000000</v>
      </c>
      <c r="E65" s="14"/>
      <c r="F65" s="14"/>
      <c r="G65" s="14"/>
      <c r="H65" s="14">
        <v>1000000</v>
      </c>
    </row>
    <row r="66" spans="1:9" ht="24.45" customHeight="1" x14ac:dyDescent="0.25">
      <c r="A66" s="29" t="s">
        <v>18</v>
      </c>
      <c r="B66" s="29"/>
      <c r="C66" s="30" t="s">
        <v>48</v>
      </c>
      <c r="D66" s="31">
        <f t="shared" si="1"/>
        <v>19500</v>
      </c>
      <c r="E66" s="31">
        <f>SUM(E67:E67)</f>
        <v>0</v>
      </c>
      <c r="F66" s="31"/>
      <c r="G66" s="31">
        <f>SUM(G67:G67)</f>
        <v>19500</v>
      </c>
      <c r="H66" s="31">
        <f>SUM(H67:H67)</f>
        <v>0</v>
      </c>
    </row>
    <row r="67" spans="1:9" s="40" customFormat="1" ht="31.25" x14ac:dyDescent="0.25">
      <c r="A67" s="39"/>
      <c r="B67" s="49" t="s">
        <v>26</v>
      </c>
      <c r="C67" s="33" t="s">
        <v>47</v>
      </c>
      <c r="D67" s="20">
        <f t="shared" si="1"/>
        <v>19500</v>
      </c>
      <c r="E67" s="20"/>
      <c r="F67" s="20"/>
      <c r="G67" s="20">
        <v>19500</v>
      </c>
      <c r="H67" s="20"/>
      <c r="I67" s="64"/>
    </row>
    <row r="68" spans="1:9" s="40" customFormat="1" ht="31.25" x14ac:dyDescent="0.25">
      <c r="A68" s="39"/>
      <c r="B68" s="49" t="s">
        <v>67</v>
      </c>
      <c r="C68" s="33" t="s">
        <v>68</v>
      </c>
      <c r="D68" s="20">
        <f t="shared" si="1"/>
        <v>0</v>
      </c>
      <c r="E68" s="20">
        <f t="shared" ref="E68:H68" si="23">E69+E70</f>
        <v>0</v>
      </c>
      <c r="F68" s="20"/>
      <c r="G68" s="20">
        <f t="shared" si="23"/>
        <v>0</v>
      </c>
      <c r="H68" s="20">
        <f t="shared" si="23"/>
        <v>0</v>
      </c>
      <c r="I68" s="64"/>
    </row>
    <row r="69" spans="1:9" s="38" customFormat="1" x14ac:dyDescent="0.25">
      <c r="A69" s="42"/>
      <c r="B69" s="55"/>
      <c r="C69" s="25" t="s">
        <v>70</v>
      </c>
      <c r="D69" s="24">
        <f t="shared" si="1"/>
        <v>-190000</v>
      </c>
      <c r="E69" s="24"/>
      <c r="F69" s="24"/>
      <c r="G69" s="24">
        <v>-190000</v>
      </c>
      <c r="H69" s="24"/>
      <c r="I69" s="66"/>
    </row>
    <row r="70" spans="1:9" s="38" customFormat="1" x14ac:dyDescent="0.25">
      <c r="A70" s="42"/>
      <c r="B70" s="55"/>
      <c r="C70" s="25" t="s">
        <v>69</v>
      </c>
      <c r="D70" s="24">
        <f t="shared" si="1"/>
        <v>190000</v>
      </c>
      <c r="E70" s="24"/>
      <c r="F70" s="24"/>
      <c r="G70" s="24">
        <v>190000</v>
      </c>
      <c r="H70" s="24"/>
      <c r="I70" s="66"/>
    </row>
    <row r="71" spans="1:9" s="4" customFormat="1" ht="24.45" customHeight="1" x14ac:dyDescent="0.25">
      <c r="A71" s="29" t="s">
        <v>21</v>
      </c>
      <c r="B71" s="29"/>
      <c r="C71" s="30" t="s">
        <v>11</v>
      </c>
      <c r="D71" s="31">
        <f t="shared" si="1"/>
        <v>15162356.689999999</v>
      </c>
      <c r="E71" s="31">
        <f>E72+E75+E93+E96+E104+E107+E108+E114+E117</f>
        <v>0</v>
      </c>
      <c r="F71" s="31">
        <f>F72+F75+F93+F96+F104+F107+F108+F114+F117</f>
        <v>0</v>
      </c>
      <c r="G71" s="31">
        <f>G72+G75+G93+G96+G104+G107+G108+G114+G117</f>
        <v>3643782.69</v>
      </c>
      <c r="H71" s="31">
        <f>H72+H75+H93+H96+H104+H107+H108+H114+H117</f>
        <v>11518574</v>
      </c>
      <c r="I71" s="34"/>
    </row>
    <row r="72" spans="1:9" ht="31.25" x14ac:dyDescent="0.25">
      <c r="A72" s="12"/>
      <c r="B72" s="48" t="s">
        <v>26</v>
      </c>
      <c r="C72" s="19" t="s">
        <v>27</v>
      </c>
      <c r="D72" s="14">
        <f t="shared" ref="D72" si="24">SUM(G72:H72)</f>
        <v>0</v>
      </c>
      <c r="E72" s="14">
        <f t="shared" ref="E72:H72" si="25">E73+E74</f>
        <v>0</v>
      </c>
      <c r="F72" s="14"/>
      <c r="G72" s="14">
        <f t="shared" si="25"/>
        <v>0</v>
      </c>
      <c r="H72" s="14">
        <f t="shared" si="25"/>
        <v>0</v>
      </c>
    </row>
    <row r="73" spans="1:9" s="10" customFormat="1" x14ac:dyDescent="0.25">
      <c r="A73" s="21"/>
      <c r="B73" s="21"/>
      <c r="C73" s="25" t="s">
        <v>40</v>
      </c>
      <c r="D73" s="16">
        <f t="shared" ref="D73:D83" si="26">SUM(E73:H73)</f>
        <v>-6000</v>
      </c>
      <c r="E73" s="16"/>
      <c r="F73" s="16"/>
      <c r="G73" s="16">
        <v>-6000</v>
      </c>
      <c r="H73" s="16"/>
      <c r="I73" s="46"/>
    </row>
    <row r="74" spans="1:9" s="10" customFormat="1" x14ac:dyDescent="0.25">
      <c r="A74" s="21"/>
      <c r="B74" s="21"/>
      <c r="C74" s="17" t="s">
        <v>41</v>
      </c>
      <c r="D74" s="16">
        <f t="shared" si="26"/>
        <v>6000</v>
      </c>
      <c r="E74" s="16"/>
      <c r="F74" s="16"/>
      <c r="G74" s="18">
        <v>6000</v>
      </c>
      <c r="H74" s="16"/>
      <c r="I74" s="46"/>
    </row>
    <row r="75" spans="1:9" s="40" customFormat="1" x14ac:dyDescent="0.25">
      <c r="A75" s="44"/>
      <c r="B75" s="39">
        <v>6011</v>
      </c>
      <c r="C75" s="33" t="s">
        <v>42</v>
      </c>
      <c r="D75" s="24">
        <f t="shared" si="26"/>
        <v>1474774.01</v>
      </c>
      <c r="E75" s="24">
        <f>SUM(E76:E92)</f>
        <v>0</v>
      </c>
      <c r="F75" s="24">
        <f t="shared" ref="F75:H75" si="27">SUM(F76:F92)</f>
        <v>0</v>
      </c>
      <c r="G75" s="24">
        <f t="shared" si="27"/>
        <v>793524.01</v>
      </c>
      <c r="H75" s="24">
        <f t="shared" si="27"/>
        <v>681250</v>
      </c>
      <c r="I75" s="64"/>
    </row>
    <row r="76" spans="1:9" s="40" customFormat="1" ht="47.55" x14ac:dyDescent="0.25">
      <c r="A76" s="35"/>
      <c r="B76" s="42"/>
      <c r="C76" s="9" t="s">
        <v>30</v>
      </c>
      <c r="D76" s="24">
        <f t="shared" si="26"/>
        <v>911100</v>
      </c>
      <c r="E76" s="24"/>
      <c r="F76" s="24"/>
      <c r="G76" s="24"/>
      <c r="H76" s="24">
        <v>911100</v>
      </c>
      <c r="I76" s="64"/>
    </row>
    <row r="77" spans="1:9" s="40" customFormat="1" ht="31.95" x14ac:dyDescent="0.25">
      <c r="A77" s="35"/>
      <c r="B77" s="42"/>
      <c r="C77" s="9" t="s">
        <v>31</v>
      </c>
      <c r="D77" s="24">
        <f t="shared" si="26"/>
        <v>911100</v>
      </c>
      <c r="E77" s="24"/>
      <c r="F77" s="24"/>
      <c r="G77" s="24"/>
      <c r="H77" s="24">
        <v>911100</v>
      </c>
      <c r="I77" s="64"/>
    </row>
    <row r="78" spans="1:9" s="38" customFormat="1" ht="47.55" x14ac:dyDescent="0.25">
      <c r="A78" s="35"/>
      <c r="B78" s="42"/>
      <c r="C78" s="9" t="s">
        <v>32</v>
      </c>
      <c r="D78" s="24">
        <f t="shared" si="26"/>
        <v>685700</v>
      </c>
      <c r="E78" s="24"/>
      <c r="F78" s="24"/>
      <c r="G78" s="24"/>
      <c r="H78" s="24">
        <v>685700</v>
      </c>
      <c r="I78" s="66"/>
    </row>
    <row r="79" spans="1:9" s="38" customFormat="1" ht="47.55" x14ac:dyDescent="0.25">
      <c r="A79" s="35"/>
      <c r="B79" s="42"/>
      <c r="C79" s="9" t="s">
        <v>33</v>
      </c>
      <c r="D79" s="24">
        <f t="shared" si="26"/>
        <v>685700</v>
      </c>
      <c r="E79" s="24"/>
      <c r="F79" s="24"/>
      <c r="G79" s="24"/>
      <c r="H79" s="24">
        <v>685700</v>
      </c>
      <c r="I79" s="66"/>
    </row>
    <row r="80" spans="1:9" s="38" customFormat="1" ht="63.2" x14ac:dyDescent="0.25">
      <c r="A80" s="35"/>
      <c r="B80" s="42"/>
      <c r="C80" s="9" t="s">
        <v>34</v>
      </c>
      <c r="D80" s="24">
        <f t="shared" si="26"/>
        <v>-300000</v>
      </c>
      <c r="E80" s="24"/>
      <c r="F80" s="24"/>
      <c r="G80" s="24"/>
      <c r="H80" s="24">
        <v>-300000</v>
      </c>
      <c r="I80" s="66"/>
    </row>
    <row r="81" spans="1:9" s="38" customFormat="1" ht="47.55" x14ac:dyDescent="0.25">
      <c r="A81" s="35"/>
      <c r="B81" s="42"/>
      <c r="C81" s="9" t="s">
        <v>35</v>
      </c>
      <c r="D81" s="24">
        <f t="shared" si="26"/>
        <v>-300000</v>
      </c>
      <c r="E81" s="24"/>
      <c r="F81" s="24"/>
      <c r="G81" s="24"/>
      <c r="H81" s="24">
        <v>-300000</v>
      </c>
      <c r="I81" s="66"/>
    </row>
    <row r="82" spans="1:9" s="38" customFormat="1" ht="48.25" x14ac:dyDescent="0.25">
      <c r="A82" s="35"/>
      <c r="B82" s="42"/>
      <c r="C82" s="9" t="s">
        <v>36</v>
      </c>
      <c r="D82" s="24">
        <f t="shared" si="26"/>
        <v>-200000</v>
      </c>
      <c r="E82" s="24"/>
      <c r="F82" s="24"/>
      <c r="G82" s="24"/>
      <c r="H82" s="24">
        <v>-200000</v>
      </c>
      <c r="I82" s="66"/>
    </row>
    <row r="83" spans="1:9" s="38" customFormat="1" ht="47.55" x14ac:dyDescent="0.25">
      <c r="A83" s="35"/>
      <c r="B83" s="42"/>
      <c r="C83" s="27" t="s">
        <v>37</v>
      </c>
      <c r="D83" s="24">
        <f t="shared" si="26"/>
        <v>14000</v>
      </c>
      <c r="E83" s="24"/>
      <c r="F83" s="24"/>
      <c r="G83" s="24"/>
      <c r="H83" s="24">
        <v>14000</v>
      </c>
      <c r="I83" s="66"/>
    </row>
    <row r="84" spans="1:9" s="38" customFormat="1" ht="31.95" x14ac:dyDescent="0.3">
      <c r="A84" s="21"/>
      <c r="B84" s="51"/>
      <c r="C84" s="53" t="s">
        <v>95</v>
      </c>
      <c r="D84" s="24">
        <f t="shared" ref="D84:D86" si="28">SUM(E84:H84)</f>
        <v>83938</v>
      </c>
      <c r="E84" s="24"/>
      <c r="F84" s="24"/>
      <c r="G84" s="24"/>
      <c r="H84" s="24">
        <v>83938</v>
      </c>
      <c r="I84" s="67"/>
    </row>
    <row r="85" spans="1:9" s="38" customFormat="1" ht="31.95" x14ac:dyDescent="0.3">
      <c r="A85" s="21"/>
      <c r="B85" s="51"/>
      <c r="C85" s="53" t="s">
        <v>96</v>
      </c>
      <c r="D85" s="24">
        <f t="shared" si="28"/>
        <v>85297</v>
      </c>
      <c r="E85" s="24"/>
      <c r="F85" s="24"/>
      <c r="G85" s="24"/>
      <c r="H85" s="24">
        <v>85297</v>
      </c>
      <c r="I85" s="67"/>
    </row>
    <row r="86" spans="1:9" s="38" customFormat="1" ht="31.95" x14ac:dyDescent="0.3">
      <c r="A86" s="21"/>
      <c r="B86" s="51"/>
      <c r="C86" s="53" t="s">
        <v>106</v>
      </c>
      <c r="D86" s="24">
        <f t="shared" si="28"/>
        <v>73615</v>
      </c>
      <c r="E86" s="24"/>
      <c r="F86" s="24"/>
      <c r="G86" s="24"/>
      <c r="H86" s="24">
        <v>73615</v>
      </c>
      <c r="I86" s="67"/>
    </row>
    <row r="87" spans="1:9" s="38" customFormat="1" ht="48.25" x14ac:dyDescent="0.25">
      <c r="A87" s="35"/>
      <c r="B87" s="51"/>
      <c r="C87" s="53" t="s">
        <v>107</v>
      </c>
      <c r="D87" s="24">
        <f t="shared" ref="D87:D147" si="29">SUM(E87:H87)</f>
        <v>60000</v>
      </c>
      <c r="E87" s="24"/>
      <c r="F87" s="24"/>
      <c r="G87" s="24">
        <v>60000</v>
      </c>
      <c r="H87" s="24"/>
      <c r="I87" s="66"/>
    </row>
    <row r="88" spans="1:9" s="38" customFormat="1" ht="31.95" x14ac:dyDescent="0.25">
      <c r="A88" s="21"/>
      <c r="B88" s="51"/>
      <c r="C88" s="53" t="s">
        <v>108</v>
      </c>
      <c r="D88" s="24">
        <f t="shared" si="29"/>
        <v>143524.01</v>
      </c>
      <c r="E88" s="24"/>
      <c r="F88" s="24"/>
      <c r="G88" s="24">
        <v>143524.01</v>
      </c>
      <c r="H88" s="24"/>
      <c r="I88" s="66"/>
    </row>
    <row r="89" spans="1:9" s="38" customFormat="1" ht="31.95" x14ac:dyDescent="0.25">
      <c r="A89" s="21"/>
      <c r="B89" s="51"/>
      <c r="C89" s="53" t="s">
        <v>128</v>
      </c>
      <c r="D89" s="24">
        <f t="shared" si="29"/>
        <v>90000</v>
      </c>
      <c r="E89" s="24"/>
      <c r="F89" s="24"/>
      <c r="G89" s="24">
        <f>50000+40000</f>
        <v>90000</v>
      </c>
      <c r="H89" s="24"/>
      <c r="I89" s="66"/>
    </row>
    <row r="90" spans="1:9" s="38" customFormat="1" ht="16.3" x14ac:dyDescent="0.3">
      <c r="A90" s="35" t="s">
        <v>155</v>
      </c>
      <c r="B90" s="51"/>
      <c r="C90" s="53" t="s">
        <v>64</v>
      </c>
      <c r="D90" s="24">
        <f>SUM(E90:H90)</f>
        <v>-100000</v>
      </c>
      <c r="E90" s="24"/>
      <c r="F90" s="24"/>
      <c r="G90" s="24"/>
      <c r="H90" s="24">
        <f>-60000-200000-400000+560000</f>
        <v>-100000</v>
      </c>
      <c r="I90" s="67"/>
    </row>
    <row r="91" spans="1:9" s="38" customFormat="1" ht="46.9" x14ac:dyDescent="0.3">
      <c r="A91" s="35"/>
      <c r="B91" s="76"/>
      <c r="C91" s="53" t="s">
        <v>173</v>
      </c>
      <c r="D91" s="24">
        <f>SUM(E91:H91)</f>
        <v>500000</v>
      </c>
      <c r="E91" s="24"/>
      <c r="F91" s="24"/>
      <c r="G91" s="24">
        <v>500000</v>
      </c>
      <c r="H91" s="24"/>
      <c r="I91" s="67"/>
    </row>
    <row r="92" spans="1:9" s="38" customFormat="1" ht="46.9" x14ac:dyDescent="0.3">
      <c r="A92" s="35"/>
      <c r="B92" s="76"/>
      <c r="C92" s="53" t="s">
        <v>172</v>
      </c>
      <c r="D92" s="24">
        <f>SUM(E92:H92)</f>
        <v>-1869200</v>
      </c>
      <c r="E92" s="24"/>
      <c r="F92" s="24"/>
      <c r="G92" s="24"/>
      <c r="H92" s="24">
        <v>-1869200</v>
      </c>
      <c r="I92" s="67"/>
    </row>
    <row r="93" spans="1:9" s="40" customFormat="1" x14ac:dyDescent="0.25">
      <c r="A93" s="39"/>
      <c r="B93" s="39">
        <v>6013</v>
      </c>
      <c r="C93" s="33" t="s">
        <v>12</v>
      </c>
      <c r="D93" s="14">
        <f t="shared" si="29"/>
        <v>3138824</v>
      </c>
      <c r="E93" s="14">
        <f t="shared" ref="E93:H93" si="30">E94+E95</f>
        <v>0</v>
      </c>
      <c r="F93" s="14"/>
      <c r="G93" s="14">
        <f t="shared" si="30"/>
        <v>3016100</v>
      </c>
      <c r="H93" s="14">
        <f t="shared" si="30"/>
        <v>122724</v>
      </c>
      <c r="I93" s="64"/>
    </row>
    <row r="94" spans="1:9" s="38" customFormat="1" ht="62.5" x14ac:dyDescent="0.25">
      <c r="A94" s="21"/>
      <c r="B94" s="42"/>
      <c r="C94" s="52" t="s">
        <v>178</v>
      </c>
      <c r="D94" s="16">
        <f t="shared" si="29"/>
        <v>3016100</v>
      </c>
      <c r="E94" s="16"/>
      <c r="F94" s="16"/>
      <c r="G94" s="16">
        <f>2313000+203100+500000</f>
        <v>3016100</v>
      </c>
      <c r="H94" s="24"/>
      <c r="I94" s="66"/>
    </row>
    <row r="95" spans="1:9" s="38" customFormat="1" x14ac:dyDescent="0.25">
      <c r="A95" s="21"/>
      <c r="B95" s="42"/>
      <c r="C95" s="52" t="s">
        <v>82</v>
      </c>
      <c r="D95" s="16">
        <f t="shared" si="29"/>
        <v>122724</v>
      </c>
      <c r="E95" s="16"/>
      <c r="F95" s="16"/>
      <c r="G95" s="24"/>
      <c r="H95" s="24">
        <v>122724</v>
      </c>
      <c r="I95" s="66"/>
    </row>
    <row r="96" spans="1:9" ht="21.75" customHeight="1" x14ac:dyDescent="0.25">
      <c r="A96" s="3"/>
      <c r="B96" s="12">
        <v>6030</v>
      </c>
      <c r="C96" s="33" t="s">
        <v>14</v>
      </c>
      <c r="D96" s="14">
        <f t="shared" si="29"/>
        <v>66000</v>
      </c>
      <c r="E96" s="14">
        <f>SUM(E97:E103)</f>
        <v>0</v>
      </c>
      <c r="F96" s="14">
        <f t="shared" ref="F96:H96" si="31">SUM(F97:F103)</f>
        <v>0</v>
      </c>
      <c r="G96" s="14">
        <f t="shared" si="31"/>
        <v>280000</v>
      </c>
      <c r="H96" s="14">
        <f t="shared" si="31"/>
        <v>-214000</v>
      </c>
    </row>
    <row r="97" spans="1:9" s="10" customFormat="1" ht="31.25" x14ac:dyDescent="0.25">
      <c r="A97" s="21"/>
      <c r="B97" s="21"/>
      <c r="C97" s="25" t="s">
        <v>171</v>
      </c>
      <c r="D97" s="24">
        <f t="shared" si="29"/>
        <v>1000000</v>
      </c>
      <c r="E97" s="16"/>
      <c r="F97" s="16"/>
      <c r="G97" s="16">
        <v>1000000</v>
      </c>
      <c r="H97" s="16"/>
      <c r="I97" s="46"/>
    </row>
    <row r="98" spans="1:9" s="10" customFormat="1" ht="31.95" x14ac:dyDescent="0.25">
      <c r="A98" s="21"/>
      <c r="B98" s="57"/>
      <c r="C98" s="25" t="s">
        <v>97</v>
      </c>
      <c r="D98" s="24">
        <f t="shared" si="29"/>
        <v>200000</v>
      </c>
      <c r="E98" s="16"/>
      <c r="F98" s="16"/>
      <c r="G98" s="16">
        <v>200000</v>
      </c>
      <c r="H98" s="16"/>
      <c r="I98" s="46"/>
    </row>
    <row r="99" spans="1:9" s="38" customFormat="1" x14ac:dyDescent="0.25">
      <c r="A99" s="35"/>
      <c r="B99" s="42"/>
      <c r="C99" s="27" t="s">
        <v>38</v>
      </c>
      <c r="D99" s="24">
        <f t="shared" si="29"/>
        <v>-520000</v>
      </c>
      <c r="E99" s="24"/>
      <c r="F99" s="24"/>
      <c r="G99" s="24">
        <f>-120000-400000</f>
        <v>-520000</v>
      </c>
      <c r="H99" s="24"/>
      <c r="I99" s="66"/>
    </row>
    <row r="100" spans="1:9" s="10" customFormat="1" x14ac:dyDescent="0.25">
      <c r="A100" s="35"/>
      <c r="B100" s="42"/>
      <c r="C100" s="53" t="s">
        <v>65</v>
      </c>
      <c r="D100" s="24">
        <f t="shared" ref="D100:D101" si="32">SUM(E100:H100)</f>
        <v>-300000</v>
      </c>
      <c r="E100" s="16"/>
      <c r="F100" s="16"/>
      <c r="G100" s="16">
        <f>-200000-100000</f>
        <v>-300000</v>
      </c>
      <c r="H100" s="16"/>
      <c r="I100" s="46"/>
    </row>
    <row r="101" spans="1:9" s="10" customFormat="1" x14ac:dyDescent="0.25">
      <c r="A101" s="35"/>
      <c r="B101" s="42"/>
      <c r="C101" s="53" t="s">
        <v>137</v>
      </c>
      <c r="D101" s="24">
        <f t="shared" si="32"/>
        <v>-100000</v>
      </c>
      <c r="E101" s="16"/>
      <c r="F101" s="16"/>
      <c r="G101" s="16">
        <v>-100000</v>
      </c>
      <c r="H101" s="16"/>
      <c r="I101" s="46"/>
    </row>
    <row r="102" spans="1:9" s="10" customFormat="1" ht="31.25" x14ac:dyDescent="0.25">
      <c r="A102" s="35"/>
      <c r="B102" s="42"/>
      <c r="C102" s="53" t="s">
        <v>115</v>
      </c>
      <c r="D102" s="24">
        <f t="shared" si="29"/>
        <v>-14000</v>
      </c>
      <c r="E102" s="16"/>
      <c r="F102" s="16"/>
      <c r="G102" s="16"/>
      <c r="H102" s="16">
        <v>-14000</v>
      </c>
      <c r="I102" s="46"/>
    </row>
    <row r="103" spans="1:9" s="10" customFormat="1" ht="31.25" x14ac:dyDescent="0.25">
      <c r="A103" s="35"/>
      <c r="B103" s="42"/>
      <c r="C103" s="53" t="s">
        <v>135</v>
      </c>
      <c r="D103" s="24">
        <f t="shared" si="29"/>
        <v>-200000</v>
      </c>
      <c r="E103" s="16"/>
      <c r="F103" s="16"/>
      <c r="G103" s="16"/>
      <c r="H103" s="16">
        <v>-200000</v>
      </c>
      <c r="I103" s="46"/>
    </row>
    <row r="104" spans="1:9" s="40" customFormat="1" x14ac:dyDescent="0.25">
      <c r="A104" s="12"/>
      <c r="B104" s="39">
        <v>7310</v>
      </c>
      <c r="C104" s="19" t="s">
        <v>76</v>
      </c>
      <c r="D104" s="14">
        <f t="shared" si="29"/>
        <v>962000</v>
      </c>
      <c r="E104" s="14">
        <f t="shared" ref="E104:H104" si="33">E105+E106</f>
        <v>0</v>
      </c>
      <c r="F104" s="14"/>
      <c r="G104" s="14">
        <f t="shared" si="33"/>
        <v>0</v>
      </c>
      <c r="H104" s="14">
        <f t="shared" si="33"/>
        <v>962000</v>
      </c>
      <c r="I104" s="64"/>
    </row>
    <row r="105" spans="1:9" s="38" customFormat="1" ht="31.95" x14ac:dyDescent="0.25">
      <c r="A105" s="35"/>
      <c r="B105" s="42"/>
      <c r="C105" s="9" t="s">
        <v>109</v>
      </c>
      <c r="D105" s="16">
        <f t="shared" si="29"/>
        <v>582000</v>
      </c>
      <c r="E105" s="16"/>
      <c r="F105" s="16"/>
      <c r="G105" s="24"/>
      <c r="H105" s="24">
        <v>582000</v>
      </c>
      <c r="I105" s="66"/>
    </row>
    <row r="106" spans="1:9" s="38" customFormat="1" ht="46.9" x14ac:dyDescent="0.25">
      <c r="A106" s="35"/>
      <c r="B106" s="42"/>
      <c r="C106" s="9" t="s">
        <v>74</v>
      </c>
      <c r="D106" s="16">
        <f t="shared" si="29"/>
        <v>380000</v>
      </c>
      <c r="E106" s="16"/>
      <c r="F106" s="16"/>
      <c r="G106" s="24"/>
      <c r="H106" s="24">
        <v>380000</v>
      </c>
      <c r="I106" s="66"/>
    </row>
    <row r="107" spans="1:9" ht="31.25" x14ac:dyDescent="0.25">
      <c r="A107" s="35"/>
      <c r="B107" s="39">
        <v>7375</v>
      </c>
      <c r="C107" s="54" t="s">
        <v>66</v>
      </c>
      <c r="D107" s="20">
        <f t="shared" si="29"/>
        <v>200000</v>
      </c>
      <c r="E107" s="14"/>
      <c r="F107" s="14"/>
      <c r="G107" s="14">
        <v>200000</v>
      </c>
      <c r="H107" s="14"/>
    </row>
    <row r="108" spans="1:9" x14ac:dyDescent="0.25">
      <c r="A108" s="35"/>
      <c r="B108" s="39">
        <v>7670</v>
      </c>
      <c r="C108" s="54" t="s">
        <v>156</v>
      </c>
      <c r="D108" s="20">
        <f t="shared" si="29"/>
        <v>9966600</v>
      </c>
      <c r="E108" s="14">
        <f>E109+E110+E111+E112+E113</f>
        <v>0</v>
      </c>
      <c r="F108" s="14">
        <f t="shared" ref="F108:H108" si="34">F109+F110+F111+F112+F113</f>
        <v>0</v>
      </c>
      <c r="G108" s="14">
        <f t="shared" si="34"/>
        <v>0</v>
      </c>
      <c r="H108" s="14">
        <f t="shared" si="34"/>
        <v>9966600</v>
      </c>
    </row>
    <row r="109" spans="1:9" ht="46.9" x14ac:dyDescent="0.25">
      <c r="A109" s="35"/>
      <c r="B109" s="42"/>
      <c r="C109" s="53" t="s">
        <v>157</v>
      </c>
      <c r="D109" s="24">
        <f t="shared" si="29"/>
        <v>2200000</v>
      </c>
      <c r="E109" s="16"/>
      <c r="F109" s="16"/>
      <c r="G109" s="16"/>
      <c r="H109" s="16">
        <v>2200000</v>
      </c>
    </row>
    <row r="110" spans="1:9" x14ac:dyDescent="0.25">
      <c r="A110" s="35"/>
      <c r="B110" s="42"/>
      <c r="C110" s="53" t="s">
        <v>166</v>
      </c>
      <c r="D110" s="24">
        <f t="shared" si="29"/>
        <v>226600</v>
      </c>
      <c r="E110" s="16"/>
      <c r="F110" s="16"/>
      <c r="G110" s="16"/>
      <c r="H110" s="16">
        <v>226600</v>
      </c>
    </row>
    <row r="111" spans="1:9" ht="46.9" x14ac:dyDescent="0.25">
      <c r="A111" s="35"/>
      <c r="B111" s="42"/>
      <c r="C111" s="53" t="s">
        <v>167</v>
      </c>
      <c r="D111" s="24">
        <f t="shared" si="29"/>
        <v>6900000</v>
      </c>
      <c r="E111" s="16"/>
      <c r="F111" s="16"/>
      <c r="G111" s="16"/>
      <c r="H111" s="16">
        <v>6900000</v>
      </c>
    </row>
    <row r="112" spans="1:9" s="40" customFormat="1" x14ac:dyDescent="0.25">
      <c r="A112" s="74"/>
      <c r="B112" s="42"/>
      <c r="C112" s="52" t="s">
        <v>165</v>
      </c>
      <c r="D112" s="24">
        <f t="shared" si="29"/>
        <v>120000</v>
      </c>
      <c r="E112" s="24"/>
      <c r="F112" s="24"/>
      <c r="G112" s="24"/>
      <c r="H112" s="24">
        <v>120000</v>
      </c>
      <c r="I112" s="64"/>
    </row>
    <row r="113" spans="1:9" x14ac:dyDescent="0.25">
      <c r="A113" s="35"/>
      <c r="B113" s="42"/>
      <c r="C113" s="53" t="s">
        <v>168</v>
      </c>
      <c r="D113" s="24">
        <f t="shared" si="29"/>
        <v>520000</v>
      </c>
      <c r="E113" s="16"/>
      <c r="F113" s="16"/>
      <c r="G113" s="16"/>
      <c r="H113" s="16">
        <v>520000</v>
      </c>
    </row>
    <row r="114" spans="1:9" x14ac:dyDescent="0.25">
      <c r="A114" s="35" t="s">
        <v>155</v>
      </c>
      <c r="B114" s="39">
        <v>7693</v>
      </c>
      <c r="C114" s="26" t="s">
        <v>20</v>
      </c>
      <c r="D114" s="20">
        <f t="shared" si="29"/>
        <v>-720000</v>
      </c>
      <c r="E114" s="14">
        <f>E115+E116</f>
        <v>0</v>
      </c>
      <c r="F114" s="14">
        <f t="shared" ref="F114:H114" si="35">F115+F116</f>
        <v>0</v>
      </c>
      <c r="G114" s="14">
        <f t="shared" si="35"/>
        <v>-720000</v>
      </c>
      <c r="H114" s="14">
        <f t="shared" si="35"/>
        <v>0</v>
      </c>
    </row>
    <row r="115" spans="1:9" s="10" customFormat="1" ht="47.55" x14ac:dyDescent="0.25">
      <c r="A115" s="35"/>
      <c r="B115" s="42"/>
      <c r="C115" s="53" t="s">
        <v>75</v>
      </c>
      <c r="D115" s="24">
        <f t="shared" si="29"/>
        <v>280000</v>
      </c>
      <c r="E115" s="16"/>
      <c r="F115" s="16"/>
      <c r="G115" s="16">
        <v>280000</v>
      </c>
      <c r="H115" s="16"/>
      <c r="I115" s="46"/>
    </row>
    <row r="116" spans="1:9" s="10" customFormat="1" ht="31.95" x14ac:dyDescent="0.25">
      <c r="A116" s="35"/>
      <c r="B116" s="42"/>
      <c r="C116" s="53" t="s">
        <v>136</v>
      </c>
      <c r="D116" s="24">
        <f t="shared" si="29"/>
        <v>-1000000</v>
      </c>
      <c r="E116" s="16"/>
      <c r="F116" s="16"/>
      <c r="G116" s="16">
        <v>-1000000</v>
      </c>
      <c r="H116" s="16"/>
      <c r="I116" s="46"/>
    </row>
    <row r="117" spans="1:9" x14ac:dyDescent="0.25">
      <c r="A117" s="58"/>
      <c r="B117" s="39">
        <v>8110</v>
      </c>
      <c r="C117" s="54" t="s">
        <v>13</v>
      </c>
      <c r="D117" s="20">
        <f t="shared" si="29"/>
        <v>74158.679999999993</v>
      </c>
      <c r="E117" s="14">
        <f>E118</f>
        <v>0</v>
      </c>
      <c r="F117" s="14">
        <f t="shared" ref="F117:H117" si="36">F118</f>
        <v>0</v>
      </c>
      <c r="G117" s="14">
        <f t="shared" si="36"/>
        <v>74158.679999999993</v>
      </c>
      <c r="H117" s="14">
        <f t="shared" si="36"/>
        <v>0</v>
      </c>
    </row>
    <row r="118" spans="1:9" s="10" customFormat="1" ht="31.25" x14ac:dyDescent="0.25">
      <c r="A118" s="35"/>
      <c r="B118" s="42"/>
      <c r="C118" s="53" t="s">
        <v>159</v>
      </c>
      <c r="D118" s="24">
        <f t="shared" si="29"/>
        <v>74158.679999999993</v>
      </c>
      <c r="E118" s="16"/>
      <c r="F118" s="16"/>
      <c r="G118" s="16">
        <v>74158.679999999993</v>
      </c>
      <c r="H118" s="16"/>
      <c r="I118" s="46"/>
    </row>
    <row r="119" spans="1:9" s="4" customFormat="1" ht="24.45" customHeight="1" x14ac:dyDescent="0.25">
      <c r="A119" s="29" t="s">
        <v>25</v>
      </c>
      <c r="B119" s="29"/>
      <c r="C119" s="30" t="s">
        <v>17</v>
      </c>
      <c r="D119" s="31">
        <f t="shared" si="29"/>
        <v>-11998546.689999998</v>
      </c>
      <c r="E119" s="31">
        <f>E120+E136+E140+E142+E147+E149+E151+E153+E165</f>
        <v>0</v>
      </c>
      <c r="F119" s="31">
        <f t="shared" ref="F119:H119" si="37">F120+F136+F140+F142+F147+F149+F151+F153+F165</f>
        <v>0</v>
      </c>
      <c r="G119" s="31">
        <f t="shared" si="37"/>
        <v>0</v>
      </c>
      <c r="H119" s="31">
        <f t="shared" si="37"/>
        <v>-11998546.689999998</v>
      </c>
      <c r="I119" s="34"/>
    </row>
    <row r="120" spans="1:9" s="40" customFormat="1" x14ac:dyDescent="0.25">
      <c r="A120" s="39"/>
      <c r="B120" s="39">
        <v>6011</v>
      </c>
      <c r="C120" s="33" t="s">
        <v>42</v>
      </c>
      <c r="D120" s="14">
        <f t="shared" si="29"/>
        <v>-1782314.74</v>
      </c>
      <c r="E120" s="14">
        <f>E121+E122+E123+E124+E125+E126+E127+E128+E129+E130+E131+E132+E133+E134+E135</f>
        <v>0</v>
      </c>
      <c r="F120" s="14">
        <f t="shared" ref="F120:H120" si="38">F121+F122+F123+F124+F125+F126+F127+F128+F129+F130+F131+F132+F133+F134+F135</f>
        <v>0</v>
      </c>
      <c r="G120" s="14">
        <f t="shared" si="38"/>
        <v>0</v>
      </c>
      <c r="H120" s="14">
        <f t="shared" si="38"/>
        <v>-1782314.74</v>
      </c>
      <c r="I120" s="64"/>
    </row>
    <row r="121" spans="1:9" s="38" customFormat="1" ht="31.95" x14ac:dyDescent="0.25">
      <c r="A121" s="21"/>
      <c r="B121" s="51"/>
      <c r="C121" s="23" t="s">
        <v>98</v>
      </c>
      <c r="D121" s="16">
        <f t="shared" si="29"/>
        <v>50000</v>
      </c>
      <c r="E121" s="16"/>
      <c r="F121" s="16"/>
      <c r="G121" s="24"/>
      <c r="H121" s="24">
        <v>50000</v>
      </c>
      <c r="I121" s="66"/>
    </row>
    <row r="122" spans="1:9" s="38" customFormat="1" ht="31.95" x14ac:dyDescent="0.25">
      <c r="A122" s="21"/>
      <c r="B122" s="51"/>
      <c r="C122" s="23" t="s">
        <v>99</v>
      </c>
      <c r="D122" s="16">
        <f t="shared" si="29"/>
        <v>50000</v>
      </c>
      <c r="E122" s="16"/>
      <c r="F122" s="16"/>
      <c r="G122" s="24"/>
      <c r="H122" s="24">
        <v>50000</v>
      </c>
      <c r="I122" s="66"/>
    </row>
    <row r="123" spans="1:9" s="38" customFormat="1" ht="48.25" x14ac:dyDescent="0.25">
      <c r="A123" s="21"/>
      <c r="B123" s="51"/>
      <c r="C123" s="23" t="s">
        <v>110</v>
      </c>
      <c r="D123" s="16">
        <f t="shared" si="29"/>
        <v>91000</v>
      </c>
      <c r="E123" s="16"/>
      <c r="F123" s="16"/>
      <c r="G123" s="24"/>
      <c r="H123" s="24">
        <v>91000</v>
      </c>
      <c r="I123" s="66"/>
    </row>
    <row r="124" spans="1:9" s="38" customFormat="1" ht="48.25" x14ac:dyDescent="0.25">
      <c r="A124" s="21"/>
      <c r="B124" s="51"/>
      <c r="C124" s="23" t="s">
        <v>100</v>
      </c>
      <c r="D124" s="16">
        <f t="shared" si="29"/>
        <v>177000</v>
      </c>
      <c r="E124" s="16"/>
      <c r="F124" s="16"/>
      <c r="G124" s="24"/>
      <c r="H124" s="24">
        <v>177000</v>
      </c>
      <c r="I124" s="66"/>
    </row>
    <row r="125" spans="1:9" s="38" customFormat="1" ht="31.95" x14ac:dyDescent="0.25">
      <c r="A125" s="21"/>
      <c r="B125" s="51"/>
      <c r="C125" s="52" t="s">
        <v>129</v>
      </c>
      <c r="D125" s="16">
        <f t="shared" si="29"/>
        <v>-167014.23000000001</v>
      </c>
      <c r="E125" s="16"/>
      <c r="F125" s="16"/>
      <c r="G125" s="24"/>
      <c r="H125" s="24">
        <v>-167014.23000000001</v>
      </c>
      <c r="I125" s="66"/>
    </row>
    <row r="126" spans="1:9" s="38" customFormat="1" ht="31.95" x14ac:dyDescent="0.25">
      <c r="A126" s="21"/>
      <c r="B126" s="51"/>
      <c r="C126" s="52" t="s">
        <v>139</v>
      </c>
      <c r="D126" s="16">
        <f t="shared" si="29"/>
        <v>-100000</v>
      </c>
      <c r="E126" s="16"/>
      <c r="F126" s="16"/>
      <c r="G126" s="24"/>
      <c r="H126" s="24">
        <v>-100000</v>
      </c>
      <c r="I126" s="66"/>
    </row>
    <row r="127" spans="1:9" s="38" customFormat="1" ht="31.95" x14ac:dyDescent="0.25">
      <c r="A127" s="21"/>
      <c r="B127" s="51"/>
      <c r="C127" s="52" t="s">
        <v>140</v>
      </c>
      <c r="D127" s="16">
        <f t="shared" si="29"/>
        <v>-120000</v>
      </c>
      <c r="E127" s="16"/>
      <c r="F127" s="16"/>
      <c r="G127" s="24"/>
      <c r="H127" s="24">
        <v>-120000</v>
      </c>
      <c r="I127" s="66"/>
    </row>
    <row r="128" spans="1:9" s="38" customFormat="1" ht="31.95" x14ac:dyDescent="0.25">
      <c r="A128" s="21"/>
      <c r="B128" s="51"/>
      <c r="C128" s="52" t="s">
        <v>141</v>
      </c>
      <c r="D128" s="16">
        <f t="shared" si="29"/>
        <v>-230000</v>
      </c>
      <c r="E128" s="16"/>
      <c r="F128" s="16"/>
      <c r="G128" s="24"/>
      <c r="H128" s="24">
        <v>-230000</v>
      </c>
      <c r="I128" s="66"/>
    </row>
    <row r="129" spans="1:9" s="38" customFormat="1" ht="31.95" x14ac:dyDescent="0.25">
      <c r="A129" s="21"/>
      <c r="B129" s="51"/>
      <c r="C129" s="52" t="s">
        <v>142</v>
      </c>
      <c r="D129" s="16">
        <f t="shared" si="29"/>
        <v>-50000</v>
      </c>
      <c r="E129" s="16"/>
      <c r="F129" s="16"/>
      <c r="G129" s="24"/>
      <c r="H129" s="24">
        <v>-50000</v>
      </c>
      <c r="I129" s="66"/>
    </row>
    <row r="130" spans="1:9" s="38" customFormat="1" ht="31.95" x14ac:dyDescent="0.25">
      <c r="A130" s="21"/>
      <c r="B130" s="51"/>
      <c r="C130" s="52" t="s">
        <v>143</v>
      </c>
      <c r="D130" s="16">
        <f t="shared" si="29"/>
        <v>-60000</v>
      </c>
      <c r="E130" s="16"/>
      <c r="F130" s="16"/>
      <c r="G130" s="24"/>
      <c r="H130" s="24">
        <v>-60000</v>
      </c>
      <c r="I130" s="66"/>
    </row>
    <row r="131" spans="1:9" s="38" customFormat="1" ht="31.95" x14ac:dyDescent="0.25">
      <c r="A131" s="21"/>
      <c r="B131" s="51"/>
      <c r="C131" s="52" t="s">
        <v>144</v>
      </c>
      <c r="D131" s="16">
        <f t="shared" si="29"/>
        <v>-39885.24</v>
      </c>
      <c r="E131" s="16"/>
      <c r="F131" s="16"/>
      <c r="G131" s="24"/>
      <c r="H131" s="24">
        <v>-39885.24</v>
      </c>
      <c r="I131" s="66"/>
    </row>
    <row r="132" spans="1:9" s="38" customFormat="1" ht="31.95" x14ac:dyDescent="0.25">
      <c r="A132" s="21"/>
      <c r="B132" s="51"/>
      <c r="C132" s="52" t="s">
        <v>145</v>
      </c>
      <c r="D132" s="16">
        <f t="shared" si="29"/>
        <v>-16436.150000000001</v>
      </c>
      <c r="E132" s="16"/>
      <c r="F132" s="16"/>
      <c r="G132" s="24"/>
      <c r="H132" s="24">
        <v>-16436.150000000001</v>
      </c>
      <c r="I132" s="66"/>
    </row>
    <row r="133" spans="1:9" s="38" customFormat="1" ht="31.95" x14ac:dyDescent="0.25">
      <c r="A133" s="21"/>
      <c r="B133" s="51"/>
      <c r="C133" s="52" t="s">
        <v>146</v>
      </c>
      <c r="D133" s="16">
        <f t="shared" si="29"/>
        <v>-130.38999999999999</v>
      </c>
      <c r="E133" s="16"/>
      <c r="F133" s="16"/>
      <c r="G133" s="24"/>
      <c r="H133" s="24">
        <v>-130.38999999999999</v>
      </c>
      <c r="I133" s="66"/>
    </row>
    <row r="134" spans="1:9" s="38" customFormat="1" ht="48.25" x14ac:dyDescent="0.25">
      <c r="A134" s="21"/>
      <c r="B134" s="51"/>
      <c r="C134" s="52" t="s">
        <v>147</v>
      </c>
      <c r="D134" s="16">
        <f t="shared" si="29"/>
        <v>-554.73</v>
      </c>
      <c r="E134" s="16"/>
      <c r="F134" s="16"/>
      <c r="G134" s="24"/>
      <c r="H134" s="24">
        <v>-554.73</v>
      </c>
      <c r="I134" s="72"/>
    </row>
    <row r="135" spans="1:9" s="38" customFormat="1" x14ac:dyDescent="0.25">
      <c r="A135" s="21"/>
      <c r="B135" s="51"/>
      <c r="C135" s="52" t="s">
        <v>64</v>
      </c>
      <c r="D135" s="16">
        <f t="shared" si="29"/>
        <v>-1366294</v>
      </c>
      <c r="E135" s="16"/>
      <c r="F135" s="16"/>
      <c r="G135" s="24"/>
      <c r="H135" s="24">
        <f>-268000-200000-200000-348294-350000</f>
        <v>-1366294</v>
      </c>
      <c r="I135" s="68"/>
    </row>
    <row r="136" spans="1:9" s="40" customFormat="1" x14ac:dyDescent="0.25">
      <c r="A136" s="39"/>
      <c r="B136" s="39">
        <v>6013</v>
      </c>
      <c r="C136" s="33" t="s">
        <v>12</v>
      </c>
      <c r="D136" s="14">
        <f t="shared" si="29"/>
        <v>467676</v>
      </c>
      <c r="E136" s="14">
        <f t="shared" ref="E136:H136" si="39">E137+E138+E139</f>
        <v>0</v>
      </c>
      <c r="F136" s="14"/>
      <c r="G136" s="14">
        <f t="shared" si="39"/>
        <v>0</v>
      </c>
      <c r="H136" s="14">
        <f t="shared" si="39"/>
        <v>467676</v>
      </c>
      <c r="I136" s="64"/>
    </row>
    <row r="137" spans="1:9" s="38" customFormat="1" ht="31.95" x14ac:dyDescent="0.25">
      <c r="A137" s="21"/>
      <c r="B137" s="42"/>
      <c r="C137" s="23" t="s">
        <v>111</v>
      </c>
      <c r="D137" s="16">
        <f t="shared" si="29"/>
        <v>467676</v>
      </c>
      <c r="E137" s="16"/>
      <c r="F137" s="16"/>
      <c r="G137" s="24"/>
      <c r="H137" s="24">
        <v>467676</v>
      </c>
      <c r="I137" s="66"/>
    </row>
    <row r="138" spans="1:9" s="38" customFormat="1" x14ac:dyDescent="0.25">
      <c r="A138" s="21"/>
      <c r="B138" s="42"/>
      <c r="C138" s="17" t="s">
        <v>77</v>
      </c>
      <c r="D138" s="16">
        <f t="shared" si="29"/>
        <v>-5500</v>
      </c>
      <c r="E138" s="16"/>
      <c r="F138" s="16"/>
      <c r="G138" s="24"/>
      <c r="H138" s="24">
        <v>-5500</v>
      </c>
      <c r="I138" s="66"/>
    </row>
    <row r="139" spans="1:9" s="38" customFormat="1" x14ac:dyDescent="0.25">
      <c r="A139" s="21"/>
      <c r="B139" s="42"/>
      <c r="C139" s="17" t="s">
        <v>78</v>
      </c>
      <c r="D139" s="16">
        <f t="shared" si="29"/>
        <v>5500</v>
      </c>
      <c r="E139" s="16"/>
      <c r="F139" s="16"/>
      <c r="G139" s="24"/>
      <c r="H139" s="24">
        <v>5500</v>
      </c>
      <c r="I139" s="66"/>
    </row>
    <row r="140" spans="1:9" s="40" customFormat="1" x14ac:dyDescent="0.25">
      <c r="A140" s="12"/>
      <c r="B140" s="39">
        <v>6015</v>
      </c>
      <c r="C140" s="75" t="s">
        <v>160</v>
      </c>
      <c r="D140" s="14">
        <f t="shared" si="29"/>
        <v>-6043600</v>
      </c>
      <c r="E140" s="14">
        <f>E141</f>
        <v>0</v>
      </c>
      <c r="F140" s="14">
        <f t="shared" ref="F140:H140" si="40">F141</f>
        <v>0</v>
      </c>
      <c r="G140" s="14">
        <f t="shared" si="40"/>
        <v>0</v>
      </c>
      <c r="H140" s="14">
        <f t="shared" si="40"/>
        <v>-6043600</v>
      </c>
      <c r="I140" s="64"/>
    </row>
    <row r="141" spans="1:9" s="38" customFormat="1" ht="46.9" x14ac:dyDescent="0.25">
      <c r="A141" s="21"/>
      <c r="B141" s="42"/>
      <c r="C141" s="73" t="s">
        <v>161</v>
      </c>
      <c r="D141" s="16">
        <f t="shared" si="29"/>
        <v>-6043600</v>
      </c>
      <c r="E141" s="16"/>
      <c r="F141" s="16"/>
      <c r="G141" s="24"/>
      <c r="H141" s="24">
        <f>-6097000+53400</f>
        <v>-6043600</v>
      </c>
      <c r="I141" s="66"/>
    </row>
    <row r="142" spans="1:9" s="40" customFormat="1" x14ac:dyDescent="0.25">
      <c r="A142" s="39"/>
      <c r="B142" s="39">
        <v>6030</v>
      </c>
      <c r="C142" s="33" t="s">
        <v>14</v>
      </c>
      <c r="D142" s="14">
        <f t="shared" si="29"/>
        <v>2094986.52</v>
      </c>
      <c r="E142" s="14">
        <f>E143+E144+E145+E146</f>
        <v>0</v>
      </c>
      <c r="F142" s="14"/>
      <c r="G142" s="14">
        <f t="shared" ref="G142:H142" si="41">G143+G144+G145+G146</f>
        <v>0</v>
      </c>
      <c r="H142" s="14">
        <f t="shared" si="41"/>
        <v>2094986.52</v>
      </c>
      <c r="I142" s="64"/>
    </row>
    <row r="143" spans="1:9" s="38" customFormat="1" ht="47.55" x14ac:dyDescent="0.25">
      <c r="A143" s="21"/>
      <c r="B143" s="42"/>
      <c r="C143" s="23" t="s">
        <v>102</v>
      </c>
      <c r="D143" s="16">
        <f t="shared" si="29"/>
        <v>2297910</v>
      </c>
      <c r="E143" s="16"/>
      <c r="F143" s="16"/>
      <c r="G143" s="24"/>
      <c r="H143" s="16">
        <f>7297910-5000000</f>
        <v>2297910</v>
      </c>
      <c r="I143" s="66"/>
    </row>
    <row r="144" spans="1:9" s="38" customFormat="1" ht="47.55" x14ac:dyDescent="0.25">
      <c r="A144" s="21"/>
      <c r="B144" s="51"/>
      <c r="C144" s="23" t="s">
        <v>101</v>
      </c>
      <c r="D144" s="16">
        <f t="shared" si="29"/>
        <v>-18850.59</v>
      </c>
      <c r="E144" s="16"/>
      <c r="F144" s="16"/>
      <c r="G144" s="24"/>
      <c r="H144" s="24">
        <v>-18850.59</v>
      </c>
      <c r="I144" s="66"/>
    </row>
    <row r="145" spans="1:9" s="38" customFormat="1" ht="48.25" x14ac:dyDescent="0.25">
      <c r="A145" s="21"/>
      <c r="B145" s="51"/>
      <c r="C145" s="23" t="s">
        <v>112</v>
      </c>
      <c r="D145" s="16">
        <f t="shared" si="29"/>
        <v>-9381.1200000000008</v>
      </c>
      <c r="E145" s="16"/>
      <c r="F145" s="16"/>
      <c r="G145" s="24"/>
      <c r="H145" s="24">
        <v>-9381.1200000000008</v>
      </c>
      <c r="I145" s="66"/>
    </row>
    <row r="146" spans="1:9" s="38" customFormat="1" ht="47.55" x14ac:dyDescent="0.25">
      <c r="A146" s="21"/>
      <c r="B146" s="51"/>
      <c r="C146" s="23" t="s">
        <v>126</v>
      </c>
      <c r="D146" s="16">
        <f t="shared" si="29"/>
        <v>-174691.77</v>
      </c>
      <c r="E146" s="16"/>
      <c r="F146" s="16"/>
      <c r="G146" s="24"/>
      <c r="H146" s="24">
        <f>-51706-90000-32985.77</f>
        <v>-174691.77</v>
      </c>
      <c r="I146" s="72"/>
    </row>
    <row r="147" spans="1:9" s="40" customFormat="1" ht="31.25" x14ac:dyDescent="0.25">
      <c r="A147" s="12"/>
      <c r="B147" s="39">
        <v>6050</v>
      </c>
      <c r="C147" s="19" t="s">
        <v>57</v>
      </c>
      <c r="D147" s="14">
        <f t="shared" si="29"/>
        <v>-1188551</v>
      </c>
      <c r="E147" s="14">
        <f t="shared" ref="E147:H147" si="42">E148</f>
        <v>0</v>
      </c>
      <c r="F147" s="14"/>
      <c r="G147" s="14">
        <f t="shared" si="42"/>
        <v>0</v>
      </c>
      <c r="H147" s="14">
        <f t="shared" si="42"/>
        <v>-1188551</v>
      </c>
      <c r="I147" s="64"/>
    </row>
    <row r="148" spans="1:9" s="38" customFormat="1" ht="31.95" x14ac:dyDescent="0.25">
      <c r="A148" s="21"/>
      <c r="B148" s="42"/>
      <c r="C148" s="23" t="s">
        <v>113</v>
      </c>
      <c r="D148" s="16">
        <f t="shared" ref="D148:D179" si="43">SUM(E148:H148)</f>
        <v>-1188551</v>
      </c>
      <c r="E148" s="16"/>
      <c r="F148" s="16"/>
      <c r="G148" s="24"/>
      <c r="H148" s="24">
        <v>-1188551</v>
      </c>
      <c r="I148" s="66"/>
    </row>
    <row r="149" spans="1:9" s="40" customFormat="1" x14ac:dyDescent="0.25">
      <c r="A149" s="12"/>
      <c r="B149" s="39">
        <v>7310</v>
      </c>
      <c r="C149" s="19" t="s">
        <v>76</v>
      </c>
      <c r="D149" s="14">
        <f t="shared" si="43"/>
        <v>-11810000</v>
      </c>
      <c r="E149" s="14">
        <f>E150</f>
        <v>0</v>
      </c>
      <c r="F149" s="14">
        <f t="shared" ref="F149:H149" si="44">F150</f>
        <v>0</v>
      </c>
      <c r="G149" s="14">
        <f t="shared" si="44"/>
        <v>0</v>
      </c>
      <c r="H149" s="14">
        <f t="shared" si="44"/>
        <v>-11810000</v>
      </c>
      <c r="I149" s="64"/>
    </row>
    <row r="150" spans="1:9" s="38" customFormat="1" ht="78.150000000000006" x14ac:dyDescent="0.25">
      <c r="A150" s="21"/>
      <c r="B150" s="42"/>
      <c r="C150" s="23" t="s">
        <v>162</v>
      </c>
      <c r="D150" s="16">
        <f t="shared" si="43"/>
        <v>-11810000</v>
      </c>
      <c r="E150" s="16"/>
      <c r="F150" s="16"/>
      <c r="G150" s="24"/>
      <c r="H150" s="24">
        <v>-11810000</v>
      </c>
      <c r="I150" s="66"/>
    </row>
    <row r="151" spans="1:9" s="40" customFormat="1" x14ac:dyDescent="0.25">
      <c r="A151" s="12"/>
      <c r="B151" s="39">
        <v>7390</v>
      </c>
      <c r="C151" s="19" t="s">
        <v>58</v>
      </c>
      <c r="D151" s="14">
        <f t="shared" si="43"/>
        <v>-903933.14</v>
      </c>
      <c r="E151" s="14">
        <f t="shared" ref="E151:H151" si="45">E152</f>
        <v>0</v>
      </c>
      <c r="F151" s="14"/>
      <c r="G151" s="14">
        <f t="shared" si="45"/>
        <v>0</v>
      </c>
      <c r="H151" s="14">
        <f t="shared" si="45"/>
        <v>-903933.14</v>
      </c>
      <c r="I151" s="64"/>
    </row>
    <row r="152" spans="1:9" s="38" customFormat="1" ht="31.25" x14ac:dyDescent="0.25">
      <c r="A152" s="21"/>
      <c r="B152" s="42"/>
      <c r="C152" s="23" t="s">
        <v>56</v>
      </c>
      <c r="D152" s="16">
        <f t="shared" si="43"/>
        <v>-903933.14</v>
      </c>
      <c r="E152" s="16"/>
      <c r="F152" s="16"/>
      <c r="G152" s="24"/>
      <c r="H152" s="24">
        <v>-903933.14</v>
      </c>
      <c r="I152" s="66"/>
    </row>
    <row r="153" spans="1:9" s="40" customFormat="1" x14ac:dyDescent="0.25">
      <c r="A153" s="12"/>
      <c r="B153" s="39">
        <v>7640</v>
      </c>
      <c r="C153" s="19" t="s">
        <v>59</v>
      </c>
      <c r="D153" s="14">
        <f t="shared" si="43"/>
        <v>74705.52999999997</v>
      </c>
      <c r="E153" s="14">
        <f>E154+E155+E156+E157+E158+E159+E160+E161+E162+E163+E164</f>
        <v>0</v>
      </c>
      <c r="F153" s="14">
        <f t="shared" ref="F153:H153" si="46">F154+F155+F156+F157+F158+F159+F160+F161+F162+F163+F164</f>
        <v>0</v>
      </c>
      <c r="G153" s="14">
        <f t="shared" si="46"/>
        <v>0</v>
      </c>
      <c r="H153" s="14">
        <f t="shared" si="46"/>
        <v>74705.52999999997</v>
      </c>
      <c r="I153" s="64"/>
    </row>
    <row r="154" spans="1:9" s="38" customFormat="1" ht="31.95" x14ac:dyDescent="0.25">
      <c r="A154" s="21"/>
      <c r="B154" s="51"/>
      <c r="C154" s="23" t="s">
        <v>103</v>
      </c>
      <c r="D154" s="16">
        <f t="shared" si="43"/>
        <v>-100000</v>
      </c>
      <c r="E154" s="16"/>
      <c r="F154" s="16"/>
      <c r="G154" s="24"/>
      <c r="H154" s="24">
        <v>-100000</v>
      </c>
      <c r="I154" s="66"/>
    </row>
    <row r="155" spans="1:9" s="38" customFormat="1" ht="31.95" x14ac:dyDescent="0.25">
      <c r="A155" s="21"/>
      <c r="B155" s="51"/>
      <c r="C155" s="23" t="s">
        <v>104</v>
      </c>
      <c r="D155" s="16">
        <f t="shared" si="43"/>
        <v>-124673.42</v>
      </c>
      <c r="E155" s="16"/>
      <c r="F155" s="16"/>
      <c r="G155" s="24"/>
      <c r="H155" s="24">
        <v>-124673.42</v>
      </c>
      <c r="I155" s="66"/>
    </row>
    <row r="156" spans="1:9" s="38" customFormat="1" ht="31.95" x14ac:dyDescent="0.25">
      <c r="A156" s="21"/>
      <c r="B156" s="51"/>
      <c r="C156" s="23" t="s">
        <v>105</v>
      </c>
      <c r="D156" s="16">
        <f t="shared" si="43"/>
        <v>-33468.879999999997</v>
      </c>
      <c r="E156" s="16"/>
      <c r="F156" s="16"/>
      <c r="G156" s="24"/>
      <c r="H156" s="24">
        <v>-33468.879999999997</v>
      </c>
      <c r="I156" s="66"/>
    </row>
    <row r="157" spans="1:9" s="38" customFormat="1" ht="31.95" x14ac:dyDescent="0.25">
      <c r="A157" s="21"/>
      <c r="B157" s="51"/>
      <c r="C157" s="23" t="s">
        <v>148</v>
      </c>
      <c r="D157" s="16">
        <f t="shared" si="43"/>
        <v>-28029.02</v>
      </c>
      <c r="E157" s="16"/>
      <c r="F157" s="16"/>
      <c r="G157" s="24"/>
      <c r="H157" s="24">
        <v>-28029.02</v>
      </c>
      <c r="I157" s="66"/>
    </row>
    <row r="158" spans="1:9" s="38" customFormat="1" ht="34" x14ac:dyDescent="0.25">
      <c r="A158" s="21"/>
      <c r="B158" s="51"/>
      <c r="C158" s="23" t="s">
        <v>149</v>
      </c>
      <c r="D158" s="16">
        <f t="shared" si="43"/>
        <v>-36400.080000000002</v>
      </c>
      <c r="E158" s="16"/>
      <c r="F158" s="16"/>
      <c r="G158" s="24"/>
      <c r="H158" s="24">
        <v>-36400.080000000002</v>
      </c>
      <c r="I158" s="66"/>
    </row>
    <row r="159" spans="1:9" s="38" customFormat="1" ht="31.95" x14ac:dyDescent="0.25">
      <c r="A159" s="21"/>
      <c r="B159" s="51"/>
      <c r="C159" s="23" t="s">
        <v>150</v>
      </c>
      <c r="D159" s="16">
        <f t="shared" si="43"/>
        <v>-9851.2900000000009</v>
      </c>
      <c r="E159" s="16"/>
      <c r="F159" s="16"/>
      <c r="G159" s="24"/>
      <c r="H159" s="24">
        <v>-9851.2900000000009</v>
      </c>
      <c r="I159" s="72"/>
    </row>
    <row r="160" spans="1:9" s="38" customFormat="1" ht="31.95" x14ac:dyDescent="0.25">
      <c r="A160" s="21"/>
      <c r="B160" s="51"/>
      <c r="C160" s="23" t="s">
        <v>151</v>
      </c>
      <c r="D160" s="16">
        <f t="shared" si="43"/>
        <v>120321.73</v>
      </c>
      <c r="E160" s="16"/>
      <c r="F160" s="16"/>
      <c r="G160" s="24"/>
      <c r="H160" s="24">
        <v>120321.73</v>
      </c>
      <c r="I160" s="66"/>
    </row>
    <row r="161" spans="1:9" s="38" customFormat="1" ht="31.95" x14ac:dyDescent="0.25">
      <c r="A161" s="21"/>
      <c r="B161" s="51"/>
      <c r="C161" s="23" t="s">
        <v>152</v>
      </c>
      <c r="D161" s="16">
        <f t="shared" si="43"/>
        <v>120321.71</v>
      </c>
      <c r="E161" s="16"/>
      <c r="F161" s="16"/>
      <c r="G161" s="24"/>
      <c r="H161" s="24">
        <v>120321.71</v>
      </c>
      <c r="I161" s="66"/>
    </row>
    <row r="162" spans="1:9" s="38" customFormat="1" ht="31.95" x14ac:dyDescent="0.25">
      <c r="A162" s="21"/>
      <c r="B162" s="51"/>
      <c r="C162" s="23" t="s">
        <v>153</v>
      </c>
      <c r="D162" s="16">
        <f t="shared" si="43"/>
        <v>120321.73</v>
      </c>
      <c r="E162" s="16"/>
      <c r="F162" s="16"/>
      <c r="G162" s="24"/>
      <c r="H162" s="24">
        <v>120321.73</v>
      </c>
      <c r="I162" s="66"/>
    </row>
    <row r="163" spans="1:9" s="38" customFormat="1" ht="31.95" x14ac:dyDescent="0.25">
      <c r="A163" s="21"/>
      <c r="B163" s="51"/>
      <c r="C163" s="23" t="s">
        <v>154</v>
      </c>
      <c r="D163" s="16">
        <f t="shared" si="43"/>
        <v>120321.73</v>
      </c>
      <c r="E163" s="16"/>
      <c r="F163" s="16"/>
      <c r="G163" s="24"/>
      <c r="H163" s="24">
        <v>120321.73</v>
      </c>
      <c r="I163" s="66"/>
    </row>
    <row r="164" spans="1:9" s="38" customFormat="1" ht="31.95" x14ac:dyDescent="0.25">
      <c r="A164" s="21"/>
      <c r="B164" s="51"/>
      <c r="C164" s="23" t="s">
        <v>158</v>
      </c>
      <c r="D164" s="16">
        <f t="shared" si="43"/>
        <v>-74158.679999999993</v>
      </c>
      <c r="E164" s="16"/>
      <c r="F164" s="16"/>
      <c r="G164" s="24"/>
      <c r="H164" s="24">
        <v>-74158.679999999993</v>
      </c>
      <c r="I164" s="66"/>
    </row>
    <row r="165" spans="1:9" x14ac:dyDescent="0.25">
      <c r="A165" s="3"/>
      <c r="B165" s="12">
        <v>8110</v>
      </c>
      <c r="C165" s="26" t="s">
        <v>13</v>
      </c>
      <c r="D165" s="14">
        <f t="shared" si="43"/>
        <v>7092484.1399999997</v>
      </c>
      <c r="E165" s="14">
        <f>E166+E167</f>
        <v>0</v>
      </c>
      <c r="F165" s="14">
        <f t="shared" ref="F165:H165" si="47">F166+F167</f>
        <v>0</v>
      </c>
      <c r="G165" s="14">
        <f t="shared" si="47"/>
        <v>0</v>
      </c>
      <c r="H165" s="14">
        <f t="shared" si="47"/>
        <v>7092484.1399999997</v>
      </c>
    </row>
    <row r="166" spans="1:9" s="38" customFormat="1" ht="63.85" x14ac:dyDescent="0.25">
      <c r="A166" s="42"/>
      <c r="B166" s="43"/>
      <c r="C166" s="17" t="s">
        <v>114</v>
      </c>
      <c r="D166" s="16">
        <f t="shared" si="43"/>
        <v>2092484.14</v>
      </c>
      <c r="E166" s="24"/>
      <c r="F166" s="24"/>
      <c r="G166" s="24"/>
      <c r="H166" s="24">
        <v>2092484.14</v>
      </c>
      <c r="I166" s="66"/>
    </row>
    <row r="167" spans="1:9" s="38" customFormat="1" ht="46.9" x14ac:dyDescent="0.25">
      <c r="A167" s="42"/>
      <c r="B167" s="43"/>
      <c r="C167" s="73" t="s">
        <v>163</v>
      </c>
      <c r="D167" s="16">
        <f t="shared" si="43"/>
        <v>5000000</v>
      </c>
      <c r="E167" s="24"/>
      <c r="F167" s="24"/>
      <c r="G167" s="24"/>
      <c r="H167" s="24">
        <v>5000000</v>
      </c>
      <c r="I167" s="66"/>
    </row>
    <row r="168" spans="1:9" s="4" customFormat="1" ht="24.45" customHeight="1" x14ac:dyDescent="0.25">
      <c r="A168" s="29" t="s">
        <v>79</v>
      </c>
      <c r="B168" s="29"/>
      <c r="C168" s="30" t="s">
        <v>19</v>
      </c>
      <c r="D168" s="31">
        <f t="shared" si="43"/>
        <v>222600</v>
      </c>
      <c r="E168" s="31">
        <f t="shared" ref="E168:H168" si="48">E169</f>
        <v>0</v>
      </c>
      <c r="F168" s="31"/>
      <c r="G168" s="31">
        <f t="shared" si="48"/>
        <v>222600</v>
      </c>
      <c r="H168" s="31">
        <f t="shared" si="48"/>
        <v>0</v>
      </c>
      <c r="I168" s="34"/>
    </row>
    <row r="169" spans="1:9" x14ac:dyDescent="0.25">
      <c r="A169" s="3"/>
      <c r="B169" s="12">
        <v>7693</v>
      </c>
      <c r="C169" s="26" t="s">
        <v>20</v>
      </c>
      <c r="D169" s="14">
        <f t="shared" si="43"/>
        <v>222600</v>
      </c>
      <c r="E169" s="14">
        <f t="shared" ref="E169:H169" si="49">E170+E171</f>
        <v>0</v>
      </c>
      <c r="F169" s="14"/>
      <c r="G169" s="14">
        <f t="shared" si="49"/>
        <v>222600</v>
      </c>
      <c r="H169" s="14">
        <f t="shared" si="49"/>
        <v>0</v>
      </c>
    </row>
    <row r="170" spans="1:9" s="22" customFormat="1" ht="16.3" x14ac:dyDescent="0.3">
      <c r="A170" s="21"/>
      <c r="B170" s="15"/>
      <c r="C170" s="9" t="s">
        <v>43</v>
      </c>
      <c r="D170" s="16">
        <f t="shared" si="43"/>
        <v>179100</v>
      </c>
      <c r="E170" s="16"/>
      <c r="F170" s="16"/>
      <c r="G170" s="24">
        <v>179100</v>
      </c>
      <c r="H170" s="24"/>
      <c r="I170" s="46"/>
    </row>
    <row r="171" spans="1:9" s="22" customFormat="1" ht="16.3" x14ac:dyDescent="0.3">
      <c r="A171" s="21"/>
      <c r="B171" s="15"/>
      <c r="C171" s="56" t="s">
        <v>71</v>
      </c>
      <c r="D171" s="16">
        <f t="shared" si="43"/>
        <v>43500</v>
      </c>
      <c r="E171" s="16"/>
      <c r="F171" s="16"/>
      <c r="G171" s="24">
        <v>43500</v>
      </c>
      <c r="H171" s="24"/>
      <c r="I171" s="46"/>
    </row>
    <row r="172" spans="1:9" s="4" customFormat="1" ht="24.45" customHeight="1" x14ac:dyDescent="0.25">
      <c r="A172" s="29" t="s">
        <v>93</v>
      </c>
      <c r="B172" s="29"/>
      <c r="C172" s="30" t="s">
        <v>22</v>
      </c>
      <c r="D172" s="31">
        <f t="shared" si="43"/>
        <v>9149100</v>
      </c>
      <c r="E172" s="31">
        <f t="shared" ref="E172:H172" si="50">E173+E174+E176</f>
        <v>0</v>
      </c>
      <c r="F172" s="31"/>
      <c r="G172" s="31">
        <f t="shared" si="50"/>
        <v>3184100</v>
      </c>
      <c r="H172" s="31">
        <f t="shared" si="50"/>
        <v>5965000</v>
      </c>
      <c r="I172" s="34"/>
    </row>
    <row r="173" spans="1:9" s="40" customFormat="1" ht="31.25" x14ac:dyDescent="0.25">
      <c r="A173" s="39"/>
      <c r="B173" s="49" t="s">
        <v>26</v>
      </c>
      <c r="C173" s="33" t="s">
        <v>138</v>
      </c>
      <c r="D173" s="20">
        <f t="shared" si="43"/>
        <v>55000</v>
      </c>
      <c r="E173" s="20"/>
      <c r="F173" s="20"/>
      <c r="G173" s="20"/>
      <c r="H173" s="20">
        <f>33000+22000</f>
        <v>55000</v>
      </c>
      <c r="I173" s="64"/>
    </row>
    <row r="174" spans="1:9" s="8" customFormat="1" ht="18.350000000000001" customHeight="1" x14ac:dyDescent="0.25">
      <c r="A174" s="5"/>
      <c r="B174" s="32">
        <v>9770</v>
      </c>
      <c r="C174" s="28" t="s">
        <v>44</v>
      </c>
      <c r="D174" s="14">
        <f t="shared" si="43"/>
        <v>1000000</v>
      </c>
      <c r="E174" s="14">
        <f t="shared" ref="E174:H174" si="51">E175</f>
        <v>0</v>
      </c>
      <c r="F174" s="14"/>
      <c r="G174" s="14">
        <f t="shared" si="51"/>
        <v>0</v>
      </c>
      <c r="H174" s="14">
        <f t="shared" si="51"/>
        <v>1000000</v>
      </c>
      <c r="I174" s="69"/>
    </row>
    <row r="175" spans="1:9" s="37" customFormat="1" ht="79.5" x14ac:dyDescent="0.25">
      <c r="A175" s="47"/>
      <c r="B175" s="36"/>
      <c r="C175" s="27" t="s">
        <v>45</v>
      </c>
      <c r="D175" s="16">
        <f t="shared" si="43"/>
        <v>1000000</v>
      </c>
      <c r="E175" s="16"/>
      <c r="F175" s="16"/>
      <c r="G175" s="16"/>
      <c r="H175" s="16">
        <v>1000000</v>
      </c>
      <c r="I175" s="70"/>
    </row>
    <row r="176" spans="1:9" ht="31.25" x14ac:dyDescent="0.25">
      <c r="A176" s="12"/>
      <c r="B176" s="12">
        <v>9800</v>
      </c>
      <c r="C176" s="6" t="s">
        <v>23</v>
      </c>
      <c r="D176" s="14">
        <f t="shared" si="43"/>
        <v>8094100</v>
      </c>
      <c r="E176" s="14">
        <f>E177+E178+E179</f>
        <v>0</v>
      </c>
      <c r="F176" s="14">
        <f t="shared" ref="F176:H176" si="52">F177+F178+F179</f>
        <v>0</v>
      </c>
      <c r="G176" s="14">
        <f t="shared" si="52"/>
        <v>3184100</v>
      </c>
      <c r="H176" s="14">
        <f t="shared" si="52"/>
        <v>4910000</v>
      </c>
    </row>
    <row r="177" spans="1:9" s="10" customFormat="1" ht="78.8" x14ac:dyDescent="0.25">
      <c r="A177" s="21"/>
      <c r="B177" s="21"/>
      <c r="C177" s="9" t="s">
        <v>180</v>
      </c>
      <c r="D177" s="16">
        <f t="shared" si="43"/>
        <v>2500000</v>
      </c>
      <c r="E177" s="16"/>
      <c r="F177" s="16"/>
      <c r="G177" s="16">
        <f>2500000</f>
        <v>2500000</v>
      </c>
      <c r="H177" s="16"/>
      <c r="I177" s="46"/>
    </row>
    <row r="178" spans="1:9" s="10" customFormat="1" ht="125.7" x14ac:dyDescent="0.25">
      <c r="A178" s="9"/>
      <c r="B178" s="11"/>
      <c r="C178" s="27" t="s">
        <v>176</v>
      </c>
      <c r="D178" s="16">
        <f t="shared" si="43"/>
        <v>4484100</v>
      </c>
      <c r="E178" s="16"/>
      <c r="F178" s="16"/>
      <c r="G178" s="16">
        <f>984100-560000</f>
        <v>424100</v>
      </c>
      <c r="H178" s="16">
        <f>560000+2000000+1500000</f>
        <v>4060000</v>
      </c>
      <c r="I178" s="46"/>
    </row>
    <row r="179" spans="1:9" s="10" customFormat="1" ht="63.85" x14ac:dyDescent="0.25">
      <c r="A179" s="9"/>
      <c r="B179" s="11"/>
      <c r="C179" s="27" t="s">
        <v>164</v>
      </c>
      <c r="D179" s="16">
        <f t="shared" si="43"/>
        <v>1110000</v>
      </c>
      <c r="E179" s="16"/>
      <c r="F179" s="16"/>
      <c r="G179" s="16">
        <v>260000</v>
      </c>
      <c r="H179" s="16">
        <v>850000</v>
      </c>
      <c r="I179" s="46"/>
    </row>
    <row r="180" spans="1:9" ht="22.75" customHeight="1" x14ac:dyDescent="0.25">
      <c r="A180" s="5"/>
      <c r="B180" s="5"/>
      <c r="C180" s="7" t="s">
        <v>0</v>
      </c>
      <c r="D180" s="13">
        <f>D5+D29+D52+D63+D66+D71+D119+D168+D172</f>
        <v>-125327.99999999814</v>
      </c>
      <c r="E180" s="78">
        <f>E5+E29+E52+E63+E66+E71+E119+E168+E172</f>
        <v>-130278</v>
      </c>
      <c r="F180" s="78">
        <f>F5+F29+F52+F63+F66+F71+F119+F168+F172</f>
        <v>4950</v>
      </c>
      <c r="G180" s="13">
        <f>G5+G29+G52+G63+G66+G71+G119+G168+G172</f>
        <v>-4172727.3100000005</v>
      </c>
      <c r="H180" s="13">
        <f>H5+H29+H52+H63+H66+H71+H119+H168+H172</f>
        <v>4172727.3100000024</v>
      </c>
    </row>
    <row r="181" spans="1:9" x14ac:dyDescent="0.25">
      <c r="C181" s="2" t="s">
        <v>28</v>
      </c>
      <c r="G181" s="1" t="s">
        <v>29</v>
      </c>
    </row>
    <row r="182" spans="1:9" x14ac:dyDescent="0.25">
      <c r="E182" s="41"/>
      <c r="G182" s="41"/>
    </row>
    <row r="183" spans="1:9" x14ac:dyDescent="0.25">
      <c r="D183" s="41"/>
      <c r="E183" s="41"/>
    </row>
    <row r="184" spans="1:9" x14ac:dyDescent="0.25">
      <c r="C184" s="45"/>
      <c r="D184" s="41"/>
      <c r="E184" s="41"/>
      <c r="F184" s="41"/>
      <c r="I184" s="71"/>
    </row>
    <row r="185" spans="1:9" x14ac:dyDescent="0.25">
      <c r="I185" s="71"/>
    </row>
    <row r="186" spans="1:9" x14ac:dyDescent="0.25">
      <c r="I186" s="71"/>
    </row>
    <row r="187" spans="1:9" x14ac:dyDescent="0.25">
      <c r="I187" s="71"/>
    </row>
    <row r="188" spans="1:9" x14ac:dyDescent="0.25">
      <c r="I188" s="71"/>
    </row>
    <row r="190" spans="1:9" x14ac:dyDescent="0.25">
      <c r="D190" s="41"/>
      <c r="E190" s="41"/>
      <c r="F190" s="41"/>
    </row>
  </sheetData>
  <mergeCells count="7">
    <mergeCell ref="A2:H2"/>
    <mergeCell ref="A3:A4"/>
    <mergeCell ref="B3:B4"/>
    <mergeCell ref="C3:C4"/>
    <mergeCell ref="D3:D4"/>
    <mergeCell ref="G3:H3"/>
    <mergeCell ref="E3:F3"/>
  </mergeCells>
  <pageMargins left="0.31496062992125984" right="0.31496062992125984" top="0.55118110236220474" bottom="0.35433070866141736" header="0.31496062992125984" footer="0.31496062992125984"/>
  <pageSetup paperSize="9" scale="68" fitToHeight="19" orientation="landscape" r:id="rId1"/>
  <headerFooter differentFirst="1">
    <oddHeader>&amp;C&amp;P</oddHeader>
  </headerFooter>
  <rowBreaks count="3" manualBreakCount="3">
    <brk id="27" max="7" man="1"/>
    <brk id="55" max="7" man="1"/>
    <brk id="7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Листопад</vt:lpstr>
      <vt:lpstr>Листопад!Заголовки_для_печати</vt:lpstr>
      <vt:lpstr>Листопад!Область_печати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220FU6</cp:lastModifiedBy>
  <cp:lastPrinted>2023-11-24T06:13:21Z</cp:lastPrinted>
  <dcterms:created xsi:type="dcterms:W3CDTF">2023-10-10T10:38:57Z</dcterms:created>
  <dcterms:modified xsi:type="dcterms:W3CDTF">2023-11-24T06:48:11Z</dcterms:modified>
</cp:coreProperties>
</file>