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0 сесія 08.12.2023\№504 Зміни бюджет 23 р\"/>
    </mc:Choice>
  </mc:AlternateContent>
  <xr:revisionPtr revIDLastSave="0" documentId="13_ncr:1_{DE06FFFD-E9B6-46E5-8577-D69C4D32C71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4" r:id="rId1"/>
  </sheets>
  <definedNames>
    <definedName name="_xlnm.Print_Area" localSheetId="0">Лист1!$A$1:$F$98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5" i="4" l="1"/>
  <c r="C94" i="4" s="1"/>
  <c r="E94" i="4"/>
  <c r="D94" i="4"/>
  <c r="C93" i="4"/>
  <c r="D92" i="4"/>
  <c r="C92" i="4" s="1"/>
  <c r="C91" i="4"/>
  <c r="C90" i="4"/>
  <c r="D89" i="4"/>
  <c r="C89" i="4" s="1"/>
  <c r="E88" i="4"/>
  <c r="E84" i="4" s="1"/>
  <c r="D88" i="4"/>
  <c r="C88" i="4" s="1"/>
  <c r="C87" i="4"/>
  <c r="C86" i="4"/>
  <c r="C85" i="4"/>
  <c r="F84" i="4"/>
  <c r="C83" i="4"/>
  <c r="E82" i="4"/>
  <c r="D82" i="4"/>
  <c r="C82" i="4" s="1"/>
  <c r="F81" i="4"/>
  <c r="F80" i="4" s="1"/>
  <c r="C78" i="4"/>
  <c r="E77" i="4"/>
  <c r="C77" i="4"/>
  <c r="F76" i="4"/>
  <c r="E76" i="4"/>
  <c r="E75" i="4" s="1"/>
  <c r="F75" i="4"/>
  <c r="F74" i="4" s="1"/>
  <c r="F71" i="4" s="1"/>
  <c r="F79" i="4" s="1"/>
  <c r="C73" i="4"/>
  <c r="F72" i="4"/>
  <c r="E72" i="4"/>
  <c r="C72" i="4" s="1"/>
  <c r="C70" i="4"/>
  <c r="C69" i="4"/>
  <c r="E68" i="4"/>
  <c r="E66" i="4" s="1"/>
  <c r="E51" i="4" s="1"/>
  <c r="C68" i="4"/>
  <c r="D67" i="4"/>
  <c r="D66" i="4" s="1"/>
  <c r="C67" i="4"/>
  <c r="C65" i="4"/>
  <c r="D64" i="4"/>
  <c r="C64" i="4" s="1"/>
  <c r="D63" i="4"/>
  <c r="C63" i="4" s="1"/>
  <c r="D62" i="4"/>
  <c r="C62" i="4" s="1"/>
  <c r="D61" i="4"/>
  <c r="C61" i="4" s="1"/>
  <c r="D60" i="4"/>
  <c r="C60" i="4" s="1"/>
  <c r="D59" i="4"/>
  <c r="D58" i="4" s="1"/>
  <c r="C58" i="4" s="1"/>
  <c r="D57" i="4"/>
  <c r="C57" i="4" s="1"/>
  <c r="D56" i="4"/>
  <c r="C56" i="4" s="1"/>
  <c r="D55" i="4"/>
  <c r="C55" i="4" s="1"/>
  <c r="D54" i="4"/>
  <c r="C54" i="4" s="1"/>
  <c r="C53" i="4"/>
  <c r="E50" i="4"/>
  <c r="C50" i="4" s="1"/>
  <c r="D48" i="4"/>
  <c r="C48" i="4" s="1"/>
  <c r="D47" i="4"/>
  <c r="C47" i="4" s="1"/>
  <c r="D46" i="4"/>
  <c r="C46" i="4" s="1"/>
  <c r="D45" i="4"/>
  <c r="C45" i="4" s="1"/>
  <c r="C44" i="4" s="1"/>
  <c r="D43" i="4"/>
  <c r="C43" i="4"/>
  <c r="D42" i="4"/>
  <c r="C42" i="4"/>
  <c r="D41" i="4"/>
  <c r="C41" i="4"/>
  <c r="C40" i="4"/>
  <c r="D39" i="4"/>
  <c r="D38" i="4"/>
  <c r="C38" i="4" s="1"/>
  <c r="D37" i="4"/>
  <c r="C37" i="4" s="1"/>
  <c r="D36" i="4"/>
  <c r="C36" i="4" s="1"/>
  <c r="D35" i="4"/>
  <c r="C35" i="4" s="1"/>
  <c r="D31" i="4"/>
  <c r="C31" i="4" s="1"/>
  <c r="D30" i="4"/>
  <c r="C30" i="4" s="1"/>
  <c r="D28" i="4"/>
  <c r="C28" i="4" s="1"/>
  <c r="D27" i="4"/>
  <c r="C27" i="4" s="1"/>
  <c r="D26" i="4"/>
  <c r="C26" i="4" s="1"/>
  <c r="D23" i="4"/>
  <c r="C23" i="4" s="1"/>
  <c r="D21" i="4"/>
  <c r="C21" i="4" s="1"/>
  <c r="D20" i="4"/>
  <c r="C20" i="4" s="1"/>
  <c r="D19" i="4"/>
  <c r="C19" i="4" s="1"/>
  <c r="D52" i="4" l="1"/>
  <c r="F96" i="4"/>
  <c r="D18" i="4"/>
  <c r="C18" i="4" s="1"/>
  <c r="D34" i="4"/>
  <c r="D33" i="4" s="1"/>
  <c r="D32" i="4" s="1"/>
  <c r="C32" i="4" s="1"/>
  <c r="C39" i="4"/>
  <c r="D44" i="4"/>
  <c r="E49" i="4"/>
  <c r="C66" i="4"/>
  <c r="D22" i="4"/>
  <c r="C22" i="4" s="1"/>
  <c r="C59" i="4"/>
  <c r="E81" i="4"/>
  <c r="E80" i="4" s="1"/>
  <c r="C33" i="4"/>
  <c r="C34" i="4"/>
  <c r="D51" i="4"/>
  <c r="C51" i="4" s="1"/>
  <c r="C75" i="4"/>
  <c r="E74" i="4"/>
  <c r="D84" i="4"/>
  <c r="C52" i="4"/>
  <c r="C76" i="4"/>
  <c r="D25" i="4"/>
  <c r="D29" i="4"/>
  <c r="C29" i="4" s="1"/>
  <c r="E17" i="4" l="1"/>
  <c r="C49" i="4"/>
  <c r="C25" i="4"/>
  <c r="D24" i="4"/>
  <c r="C84" i="4"/>
  <c r="D81" i="4"/>
  <c r="E71" i="4"/>
  <c r="C74" i="4"/>
  <c r="C71" i="4" l="1"/>
  <c r="E79" i="4"/>
  <c r="E96" i="4" s="1"/>
  <c r="C81" i="4"/>
  <c r="D80" i="4"/>
  <c r="C80" i="4" s="1"/>
  <c r="C24" i="4"/>
  <c r="D17" i="4"/>
  <c r="C17" i="4" l="1"/>
  <c r="D79" i="4"/>
  <c r="C79" i="4" l="1"/>
  <c r="D96" i="4"/>
  <c r="C96" i="4" s="1"/>
</calcChain>
</file>

<file path=xl/sharedStrings.xml><?xml version="1.0" encoding="utf-8"?>
<sst xmlns="http://schemas.openxmlformats.org/spreadsheetml/2006/main" count="159" uniqueCount="158">
  <si>
    <t>(код бюджету)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</si>
  <si>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</si>
  <si>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</si>
  <si>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</si>
  <si>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</si>
  <si>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</si>
  <si>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</si>
  <si>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</si>
  <si>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Одеського району Одеської області</t>
  </si>
  <si>
    <t>Додаток 1</t>
  </si>
  <si>
    <t>грн</t>
  </si>
  <si>
    <t>Найменування згідно з Класифікацією доходів бюджету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</si>
  <si>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</si>
  <si>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</si>
  <si>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</si>
  <si>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</si>
  <si>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</si>
  <si>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</si>
  <si>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</si>
  <si>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</si>
  <si>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</si>
  <si>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</si>
  <si>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</si>
  <si>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</si>
  <si>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</si>
  <si>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</si>
  <si>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</si>
  <si>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</si>
  <si>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</si>
  <si>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</si>
  <si>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</si>
  <si>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</si>
  <si>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</si>
  <si>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</si>
  <si>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</si>
  <si>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</si>
  <si>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</si>
  <si>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</si>
  <si>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</si>
  <si>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</si>
  <si>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</si>
  <si>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</si>
  <si>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</si>
  <si>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</si>
  <si>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</si>
  <si>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</si>
  <si>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</si>
  <si>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</si>
  <si>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</si>
  <si>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</si>
  <si>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</si>
  <si>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</si>
  <si>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</si>
  <si>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</si>
  <si>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</si>
  <si>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</si>
  <si>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</si>
  <si>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</si>
  <si>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</si>
  <si>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</si>
  <si>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</si>
  <si>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</si>
  <si>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</si>
  <si>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</si>
  <si>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</si>
  <si>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</si>
  <si>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</si>
  <si>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</si>
  <si>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</si>
  <si>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</si>
  <si>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</si>
  <si>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</si>
  <si>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</si>
  <si>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</si>
  <si>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</si>
  <si>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</si>
  <si>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</si>
  <si>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</si>
  <si>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</si>
  <si>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</si>
  <si>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</si>
  <si>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</si>
  <si>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</si>
  <si>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</si>
  <si>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</si>
  <si>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</si>
  <si>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</si>
  <si>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</si>
  <si>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</si>
  <si>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</si>
  <si>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</si>
  <si>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</si>
  <si>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</si>
  <si>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</si>
  <si>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</si>
  <si>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</si>
  <si>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</si>
  <si>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</si>
  <si>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</si>
  <si>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</si>
  <si>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</si>
  <si>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</si>
  <si>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</si>
  <si>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</si>
  <si>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</si>
  <si>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</si>
  <si>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</si>
  <si>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</si>
  <si>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</si>
  <si>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</si>
  <si>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</si>
  <si>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</si>
  <si>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</si>
  <si>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</si>
  <si>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</si>
  <si>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</si>
  <si>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</si>
  <si>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</si>
  <si>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</si>
  <si>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</si>
  <si>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</si>
  <si>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</si>
  <si>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</si>
  <si>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</si>
  <si>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</si>
  <si>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</si>
  <si>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</si>
  <si>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</si>
  <si>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</si>
  <si>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</si>
  <si>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</si>
  <si>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</si>
  <si>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</si>
  <si>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</si>
  <si>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</si>
  <si>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</si>
  <si>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</si>
  <si>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"Додаток 1</t>
  </si>
  <si>
    <t>від 20.12.2022  № 284 - VIII"</t>
  </si>
  <si>
    <t>Доходи  бюджету Чорноморської міської територіальної громади на 2023 рік</t>
  </si>
  <si>
    <t>1558900000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</si>
  <si>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</si>
  <si>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</si>
  <si>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</si>
  <si>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Від Європейського Союзу, урядів іноземних держав, міжнародних організацій, донорських установ</t>
  </si>
  <si>
    <t>Гранти, що надійшли до місцевих бюджетів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</si>
  <si>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</si>
  <si>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</si>
  <si>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31000000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</si>
  <si>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</si>
  <si>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</si>
  <si>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Начальник фінансового управління</t>
  </si>
  <si>
    <t>Ольга ЯКОВЕНКО</t>
  </si>
  <si>
    <t>до рішення Чорноморської міської ради</t>
  </si>
  <si>
    <t xml:space="preserve">до рішення Чорноморської міської ради </t>
  </si>
  <si>
    <t xml:space="preserve"> Субвенція з місцевого бюджету на виконання інвестиційних проектів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</si>
  <si>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</si>
  <si>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від  08.12. 2023  № 504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</si>
</sst>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_₴_-;\-* #,##0\ _₴_-;_-* &quot;-&quot;\ _₴_-;_-@_-"/>
    <numFmt numFmtId="165" formatCode="#,##0.00_ ;\-#,##0.00\ "/>
    <numFmt numFmtId="166" formatCode="#,##0;\-#,##0;#,&quot;-&quot;"/>
    <numFmt numFmtId="167" formatCode="#,##0.00;\-#,##0.00;#.00,&quot;-&quot;"/>
  </numFmts>
  <fonts count="19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56">
    <xf numFmtId="0" fontId="0" fillId="0" borderId="0" xfId="0"/>
    <xf numFmtId="0" fontId="1" fillId="2" borderId="0" xfId="0" applyFont="1" applyFill="1"/>
    <xf numFmtId="0" fontId="4" fillId="0" borderId="0" xfId="0" applyFont="1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167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167" fontId="1" fillId="0" borderId="1" xfId="0" applyNumberFormat="1" applyFont="1" applyBorder="1" applyAlignment="1">
      <alignment horizontal="right" vertical="center"/>
    </xf>
    <xf numFmtId="165" fontId="1" fillId="0" borderId="0" xfId="0" applyNumberFormat="1" applyFont="1"/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1" fillId="0" borderId="0" xfId="0" applyFont="1"/>
    <xf numFmtId="0" fontId="1" fillId="2" borderId="0" xfId="0" applyFont="1" applyFill="1" applyAlignment="1">
      <alignment horizontal="left"/>
    </xf>
    <xf numFmtId="167" fontId="1" fillId="0" borderId="0" xfId="0" applyNumberFormat="1" applyFont="1"/>
    <xf numFmtId="166" fontId="1" fillId="0" borderId="0" xfId="0" applyNumberFormat="1" applyFont="1"/>
    <xf numFmtId="0" fontId="13" fillId="0" borderId="2" xfId="1" applyFont="1" applyBorder="1" applyAlignment="1">
      <alignment horizontal="left" vertical="top" wrapText="1"/>
    </xf>
    <xf numFmtId="0" fontId="10" fillId="0" borderId="2" xfId="1" applyFont="1" applyBorder="1" applyAlignment="1">
      <alignment horizontal="left" vertical="top" wrapText="1"/>
    </xf>
    <xf numFmtId="0" fontId="13" fillId="2" borderId="1" xfId="0" applyFont="1" applyFill="1" applyBorder="1" applyAlignment="1">
      <alignment vertical="center" wrapText="1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0" fontId="14" fillId="0" borderId="1" xfId="0" applyFont="1" applyBorder="1" applyAlignment="1">
      <alignment vertical="center" wrapText="1"/>
    </xf>
    <xf numFmtId="0" fontId="3" fillId="0" borderId="0" xfId="0" quotePrefix="1" applyFont="1" applyAlignment="1">
      <alignment horizontal="left"/>
    </xf>
    <xf numFmtId="14" fontId="1" fillId="0" borderId="0" xfId="0" applyNumberFormat="1" applyFont="1"/>
    <xf numFmtId="167" fontId="1" fillId="2" borderId="1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vertical="center"/>
    </xf>
    <xf numFmtId="3" fontId="15" fillId="2" borderId="0" xfId="0" applyNumberFormat="1" applyFont="1" applyFill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3" fontId="15" fillId="0" borderId="0" xfId="0" applyNumberFormat="1" applyFont="1" applyAlignment="1">
      <alignment vertical="center"/>
    </xf>
    <xf numFmtId="167" fontId="1" fillId="0" borderId="1" xfId="0" applyNumberFormat="1" applyFont="1" applyBorder="1" applyAlignment="1">
      <alignment horizontal="left" vertical="center"/>
    </xf>
    <xf numFmtId="167" fontId="10" fillId="2" borderId="1" xfId="0" applyNumberFormat="1" applyFont="1" applyFill="1" applyBorder="1" applyAlignment="1">
      <alignment horizontal="right" vertical="center" wrapText="1"/>
    </xf>
    <xf numFmtId="167" fontId="13" fillId="2" borderId="1" xfId="0" applyNumberFormat="1" applyFont="1" applyFill="1" applyBorder="1" applyAlignment="1">
      <alignment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7" fontId="13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167" fontId="16" fillId="0" borderId="0" xfId="0" applyNumberFormat="1" applyFont="1" applyAlignment="1">
      <alignment horizontal="right"/>
    </xf>
    <xf numFmtId="167" fontId="13" fillId="2" borderId="1" xfId="0" applyNumberFormat="1" applyFont="1" applyFill="1" applyBorder="1" applyAlignment="1">
      <alignment horizontal="right" vertical="center" wrapText="1"/>
    </xf>
    <xf numFmtId="167" fontId="10" fillId="2" borderId="1" xfId="0" applyNumberFormat="1" applyFont="1" applyFill="1" applyBorder="1" applyAlignment="1">
      <alignment horizontal="center" vertical="center" wrapText="1"/>
    </xf>
    <xf numFmtId="167" fontId="17" fillId="0" borderId="1" xfId="0" applyNumberFormat="1" applyFont="1" applyBorder="1" applyAlignment="1">
      <alignment horizontal="right" vertical="center" wrapText="1"/>
    </xf>
    <xf numFmtId="167" fontId="17" fillId="2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7" fontId="18" fillId="0" borderId="1" xfId="0" applyNumberFormat="1" applyFont="1" applyBorder="1" applyAlignment="1">
      <alignment horizontal="right" vertical="center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3"/>
  <sheetViews>
    <sheetView tabSelected="1" view="pageBreakPreview" zoomScale="60" zoomScaleNormal="100" workbookViewId="0">
      <selection activeCell="D3" sqref="D3"/>
    </sheetView>
  </sheetViews>
  <sheetFormatPr defaultColWidth="9.109375" defaultRowHeight="15.6" x14ac:dyDescent="0.3"/>
  <cols>
    <col min="1" max="1" width="11.33203125" style="3" customWidth="1"/>
    <col min="2" max="2" width="69.44140625" style="3" customWidth="1"/>
    <col min="3" max="3" width="19.44140625" style="3" customWidth="1"/>
    <col min="4" max="4" width="19.88671875" style="3" customWidth="1"/>
    <col min="5" max="5" width="18.109375" style="3" customWidth="1"/>
    <col min="6" max="6" width="15.6640625" style="3" customWidth="1"/>
    <col min="7" max="7" width="22" style="3" customWidth="1"/>
    <col min="8" max="16384" width="9.109375" style="3"/>
  </cols>
  <sheetData>
    <row r="1" spans="1:7" x14ac:dyDescent="0.3">
      <c r="D1" s="3" t="s">
        <v>9</v>
      </c>
    </row>
    <row r="2" spans="1:7" x14ac:dyDescent="0.3">
      <c r="D2" s="3" t="s">
        <v>153</v>
      </c>
    </row>
    <row r="3" spans="1:7" x14ac:dyDescent="0.3">
      <c r="D3" s="1" t="s">
        <v>157</v>
      </c>
    </row>
    <row r="5" spans="1:7" x14ac:dyDescent="0.3">
      <c r="A5" s="2"/>
      <c r="D5" s="3" t="s">
        <v>137</v>
      </c>
    </row>
    <row r="6" spans="1:7" x14ac:dyDescent="0.3">
      <c r="A6" s="4"/>
      <c r="D6" s="3" t="s">
        <v>154</v>
      </c>
    </row>
    <row r="7" spans="1:7" x14ac:dyDescent="0.3">
      <c r="D7" s="3" t="s">
        <v>8</v>
      </c>
    </row>
    <row r="8" spans="1:7" x14ac:dyDescent="0.3">
      <c r="D8" s="1" t="s">
        <v>138</v>
      </c>
    </row>
    <row r="10" spans="1:7" ht="18" x14ac:dyDescent="0.3">
      <c r="A10" s="53" t="s">
        <v>139</v>
      </c>
      <c r="B10" s="54"/>
      <c r="C10" s="54"/>
      <c r="D10" s="54"/>
      <c r="E10" s="54"/>
      <c r="F10" s="54"/>
    </row>
    <row r="11" spans="1:7" x14ac:dyDescent="0.3">
      <c r="A11" s="27" t="s">
        <v>140</v>
      </c>
      <c r="G11" s="28"/>
    </row>
    <row r="12" spans="1:7" x14ac:dyDescent="0.3">
      <c r="A12" s="3" t="s">
        <v>0</v>
      </c>
      <c r="F12" s="5" t="s">
        <v>10</v>
      </c>
    </row>
    <row r="13" spans="1:7" x14ac:dyDescent="0.3">
      <c r="A13" s="55" t="s">
        <v>1</v>
      </c>
      <c r="B13" s="55" t="s">
        <v>11</v>
      </c>
      <c r="C13" s="55" t="s">
        <v>2</v>
      </c>
      <c r="D13" s="55" t="s">
        <v>3</v>
      </c>
      <c r="E13" s="55" t="s">
        <v>4</v>
      </c>
      <c r="F13" s="55"/>
    </row>
    <row r="14" spans="1:7" x14ac:dyDescent="0.3">
      <c r="A14" s="55"/>
      <c r="B14" s="55"/>
      <c r="C14" s="55"/>
      <c r="D14" s="55"/>
      <c r="E14" s="55" t="s">
        <v>5</v>
      </c>
      <c r="F14" s="55" t="s">
        <v>6</v>
      </c>
    </row>
    <row r="15" spans="1:7" ht="42" customHeight="1" x14ac:dyDescent="0.3">
      <c r="A15" s="55"/>
      <c r="B15" s="55"/>
      <c r="C15" s="55"/>
      <c r="D15" s="55"/>
      <c r="E15" s="55"/>
      <c r="F15" s="55"/>
    </row>
    <row r="16" spans="1:7" x14ac:dyDescent="0.3">
      <c r="A16" s="6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</row>
    <row r="17" spans="1:6" x14ac:dyDescent="0.3">
      <c r="A17" s="7" t="s">
        <v>12</v>
      </c>
      <c r="B17" s="7" t="s">
        <v>13</v>
      </c>
      <c r="C17" s="11">
        <f>D17+E17</f>
        <v>929113500</v>
      </c>
      <c r="D17" s="11">
        <f>D18+D22+D24+D32</f>
        <v>928791000</v>
      </c>
      <c r="E17" s="11">
        <f>E49</f>
        <v>322500</v>
      </c>
      <c r="F17" s="11"/>
    </row>
    <row r="18" spans="1:6" ht="31.2" x14ac:dyDescent="0.3">
      <c r="A18" s="7" t="s">
        <v>14</v>
      </c>
      <c r="B18" s="7" t="s">
        <v>15</v>
      </c>
      <c r="C18" s="11">
        <f>D18+E18</f>
        <v>624492800</v>
      </c>
      <c r="D18" s="11">
        <f>D19+D20</f>
        <v>624492800</v>
      </c>
      <c r="E18" s="11"/>
      <c r="F18" s="11"/>
    </row>
    <row r="19" spans="1:6" x14ac:dyDescent="0.3">
      <c r="A19" s="7" t="s">
        <v>16</v>
      </c>
      <c r="B19" s="7" t="s">
        <v>17</v>
      </c>
      <c r="C19" s="11">
        <f>D19+E19</f>
        <v>624241000</v>
      </c>
      <c r="D19" s="11">
        <f>625748200+72100-1097000-482300</f>
        <v>624241000</v>
      </c>
      <c r="E19" s="11"/>
      <c r="F19" s="11"/>
    </row>
    <row r="20" spans="1:6" x14ac:dyDescent="0.3">
      <c r="A20" s="7" t="s">
        <v>18</v>
      </c>
      <c r="B20" s="7" t="s">
        <v>19</v>
      </c>
      <c r="C20" s="11">
        <f>D20+E20</f>
        <v>251800</v>
      </c>
      <c r="D20" s="11">
        <f>D21</f>
        <v>251800</v>
      </c>
      <c r="E20" s="11"/>
      <c r="F20" s="11"/>
    </row>
    <row r="21" spans="1:6" ht="31.2" x14ac:dyDescent="0.3">
      <c r="A21" s="8" t="s">
        <v>20</v>
      </c>
      <c r="B21" s="8" t="s">
        <v>21</v>
      </c>
      <c r="C21" s="13">
        <f>D21+E21</f>
        <v>251800</v>
      </c>
      <c r="D21" s="13">
        <f>101800+150000</f>
        <v>251800</v>
      </c>
      <c r="E21" s="13"/>
      <c r="F21" s="13"/>
    </row>
    <row r="22" spans="1:6" x14ac:dyDescent="0.3">
      <c r="A22" s="7" t="s">
        <v>22</v>
      </c>
      <c r="B22" s="7" t="s">
        <v>23</v>
      </c>
      <c r="C22" s="11">
        <f t="shared" ref="C22:C33" si="0">D22+E22</f>
        <v>7300</v>
      </c>
      <c r="D22" s="11">
        <f>D23</f>
        <v>7300</v>
      </c>
      <c r="E22" s="11"/>
      <c r="F22" s="11"/>
    </row>
    <row r="23" spans="1:6" ht="31.2" x14ac:dyDescent="0.3">
      <c r="A23" s="8" t="s">
        <v>24</v>
      </c>
      <c r="B23" s="8" t="s">
        <v>25</v>
      </c>
      <c r="C23" s="13">
        <f t="shared" si="0"/>
        <v>7300</v>
      </c>
      <c r="D23" s="13">
        <f>7500-1000+1000-200</f>
        <v>7300</v>
      </c>
      <c r="E23" s="13"/>
      <c r="F23" s="13"/>
    </row>
    <row r="24" spans="1:6" x14ac:dyDescent="0.3">
      <c r="A24" s="7" t="s">
        <v>26</v>
      </c>
      <c r="B24" s="7" t="s">
        <v>27</v>
      </c>
      <c r="C24" s="11">
        <f t="shared" si="0"/>
        <v>37445000</v>
      </c>
      <c r="D24" s="11">
        <f>D25+D27+D29</f>
        <v>37445000</v>
      </c>
      <c r="E24" s="11"/>
      <c r="F24" s="11"/>
    </row>
    <row r="25" spans="1:6" ht="31.2" x14ac:dyDescent="0.3">
      <c r="A25" s="7" t="s">
        <v>28</v>
      </c>
      <c r="B25" s="7" t="s">
        <v>29</v>
      </c>
      <c r="C25" s="11">
        <f t="shared" si="0"/>
        <v>2395000</v>
      </c>
      <c r="D25" s="11">
        <f>D26</f>
        <v>2395000</v>
      </c>
      <c r="E25" s="11"/>
      <c r="F25" s="11"/>
    </row>
    <row r="26" spans="1:6" x14ac:dyDescent="0.3">
      <c r="A26" s="8" t="s">
        <v>30</v>
      </c>
      <c r="B26" s="8" t="s">
        <v>31</v>
      </c>
      <c r="C26" s="13">
        <f t="shared" si="0"/>
        <v>2395000</v>
      </c>
      <c r="D26" s="13">
        <f>2500000-105000</f>
        <v>2395000</v>
      </c>
      <c r="E26" s="13"/>
      <c r="F26" s="13"/>
    </row>
    <row r="27" spans="1:6" ht="31.2" x14ac:dyDescent="0.3">
      <c r="A27" s="7" t="s">
        <v>32</v>
      </c>
      <c r="B27" s="7" t="s">
        <v>33</v>
      </c>
      <c r="C27" s="11">
        <f t="shared" si="0"/>
        <v>8650000</v>
      </c>
      <c r="D27" s="11">
        <f>D28</f>
        <v>8650000</v>
      </c>
      <c r="E27" s="11"/>
      <c r="F27" s="11"/>
    </row>
    <row r="28" spans="1:6" x14ac:dyDescent="0.3">
      <c r="A28" s="8" t="s">
        <v>34</v>
      </c>
      <c r="B28" s="8" t="s">
        <v>31</v>
      </c>
      <c r="C28" s="13">
        <f t="shared" si="0"/>
        <v>8650000</v>
      </c>
      <c r="D28" s="13">
        <f>8350000+300000</f>
        <v>8650000</v>
      </c>
      <c r="E28" s="13"/>
      <c r="F28" s="13"/>
    </row>
    <row r="29" spans="1:6" ht="31.2" x14ac:dyDescent="0.3">
      <c r="A29" s="7" t="s">
        <v>35</v>
      </c>
      <c r="B29" s="7" t="s">
        <v>36</v>
      </c>
      <c r="C29" s="11">
        <f>D29+E29</f>
        <v>26400000</v>
      </c>
      <c r="D29" s="11">
        <f>D30+D31</f>
        <v>26400000</v>
      </c>
      <c r="E29" s="13"/>
      <c r="F29" s="13"/>
    </row>
    <row r="30" spans="1:6" s="24" customFormat="1" ht="78" x14ac:dyDescent="0.3">
      <c r="A30" s="12">
        <v>14040100</v>
      </c>
      <c r="B30" s="12" t="s">
        <v>133</v>
      </c>
      <c r="C30" s="13">
        <f>D30+E30</f>
        <v>13800000</v>
      </c>
      <c r="D30" s="13">
        <f>13300000+500000</f>
        <v>13800000</v>
      </c>
      <c r="E30" s="36"/>
      <c r="F30" s="36"/>
    </row>
    <row r="31" spans="1:6" s="25" customFormat="1" ht="62.4" x14ac:dyDescent="0.3">
      <c r="A31" s="12">
        <v>14040200</v>
      </c>
      <c r="B31" s="8" t="s">
        <v>134</v>
      </c>
      <c r="C31" s="13">
        <f>D31+E31</f>
        <v>12600000</v>
      </c>
      <c r="D31" s="13">
        <f>12300000+300000</f>
        <v>12600000</v>
      </c>
      <c r="E31" s="13"/>
      <c r="F31" s="13"/>
    </row>
    <row r="32" spans="1:6" x14ac:dyDescent="0.3">
      <c r="A32" s="7" t="s">
        <v>37</v>
      </c>
      <c r="B32" s="7" t="s">
        <v>38</v>
      </c>
      <c r="C32" s="11">
        <f t="shared" si="0"/>
        <v>266845900</v>
      </c>
      <c r="D32" s="11">
        <f>D33+D47+D48</f>
        <v>266845900</v>
      </c>
      <c r="E32" s="11"/>
      <c r="F32" s="11"/>
    </row>
    <row r="33" spans="1:6" x14ac:dyDescent="0.3">
      <c r="A33" s="7" t="s">
        <v>39</v>
      </c>
      <c r="B33" s="7" t="s">
        <v>40</v>
      </c>
      <c r="C33" s="11">
        <f t="shared" si="0"/>
        <v>184872900</v>
      </c>
      <c r="D33" s="11">
        <f>D34+D39+D44</f>
        <v>184872900</v>
      </c>
      <c r="E33" s="11"/>
      <c r="F33" s="11"/>
    </row>
    <row r="34" spans="1:6" x14ac:dyDescent="0.3">
      <c r="A34" s="7"/>
      <c r="B34" s="7" t="s">
        <v>41</v>
      </c>
      <c r="C34" s="11">
        <f>SUM(C35:C38)</f>
        <v>31865000</v>
      </c>
      <c r="D34" s="11">
        <f>SUM(D35:D38)</f>
        <v>31865000</v>
      </c>
      <c r="E34" s="11"/>
      <c r="F34" s="11"/>
    </row>
    <row r="35" spans="1:6" ht="46.8" x14ac:dyDescent="0.3">
      <c r="A35" s="8" t="s">
        <v>42</v>
      </c>
      <c r="B35" s="8" t="s">
        <v>43</v>
      </c>
      <c r="C35" s="13">
        <f t="shared" ref="C35:C37" si="1">D35+E35</f>
        <v>70000</v>
      </c>
      <c r="D35" s="13">
        <f>60000+10000</f>
        <v>70000</v>
      </c>
      <c r="E35" s="13"/>
      <c r="F35" s="13"/>
    </row>
    <row r="36" spans="1:6" ht="46.8" x14ac:dyDescent="0.3">
      <c r="A36" s="8" t="s">
        <v>44</v>
      </c>
      <c r="B36" s="8" t="s">
        <v>45</v>
      </c>
      <c r="C36" s="13">
        <f t="shared" si="1"/>
        <v>2500000</v>
      </c>
      <c r="D36" s="13">
        <f>2100000+50000+150000+200000</f>
        <v>2500000</v>
      </c>
      <c r="E36" s="13"/>
      <c r="F36" s="13"/>
    </row>
    <row r="37" spans="1:6" ht="46.8" x14ac:dyDescent="0.3">
      <c r="A37" s="8" t="s">
        <v>46</v>
      </c>
      <c r="B37" s="8" t="s">
        <v>47</v>
      </c>
      <c r="C37" s="13">
        <f t="shared" si="1"/>
        <v>10400000</v>
      </c>
      <c r="D37" s="13">
        <f>8700000+500000+700000+100000+400000</f>
        <v>10400000</v>
      </c>
      <c r="E37" s="13"/>
      <c r="F37" s="13"/>
    </row>
    <row r="38" spans="1:6" ht="46.8" x14ac:dyDescent="0.3">
      <c r="A38" s="8" t="s">
        <v>48</v>
      </c>
      <c r="B38" s="8" t="s">
        <v>49</v>
      </c>
      <c r="C38" s="13">
        <f>D38+E38</f>
        <v>18895000</v>
      </c>
      <c r="D38" s="13">
        <f>17895000+1000000</f>
        <v>18895000</v>
      </c>
      <c r="E38" s="13"/>
      <c r="F38" s="13"/>
    </row>
    <row r="39" spans="1:6" x14ac:dyDescent="0.3">
      <c r="A39" s="8"/>
      <c r="B39" s="7" t="s">
        <v>50</v>
      </c>
      <c r="C39" s="11">
        <f>SUM(C40:C43)</f>
        <v>152810000</v>
      </c>
      <c r="D39" s="11">
        <f>SUM(D40:D43)</f>
        <v>152810000</v>
      </c>
      <c r="E39" s="13"/>
      <c r="F39" s="13"/>
    </row>
    <row r="40" spans="1:6" x14ac:dyDescent="0.3">
      <c r="A40" s="8" t="s">
        <v>51</v>
      </c>
      <c r="B40" s="8" t="s">
        <v>52</v>
      </c>
      <c r="C40" s="13">
        <f t="shared" ref="C40:C42" si="2">D40+E40</f>
        <v>48400000</v>
      </c>
      <c r="D40" s="13">
        <v>48400000</v>
      </c>
      <c r="E40" s="13"/>
      <c r="F40" s="13"/>
    </row>
    <row r="41" spans="1:6" x14ac:dyDescent="0.3">
      <c r="A41" s="8" t="s">
        <v>53</v>
      </c>
      <c r="B41" s="8" t="s">
        <v>54</v>
      </c>
      <c r="C41" s="13">
        <f t="shared" si="2"/>
        <v>93220000</v>
      </c>
      <c r="D41" s="13">
        <f>93720000-500000</f>
        <v>93220000</v>
      </c>
      <c r="E41" s="13"/>
      <c r="F41" s="13"/>
    </row>
    <row r="42" spans="1:6" x14ac:dyDescent="0.3">
      <c r="A42" s="8" t="s">
        <v>55</v>
      </c>
      <c r="B42" s="8" t="s">
        <v>56</v>
      </c>
      <c r="C42" s="13">
        <f t="shared" si="2"/>
        <v>1570000</v>
      </c>
      <c r="D42" s="13">
        <f>1320000+250000</f>
        <v>1570000</v>
      </c>
      <c r="E42" s="13"/>
      <c r="F42" s="13"/>
    </row>
    <row r="43" spans="1:6" x14ac:dyDescent="0.3">
      <c r="A43" s="8" t="s">
        <v>57</v>
      </c>
      <c r="B43" s="8" t="s">
        <v>58</v>
      </c>
      <c r="C43" s="13">
        <f>D43+E43</f>
        <v>9620000</v>
      </c>
      <c r="D43" s="13">
        <f>9020000+600000</f>
        <v>9620000</v>
      </c>
      <c r="E43" s="13"/>
      <c r="F43" s="13"/>
    </row>
    <row r="44" spans="1:6" x14ac:dyDescent="0.3">
      <c r="A44" s="8"/>
      <c r="B44" s="7" t="s">
        <v>59</v>
      </c>
      <c r="C44" s="11">
        <f>SUM(C45:C46)</f>
        <v>197900</v>
      </c>
      <c r="D44" s="11">
        <f>SUM(D45:D46)</f>
        <v>197900</v>
      </c>
      <c r="E44" s="13"/>
      <c r="F44" s="13"/>
    </row>
    <row r="45" spans="1:6" x14ac:dyDescent="0.3">
      <c r="A45" s="8" t="s">
        <v>60</v>
      </c>
      <c r="B45" s="8" t="s">
        <v>61</v>
      </c>
      <c r="C45" s="13">
        <f t="shared" ref="C45:C57" si="3">D45+E45</f>
        <v>97900</v>
      </c>
      <c r="D45" s="13">
        <f>84000+13900</f>
        <v>97900</v>
      </c>
      <c r="E45" s="13"/>
      <c r="F45" s="13"/>
    </row>
    <row r="46" spans="1:6" x14ac:dyDescent="0.3">
      <c r="A46" s="8" t="s">
        <v>62</v>
      </c>
      <c r="B46" s="8" t="s">
        <v>63</v>
      </c>
      <c r="C46" s="13">
        <f t="shared" si="3"/>
        <v>100000</v>
      </c>
      <c r="D46" s="13">
        <f>110000-10000</f>
        <v>100000</v>
      </c>
      <c r="E46" s="13"/>
      <c r="F46" s="13"/>
    </row>
    <row r="47" spans="1:6" x14ac:dyDescent="0.3">
      <c r="A47" s="7" t="s">
        <v>64</v>
      </c>
      <c r="B47" s="7" t="s">
        <v>65</v>
      </c>
      <c r="C47" s="11">
        <f t="shared" si="3"/>
        <v>273000</v>
      </c>
      <c r="D47" s="11">
        <f>280000-5000-2000</f>
        <v>273000</v>
      </c>
      <c r="E47" s="11"/>
      <c r="F47" s="11"/>
    </row>
    <row r="48" spans="1:6" x14ac:dyDescent="0.3">
      <c r="A48" s="7" t="s">
        <v>66</v>
      </c>
      <c r="B48" s="7" t="s">
        <v>67</v>
      </c>
      <c r="C48" s="11">
        <f t="shared" si="3"/>
        <v>81700000</v>
      </c>
      <c r="D48" s="11">
        <f>70600000+13000000-500000-1400000</f>
        <v>81700000</v>
      </c>
      <c r="E48" s="11"/>
      <c r="F48" s="11"/>
    </row>
    <row r="49" spans="1:6" x14ac:dyDescent="0.3">
      <c r="A49" s="7" t="s">
        <v>68</v>
      </c>
      <c r="B49" s="7" t="s">
        <v>69</v>
      </c>
      <c r="C49" s="11">
        <f t="shared" si="3"/>
        <v>322500</v>
      </c>
      <c r="D49" s="11"/>
      <c r="E49" s="11">
        <f>E50</f>
        <v>322500</v>
      </c>
      <c r="F49" s="11"/>
    </row>
    <row r="50" spans="1:6" x14ac:dyDescent="0.3">
      <c r="A50" s="8" t="s">
        <v>70</v>
      </c>
      <c r="B50" s="8" t="s">
        <v>71</v>
      </c>
      <c r="C50" s="13">
        <f t="shared" si="3"/>
        <v>322500</v>
      </c>
      <c r="D50" s="13"/>
      <c r="E50" s="13">
        <f>315000+7500</f>
        <v>322500</v>
      </c>
      <c r="F50" s="13"/>
    </row>
    <row r="51" spans="1:6" x14ac:dyDescent="0.3">
      <c r="A51" s="7" t="s">
        <v>72</v>
      </c>
      <c r="B51" s="7" t="s">
        <v>73</v>
      </c>
      <c r="C51" s="11">
        <f t="shared" si="3"/>
        <v>20376300</v>
      </c>
      <c r="D51" s="11">
        <f>D52+D58+D66+D70</f>
        <v>13490500</v>
      </c>
      <c r="E51" s="11">
        <f>E66+E70</f>
        <v>6885800</v>
      </c>
      <c r="F51" s="11"/>
    </row>
    <row r="52" spans="1:6" x14ac:dyDescent="0.3">
      <c r="A52" s="7" t="s">
        <v>74</v>
      </c>
      <c r="B52" s="7" t="s">
        <v>75</v>
      </c>
      <c r="C52" s="11">
        <f>D52+E52</f>
        <v>689200</v>
      </c>
      <c r="D52" s="11">
        <f>SUM(D53:D57)</f>
        <v>689200</v>
      </c>
      <c r="E52" s="11"/>
      <c r="F52" s="11"/>
    </row>
    <row r="53" spans="1:6" ht="46.8" hidden="1" x14ac:dyDescent="0.3">
      <c r="A53" s="8" t="s">
        <v>76</v>
      </c>
      <c r="B53" s="8" t="s">
        <v>77</v>
      </c>
      <c r="C53" s="13">
        <f t="shared" si="3"/>
        <v>0</v>
      </c>
      <c r="D53" s="13"/>
      <c r="E53" s="13"/>
      <c r="F53" s="13"/>
    </row>
    <row r="54" spans="1:6" ht="62.4" x14ac:dyDescent="0.3">
      <c r="A54" s="12">
        <v>21080900</v>
      </c>
      <c r="B54" s="26" t="s">
        <v>135</v>
      </c>
      <c r="C54" s="13">
        <f t="shared" si="3"/>
        <v>5200</v>
      </c>
      <c r="D54" s="13">
        <f>7700-1000-1500</f>
        <v>5200</v>
      </c>
      <c r="E54" s="13"/>
      <c r="F54" s="13"/>
    </row>
    <row r="55" spans="1:6" ht="27.6" customHeight="1" x14ac:dyDescent="0.3">
      <c r="A55" s="8" t="s">
        <v>78</v>
      </c>
      <c r="B55" s="8" t="s">
        <v>79</v>
      </c>
      <c r="C55" s="13">
        <f t="shared" si="3"/>
        <v>202000</v>
      </c>
      <c r="D55" s="13">
        <f>280000-150000+35000+27000+10000</f>
        <v>202000</v>
      </c>
      <c r="E55" s="13"/>
      <c r="F55" s="13"/>
    </row>
    <row r="56" spans="1:6" ht="76.2" customHeight="1" x14ac:dyDescent="0.3">
      <c r="A56" s="8" t="s">
        <v>80</v>
      </c>
      <c r="B56" s="8" t="s">
        <v>136</v>
      </c>
      <c r="C56" s="13">
        <f t="shared" si="3"/>
        <v>465000</v>
      </c>
      <c r="D56" s="13">
        <f>440000+25000</f>
        <v>465000</v>
      </c>
      <c r="E56" s="13"/>
      <c r="F56" s="13"/>
    </row>
    <row r="57" spans="1:6" ht="62.4" x14ac:dyDescent="0.3">
      <c r="A57" s="8" t="s">
        <v>81</v>
      </c>
      <c r="B57" s="8" t="s">
        <v>82</v>
      </c>
      <c r="C57" s="13">
        <f t="shared" si="3"/>
        <v>17000</v>
      </c>
      <c r="D57" s="13">
        <f>12000+5000</f>
        <v>17000</v>
      </c>
      <c r="E57" s="13"/>
      <c r="F57" s="13"/>
    </row>
    <row r="58" spans="1:6" ht="31.2" x14ac:dyDescent="0.3">
      <c r="A58" s="7" t="s">
        <v>83</v>
      </c>
      <c r="B58" s="7" t="s">
        <v>84</v>
      </c>
      <c r="C58" s="11">
        <f>D58+E58</f>
        <v>11011000</v>
      </c>
      <c r="D58" s="11">
        <f>D59+D64+D65</f>
        <v>11011000</v>
      </c>
      <c r="E58" s="11"/>
      <c r="F58" s="11"/>
    </row>
    <row r="59" spans="1:6" x14ac:dyDescent="0.3">
      <c r="A59" s="7" t="s">
        <v>85</v>
      </c>
      <c r="B59" s="7" t="s">
        <v>86</v>
      </c>
      <c r="C59" s="11">
        <f>D59+E59</f>
        <v>6596000</v>
      </c>
      <c r="D59" s="11">
        <f>SUM(D60:D63)</f>
        <v>6596000</v>
      </c>
      <c r="E59" s="11"/>
      <c r="F59" s="11"/>
    </row>
    <row r="60" spans="1:6" ht="46.5" customHeight="1" x14ac:dyDescent="0.3">
      <c r="A60" s="8" t="s">
        <v>87</v>
      </c>
      <c r="B60" s="8" t="s">
        <v>88</v>
      </c>
      <c r="C60" s="13">
        <f>D60+E60</f>
        <v>173000</v>
      </c>
      <c r="D60" s="13">
        <f>170000+10000-7000</f>
        <v>173000</v>
      </c>
      <c r="E60" s="13"/>
      <c r="F60" s="13"/>
    </row>
    <row r="61" spans="1:6" ht="30.15" customHeight="1" x14ac:dyDescent="0.3">
      <c r="A61" s="8" t="s">
        <v>89</v>
      </c>
      <c r="B61" s="8" t="s">
        <v>90</v>
      </c>
      <c r="C61" s="13">
        <f t="shared" ref="C61:C64" si="4">D61+E61</f>
        <v>6157000</v>
      </c>
      <c r="D61" s="13">
        <f>6170000-13000</f>
        <v>6157000</v>
      </c>
      <c r="E61" s="13"/>
      <c r="F61" s="13"/>
    </row>
    <row r="62" spans="1:6" ht="31.2" x14ac:dyDescent="0.3">
      <c r="A62" s="8" t="s">
        <v>91</v>
      </c>
      <c r="B62" s="8" t="s">
        <v>92</v>
      </c>
      <c r="C62" s="13">
        <f t="shared" si="4"/>
        <v>235000</v>
      </c>
      <c r="D62" s="13">
        <f>220000+15000</f>
        <v>235000</v>
      </c>
      <c r="E62" s="13"/>
      <c r="F62" s="13"/>
    </row>
    <row r="63" spans="1:6" ht="81" customHeight="1" x14ac:dyDescent="0.3">
      <c r="A63" s="8" t="s">
        <v>93</v>
      </c>
      <c r="B63" s="8" t="s">
        <v>147</v>
      </c>
      <c r="C63" s="13">
        <f t="shared" si="4"/>
        <v>31000</v>
      </c>
      <c r="D63" s="13">
        <f>35000-2000-2000</f>
        <v>31000</v>
      </c>
      <c r="E63" s="13"/>
      <c r="F63" s="13"/>
    </row>
    <row r="64" spans="1:6" ht="47.25" customHeight="1" x14ac:dyDescent="0.3">
      <c r="A64" s="8" t="s">
        <v>94</v>
      </c>
      <c r="B64" s="8" t="s">
        <v>95</v>
      </c>
      <c r="C64" s="13">
        <f t="shared" si="4"/>
        <v>4250000</v>
      </c>
      <c r="D64" s="13">
        <f>4200000+50000</f>
        <v>4250000</v>
      </c>
      <c r="E64" s="13"/>
      <c r="F64" s="13"/>
    </row>
    <row r="65" spans="1:6" ht="18" customHeight="1" x14ac:dyDescent="0.3">
      <c r="A65" s="7" t="s">
        <v>96</v>
      </c>
      <c r="B65" s="7" t="s">
        <v>97</v>
      </c>
      <c r="C65" s="11">
        <f>D65</f>
        <v>165000</v>
      </c>
      <c r="D65" s="11">
        <v>165000</v>
      </c>
      <c r="E65" s="11"/>
      <c r="F65" s="11"/>
    </row>
    <row r="66" spans="1:6" ht="20.25" customHeight="1" x14ac:dyDescent="0.3">
      <c r="A66" s="7" t="s">
        <v>98</v>
      </c>
      <c r="B66" s="7" t="s">
        <v>99</v>
      </c>
      <c r="C66" s="11">
        <f>C68+C67+C69</f>
        <v>1835700</v>
      </c>
      <c r="D66" s="11">
        <f>D68+D67+D69</f>
        <v>1790300</v>
      </c>
      <c r="E66" s="11">
        <f>E68+E67+E69</f>
        <v>45400</v>
      </c>
      <c r="F66" s="11"/>
    </row>
    <row r="67" spans="1:6" ht="30.75" customHeight="1" x14ac:dyDescent="0.3">
      <c r="A67" s="8" t="s">
        <v>100</v>
      </c>
      <c r="B67" s="8" t="s">
        <v>101</v>
      </c>
      <c r="C67" s="13">
        <f t="shared" ref="C67:C79" si="5">D67+E67</f>
        <v>1790300</v>
      </c>
      <c r="D67" s="13">
        <f>1650300+50000+90000</f>
        <v>1790300</v>
      </c>
      <c r="E67" s="13"/>
      <c r="F67" s="13"/>
    </row>
    <row r="68" spans="1:6" ht="46.8" x14ac:dyDescent="0.3">
      <c r="A68" s="8" t="s">
        <v>102</v>
      </c>
      <c r="B68" s="8" t="s">
        <v>103</v>
      </c>
      <c r="C68" s="13">
        <f t="shared" si="5"/>
        <v>45400</v>
      </c>
      <c r="D68" s="13"/>
      <c r="E68" s="13">
        <f>52900-7500</f>
        <v>45400</v>
      </c>
      <c r="F68" s="13"/>
    </row>
    <row r="69" spans="1:6" ht="126" hidden="1" customHeight="1" x14ac:dyDescent="0.3">
      <c r="A69" s="12">
        <v>24062200</v>
      </c>
      <c r="B69" s="8" t="s">
        <v>132</v>
      </c>
      <c r="C69" s="13">
        <f t="shared" si="5"/>
        <v>0</v>
      </c>
      <c r="D69" s="13"/>
      <c r="E69" s="13"/>
      <c r="F69" s="13"/>
    </row>
    <row r="70" spans="1:6" x14ac:dyDescent="0.3">
      <c r="A70" s="7" t="s">
        <v>104</v>
      </c>
      <c r="B70" s="7" t="s">
        <v>105</v>
      </c>
      <c r="C70" s="11">
        <f t="shared" si="5"/>
        <v>6840400</v>
      </c>
      <c r="D70" s="11"/>
      <c r="E70" s="11">
        <v>6840400</v>
      </c>
      <c r="F70" s="11">
        <v>6840400</v>
      </c>
    </row>
    <row r="71" spans="1:6" x14ac:dyDescent="0.3">
      <c r="A71" s="7" t="s">
        <v>106</v>
      </c>
      <c r="B71" s="7" t="s">
        <v>107</v>
      </c>
      <c r="C71" s="11">
        <f t="shared" si="5"/>
        <v>5600000</v>
      </c>
      <c r="D71" s="11"/>
      <c r="E71" s="11">
        <f>E74+E72</f>
        <v>5600000</v>
      </c>
      <c r="F71" s="11">
        <f>F74+F72</f>
        <v>5600000</v>
      </c>
    </row>
    <row r="72" spans="1:6" x14ac:dyDescent="0.3">
      <c r="A72" s="9" t="s">
        <v>148</v>
      </c>
      <c r="B72" s="7" t="s">
        <v>149</v>
      </c>
      <c r="C72" s="11">
        <f t="shared" si="5"/>
        <v>1300</v>
      </c>
      <c r="D72" s="11"/>
      <c r="E72" s="11">
        <f>E73</f>
        <v>1300</v>
      </c>
      <c r="F72" s="11">
        <f>F73</f>
        <v>1300</v>
      </c>
    </row>
    <row r="73" spans="1:6" ht="31.2" x14ac:dyDescent="0.3">
      <c r="A73" s="12">
        <v>31030000</v>
      </c>
      <c r="B73" s="8" t="s">
        <v>150</v>
      </c>
      <c r="C73" s="13">
        <f t="shared" si="5"/>
        <v>1300</v>
      </c>
      <c r="D73" s="11"/>
      <c r="E73" s="13">
        <v>1300</v>
      </c>
      <c r="F73" s="13">
        <v>1300</v>
      </c>
    </row>
    <row r="74" spans="1:6" x14ac:dyDescent="0.3">
      <c r="A74" s="7" t="s">
        <v>108</v>
      </c>
      <c r="B74" s="7" t="s">
        <v>109</v>
      </c>
      <c r="C74" s="11">
        <f t="shared" si="5"/>
        <v>5598700</v>
      </c>
      <c r="D74" s="11"/>
      <c r="E74" s="11">
        <f>E75</f>
        <v>5598700</v>
      </c>
      <c r="F74" s="11">
        <f>F75</f>
        <v>5598700</v>
      </c>
    </row>
    <row r="75" spans="1:6" ht="15" customHeight="1" x14ac:dyDescent="0.3">
      <c r="A75" s="7" t="s">
        <v>110</v>
      </c>
      <c r="B75" s="7" t="s">
        <v>111</v>
      </c>
      <c r="C75" s="11">
        <f t="shared" si="5"/>
        <v>5598700</v>
      </c>
      <c r="D75" s="11"/>
      <c r="E75" s="11">
        <f>E76</f>
        <v>5598700</v>
      </c>
      <c r="F75" s="11">
        <f>F76</f>
        <v>5598700</v>
      </c>
    </row>
    <row r="76" spans="1:6" ht="62.4" x14ac:dyDescent="0.3">
      <c r="A76" s="8" t="s">
        <v>112</v>
      </c>
      <c r="B76" s="8" t="s">
        <v>113</v>
      </c>
      <c r="C76" s="13">
        <f t="shared" si="5"/>
        <v>5598700</v>
      </c>
      <c r="D76" s="13"/>
      <c r="E76" s="13">
        <f>5600000-1300</f>
        <v>5598700</v>
      </c>
      <c r="F76" s="13">
        <f>5600000-1300</f>
        <v>5598700</v>
      </c>
    </row>
    <row r="77" spans="1:6" ht="17.399999999999999" x14ac:dyDescent="0.3">
      <c r="A77" s="9">
        <v>50000000</v>
      </c>
      <c r="B77" s="10" t="s">
        <v>114</v>
      </c>
      <c r="C77" s="11">
        <f t="shared" si="5"/>
        <v>2923147.12</v>
      </c>
      <c r="D77" s="13"/>
      <c r="E77" s="11">
        <f>E78</f>
        <v>2923147.12</v>
      </c>
      <c r="F77" s="13"/>
    </row>
    <row r="78" spans="1:6" ht="46.8" x14ac:dyDescent="0.3">
      <c r="A78" s="12">
        <v>50110000</v>
      </c>
      <c r="B78" s="23" t="s">
        <v>115</v>
      </c>
      <c r="C78" s="13">
        <f t="shared" si="5"/>
        <v>2923147.12</v>
      </c>
      <c r="D78" s="13"/>
      <c r="E78" s="29">
        <v>2923147.12</v>
      </c>
      <c r="F78" s="13"/>
    </row>
    <row r="79" spans="1:6" ht="36.75" customHeight="1" x14ac:dyDescent="0.3">
      <c r="A79" s="7"/>
      <c r="B79" s="7" t="s">
        <v>116</v>
      </c>
      <c r="C79" s="11">
        <f t="shared" si="5"/>
        <v>958012947.12</v>
      </c>
      <c r="D79" s="11">
        <f>D17+D51+D71+D77</f>
        <v>942281500</v>
      </c>
      <c r="E79" s="11">
        <f>E17+E51+E71+E77</f>
        <v>15731447.120000001</v>
      </c>
      <c r="F79" s="11">
        <f>F17+F51+F71+F77</f>
        <v>5600000</v>
      </c>
    </row>
    <row r="80" spans="1:6" x14ac:dyDescent="0.3">
      <c r="A80" s="7" t="s">
        <v>117</v>
      </c>
      <c r="B80" s="7" t="s">
        <v>118</v>
      </c>
      <c r="C80" s="11">
        <f>D80+E80</f>
        <v>156912266.36000001</v>
      </c>
      <c r="D80" s="11">
        <f>D81+D94</f>
        <v>145346805</v>
      </c>
      <c r="E80" s="11">
        <f>E81+E94</f>
        <v>11565461.359999999</v>
      </c>
      <c r="F80" s="11">
        <f>F81+F94</f>
        <v>7661400</v>
      </c>
    </row>
    <row r="81" spans="1:8" x14ac:dyDescent="0.3">
      <c r="A81" s="7" t="s">
        <v>119</v>
      </c>
      <c r="B81" s="7" t="s">
        <v>120</v>
      </c>
      <c r="C81" s="11">
        <f>D81+E81</f>
        <v>153397473</v>
      </c>
      <c r="D81" s="11">
        <f>D82+D84</f>
        <v>145346805</v>
      </c>
      <c r="E81" s="11">
        <f>E82+E84</f>
        <v>8050668</v>
      </c>
      <c r="F81" s="11">
        <f>F82+F84</f>
        <v>7661400</v>
      </c>
      <c r="G81" s="14"/>
    </row>
    <row r="82" spans="1:8" x14ac:dyDescent="0.3">
      <c r="A82" s="7" t="s">
        <v>121</v>
      </c>
      <c r="B82" s="7" t="s">
        <v>122</v>
      </c>
      <c r="C82" s="11">
        <f>D82+E82</f>
        <v>126914500</v>
      </c>
      <c r="D82" s="11">
        <f>D83</f>
        <v>126914500</v>
      </c>
      <c r="E82" s="48">
        <f>E83</f>
        <v>0</v>
      </c>
      <c r="F82" s="11"/>
    </row>
    <row r="83" spans="1:8" ht="24" customHeight="1" x14ac:dyDescent="0.3">
      <c r="A83" s="8" t="s">
        <v>123</v>
      </c>
      <c r="B83" s="8" t="s">
        <v>124</v>
      </c>
      <c r="C83" s="13">
        <f>D83</f>
        <v>126914500</v>
      </c>
      <c r="D83" s="13">
        <v>126914500</v>
      </c>
      <c r="E83" s="13"/>
      <c r="F83" s="13"/>
    </row>
    <row r="84" spans="1:8" x14ac:dyDescent="0.3">
      <c r="A84" s="7" t="s">
        <v>125</v>
      </c>
      <c r="B84" s="7" t="s">
        <v>126</v>
      </c>
      <c r="C84" s="11">
        <f>D84+E84</f>
        <v>26482973</v>
      </c>
      <c r="D84" s="11">
        <f>SUM(D85:D93)</f>
        <v>18432305</v>
      </c>
      <c r="E84" s="11">
        <f>SUM(E85:E93)</f>
        <v>8050668</v>
      </c>
      <c r="F84" s="11">
        <f>SUM(F85:F93)</f>
        <v>7661400</v>
      </c>
    </row>
    <row r="85" spans="1:8" s="31" customFormat="1" ht="265.2" x14ac:dyDescent="0.3">
      <c r="A85" s="30">
        <v>41050400</v>
      </c>
      <c r="B85" s="23" t="s">
        <v>141</v>
      </c>
      <c r="C85" s="37">
        <f t="shared" ref="C85:C93" si="6">D85+E85</f>
        <v>3280161</v>
      </c>
      <c r="D85" s="43">
        <v>3280161</v>
      </c>
      <c r="E85" s="38"/>
      <c r="F85" s="38"/>
      <c r="H85" s="32"/>
    </row>
    <row r="86" spans="1:8" s="34" customFormat="1" ht="187.2" x14ac:dyDescent="0.3">
      <c r="A86" s="33">
        <v>41050500</v>
      </c>
      <c r="B86" s="33" t="s">
        <v>142</v>
      </c>
      <c r="C86" s="39">
        <f t="shared" si="6"/>
        <v>2240532</v>
      </c>
      <c r="D86" s="43">
        <v>2240532</v>
      </c>
      <c r="E86" s="40"/>
      <c r="F86" s="40"/>
      <c r="H86" s="35"/>
    </row>
    <row r="87" spans="1:8" s="34" customFormat="1" ht="265.2" x14ac:dyDescent="0.3">
      <c r="A87" s="33">
        <v>41050600</v>
      </c>
      <c r="B87" s="33" t="s">
        <v>146</v>
      </c>
      <c r="C87" s="13">
        <f t="shared" si="6"/>
        <v>6486648</v>
      </c>
      <c r="D87" s="43">
        <v>6486648</v>
      </c>
      <c r="E87" s="40"/>
      <c r="F87" s="40"/>
      <c r="H87" s="35"/>
    </row>
    <row r="88" spans="1:8" s="17" customFormat="1" ht="31.2" x14ac:dyDescent="0.3">
      <c r="A88" s="15">
        <v>41051000</v>
      </c>
      <c r="B88" s="16" t="s">
        <v>127</v>
      </c>
      <c r="C88" s="13">
        <f t="shared" si="6"/>
        <v>2684324</v>
      </c>
      <c r="D88" s="13">
        <f>1132828+1162228</f>
        <v>2295056</v>
      </c>
      <c r="E88" s="13">
        <f>384318+4950</f>
        <v>389268</v>
      </c>
      <c r="F88" s="13"/>
    </row>
    <row r="89" spans="1:8" s="17" customFormat="1" ht="46.8" x14ac:dyDescent="0.3">
      <c r="A89" s="22">
        <v>41051200</v>
      </c>
      <c r="B89" s="21" t="s">
        <v>131</v>
      </c>
      <c r="C89" s="13">
        <f t="shared" si="6"/>
        <v>351372</v>
      </c>
      <c r="D89" s="13">
        <f>160734+190638</f>
        <v>351372</v>
      </c>
      <c r="E89" s="13"/>
      <c r="F89" s="13"/>
    </row>
    <row r="90" spans="1:8" s="17" customFormat="1" ht="58.5" customHeight="1" x14ac:dyDescent="0.3">
      <c r="A90" s="22">
        <v>41051700</v>
      </c>
      <c r="B90" s="21" t="s">
        <v>156</v>
      </c>
      <c r="C90" s="13">
        <f t="shared" si="6"/>
        <v>395100</v>
      </c>
      <c r="D90" s="13">
        <v>395100</v>
      </c>
      <c r="E90" s="13"/>
      <c r="F90" s="13"/>
    </row>
    <row r="91" spans="1:8" s="17" customFormat="1" ht="31.2" x14ac:dyDescent="0.3">
      <c r="A91" s="12">
        <v>41053400</v>
      </c>
      <c r="B91" s="8" t="s">
        <v>155</v>
      </c>
      <c r="C91" s="13">
        <f t="shared" si="6"/>
        <v>7661400</v>
      </c>
      <c r="D91" s="13"/>
      <c r="E91" s="13">
        <v>7661400</v>
      </c>
      <c r="F91" s="13">
        <v>7661400</v>
      </c>
    </row>
    <row r="92" spans="1:8" ht="41.25" customHeight="1" x14ac:dyDescent="0.3">
      <c r="A92" s="8" t="s">
        <v>128</v>
      </c>
      <c r="B92" s="8" t="s">
        <v>129</v>
      </c>
      <c r="C92" s="13">
        <f t="shared" si="6"/>
        <v>3285348</v>
      </c>
      <c r="D92" s="13">
        <f>3415626+-129000+19722+-21000</f>
        <v>3285348</v>
      </c>
      <c r="E92" s="13"/>
      <c r="F92" s="13"/>
    </row>
    <row r="93" spans="1:8" s="41" customFormat="1" ht="46.8" x14ac:dyDescent="0.3">
      <c r="A93" s="15">
        <v>41057700</v>
      </c>
      <c r="B93" s="16" t="s">
        <v>143</v>
      </c>
      <c r="C93" s="39">
        <f t="shared" si="6"/>
        <v>98088</v>
      </c>
      <c r="D93" s="39">
        <v>98088</v>
      </c>
      <c r="E93" s="44"/>
      <c r="F93" s="44"/>
    </row>
    <row r="94" spans="1:8" s="41" customFormat="1" ht="31.2" x14ac:dyDescent="0.3">
      <c r="A94" s="9">
        <v>42000000</v>
      </c>
      <c r="B94" s="7" t="s">
        <v>144</v>
      </c>
      <c r="C94" s="45">
        <f>SUM(C95)</f>
        <v>3514793.36</v>
      </c>
      <c r="D94" s="47">
        <f>SUM(D95)</f>
        <v>0</v>
      </c>
      <c r="E94" s="45">
        <f>SUM(E95)</f>
        <v>3514793.36</v>
      </c>
      <c r="F94" s="46"/>
    </row>
    <row r="95" spans="1:8" s="41" customFormat="1" ht="22.95" customHeight="1" x14ac:dyDescent="0.3">
      <c r="A95" s="12">
        <v>42020500</v>
      </c>
      <c r="B95" s="8" t="s">
        <v>145</v>
      </c>
      <c r="C95" s="39">
        <f>D95+E95</f>
        <v>3514793.36</v>
      </c>
      <c r="D95" s="39"/>
      <c r="E95" s="37">
        <v>3514793.36</v>
      </c>
      <c r="F95" s="44"/>
    </row>
    <row r="96" spans="1:8" ht="24" customHeight="1" x14ac:dyDescent="0.3">
      <c r="A96" s="51" t="s">
        <v>7</v>
      </c>
      <c r="B96" s="7" t="s">
        <v>130</v>
      </c>
      <c r="C96" s="11">
        <f>D96+E96</f>
        <v>1114925213.48</v>
      </c>
      <c r="D96" s="11">
        <f>D79+D80</f>
        <v>1087628305</v>
      </c>
      <c r="E96" s="11">
        <f>E79+E80</f>
        <v>27296908.48</v>
      </c>
      <c r="F96" s="11">
        <f>F79+F80</f>
        <v>13261400</v>
      </c>
    </row>
    <row r="98" spans="1:6" x14ac:dyDescent="0.3">
      <c r="A98" s="1"/>
      <c r="B98" s="49" t="s">
        <v>151</v>
      </c>
      <c r="C98" s="52" t="s">
        <v>152</v>
      </c>
      <c r="D98" s="52"/>
      <c r="E98" s="18"/>
      <c r="F98" s="50"/>
    </row>
    <row r="100" spans="1:6" ht="47.25" customHeight="1" x14ac:dyDescent="0.3">
      <c r="B100" s="5"/>
      <c r="C100" s="42"/>
      <c r="D100" s="42"/>
      <c r="E100" s="42"/>
      <c r="F100" s="42"/>
    </row>
    <row r="101" spans="1:6" x14ac:dyDescent="0.3">
      <c r="B101" s="5"/>
      <c r="C101" s="14"/>
      <c r="D101" s="14"/>
      <c r="E101" s="14"/>
      <c r="F101" s="14"/>
    </row>
    <row r="102" spans="1:6" x14ac:dyDescent="0.3">
      <c r="C102" s="19"/>
      <c r="D102" s="19"/>
      <c r="E102" s="19"/>
      <c r="F102" s="20"/>
    </row>
    <row r="103" spans="1:6" x14ac:dyDescent="0.3">
      <c r="E103" s="5"/>
    </row>
  </sheetData>
  <mergeCells count="9">
    <mergeCell ref="C98:D98"/>
    <mergeCell ref="A10:F10"/>
    <mergeCell ref="A13:A15"/>
    <mergeCell ref="B13:B15"/>
    <mergeCell ref="C13:C15"/>
    <mergeCell ref="D13:D15"/>
    <mergeCell ref="E13:F13"/>
    <mergeCell ref="E14:E15"/>
    <mergeCell ref="F14:F15"/>
  </mergeCells>
  <pageMargins left="0.7" right="0.7" top="0.75" bottom="0.75" header="0.3" footer="0.3"/>
  <pageSetup paperSize="9" scale="6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2023-12-11T11:07:54Z</cp:lastPrinted>
  <dcterms:created xsi:type="dcterms:W3CDTF">2021-12-07T08:29:48Z</dcterms:created>
  <dcterms:modified xsi:type="dcterms:W3CDTF">2023-12-11T11:27:18Z</dcterms:modified>
</cp:coreProperties>
</file>