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виконком\"/>
    </mc:Choice>
  </mc:AlternateContent>
  <bookViews>
    <workbookView xWindow="0" yWindow="0" windowWidth="9165" windowHeight="5115"/>
  </bookViews>
  <sheets>
    <sheet name="Аркуш1" sheetId="1" r:id="rId1"/>
  </sheets>
  <externalReferences>
    <externalReference r:id="rId2"/>
    <externalReference r:id="rId3"/>
    <externalReference r:id="rId4"/>
  </externalReferences>
  <definedNames>
    <definedName name="_xlnm.Print_Titles" localSheetId="0">Аркуш1!$10:$14</definedName>
    <definedName name="_xlnm.Print_Area" localSheetId="0">Аркуш1!$A$1:$P$133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1" l="1"/>
  <c r="E135" i="1"/>
  <c r="P18" i="1" l="1"/>
  <c r="P19" i="1"/>
  <c r="P20" i="1"/>
  <c r="P21" i="1"/>
  <c r="F24" i="1" l="1"/>
  <c r="L30" i="1" l="1"/>
  <c r="M30" i="1"/>
  <c r="N30" i="1"/>
  <c r="O30" i="1"/>
  <c r="K30" i="1"/>
  <c r="G30" i="1"/>
  <c r="H30" i="1"/>
  <c r="I30" i="1"/>
  <c r="F30" i="1"/>
  <c r="P31" i="1"/>
  <c r="P33" i="1"/>
  <c r="J31" i="1"/>
  <c r="J32" i="1"/>
  <c r="J33" i="1"/>
  <c r="E32" i="1"/>
  <c r="P32" i="1" s="1"/>
  <c r="E33" i="1"/>
  <c r="E31" i="1"/>
  <c r="H137" i="1" l="1"/>
  <c r="E137" i="1"/>
  <c r="L17" i="1" l="1"/>
  <c r="M17" i="1"/>
  <c r="N17" i="1"/>
  <c r="O17" i="1"/>
  <c r="K17" i="1"/>
  <c r="J19" i="1"/>
  <c r="J20" i="1"/>
  <c r="J21" i="1"/>
  <c r="J18" i="1"/>
  <c r="E19" i="1"/>
  <c r="E20" i="1"/>
  <c r="E21" i="1"/>
  <c r="E18" i="1"/>
  <c r="F17" i="1"/>
  <c r="H17" i="1"/>
  <c r="I17" i="1"/>
  <c r="G17" i="1"/>
  <c r="O74" i="1" l="1"/>
  <c r="K74" i="1"/>
  <c r="L75" i="1"/>
  <c r="L74" i="1" s="1"/>
  <c r="M75" i="1"/>
  <c r="M74" i="1" s="1"/>
  <c r="N75" i="1"/>
  <c r="N74" i="1" s="1"/>
  <c r="O75" i="1"/>
  <c r="K75" i="1"/>
  <c r="M57" i="1"/>
  <c r="N57" i="1"/>
  <c r="O57" i="1"/>
  <c r="K57" i="1"/>
  <c r="L58" i="1"/>
  <c r="L57" i="1" s="1"/>
  <c r="M58" i="1"/>
  <c r="N58" i="1"/>
  <c r="O58" i="1"/>
  <c r="K58" i="1"/>
  <c r="M39" i="1"/>
  <c r="N39" i="1"/>
  <c r="O39" i="1"/>
  <c r="L40" i="1"/>
  <c r="L39" i="1" s="1"/>
  <c r="M40" i="1"/>
  <c r="N40" i="1"/>
  <c r="O40" i="1"/>
  <c r="K40" i="1"/>
  <c r="K39" i="1" s="1"/>
  <c r="M16" i="1"/>
  <c r="N16" i="1"/>
  <c r="O16" i="1"/>
  <c r="K16" i="1"/>
  <c r="G16" i="1"/>
  <c r="H16" i="1"/>
  <c r="I16" i="1"/>
  <c r="F16" i="1"/>
  <c r="G124" i="1"/>
  <c r="G125" i="1"/>
  <c r="H125" i="1"/>
  <c r="H124" i="1" s="1"/>
  <c r="I125" i="1"/>
  <c r="I124" i="1" s="1"/>
  <c r="F125" i="1"/>
  <c r="F124" i="1" s="1"/>
  <c r="G115" i="1"/>
  <c r="G116" i="1"/>
  <c r="H116" i="1"/>
  <c r="H115" i="1" s="1"/>
  <c r="I116" i="1"/>
  <c r="I115" i="1" s="1"/>
  <c r="F116" i="1"/>
  <c r="F115" i="1" s="1"/>
  <c r="G111" i="1"/>
  <c r="G112" i="1"/>
  <c r="H112" i="1"/>
  <c r="H111" i="1" s="1"/>
  <c r="I112" i="1"/>
  <c r="I111" i="1" s="1"/>
  <c r="F112" i="1"/>
  <c r="F111" i="1" s="1"/>
  <c r="G98" i="1"/>
  <c r="G99" i="1"/>
  <c r="H99" i="1"/>
  <c r="H98" i="1" s="1"/>
  <c r="I99" i="1"/>
  <c r="I98" i="1" s="1"/>
  <c r="F99" i="1"/>
  <c r="F98" i="1" s="1"/>
  <c r="G90" i="1"/>
  <c r="G91" i="1"/>
  <c r="H91" i="1"/>
  <c r="H90" i="1" s="1"/>
  <c r="I91" i="1"/>
  <c r="I90" i="1" s="1"/>
  <c r="F91" i="1"/>
  <c r="F90" i="1" s="1"/>
  <c r="G79" i="1"/>
  <c r="G80" i="1"/>
  <c r="H80" i="1"/>
  <c r="H79" i="1" s="1"/>
  <c r="I80" i="1"/>
  <c r="I79" i="1" s="1"/>
  <c r="F80" i="1"/>
  <c r="F79" i="1" s="1"/>
  <c r="J137" i="1" l="1"/>
  <c r="L38" i="1"/>
  <c r="L16" i="1" s="1"/>
  <c r="P137" i="1" l="1"/>
  <c r="M87" i="1"/>
  <c r="L85" i="1"/>
  <c r="L82" i="1"/>
  <c r="L80" i="1" s="1"/>
  <c r="L79" i="1" s="1"/>
  <c r="N79" i="1"/>
  <c r="O79" i="1"/>
  <c r="K79" i="1"/>
  <c r="M80" i="1"/>
  <c r="M79" i="1" s="1"/>
  <c r="N80" i="1"/>
  <c r="O80" i="1"/>
  <c r="K80" i="1"/>
  <c r="M82" i="1"/>
  <c r="J29" i="1"/>
  <c r="E29" i="1"/>
  <c r="L98" i="1"/>
  <c r="M98" i="1"/>
  <c r="L99" i="1"/>
  <c r="M99" i="1"/>
  <c r="N99" i="1"/>
  <c r="N98" i="1" s="1"/>
  <c r="O99" i="1"/>
  <c r="O98" i="1" s="1"/>
  <c r="K99" i="1"/>
  <c r="K98" i="1" s="1"/>
  <c r="J110" i="1"/>
  <c r="E110" i="1"/>
  <c r="J38" i="1"/>
  <c r="E38" i="1"/>
  <c r="P110" i="1" l="1"/>
  <c r="P29" i="1"/>
  <c r="P38" i="1"/>
  <c r="J75" i="1" l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59" i="1"/>
  <c r="G57" i="1"/>
  <c r="I57" i="1"/>
  <c r="F57" i="1"/>
  <c r="E57" i="1" s="1"/>
  <c r="G58" i="1"/>
  <c r="H58" i="1"/>
  <c r="H57" i="1" s="1"/>
  <c r="I58" i="1"/>
  <c r="F58" i="1"/>
  <c r="F40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41" i="1"/>
  <c r="G39" i="1"/>
  <c r="H39" i="1"/>
  <c r="I39" i="1"/>
  <c r="G40" i="1"/>
  <c r="H40" i="1"/>
  <c r="I40" i="1"/>
  <c r="J22" i="1"/>
  <c r="J23" i="1"/>
  <c r="J24" i="1"/>
  <c r="J25" i="1"/>
  <c r="J26" i="1"/>
  <c r="J27" i="1"/>
  <c r="J28" i="1"/>
  <c r="J30" i="1"/>
  <c r="J34" i="1"/>
  <c r="J35" i="1"/>
  <c r="J36" i="1"/>
  <c r="J37" i="1"/>
  <c r="J17" i="1"/>
  <c r="J16" i="1"/>
  <c r="L15" i="1"/>
  <c r="M15" i="1"/>
  <c r="M130" i="1" s="1"/>
  <c r="N15" i="1"/>
  <c r="N130" i="1" s="1"/>
  <c r="O15" i="1"/>
  <c r="K15" i="1"/>
  <c r="K130" i="1" s="1"/>
  <c r="G15" i="1"/>
  <c r="G130" i="1" s="1"/>
  <c r="H15" i="1"/>
  <c r="I15" i="1"/>
  <c r="F15" i="1"/>
  <c r="E118" i="1"/>
  <c r="E119" i="1"/>
  <c r="E120" i="1"/>
  <c r="E121" i="1"/>
  <c r="E122" i="1"/>
  <c r="E123" i="1"/>
  <c r="E114" i="1"/>
  <c r="E101" i="1"/>
  <c r="E102" i="1"/>
  <c r="E103" i="1"/>
  <c r="E104" i="1"/>
  <c r="E105" i="1"/>
  <c r="E106" i="1"/>
  <c r="E107" i="1"/>
  <c r="E108" i="1"/>
  <c r="E109" i="1"/>
  <c r="E93" i="1"/>
  <c r="E94" i="1"/>
  <c r="E95" i="1"/>
  <c r="E96" i="1"/>
  <c r="E97" i="1"/>
  <c r="E82" i="1"/>
  <c r="E83" i="1"/>
  <c r="E84" i="1"/>
  <c r="E85" i="1"/>
  <c r="E86" i="1"/>
  <c r="E87" i="1"/>
  <c r="E88" i="1"/>
  <c r="E89" i="1"/>
  <c r="E77" i="1"/>
  <c r="E78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117" i="1"/>
  <c r="E116" i="1"/>
  <c r="E115" i="1"/>
  <c r="E113" i="1"/>
  <c r="E112" i="1"/>
  <c r="E111" i="1"/>
  <c r="E100" i="1"/>
  <c r="E99" i="1"/>
  <c r="P99" i="1" s="1"/>
  <c r="E98" i="1"/>
  <c r="E92" i="1"/>
  <c r="E91" i="1"/>
  <c r="E90" i="1"/>
  <c r="E81" i="1"/>
  <c r="E80" i="1"/>
  <c r="E79" i="1"/>
  <c r="E76" i="1"/>
  <c r="E75" i="1"/>
  <c r="E74" i="1"/>
  <c r="E59" i="1"/>
  <c r="E58" i="1"/>
  <c r="E41" i="1"/>
  <c r="E22" i="1"/>
  <c r="E23" i="1"/>
  <c r="E24" i="1"/>
  <c r="E25" i="1"/>
  <c r="E26" i="1"/>
  <c r="E27" i="1"/>
  <c r="E28" i="1"/>
  <c r="E30" i="1"/>
  <c r="E34" i="1"/>
  <c r="E35" i="1"/>
  <c r="E36" i="1"/>
  <c r="E37" i="1"/>
  <c r="E17" i="1"/>
  <c r="E16" i="1"/>
  <c r="E40" i="1" l="1"/>
  <c r="I130" i="1"/>
  <c r="F39" i="1"/>
  <c r="E39" i="1" s="1"/>
  <c r="H130" i="1"/>
  <c r="H138" i="1" s="1"/>
  <c r="J74" i="1"/>
  <c r="J39" i="1"/>
  <c r="P39" i="1" s="1"/>
  <c r="O130" i="1"/>
  <c r="P16" i="1"/>
  <c r="J57" i="1"/>
  <c r="P57" i="1" s="1"/>
  <c r="J58" i="1"/>
  <c r="J40" i="1"/>
  <c r="P40" i="1" s="1"/>
  <c r="J15" i="1"/>
  <c r="L130" i="1"/>
  <c r="E15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09" i="1"/>
  <c r="P108" i="1"/>
  <c r="P107" i="1"/>
  <c r="P106" i="1"/>
  <c r="P105" i="1"/>
  <c r="P104" i="1"/>
  <c r="P103" i="1"/>
  <c r="P102" i="1"/>
  <c r="P101" i="1"/>
  <c r="P100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37" i="1"/>
  <c r="P36" i="1"/>
  <c r="P35" i="1"/>
  <c r="P34" i="1"/>
  <c r="P30" i="1"/>
  <c r="P28" i="1"/>
  <c r="P27" i="1"/>
  <c r="P26" i="1"/>
  <c r="P25" i="1"/>
  <c r="P24" i="1"/>
  <c r="P23" i="1"/>
  <c r="P22" i="1"/>
  <c r="P17" i="1"/>
  <c r="F130" i="1" l="1"/>
  <c r="E130" i="1" s="1"/>
  <c r="E138" i="1" s="1"/>
  <c r="P15" i="1"/>
  <c r="J130" i="1"/>
  <c r="P130" i="1" l="1"/>
  <c r="P138" i="1" s="1"/>
  <c r="J138" i="1"/>
  <c r="G137" i="1" l="1"/>
  <c r="G138" i="1" s="1"/>
</calcChain>
</file>

<file path=xl/sharedStrings.xml><?xml version="1.0" encoding="utf-8"?>
<sst xmlns="http://schemas.openxmlformats.org/spreadsheetml/2006/main" count="474" uniqueCount="308">
  <si>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</si>
  <si>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</si>
  <si>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</si>
  <si>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</si>
  <si>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</si>
  <si>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</si>
  <si>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</si>
  <si>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</si>
  <si>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</si>
  <si>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</si>
  <si>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</si>
  <si>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</si>
  <si>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</si>
  <si>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</si>
  <si>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</si>
  <si>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</si>
  <si>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</si>
  <si>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</si>
  <si>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</si>
  <si>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</si>
  <si>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</si>
  <si>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</si>
  <si>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</si>
  <si>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</si>
  <si>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</si>
  <si>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</si>
  <si>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</si>
  <si>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</si>
  <si>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</si>
  <si>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</si>
  <si>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</si>
  <si>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</si>
  <si>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</si>
  <si>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</si>
  <si>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</si>
  <si>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</si>
  <si>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</si>
  <si>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</si>
  <si>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</si>
  <si>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</si>
  <si>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</si>
  <si>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</si>
  <si>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</si>
  <si>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</si>
  <si>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</si>
  <si>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</si>
  <si>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</si>
  <si>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</si>
  <si>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</si>
  <si>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</si>
  <si>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</si>
  <si>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</si>
  <si>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</si>
  <si>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</si>
  <si>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</si>
  <si>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</si>
  <si>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</si>
  <si>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</si>
  <si>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</si>
  <si>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</si>
  <si>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</si>
  <si>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</si>
  <si>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</si>
  <si>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</si>
  <si>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</si>
  <si>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</si>
  <si>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</si>
  <si>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</si>
  <si>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</si>
  <si>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</si>
  <si>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</si>
  <si>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</si>
  <si>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</si>
  <si>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</si>
  <si>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</si>
  <si>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</si>
  <si>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</si>
  <si>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</si>
  <si>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</si>
  <si>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</si>
  <si>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</si>
  <si>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</si>
  <si>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</si>
  <si>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</si>
  <si>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</si>
  <si>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</si>
  <si>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</si>
  <si>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</si>
  <si>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</si>
  <si>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</si>
  <si>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</si>
  <si>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</si>
  <si>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</si>
  <si>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</si>
  <si>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</si>
  <si>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</si>
  <si>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</si>
  <si>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</si>
  <si>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</si>
  <si>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</si>
  <si>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</si>
  <si>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</si>
  <si>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</si>
  <si>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</si>
  <si>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</si>
  <si>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</si>
  <si>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</si>
  <si>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</si>
  <si>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</si>
  <si>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</si>
  <si>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</si>
  <si>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</si>
  <si>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</si>
  <si>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</si>
  <si>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</si>
  <si>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</si>
  <si>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</si>
  <si>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</si>
  <si>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</si>
  <si>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</si>
  <si>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</si>
  <si>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</si>
  <si>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</si>
  <si>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</si>
  <si>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</si>
  <si>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</si>
  <si>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</si>
  <si>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</si>
  <si>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</si>
  <si>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</si>
  <si>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</si>
  <si>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</si>
  <si>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</si>
  <si>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</si>
  <si>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</si>
  <si>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</si>
  <si>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</si>
  <si>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</si>
  <si>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</si>
  <si>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</si>
  <si>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</si>
  <si>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</si>
  <si>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</si>
  <si>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</si>
  <si>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</si>
  <si>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</si>
  <si>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</si>
  <si>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</si>
  <si>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</si>
  <si>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</si>
  <si>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</si>
  <si>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</si>
  <si>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</si>
  <si>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</si>
  <si>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</si>
  <si>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</si>
  <si>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</si>
  <si>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</si>
  <si>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</si>
  <si>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</si>
  <si>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</si>
  <si>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</si>
  <si>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</si>
  <si>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</si>
  <si>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</si>
  <si>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</si>
  <si>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</si>
  <si>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</si>
  <si>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</si>
  <si>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</si>
  <si>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</si>
  <si>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</si>
  <si>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</si>
  <si>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</si>
  <si>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</si>
  <si>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</si>
  <si>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</si>
  <si>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</si>
  <si>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</si>
  <si>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</si>
  <si>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</si>
  <si>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</si>
  <si>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</si>
  <si>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</si>
  <si>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</si>
  <si>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</si>
  <si>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</si>
  <si>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</si>
  <si>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</si>
  <si>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</si>
  <si>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</si>
  <si>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</si>
  <si>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</si>
  <si>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</si>
  <si>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</si>
  <si>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</si>
  <si>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</si>
  <si>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</si>
  <si>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</si>
  <si>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</si>
  <si>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</si>
  <si>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</si>
  <si>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</si>
  <si>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</si>
  <si>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</si>
  <si>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</si>
  <si>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</si>
  <si>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</si>
  <si>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</si>
  <si>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</si>
  <si>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</si>
  <si>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</si>
  <si>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</si>
  <si>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</si>
  <si>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</si>
  <si>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</si>
  <si>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</si>
  <si>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</si>
  <si>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</si>
  <si>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</si>
  <si>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</si>
  <si>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</si>
  <si>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</si>
  <si>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</si>
  <si>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</si>
  <si>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</si>
  <si>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</si>
  <si>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</si>
  <si>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</si>
  <si>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</si>
  <si>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</si>
  <si>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</si>
  <si>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</si>
  <si>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</si>
  <si>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</si>
  <si>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</si>
  <si>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</si>
  <si>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</si>
  <si>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</si>
  <si>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</si>
  <si>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</si>
  <si>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</si>
  <si>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</si>
  <si>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</si>
  <si>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</si>
  <si>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</si>
  <si>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</si>
  <si>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</si>
  <si>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</si>
  <si>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</si>
  <si>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</si>
  <si>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</si>
  <si>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</si>
  <si>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</si>
  <si>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</si>
  <si>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</si>
  <si>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</si>
  <si>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</si>
  <si>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</si>
  <si>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</si>
  <si>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</si>
  <si>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</si>
  <si>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</si>
  <si>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</si>
  <si>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</si>
  <si>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</si>
  <si>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</si>
  <si>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</si>
  <si>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</si>
  <si>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</si>
  <si>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</si>
  <si>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</si>
  <si>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</si>
  <si>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</si>
  <si>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</si>
  <si>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</si>
  <si>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</si>
  <si>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</si>
  <si>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</si>
  <si>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</si>
  <si>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</si>
  <si>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</si>
  <si>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</si>
  <si>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</si>
  <si>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</si>
  <si>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</si>
  <si>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</si>
  <si>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</si>
  <si>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</si>
  <si>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</si>
  <si>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</si>
  <si>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</si>
  <si>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</si>
  <si>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</si>
  <si>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доходи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</si>
  <si>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</si>
  <si>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</si>
  <si>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</si>
  <si>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</si>
  <si>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ЗФ</t>
  </si>
  <si>
    <t>субв.</t>
  </si>
  <si>
    <t>Начальник фінансового управління</t>
  </si>
  <si>
    <t>Ольга ЯКОВЕНКО</t>
  </si>
  <si>
    <t>від                  12.2023  №                     - VIII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</si>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</sst>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165" fontId="1" fillId="0" borderId="0" xfId="0" applyNumberFormat="1" applyFont="1"/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%20&#1044;&#1086;&#1093;&#1086;&#1076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0-&#1057;&#1090;&#1072;&#1088;&#1099;&#1077;%20&#1076;&#1072;&#1085;&#1085;&#1099;&#1077;/SHARE/&#1041;&#1102;&#1076;&#1078;&#1077;&#1090;%202024/2024_&#1047;&#1060;_&#1042;%20&#1056;&#1054;&#1041;&#1054;&#1058;&#1030;_2%20&#1074;&#1072;&#1088;&#1110;&#1072;&#1085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0-&#1057;&#1090;&#1072;&#1088;&#1099;&#1077;%20&#1076;&#1072;&#1085;&#1085;&#1099;&#1077;/SHARE/&#1041;&#1102;&#1076;&#1078;&#1077;&#1090;%202024/&#1055;&#1054;&#1063;&#1040;&#1058;&#1050;&#1054;&#1042;&#1048;&#1049;/&#1044;&#1086;&#1076;&#1072;&#1090;&#1086;&#1082;%2011%20(11)%20&#1051;&#1110;&#1084;&#1110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1"/>
    </sheetNames>
    <sheetDataSet>
      <sheetData sheetId="0">
        <row r="67">
          <cell r="D67">
            <v>820944000</v>
          </cell>
        </row>
        <row r="68">
          <cell r="D68">
            <v>165993005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конком"/>
      <sheetName val="Освіта"/>
      <sheetName val="УСП"/>
      <sheetName val="ССД"/>
      <sheetName val="Культури"/>
      <sheetName val="ВМС"/>
      <sheetName val="ВКГБ"/>
      <sheetName val="УКБ"/>
      <sheetName val="УКВЗВ"/>
      <sheetName val="ФУ"/>
      <sheetName val="свод КЕКВ"/>
      <sheetName val="Зведена"/>
      <sheetName val="0100 з плата"/>
      <sheetName val="ВЛАСНІ"/>
      <sheetName val="ФОНП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6">
          <cell r="G36">
            <v>546697240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"/>
    </sheetNames>
    <sheetDataSet>
      <sheetData sheetId="0">
        <row r="70">
          <cell r="P70">
            <v>46117000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8"/>
  <sheetViews>
    <sheetView tabSelected="1" view="pageBreakPreview" zoomScale="60" zoomScaleNormal="70" workbookViewId="0">
      <pane xSplit="4" ySplit="14" topLeftCell="E17" activePane="bottomRight" state="frozen"/>
      <selection pane="topRight" activeCell="E1" sqref="E1"/>
      <selection pane="bottomLeft" activeCell="A14" sqref="A14"/>
      <selection pane="bottomRight" activeCell="D130" sqref="D130"/>
    </sheetView>
  </sheetViews>
  <sheetFormatPr defaultColWidth="8.85546875" defaultRowHeight="15.75"/>
  <cols>
    <col min="1" max="3" width="12.140625" style="2" customWidth="1"/>
    <col min="4" max="4" width="40.7109375" style="2" customWidth="1"/>
    <col min="5" max="15" width="15.7109375" style="2" customWidth="1"/>
    <col min="16" max="16" width="17.5703125" style="2" customWidth="1"/>
    <col min="17" max="16384" width="8.85546875" style="2"/>
  </cols>
  <sheetData>
    <row r="1" spans="1:16" ht="20.45" customHeight="1">
      <c r="M1" s="2" t="s">
        <v>307</v>
      </c>
    </row>
    <row r="2" spans="1:16" ht="20.45" customHeight="1">
      <c r="M2" s="2" t="s">
        <v>305</v>
      </c>
    </row>
    <row r="3" spans="1:16" ht="20.45" customHeight="1">
      <c r="M3" s="2" t="s">
        <v>304</v>
      </c>
    </row>
    <row r="4" spans="1:16" ht="20.45" customHeight="1">
      <c r="M4" s="2" t="s">
        <v>303</v>
      </c>
    </row>
    <row r="6" spans="1:16">
      <c r="A6" s="18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A7" s="18" t="s">
        <v>306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>
      <c r="A8" s="3" t="s">
        <v>1</v>
      </c>
    </row>
    <row r="9" spans="1:16">
      <c r="A9" s="2" t="s">
        <v>2</v>
      </c>
      <c r="P9" s="4" t="s">
        <v>3</v>
      </c>
    </row>
    <row r="10" spans="1:16" ht="26.45" customHeight="1">
      <c r="A10" s="20" t="s">
        <v>4</v>
      </c>
      <c r="B10" s="20" t="s">
        <v>5</v>
      </c>
      <c r="C10" s="20" t="s">
        <v>6</v>
      </c>
      <c r="D10" s="21" t="s">
        <v>7</v>
      </c>
      <c r="E10" s="21" t="s">
        <v>8</v>
      </c>
      <c r="F10" s="21"/>
      <c r="G10" s="21"/>
      <c r="H10" s="21"/>
      <c r="I10" s="21"/>
      <c r="J10" s="21" t="s">
        <v>15</v>
      </c>
      <c r="K10" s="21"/>
      <c r="L10" s="21"/>
      <c r="M10" s="21"/>
      <c r="N10" s="21"/>
      <c r="O10" s="21"/>
      <c r="P10" s="21" t="s">
        <v>17</v>
      </c>
    </row>
    <row r="11" spans="1:16" ht="26.45" customHeight="1">
      <c r="A11" s="20"/>
      <c r="B11" s="20"/>
      <c r="C11" s="20"/>
      <c r="D11" s="21"/>
      <c r="E11" s="21" t="s">
        <v>9</v>
      </c>
      <c r="F11" s="21" t="s">
        <v>10</v>
      </c>
      <c r="G11" s="21" t="s">
        <v>11</v>
      </c>
      <c r="H11" s="21"/>
      <c r="I11" s="21" t="s">
        <v>14</v>
      </c>
      <c r="J11" s="21" t="s">
        <v>9</v>
      </c>
      <c r="K11" s="21" t="s">
        <v>16</v>
      </c>
      <c r="L11" s="21" t="s">
        <v>10</v>
      </c>
      <c r="M11" s="21" t="s">
        <v>11</v>
      </c>
      <c r="N11" s="21"/>
      <c r="O11" s="21" t="s">
        <v>14</v>
      </c>
      <c r="P11" s="21"/>
    </row>
    <row r="12" spans="1:16" ht="30.6" customHeight="1">
      <c r="A12" s="20"/>
      <c r="B12" s="20"/>
      <c r="C12" s="20"/>
      <c r="D12" s="21"/>
      <c r="E12" s="21"/>
      <c r="F12" s="21"/>
      <c r="G12" s="21" t="s">
        <v>12</v>
      </c>
      <c r="H12" s="21" t="s">
        <v>13</v>
      </c>
      <c r="I12" s="21"/>
      <c r="J12" s="21"/>
      <c r="K12" s="21"/>
      <c r="L12" s="21"/>
      <c r="M12" s="21" t="s">
        <v>12</v>
      </c>
      <c r="N12" s="21" t="s">
        <v>13</v>
      </c>
      <c r="O12" s="21"/>
      <c r="P12" s="21"/>
    </row>
    <row r="13" spans="1:16" ht="26.45" customHeight="1">
      <c r="A13" s="20"/>
      <c r="B13" s="20"/>
      <c r="C13" s="20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</row>
    <row r="15" spans="1:16" ht="47.25">
      <c r="A15" s="9" t="s">
        <v>18</v>
      </c>
      <c r="B15" s="9" t="s">
        <v>19</v>
      </c>
      <c r="C15" s="9" t="s">
        <v>19</v>
      </c>
      <c r="D15" s="10" t="s">
        <v>20</v>
      </c>
      <c r="E15" s="11">
        <f>F15+I15</f>
        <v>236049900</v>
      </c>
      <c r="F15" s="11">
        <f>F16</f>
        <v>236049900</v>
      </c>
      <c r="G15" s="11">
        <f>G16</f>
        <v>80470100</v>
      </c>
      <c r="H15" s="11">
        <f>H16</f>
        <v>5313300</v>
      </c>
      <c r="I15" s="11">
        <f>I16</f>
        <v>0</v>
      </c>
      <c r="J15" s="11">
        <f>L15+O15</f>
        <v>3037600</v>
      </c>
      <c r="K15" s="11">
        <f>K16</f>
        <v>2799000</v>
      </c>
      <c r="L15" s="11">
        <f>L16</f>
        <v>238600</v>
      </c>
      <c r="M15" s="11">
        <f>M16</f>
        <v>0</v>
      </c>
      <c r="N15" s="11">
        <f>N16</f>
        <v>0</v>
      </c>
      <c r="O15" s="11">
        <f>O16</f>
        <v>2799000</v>
      </c>
      <c r="P15" s="11">
        <f t="shared" ref="P15:P55" si="0">E15 + J15</f>
        <v>239087500</v>
      </c>
    </row>
    <row r="16" spans="1:16" ht="47.25">
      <c r="A16" s="9" t="s">
        <v>21</v>
      </c>
      <c r="B16" s="9" t="s">
        <v>19</v>
      </c>
      <c r="C16" s="9" t="s">
        <v>19</v>
      </c>
      <c r="D16" s="10" t="s">
        <v>20</v>
      </c>
      <c r="E16" s="11">
        <f>F16+I16</f>
        <v>236049900</v>
      </c>
      <c r="F16" s="11">
        <f>SUM(F17:F38)-F18-F19-F20-F21-F31-F32-F33</f>
        <v>236049900</v>
      </c>
      <c r="G16" s="11">
        <f t="shared" ref="G16:K16" si="1">SUM(G17:G38)-G18-G19-G20-G21-G31-G32-G33</f>
        <v>80470100</v>
      </c>
      <c r="H16" s="11">
        <f t="shared" si="1"/>
        <v>5313300</v>
      </c>
      <c r="I16" s="11">
        <f t="shared" si="1"/>
        <v>0</v>
      </c>
      <c r="J16" s="11">
        <f>L16+O16</f>
        <v>3037600</v>
      </c>
      <c r="K16" s="11">
        <f t="shared" si="1"/>
        <v>2799000</v>
      </c>
      <c r="L16" s="11">
        <f t="shared" ref="L16" si="2">SUM(L17:L38)-L18-L19-L20-L21-L31-L32-L33</f>
        <v>238600</v>
      </c>
      <c r="M16" s="11">
        <f t="shared" ref="M16" si="3">SUM(M17:M38)-M18-M19-M20-M21-M31-M32-M33</f>
        <v>0</v>
      </c>
      <c r="N16" s="11">
        <f t="shared" ref="N16" si="4">SUM(N17:N38)-N18-N19-N20-N21-N31-N32-N33</f>
        <v>0</v>
      </c>
      <c r="O16" s="11">
        <f t="shared" ref="O16" si="5">SUM(O17:O38)-O18-O19-O20-O21-O31-O32-O33</f>
        <v>2799000</v>
      </c>
      <c r="P16" s="11">
        <f>E16 + J16</f>
        <v>239087500</v>
      </c>
    </row>
    <row r="17" spans="1:16" ht="94.5">
      <c r="A17" s="8" t="s">
        <v>22</v>
      </c>
      <c r="B17" s="8" t="s">
        <v>23</v>
      </c>
      <c r="C17" s="8" t="s">
        <v>24</v>
      </c>
      <c r="D17" s="12" t="s">
        <v>25</v>
      </c>
      <c r="E17" s="13">
        <f>F17+I17</f>
        <v>74232400</v>
      </c>
      <c r="F17" s="13">
        <f>F18+F19+F20+F21</f>
        <v>74232400</v>
      </c>
      <c r="G17" s="13">
        <f>G18+G19+G20+G21</f>
        <v>63820200</v>
      </c>
      <c r="H17" s="13">
        <f t="shared" ref="H17:I17" si="6">H18+H19+H20+H21</f>
        <v>4986300</v>
      </c>
      <c r="I17" s="13">
        <f t="shared" si="6"/>
        <v>0</v>
      </c>
      <c r="J17" s="13">
        <f>L17+O17</f>
        <v>138600</v>
      </c>
      <c r="K17" s="13">
        <f>K18+K19+K20+K21</f>
        <v>0</v>
      </c>
      <c r="L17" s="13">
        <f t="shared" ref="L17:O17" si="7">L18+L19+L20+L21</f>
        <v>138600</v>
      </c>
      <c r="M17" s="13">
        <f t="shared" si="7"/>
        <v>0</v>
      </c>
      <c r="N17" s="13">
        <f t="shared" si="7"/>
        <v>0</v>
      </c>
      <c r="O17" s="13">
        <f t="shared" si="7"/>
        <v>0</v>
      </c>
      <c r="P17" s="13">
        <f t="shared" si="0"/>
        <v>74371000</v>
      </c>
    </row>
    <row r="18" spans="1:16" s="7" customFormat="1" ht="47.25">
      <c r="A18" s="14"/>
      <c r="B18" s="14"/>
      <c r="C18" s="14"/>
      <c r="D18" s="1" t="s">
        <v>20</v>
      </c>
      <c r="E18" s="15">
        <f>F18+I18</f>
        <v>66352700</v>
      </c>
      <c r="F18" s="15">
        <v>66352700</v>
      </c>
      <c r="G18" s="15">
        <v>57122400</v>
      </c>
      <c r="H18" s="15">
        <v>4610900</v>
      </c>
      <c r="I18" s="15"/>
      <c r="J18" s="15">
        <f>L18+O18</f>
        <v>138598</v>
      </c>
      <c r="K18" s="15"/>
      <c r="L18" s="15">
        <v>138598</v>
      </c>
      <c r="M18" s="15"/>
      <c r="N18" s="15"/>
      <c r="O18" s="15"/>
      <c r="P18" s="15">
        <f t="shared" si="0"/>
        <v>66491298</v>
      </c>
    </row>
    <row r="19" spans="1:16" s="7" customFormat="1" ht="63">
      <c r="A19" s="14"/>
      <c r="B19" s="14"/>
      <c r="C19" s="14"/>
      <c r="D19" s="1" t="s">
        <v>295</v>
      </c>
      <c r="E19" s="15">
        <f t="shared" ref="E19:E21" si="8">F19+I19</f>
        <v>3206600</v>
      </c>
      <c r="F19" s="15">
        <v>3206600</v>
      </c>
      <c r="G19" s="15">
        <v>2744700</v>
      </c>
      <c r="H19" s="15">
        <v>171700</v>
      </c>
      <c r="I19" s="15"/>
      <c r="J19" s="15">
        <f t="shared" ref="J19:J21" si="9">L19+O19</f>
        <v>1</v>
      </c>
      <c r="K19" s="15"/>
      <c r="L19" s="15">
        <v>1</v>
      </c>
      <c r="M19" s="15"/>
      <c r="N19" s="15"/>
      <c r="O19" s="15"/>
      <c r="P19" s="15">
        <f t="shared" si="0"/>
        <v>3206601</v>
      </c>
    </row>
    <row r="20" spans="1:16" s="7" customFormat="1" ht="63">
      <c r="A20" s="14"/>
      <c r="B20" s="14"/>
      <c r="C20" s="14"/>
      <c r="D20" s="1" t="s">
        <v>296</v>
      </c>
      <c r="E20" s="15">
        <f t="shared" si="8"/>
        <v>2157300</v>
      </c>
      <c r="F20" s="15">
        <v>2157300</v>
      </c>
      <c r="G20" s="15">
        <v>1819000</v>
      </c>
      <c r="H20" s="15">
        <v>91600</v>
      </c>
      <c r="I20" s="15"/>
      <c r="J20" s="15">
        <f t="shared" si="9"/>
        <v>0</v>
      </c>
      <c r="K20" s="15"/>
      <c r="L20" s="15"/>
      <c r="M20" s="15"/>
      <c r="N20" s="15"/>
      <c r="O20" s="15"/>
      <c r="P20" s="15">
        <f t="shared" si="0"/>
        <v>2157300</v>
      </c>
    </row>
    <row r="21" spans="1:16" s="7" customFormat="1" ht="47.25">
      <c r="A21" s="14"/>
      <c r="B21" s="14"/>
      <c r="C21" s="14"/>
      <c r="D21" s="1" t="s">
        <v>297</v>
      </c>
      <c r="E21" s="15">
        <f t="shared" si="8"/>
        <v>2515800</v>
      </c>
      <c r="F21" s="15">
        <v>2515800</v>
      </c>
      <c r="G21" s="15">
        <v>2134100</v>
      </c>
      <c r="H21" s="15">
        <v>112100</v>
      </c>
      <c r="I21" s="15"/>
      <c r="J21" s="15">
        <f t="shared" si="9"/>
        <v>1</v>
      </c>
      <c r="K21" s="15"/>
      <c r="L21" s="15">
        <v>1</v>
      </c>
      <c r="M21" s="15"/>
      <c r="N21" s="15"/>
      <c r="O21" s="15"/>
      <c r="P21" s="15">
        <f t="shared" si="0"/>
        <v>2515801</v>
      </c>
    </row>
    <row r="22" spans="1:16" ht="47.25">
      <c r="A22" s="8" t="s">
        <v>26</v>
      </c>
      <c r="B22" s="8" t="s">
        <v>27</v>
      </c>
      <c r="C22" s="8" t="s">
        <v>28</v>
      </c>
      <c r="D22" s="12" t="s">
        <v>29</v>
      </c>
      <c r="E22" s="13">
        <f t="shared" ref="E22:E38" si="10">F22+I22</f>
        <v>50000</v>
      </c>
      <c r="F22" s="13">
        <v>50000</v>
      </c>
      <c r="G22" s="13">
        <v>0</v>
      </c>
      <c r="H22" s="13">
        <v>0</v>
      </c>
      <c r="I22" s="13">
        <v>0</v>
      </c>
      <c r="J22" s="13">
        <f t="shared" ref="J22:J38" si="11">L22+O22</f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f t="shared" si="0"/>
        <v>50000</v>
      </c>
    </row>
    <row r="23" spans="1:16" ht="31.5">
      <c r="A23" s="8" t="s">
        <v>30</v>
      </c>
      <c r="B23" s="8" t="s">
        <v>31</v>
      </c>
      <c r="C23" s="8" t="s">
        <v>32</v>
      </c>
      <c r="D23" s="12" t="s">
        <v>33</v>
      </c>
      <c r="E23" s="13">
        <f t="shared" si="10"/>
        <v>3265000</v>
      </c>
      <c r="F23" s="13">
        <v>3265000</v>
      </c>
      <c r="G23" s="13">
        <v>0</v>
      </c>
      <c r="H23" s="13">
        <v>0</v>
      </c>
      <c r="I23" s="13">
        <v>0</v>
      </c>
      <c r="J23" s="13">
        <f t="shared" si="11"/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f t="shared" si="0"/>
        <v>3265000</v>
      </c>
    </row>
    <row r="24" spans="1:16" ht="31.5">
      <c r="A24" s="8" t="s">
        <v>34</v>
      </c>
      <c r="B24" s="8" t="s">
        <v>35</v>
      </c>
      <c r="C24" s="8" t="s">
        <v>36</v>
      </c>
      <c r="D24" s="12" t="s">
        <v>37</v>
      </c>
      <c r="E24" s="13">
        <f t="shared" si="10"/>
        <v>18381400</v>
      </c>
      <c r="F24" s="13">
        <f>18586800+794600-1000000</f>
        <v>18381400</v>
      </c>
      <c r="G24" s="13">
        <v>0</v>
      </c>
      <c r="H24" s="13">
        <v>0</v>
      </c>
      <c r="I24" s="13">
        <v>0</v>
      </c>
      <c r="J24" s="13">
        <f t="shared" si="11"/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f t="shared" si="0"/>
        <v>18381400</v>
      </c>
    </row>
    <row r="25" spans="1:16">
      <c r="A25" s="8" t="s">
        <v>38</v>
      </c>
      <c r="B25" s="8" t="s">
        <v>39</v>
      </c>
      <c r="C25" s="8" t="s">
        <v>40</v>
      </c>
      <c r="D25" s="12" t="s">
        <v>41</v>
      </c>
      <c r="E25" s="13">
        <f t="shared" si="10"/>
        <v>8941500</v>
      </c>
      <c r="F25" s="13">
        <v>8941500</v>
      </c>
      <c r="G25" s="13">
        <v>0</v>
      </c>
      <c r="H25" s="13">
        <v>0</v>
      </c>
      <c r="I25" s="13">
        <v>0</v>
      </c>
      <c r="J25" s="13">
        <f t="shared" si="11"/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f t="shared" si="0"/>
        <v>8941500</v>
      </c>
    </row>
    <row r="26" spans="1:16" ht="63">
      <c r="A26" s="8" t="s">
        <v>42</v>
      </c>
      <c r="B26" s="8" t="s">
        <v>43</v>
      </c>
      <c r="C26" s="8" t="s">
        <v>44</v>
      </c>
      <c r="D26" s="12" t="s">
        <v>45</v>
      </c>
      <c r="E26" s="13">
        <f t="shared" si="10"/>
        <v>8225200</v>
      </c>
      <c r="F26" s="13">
        <v>8225200</v>
      </c>
      <c r="G26" s="13">
        <v>0</v>
      </c>
      <c r="H26" s="13">
        <v>0</v>
      </c>
      <c r="I26" s="13">
        <v>0</v>
      </c>
      <c r="J26" s="13">
        <f t="shared" si="11"/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f t="shared" si="0"/>
        <v>8225200</v>
      </c>
    </row>
    <row r="27" spans="1:16" ht="31.5">
      <c r="A27" s="8" t="s">
        <v>46</v>
      </c>
      <c r="B27" s="8" t="s">
        <v>47</v>
      </c>
      <c r="C27" s="8" t="s">
        <v>48</v>
      </c>
      <c r="D27" s="12" t="s">
        <v>49</v>
      </c>
      <c r="E27" s="13">
        <f t="shared" si="10"/>
        <v>1629600</v>
      </c>
      <c r="F27" s="13">
        <v>1629600</v>
      </c>
      <c r="G27" s="13">
        <v>0</v>
      </c>
      <c r="H27" s="13">
        <v>0</v>
      </c>
      <c r="I27" s="13">
        <v>0</v>
      </c>
      <c r="J27" s="13">
        <f t="shared" si="11"/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f t="shared" si="0"/>
        <v>1629600</v>
      </c>
    </row>
    <row r="28" spans="1:16" ht="31.5">
      <c r="A28" s="8" t="s">
        <v>50</v>
      </c>
      <c r="B28" s="8" t="s">
        <v>51</v>
      </c>
      <c r="C28" s="8" t="s">
        <v>52</v>
      </c>
      <c r="D28" s="12" t="s">
        <v>53</v>
      </c>
      <c r="E28" s="13">
        <f t="shared" si="10"/>
        <v>4000000</v>
      </c>
      <c r="F28" s="13">
        <v>4000000</v>
      </c>
      <c r="G28" s="13">
        <v>0</v>
      </c>
      <c r="H28" s="13">
        <v>0</v>
      </c>
      <c r="I28" s="13">
        <v>0</v>
      </c>
      <c r="J28" s="13">
        <f t="shared" si="11"/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f t="shared" si="0"/>
        <v>4000000</v>
      </c>
    </row>
    <row r="29" spans="1:16" ht="31.5">
      <c r="A29" s="16" t="s">
        <v>291</v>
      </c>
      <c r="B29" s="8">
        <v>6011</v>
      </c>
      <c r="C29" s="16" t="s">
        <v>293</v>
      </c>
      <c r="D29" s="12" t="s">
        <v>292</v>
      </c>
      <c r="E29" s="13">
        <f t="shared" si="10"/>
        <v>85744400</v>
      </c>
      <c r="F29" s="13">
        <v>85744400</v>
      </c>
      <c r="G29" s="13"/>
      <c r="H29" s="13"/>
      <c r="I29" s="13"/>
      <c r="J29" s="13">
        <f t="shared" si="11"/>
        <v>2799000</v>
      </c>
      <c r="K29" s="13">
        <v>2799000</v>
      </c>
      <c r="L29" s="13"/>
      <c r="M29" s="13"/>
      <c r="N29" s="13"/>
      <c r="O29" s="13">
        <v>2799000</v>
      </c>
      <c r="P29" s="13">
        <f t="shared" si="0"/>
        <v>88543400</v>
      </c>
    </row>
    <row r="30" spans="1:16" ht="31.5">
      <c r="A30" s="8" t="s">
        <v>54</v>
      </c>
      <c r="B30" s="8" t="s">
        <v>55</v>
      </c>
      <c r="C30" s="8" t="s">
        <v>56</v>
      </c>
      <c r="D30" s="12" t="s">
        <v>57</v>
      </c>
      <c r="E30" s="13">
        <f t="shared" si="10"/>
        <v>9412400</v>
      </c>
      <c r="F30" s="13">
        <f>SUM(F31:F33)</f>
        <v>9412400</v>
      </c>
      <c r="G30" s="13">
        <f t="shared" ref="G30:I30" si="12">SUM(G31:G33)</f>
        <v>0</v>
      </c>
      <c r="H30" s="13">
        <f t="shared" si="12"/>
        <v>0</v>
      </c>
      <c r="I30" s="13">
        <f t="shared" si="12"/>
        <v>0</v>
      </c>
      <c r="J30" s="13">
        <f t="shared" si="11"/>
        <v>0</v>
      </c>
      <c r="K30" s="13">
        <f>SUM(K31:K33)</f>
        <v>0</v>
      </c>
      <c r="L30" s="13">
        <f t="shared" ref="L30:O30" si="13">SUM(L31:L33)</f>
        <v>0</v>
      </c>
      <c r="M30" s="13">
        <f t="shared" si="13"/>
        <v>0</v>
      </c>
      <c r="N30" s="13">
        <f t="shared" si="13"/>
        <v>0</v>
      </c>
      <c r="O30" s="13">
        <f t="shared" si="13"/>
        <v>0</v>
      </c>
      <c r="P30" s="13">
        <f t="shared" si="0"/>
        <v>9412400</v>
      </c>
    </row>
    <row r="31" spans="1:16" s="7" customFormat="1" ht="63">
      <c r="A31" s="14"/>
      <c r="B31" s="14"/>
      <c r="C31" s="14"/>
      <c r="D31" s="1" t="s">
        <v>295</v>
      </c>
      <c r="E31" s="15">
        <f>F31+I31</f>
        <v>4176500</v>
      </c>
      <c r="F31" s="15">
        <v>4176500</v>
      </c>
      <c r="G31" s="15"/>
      <c r="H31" s="15"/>
      <c r="I31" s="15"/>
      <c r="J31" s="15">
        <f t="shared" si="11"/>
        <v>0</v>
      </c>
      <c r="K31" s="15"/>
      <c r="L31" s="15"/>
      <c r="M31" s="15"/>
      <c r="N31" s="15"/>
      <c r="O31" s="15"/>
      <c r="P31" s="15">
        <f t="shared" si="0"/>
        <v>4176500</v>
      </c>
    </row>
    <row r="32" spans="1:16" s="7" customFormat="1" ht="63">
      <c r="A32" s="14"/>
      <c r="B32" s="14"/>
      <c r="C32" s="14"/>
      <c r="D32" s="1" t="s">
        <v>296</v>
      </c>
      <c r="E32" s="15">
        <f t="shared" ref="E32:E33" si="14">F32+I32</f>
        <v>2210900</v>
      </c>
      <c r="F32" s="15">
        <v>2210900</v>
      </c>
      <c r="G32" s="15"/>
      <c r="H32" s="15"/>
      <c r="I32" s="15"/>
      <c r="J32" s="15">
        <f t="shared" si="11"/>
        <v>0</v>
      </c>
      <c r="K32" s="15"/>
      <c r="L32" s="15"/>
      <c r="M32" s="15"/>
      <c r="N32" s="15"/>
      <c r="O32" s="15"/>
      <c r="P32" s="15">
        <f t="shared" si="0"/>
        <v>2210900</v>
      </c>
    </row>
    <row r="33" spans="1:16" s="7" customFormat="1" ht="47.25">
      <c r="A33" s="14"/>
      <c r="B33" s="14"/>
      <c r="C33" s="14"/>
      <c r="D33" s="1" t="s">
        <v>297</v>
      </c>
      <c r="E33" s="15">
        <f t="shared" si="14"/>
        <v>3025000</v>
      </c>
      <c r="F33" s="15">
        <v>3025000</v>
      </c>
      <c r="G33" s="15"/>
      <c r="H33" s="15"/>
      <c r="I33" s="15"/>
      <c r="J33" s="15">
        <f t="shared" si="11"/>
        <v>0</v>
      </c>
      <c r="K33" s="15"/>
      <c r="L33" s="15"/>
      <c r="M33" s="15"/>
      <c r="N33" s="15"/>
      <c r="O33" s="15"/>
      <c r="P33" s="15">
        <f t="shared" si="0"/>
        <v>3025000</v>
      </c>
    </row>
    <row r="34" spans="1:16" ht="31.5">
      <c r="A34" s="8" t="s">
        <v>58</v>
      </c>
      <c r="B34" s="8" t="s">
        <v>59</v>
      </c>
      <c r="C34" s="8" t="s">
        <v>60</v>
      </c>
      <c r="D34" s="12" t="s">
        <v>61</v>
      </c>
      <c r="E34" s="13">
        <f t="shared" si="10"/>
        <v>110000</v>
      </c>
      <c r="F34" s="13">
        <v>110000</v>
      </c>
      <c r="G34" s="13">
        <v>0</v>
      </c>
      <c r="H34" s="13">
        <v>0</v>
      </c>
      <c r="I34" s="13">
        <v>0</v>
      </c>
      <c r="J34" s="13">
        <f t="shared" si="11"/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f t="shared" si="0"/>
        <v>110000</v>
      </c>
    </row>
    <row r="35" spans="1:16" ht="31.5">
      <c r="A35" s="8" t="s">
        <v>62</v>
      </c>
      <c r="B35" s="8" t="s">
        <v>63</v>
      </c>
      <c r="C35" s="8" t="s">
        <v>64</v>
      </c>
      <c r="D35" s="12" t="s">
        <v>65</v>
      </c>
      <c r="E35" s="13">
        <f t="shared" si="10"/>
        <v>19446000</v>
      </c>
      <c r="F35" s="13">
        <v>19446000</v>
      </c>
      <c r="G35" s="13">
        <v>16649900</v>
      </c>
      <c r="H35" s="13">
        <v>327000</v>
      </c>
      <c r="I35" s="13">
        <v>0</v>
      </c>
      <c r="J35" s="13">
        <f t="shared" si="11"/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f t="shared" si="0"/>
        <v>19446000</v>
      </c>
    </row>
    <row r="36" spans="1:16" ht="31.5">
      <c r="A36" s="8" t="s">
        <v>66</v>
      </c>
      <c r="B36" s="8" t="s">
        <v>67</v>
      </c>
      <c r="C36" s="8" t="s">
        <v>64</v>
      </c>
      <c r="D36" s="12" t="s">
        <v>68</v>
      </c>
      <c r="E36" s="13">
        <f t="shared" si="10"/>
        <v>637000</v>
      </c>
      <c r="F36" s="13">
        <v>637000</v>
      </c>
      <c r="G36" s="13">
        <v>0</v>
      </c>
      <c r="H36" s="13">
        <v>0</v>
      </c>
      <c r="I36" s="13">
        <v>0</v>
      </c>
      <c r="J36" s="13">
        <f t="shared" si="11"/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f t="shared" si="0"/>
        <v>637000</v>
      </c>
    </row>
    <row r="37" spans="1:16" ht="31.5">
      <c r="A37" s="8" t="s">
        <v>69</v>
      </c>
      <c r="B37" s="8" t="s">
        <v>70</v>
      </c>
      <c r="C37" s="8" t="s">
        <v>64</v>
      </c>
      <c r="D37" s="12" t="s">
        <v>71</v>
      </c>
      <c r="E37" s="13">
        <f t="shared" si="10"/>
        <v>1975000</v>
      </c>
      <c r="F37" s="13">
        <v>1975000</v>
      </c>
      <c r="G37" s="13">
        <v>0</v>
      </c>
      <c r="H37" s="13">
        <v>0</v>
      </c>
      <c r="I37" s="13">
        <v>0</v>
      </c>
      <c r="J37" s="13">
        <f t="shared" si="11"/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f t="shared" si="0"/>
        <v>1975000</v>
      </c>
    </row>
    <row r="38" spans="1:16" ht="31.5">
      <c r="A38" s="16" t="s">
        <v>290</v>
      </c>
      <c r="B38" s="8">
        <v>8340</v>
      </c>
      <c r="C38" s="8" t="s">
        <v>288</v>
      </c>
      <c r="D38" s="12" t="s">
        <v>289</v>
      </c>
      <c r="E38" s="13">
        <f t="shared" si="10"/>
        <v>0</v>
      </c>
      <c r="F38" s="13"/>
      <c r="G38" s="13"/>
      <c r="H38" s="13"/>
      <c r="I38" s="13"/>
      <c r="J38" s="13">
        <f t="shared" si="11"/>
        <v>100000</v>
      </c>
      <c r="K38" s="13"/>
      <c r="L38" s="13">
        <f>50000+50000</f>
        <v>100000</v>
      </c>
      <c r="M38" s="13"/>
      <c r="N38" s="13"/>
      <c r="O38" s="13"/>
      <c r="P38" s="13">
        <f t="shared" si="0"/>
        <v>100000</v>
      </c>
    </row>
    <row r="39" spans="1:16" ht="47.25">
      <c r="A39" s="9" t="s">
        <v>72</v>
      </c>
      <c r="B39" s="9" t="s">
        <v>19</v>
      </c>
      <c r="C39" s="9" t="s">
        <v>19</v>
      </c>
      <c r="D39" s="10" t="s">
        <v>73</v>
      </c>
      <c r="E39" s="11">
        <f>F39+I39</f>
        <v>435702440</v>
      </c>
      <c r="F39" s="11">
        <f>F40</f>
        <v>435702440</v>
      </c>
      <c r="G39" s="11">
        <f>G40</f>
        <v>353969840</v>
      </c>
      <c r="H39" s="11">
        <f>H40</f>
        <v>36171800</v>
      </c>
      <c r="I39" s="11">
        <f>I40</f>
        <v>0</v>
      </c>
      <c r="J39" s="11">
        <f>L39+O39</f>
        <v>16500000</v>
      </c>
      <c r="K39" s="11">
        <f>K40</f>
        <v>0</v>
      </c>
      <c r="L39" s="11">
        <f t="shared" ref="L39:O39" si="15">L40</f>
        <v>16500000</v>
      </c>
      <c r="M39" s="11">
        <f t="shared" si="15"/>
        <v>0</v>
      </c>
      <c r="N39" s="11">
        <f t="shared" si="15"/>
        <v>0</v>
      </c>
      <c r="O39" s="11">
        <f t="shared" si="15"/>
        <v>0</v>
      </c>
      <c r="P39" s="11">
        <f t="shared" si="0"/>
        <v>452202440</v>
      </c>
    </row>
    <row r="40" spans="1:16" ht="47.25">
      <c r="A40" s="9" t="s">
        <v>74</v>
      </c>
      <c r="B40" s="9" t="s">
        <v>19</v>
      </c>
      <c r="C40" s="9" t="s">
        <v>19</v>
      </c>
      <c r="D40" s="10" t="s">
        <v>73</v>
      </c>
      <c r="E40" s="11">
        <f>F40+I40</f>
        <v>435702440</v>
      </c>
      <c r="F40" s="11">
        <f>SUM(F41:F56)</f>
        <v>435702440</v>
      </c>
      <c r="G40" s="11">
        <f>SUM(G41:G56)</f>
        <v>353969840</v>
      </c>
      <c r="H40" s="11">
        <f>SUM(H41:H56)</f>
        <v>36171800</v>
      </c>
      <c r="I40" s="11">
        <f>SUM(I41:I56)</f>
        <v>0</v>
      </c>
      <c r="J40" s="11">
        <f>L40+O40</f>
        <v>16500000</v>
      </c>
      <c r="K40" s="11">
        <f>SUM(K41:K56)</f>
        <v>0</v>
      </c>
      <c r="L40" s="11">
        <f t="shared" ref="L40:O40" si="16">SUM(L41:L56)</f>
        <v>16500000</v>
      </c>
      <c r="M40" s="11">
        <f t="shared" si="16"/>
        <v>0</v>
      </c>
      <c r="N40" s="11">
        <f t="shared" si="16"/>
        <v>0</v>
      </c>
      <c r="O40" s="11">
        <f t="shared" si="16"/>
        <v>0</v>
      </c>
      <c r="P40" s="11">
        <f t="shared" si="0"/>
        <v>452202440</v>
      </c>
    </row>
    <row r="41" spans="1:16" ht="47.25">
      <c r="A41" s="8" t="s">
        <v>75</v>
      </c>
      <c r="B41" s="8" t="s">
        <v>76</v>
      </c>
      <c r="C41" s="8" t="s">
        <v>24</v>
      </c>
      <c r="D41" s="12" t="s">
        <v>77</v>
      </c>
      <c r="E41" s="13">
        <f>F41+I41</f>
        <v>5123700</v>
      </c>
      <c r="F41" s="13">
        <v>5123700</v>
      </c>
      <c r="G41" s="13">
        <v>4656300</v>
      </c>
      <c r="H41" s="13">
        <v>400800</v>
      </c>
      <c r="I41" s="13">
        <v>0</v>
      </c>
      <c r="J41" s="13">
        <f>L41+O41</f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f t="shared" si="0"/>
        <v>5123700</v>
      </c>
    </row>
    <row r="42" spans="1:16" ht="31.5">
      <c r="A42" s="8" t="s">
        <v>78</v>
      </c>
      <c r="B42" s="8" t="s">
        <v>31</v>
      </c>
      <c r="C42" s="8" t="s">
        <v>32</v>
      </c>
      <c r="D42" s="12" t="s">
        <v>33</v>
      </c>
      <c r="E42" s="13">
        <f t="shared" ref="E42:E56" si="17">F42+I42</f>
        <v>99000</v>
      </c>
      <c r="F42" s="13">
        <v>99000</v>
      </c>
      <c r="G42" s="13">
        <v>0</v>
      </c>
      <c r="H42" s="13">
        <v>0</v>
      </c>
      <c r="I42" s="13">
        <v>0</v>
      </c>
      <c r="J42" s="13">
        <f t="shared" ref="J42:J56" si="18">L42+O42</f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f t="shared" si="0"/>
        <v>99000</v>
      </c>
    </row>
    <row r="43" spans="1:16">
      <c r="A43" s="8" t="s">
        <v>79</v>
      </c>
      <c r="B43" s="8" t="s">
        <v>80</v>
      </c>
      <c r="C43" s="8" t="s">
        <v>81</v>
      </c>
      <c r="D43" s="12" t="s">
        <v>82</v>
      </c>
      <c r="E43" s="13">
        <f t="shared" si="17"/>
        <v>108737600</v>
      </c>
      <c r="F43" s="13">
        <v>108737600</v>
      </c>
      <c r="G43" s="13">
        <v>85693100</v>
      </c>
      <c r="H43" s="13">
        <v>12904300</v>
      </c>
      <c r="I43" s="13">
        <v>0</v>
      </c>
      <c r="J43" s="13">
        <f t="shared" si="18"/>
        <v>16100000</v>
      </c>
      <c r="K43" s="13">
        <v>0</v>
      </c>
      <c r="L43" s="13">
        <v>16100000</v>
      </c>
      <c r="M43" s="13">
        <v>0</v>
      </c>
      <c r="N43" s="13">
        <v>0</v>
      </c>
      <c r="O43" s="13">
        <v>0</v>
      </c>
      <c r="P43" s="13">
        <f t="shared" si="0"/>
        <v>124837600</v>
      </c>
    </row>
    <row r="44" spans="1:16" ht="47.25">
      <c r="A44" s="8" t="s">
        <v>83</v>
      </c>
      <c r="B44" s="8" t="s">
        <v>84</v>
      </c>
      <c r="C44" s="8" t="s">
        <v>85</v>
      </c>
      <c r="D44" s="12" t="s">
        <v>86</v>
      </c>
      <c r="E44" s="13">
        <f t="shared" si="17"/>
        <v>78349600</v>
      </c>
      <c r="F44" s="13">
        <v>78349600</v>
      </c>
      <c r="G44" s="13">
        <v>40380000</v>
      </c>
      <c r="H44" s="13">
        <v>16403600</v>
      </c>
      <c r="I44" s="13">
        <v>0</v>
      </c>
      <c r="J44" s="13">
        <f t="shared" si="18"/>
        <v>197000</v>
      </c>
      <c r="K44" s="13">
        <v>0</v>
      </c>
      <c r="L44" s="13">
        <v>197000</v>
      </c>
      <c r="M44" s="13">
        <v>0</v>
      </c>
      <c r="N44" s="13">
        <v>0</v>
      </c>
      <c r="O44" s="13">
        <v>0</v>
      </c>
      <c r="P44" s="13">
        <f t="shared" si="0"/>
        <v>78546600</v>
      </c>
    </row>
    <row r="45" spans="1:16" ht="94.5">
      <c r="A45" s="8" t="s">
        <v>87</v>
      </c>
      <c r="B45" s="8" t="s">
        <v>88</v>
      </c>
      <c r="C45" s="8" t="s">
        <v>89</v>
      </c>
      <c r="D45" s="12" t="s">
        <v>90</v>
      </c>
      <c r="E45" s="13">
        <f t="shared" si="17"/>
        <v>14164200</v>
      </c>
      <c r="F45" s="13">
        <v>14164200</v>
      </c>
      <c r="G45" s="13">
        <v>10028000</v>
      </c>
      <c r="H45" s="13">
        <v>1929700</v>
      </c>
      <c r="I45" s="13">
        <v>0</v>
      </c>
      <c r="J45" s="13">
        <f t="shared" si="18"/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f t="shared" si="0"/>
        <v>14164200</v>
      </c>
    </row>
    <row r="46" spans="1:16" ht="47.25">
      <c r="A46" s="8" t="s">
        <v>91</v>
      </c>
      <c r="B46" s="8" t="s">
        <v>92</v>
      </c>
      <c r="C46" s="8" t="s">
        <v>85</v>
      </c>
      <c r="D46" s="12" t="s">
        <v>93</v>
      </c>
      <c r="E46" s="13">
        <f t="shared" si="17"/>
        <v>146822800</v>
      </c>
      <c r="F46" s="13">
        <v>146822800</v>
      </c>
      <c r="G46" s="13">
        <v>146592900</v>
      </c>
      <c r="H46" s="13">
        <v>0</v>
      </c>
      <c r="I46" s="13">
        <v>0</v>
      </c>
      <c r="J46" s="13">
        <f t="shared" si="18"/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f t="shared" si="0"/>
        <v>146822800</v>
      </c>
    </row>
    <row r="47" spans="1:16" ht="94.5">
      <c r="A47" s="8" t="s">
        <v>94</v>
      </c>
      <c r="B47" s="8" t="s">
        <v>95</v>
      </c>
      <c r="C47" s="8" t="s">
        <v>89</v>
      </c>
      <c r="D47" s="12" t="s">
        <v>96</v>
      </c>
      <c r="E47" s="13">
        <f t="shared" si="17"/>
        <v>12600000</v>
      </c>
      <c r="F47" s="13">
        <v>12600000</v>
      </c>
      <c r="G47" s="13">
        <v>12600000</v>
      </c>
      <c r="H47" s="13">
        <v>0</v>
      </c>
      <c r="I47" s="13">
        <v>0</v>
      </c>
      <c r="J47" s="13">
        <f t="shared" si="18"/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f t="shared" si="0"/>
        <v>12600000</v>
      </c>
    </row>
    <row r="48" spans="1:16" ht="47.25">
      <c r="A48" s="8" t="s">
        <v>97</v>
      </c>
      <c r="B48" s="8" t="s">
        <v>98</v>
      </c>
      <c r="C48" s="8" t="s">
        <v>99</v>
      </c>
      <c r="D48" s="12" t="s">
        <v>100</v>
      </c>
      <c r="E48" s="13">
        <f t="shared" si="17"/>
        <v>22900800</v>
      </c>
      <c r="F48" s="13">
        <v>22900800</v>
      </c>
      <c r="G48" s="13">
        <v>19000000</v>
      </c>
      <c r="H48" s="13">
        <v>1388800</v>
      </c>
      <c r="I48" s="13">
        <v>0</v>
      </c>
      <c r="J48" s="13">
        <f t="shared" si="18"/>
        <v>200000</v>
      </c>
      <c r="K48" s="13">
        <v>0</v>
      </c>
      <c r="L48" s="13">
        <v>200000</v>
      </c>
      <c r="M48" s="13">
        <v>0</v>
      </c>
      <c r="N48" s="13">
        <v>0</v>
      </c>
      <c r="O48" s="13">
        <v>0</v>
      </c>
      <c r="P48" s="13">
        <f t="shared" si="0"/>
        <v>23100800</v>
      </c>
    </row>
    <row r="49" spans="1:16" ht="31.5">
      <c r="A49" s="8" t="s">
        <v>101</v>
      </c>
      <c r="B49" s="8" t="s">
        <v>102</v>
      </c>
      <c r="C49" s="8" t="s">
        <v>103</v>
      </c>
      <c r="D49" s="12" t="s">
        <v>104</v>
      </c>
      <c r="E49" s="13">
        <f t="shared" si="17"/>
        <v>30000</v>
      </c>
      <c r="F49" s="13">
        <v>30000</v>
      </c>
      <c r="G49" s="13">
        <v>0</v>
      </c>
      <c r="H49" s="13">
        <v>0</v>
      </c>
      <c r="I49" s="13">
        <v>0</v>
      </c>
      <c r="J49" s="13">
        <f t="shared" si="18"/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f t="shared" si="0"/>
        <v>30000</v>
      </c>
    </row>
    <row r="50" spans="1:16" ht="31.5">
      <c r="A50" s="8" t="s">
        <v>105</v>
      </c>
      <c r="B50" s="8" t="s">
        <v>106</v>
      </c>
      <c r="C50" s="8" t="s">
        <v>107</v>
      </c>
      <c r="D50" s="12" t="s">
        <v>108</v>
      </c>
      <c r="E50" s="13">
        <f t="shared" si="17"/>
        <v>20474900</v>
      </c>
      <c r="F50" s="13">
        <v>20474900</v>
      </c>
      <c r="G50" s="13">
        <v>17600000</v>
      </c>
      <c r="H50" s="13">
        <v>2136900</v>
      </c>
      <c r="I50" s="13">
        <v>0</v>
      </c>
      <c r="J50" s="13">
        <f t="shared" si="18"/>
        <v>3000</v>
      </c>
      <c r="K50" s="13">
        <v>0</v>
      </c>
      <c r="L50" s="13">
        <v>3000</v>
      </c>
      <c r="M50" s="13">
        <v>0</v>
      </c>
      <c r="N50" s="13">
        <v>0</v>
      </c>
      <c r="O50" s="13">
        <v>0</v>
      </c>
      <c r="P50" s="13">
        <f t="shared" si="0"/>
        <v>20477900</v>
      </c>
    </row>
    <row r="51" spans="1:16" ht="47.25">
      <c r="A51" s="8" t="s">
        <v>109</v>
      </c>
      <c r="B51" s="8" t="s">
        <v>110</v>
      </c>
      <c r="C51" s="8" t="s">
        <v>107</v>
      </c>
      <c r="D51" s="12" t="s">
        <v>111</v>
      </c>
      <c r="E51" s="13">
        <f t="shared" si="17"/>
        <v>726800</v>
      </c>
      <c r="F51" s="13">
        <v>726800</v>
      </c>
      <c r="G51" s="13">
        <v>393800</v>
      </c>
      <c r="H51" s="13">
        <v>179000</v>
      </c>
      <c r="I51" s="13">
        <v>0</v>
      </c>
      <c r="J51" s="13">
        <f t="shared" si="18"/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f t="shared" si="0"/>
        <v>726800</v>
      </c>
    </row>
    <row r="52" spans="1:16" ht="47.25">
      <c r="A52" s="8" t="s">
        <v>112</v>
      </c>
      <c r="B52" s="8" t="s">
        <v>113</v>
      </c>
      <c r="C52" s="8" t="s">
        <v>107</v>
      </c>
      <c r="D52" s="12" t="s">
        <v>114</v>
      </c>
      <c r="E52" s="13">
        <f t="shared" si="17"/>
        <v>2775740</v>
      </c>
      <c r="F52" s="13">
        <v>2775740</v>
      </c>
      <c r="G52" s="13">
        <v>2775740</v>
      </c>
      <c r="H52" s="13">
        <v>0</v>
      </c>
      <c r="I52" s="13">
        <v>0</v>
      </c>
      <c r="J52" s="13">
        <f t="shared" si="18"/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f t="shared" si="0"/>
        <v>2775740</v>
      </c>
    </row>
    <row r="53" spans="1:16" ht="47.25">
      <c r="A53" s="8" t="s">
        <v>115</v>
      </c>
      <c r="B53" s="8" t="s">
        <v>116</v>
      </c>
      <c r="C53" s="8" t="s">
        <v>107</v>
      </c>
      <c r="D53" s="12" t="s">
        <v>117</v>
      </c>
      <c r="E53" s="13">
        <f t="shared" si="17"/>
        <v>4471900</v>
      </c>
      <c r="F53" s="13">
        <v>4471900</v>
      </c>
      <c r="G53" s="13">
        <v>4150000</v>
      </c>
      <c r="H53" s="13">
        <v>56900</v>
      </c>
      <c r="I53" s="13">
        <v>0</v>
      </c>
      <c r="J53" s="13">
        <f t="shared" si="18"/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f t="shared" si="0"/>
        <v>4471900</v>
      </c>
    </row>
    <row r="54" spans="1:16" ht="94.5">
      <c r="A54" s="8" t="s">
        <v>118</v>
      </c>
      <c r="B54" s="8" t="s">
        <v>119</v>
      </c>
      <c r="C54" s="8" t="s">
        <v>120</v>
      </c>
      <c r="D54" s="12" t="s">
        <v>121</v>
      </c>
      <c r="E54" s="13">
        <f t="shared" si="17"/>
        <v>3348600</v>
      </c>
      <c r="F54" s="13">
        <v>3348600</v>
      </c>
      <c r="G54" s="13">
        <v>0</v>
      </c>
      <c r="H54" s="13">
        <v>0</v>
      </c>
      <c r="I54" s="13">
        <v>0</v>
      </c>
      <c r="J54" s="13">
        <f t="shared" si="18"/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f t="shared" si="0"/>
        <v>3348600</v>
      </c>
    </row>
    <row r="55" spans="1:16" ht="31.5">
      <c r="A55" s="8" t="s">
        <v>122</v>
      </c>
      <c r="B55" s="8" t="s">
        <v>51</v>
      </c>
      <c r="C55" s="8" t="s">
        <v>52</v>
      </c>
      <c r="D55" s="12" t="s">
        <v>53</v>
      </c>
      <c r="E55" s="13">
        <f t="shared" si="17"/>
        <v>3100000</v>
      </c>
      <c r="F55" s="13">
        <v>3100000</v>
      </c>
      <c r="G55" s="13">
        <v>0</v>
      </c>
      <c r="H55" s="13">
        <v>0</v>
      </c>
      <c r="I55" s="13">
        <v>0</v>
      </c>
      <c r="J55" s="13">
        <f t="shared" si="18"/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f t="shared" si="0"/>
        <v>3100000</v>
      </c>
    </row>
    <row r="56" spans="1:16" ht="47.25">
      <c r="A56" s="8" t="s">
        <v>123</v>
      </c>
      <c r="B56" s="8" t="s">
        <v>124</v>
      </c>
      <c r="C56" s="8" t="s">
        <v>125</v>
      </c>
      <c r="D56" s="12" t="s">
        <v>126</v>
      </c>
      <c r="E56" s="13">
        <f t="shared" si="17"/>
        <v>11976800</v>
      </c>
      <c r="F56" s="13">
        <v>11976800</v>
      </c>
      <c r="G56" s="13">
        <v>10100000</v>
      </c>
      <c r="H56" s="13">
        <v>771800</v>
      </c>
      <c r="I56" s="13">
        <v>0</v>
      </c>
      <c r="J56" s="13">
        <f t="shared" si="18"/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f t="shared" ref="P56:P87" si="19">E56 + J56</f>
        <v>11976800</v>
      </c>
    </row>
    <row r="57" spans="1:16" ht="47.25">
      <c r="A57" s="9" t="s">
        <v>127</v>
      </c>
      <c r="B57" s="9" t="s">
        <v>19</v>
      </c>
      <c r="C57" s="9" t="s">
        <v>19</v>
      </c>
      <c r="D57" s="10" t="s">
        <v>128</v>
      </c>
      <c r="E57" s="11">
        <f>F57+I57</f>
        <v>65083765</v>
      </c>
      <c r="F57" s="11">
        <f>F58</f>
        <v>65083765</v>
      </c>
      <c r="G57" s="11">
        <f>G58</f>
        <v>39846100</v>
      </c>
      <c r="H57" s="11">
        <f>H58</f>
        <v>1363500</v>
      </c>
      <c r="I57" s="11">
        <f>I58</f>
        <v>0</v>
      </c>
      <c r="J57" s="11">
        <f>L57+O57</f>
        <v>56400</v>
      </c>
      <c r="K57" s="11">
        <f>K58</f>
        <v>0</v>
      </c>
      <c r="L57" s="11">
        <f t="shared" ref="L57:O57" si="20">L58</f>
        <v>0</v>
      </c>
      <c r="M57" s="11">
        <f t="shared" si="20"/>
        <v>0</v>
      </c>
      <c r="N57" s="11">
        <f t="shared" si="20"/>
        <v>0</v>
      </c>
      <c r="O57" s="11">
        <f t="shared" si="20"/>
        <v>56400</v>
      </c>
      <c r="P57" s="11">
        <f t="shared" si="19"/>
        <v>65140165</v>
      </c>
    </row>
    <row r="58" spans="1:16" ht="47.25">
      <c r="A58" s="9" t="s">
        <v>129</v>
      </c>
      <c r="B58" s="9" t="s">
        <v>19</v>
      </c>
      <c r="C58" s="9" t="s">
        <v>19</v>
      </c>
      <c r="D58" s="10" t="s">
        <v>128</v>
      </c>
      <c r="E58" s="11">
        <f>F58+I58</f>
        <v>65083765</v>
      </c>
      <c r="F58" s="11">
        <f>SUM(F59:F73)</f>
        <v>65083765</v>
      </c>
      <c r="G58" s="11">
        <f>SUM(G59:G73)</f>
        <v>39846100</v>
      </c>
      <c r="H58" s="11">
        <f>SUM(H59:H73)</f>
        <v>1363500</v>
      </c>
      <c r="I58" s="11">
        <f>SUM(I59:I73)</f>
        <v>0</v>
      </c>
      <c r="J58" s="11">
        <f>L58+O58</f>
        <v>56400</v>
      </c>
      <c r="K58" s="11">
        <f>SUM(K59:K73)</f>
        <v>0</v>
      </c>
      <c r="L58" s="11">
        <f t="shared" ref="L58:O58" si="21">SUM(L59:L73)</f>
        <v>0</v>
      </c>
      <c r="M58" s="11">
        <f t="shared" si="21"/>
        <v>0</v>
      </c>
      <c r="N58" s="11">
        <f t="shared" si="21"/>
        <v>0</v>
      </c>
      <c r="O58" s="11">
        <f t="shared" si="21"/>
        <v>56400</v>
      </c>
      <c r="P58" s="11">
        <f t="shared" si="19"/>
        <v>65140165</v>
      </c>
    </row>
    <row r="59" spans="1:16" ht="47.25">
      <c r="A59" s="8" t="s">
        <v>130</v>
      </c>
      <c r="B59" s="8" t="s">
        <v>76</v>
      </c>
      <c r="C59" s="8" t="s">
        <v>24</v>
      </c>
      <c r="D59" s="12" t="s">
        <v>77</v>
      </c>
      <c r="E59" s="13">
        <f>F59+I59</f>
        <v>15522300</v>
      </c>
      <c r="F59" s="13">
        <v>15522300</v>
      </c>
      <c r="G59" s="13">
        <v>14208400</v>
      </c>
      <c r="H59" s="13">
        <v>770900</v>
      </c>
      <c r="I59" s="13">
        <v>0</v>
      </c>
      <c r="J59" s="13">
        <f>L59+O59</f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f t="shared" si="19"/>
        <v>15522300</v>
      </c>
    </row>
    <row r="60" spans="1:16" ht="31.5">
      <c r="A60" s="8" t="s">
        <v>131</v>
      </c>
      <c r="B60" s="8" t="s">
        <v>31</v>
      </c>
      <c r="C60" s="8" t="s">
        <v>32</v>
      </c>
      <c r="D60" s="12" t="s">
        <v>33</v>
      </c>
      <c r="E60" s="13">
        <f t="shared" ref="E60:E73" si="22">F60+I60</f>
        <v>149000</v>
      </c>
      <c r="F60" s="13">
        <v>149000</v>
      </c>
      <c r="G60" s="13">
        <v>0</v>
      </c>
      <c r="H60" s="13">
        <v>0</v>
      </c>
      <c r="I60" s="13">
        <v>0</v>
      </c>
      <c r="J60" s="13">
        <f t="shared" ref="J60:J124" si="23">L60+O60</f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f t="shared" si="19"/>
        <v>149000</v>
      </c>
    </row>
    <row r="61" spans="1:16" ht="47.25">
      <c r="A61" s="8" t="s">
        <v>132</v>
      </c>
      <c r="B61" s="8" t="s">
        <v>133</v>
      </c>
      <c r="C61" s="8" t="s">
        <v>134</v>
      </c>
      <c r="D61" s="12" t="s">
        <v>135</v>
      </c>
      <c r="E61" s="13">
        <f t="shared" si="22"/>
        <v>2311000</v>
      </c>
      <c r="F61" s="13">
        <v>2311000</v>
      </c>
      <c r="G61" s="13">
        <v>0</v>
      </c>
      <c r="H61" s="13">
        <v>0</v>
      </c>
      <c r="I61" s="13">
        <v>0</v>
      </c>
      <c r="J61" s="13">
        <f t="shared" si="23"/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f t="shared" si="19"/>
        <v>2311000</v>
      </c>
    </row>
    <row r="62" spans="1:16" ht="31.5">
      <c r="A62" s="8" t="s">
        <v>136</v>
      </c>
      <c r="B62" s="8" t="s">
        <v>137</v>
      </c>
      <c r="C62" s="8" t="s">
        <v>98</v>
      </c>
      <c r="D62" s="12" t="s">
        <v>138</v>
      </c>
      <c r="E62" s="13">
        <f t="shared" si="22"/>
        <v>11500</v>
      </c>
      <c r="F62" s="13">
        <v>11500</v>
      </c>
      <c r="G62" s="13">
        <v>0</v>
      </c>
      <c r="H62" s="13">
        <v>0</v>
      </c>
      <c r="I62" s="13">
        <v>0</v>
      </c>
      <c r="J62" s="13">
        <f t="shared" si="23"/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f t="shared" si="19"/>
        <v>11500</v>
      </c>
    </row>
    <row r="63" spans="1:16" ht="47.25">
      <c r="A63" s="8" t="s">
        <v>139</v>
      </c>
      <c r="B63" s="8" t="s">
        <v>140</v>
      </c>
      <c r="C63" s="8" t="s">
        <v>98</v>
      </c>
      <c r="D63" s="12" t="s">
        <v>141</v>
      </c>
      <c r="E63" s="13">
        <f t="shared" si="22"/>
        <v>306529</v>
      </c>
      <c r="F63" s="13">
        <v>306529</v>
      </c>
      <c r="G63" s="13">
        <v>0</v>
      </c>
      <c r="H63" s="13">
        <v>0</v>
      </c>
      <c r="I63" s="13">
        <v>0</v>
      </c>
      <c r="J63" s="13">
        <f t="shared" si="23"/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f t="shared" si="19"/>
        <v>306529</v>
      </c>
    </row>
    <row r="64" spans="1:16" ht="47.25">
      <c r="A64" s="8" t="s">
        <v>142</v>
      </c>
      <c r="B64" s="8" t="s">
        <v>143</v>
      </c>
      <c r="C64" s="8" t="s">
        <v>134</v>
      </c>
      <c r="D64" s="12" t="s">
        <v>144</v>
      </c>
      <c r="E64" s="13">
        <f t="shared" si="22"/>
        <v>182216</v>
      </c>
      <c r="F64" s="13">
        <v>182216</v>
      </c>
      <c r="G64" s="13">
        <v>0</v>
      </c>
      <c r="H64" s="13">
        <v>0</v>
      </c>
      <c r="I64" s="13">
        <v>0</v>
      </c>
      <c r="J64" s="13">
        <f t="shared" si="23"/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f t="shared" si="19"/>
        <v>182216</v>
      </c>
    </row>
    <row r="65" spans="1:16" ht="78.75">
      <c r="A65" s="8" t="s">
        <v>145</v>
      </c>
      <c r="B65" s="8" t="s">
        <v>146</v>
      </c>
      <c r="C65" s="8" t="s">
        <v>147</v>
      </c>
      <c r="D65" s="12" t="s">
        <v>148</v>
      </c>
      <c r="E65" s="13">
        <f t="shared" si="22"/>
        <v>19637500</v>
      </c>
      <c r="F65" s="13">
        <v>19637500</v>
      </c>
      <c r="G65" s="13">
        <v>18509200</v>
      </c>
      <c r="H65" s="13">
        <v>345300</v>
      </c>
      <c r="I65" s="13">
        <v>0</v>
      </c>
      <c r="J65" s="13">
        <f t="shared" si="23"/>
        <v>56400</v>
      </c>
      <c r="K65" s="13">
        <v>0</v>
      </c>
      <c r="L65" s="13">
        <v>0</v>
      </c>
      <c r="M65" s="13">
        <v>0</v>
      </c>
      <c r="N65" s="13">
        <v>0</v>
      </c>
      <c r="O65" s="13">
        <v>56400</v>
      </c>
      <c r="P65" s="13">
        <f t="shared" si="19"/>
        <v>19693900</v>
      </c>
    </row>
    <row r="66" spans="1:16" ht="31.5">
      <c r="A66" s="8" t="s">
        <v>149</v>
      </c>
      <c r="B66" s="8" t="s">
        <v>150</v>
      </c>
      <c r="C66" s="8" t="s">
        <v>120</v>
      </c>
      <c r="D66" s="12" t="s">
        <v>151</v>
      </c>
      <c r="E66" s="13">
        <f t="shared" si="22"/>
        <v>8328600</v>
      </c>
      <c r="F66" s="13">
        <v>8328600</v>
      </c>
      <c r="G66" s="13">
        <v>7128500</v>
      </c>
      <c r="H66" s="13">
        <v>247300</v>
      </c>
      <c r="I66" s="13">
        <v>0</v>
      </c>
      <c r="J66" s="13">
        <f t="shared" si="23"/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f t="shared" si="19"/>
        <v>8328600</v>
      </c>
    </row>
    <row r="67" spans="1:16" ht="31.5">
      <c r="A67" s="8" t="s">
        <v>152</v>
      </c>
      <c r="B67" s="8" t="s">
        <v>153</v>
      </c>
      <c r="C67" s="8" t="s">
        <v>120</v>
      </c>
      <c r="D67" s="12" t="s">
        <v>154</v>
      </c>
      <c r="E67" s="13">
        <f t="shared" si="22"/>
        <v>700000</v>
      </c>
      <c r="F67" s="13">
        <v>700000</v>
      </c>
      <c r="G67" s="13">
        <v>0</v>
      </c>
      <c r="H67" s="13">
        <v>0</v>
      </c>
      <c r="I67" s="13">
        <v>0</v>
      </c>
      <c r="J67" s="13">
        <f t="shared" si="23"/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f t="shared" si="19"/>
        <v>700000</v>
      </c>
    </row>
    <row r="68" spans="1:16" ht="110.25">
      <c r="A68" s="8" t="s">
        <v>155</v>
      </c>
      <c r="B68" s="8" t="s">
        <v>156</v>
      </c>
      <c r="C68" s="8" t="s">
        <v>80</v>
      </c>
      <c r="D68" s="12" t="s">
        <v>157</v>
      </c>
      <c r="E68" s="13">
        <f t="shared" si="22"/>
        <v>3300000</v>
      </c>
      <c r="F68" s="13">
        <v>3300000</v>
      </c>
      <c r="G68" s="13">
        <v>0</v>
      </c>
      <c r="H68" s="13">
        <v>0</v>
      </c>
      <c r="I68" s="13">
        <v>0</v>
      </c>
      <c r="J68" s="13">
        <f t="shared" si="23"/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f t="shared" si="19"/>
        <v>3300000</v>
      </c>
    </row>
    <row r="69" spans="1:16" ht="78.75">
      <c r="A69" s="8" t="s">
        <v>158</v>
      </c>
      <c r="B69" s="8" t="s">
        <v>159</v>
      </c>
      <c r="C69" s="8" t="s">
        <v>80</v>
      </c>
      <c r="D69" s="12" t="s">
        <v>160</v>
      </c>
      <c r="E69" s="13">
        <f t="shared" si="22"/>
        <v>28720</v>
      </c>
      <c r="F69" s="13">
        <v>28720</v>
      </c>
      <c r="G69" s="13">
        <v>0</v>
      </c>
      <c r="H69" s="13">
        <v>0</v>
      </c>
      <c r="I69" s="13">
        <v>0</v>
      </c>
      <c r="J69" s="13">
        <f t="shared" si="23"/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f t="shared" si="19"/>
        <v>28720</v>
      </c>
    </row>
    <row r="70" spans="1:16" ht="94.5">
      <c r="A70" s="8" t="s">
        <v>161</v>
      </c>
      <c r="B70" s="8" t="s">
        <v>162</v>
      </c>
      <c r="C70" s="8" t="s">
        <v>163</v>
      </c>
      <c r="D70" s="12" t="s">
        <v>164</v>
      </c>
      <c r="E70" s="13">
        <f t="shared" si="22"/>
        <v>1500000</v>
      </c>
      <c r="F70" s="13">
        <v>1500000</v>
      </c>
      <c r="G70" s="13">
        <v>0</v>
      </c>
      <c r="H70" s="13">
        <v>0</v>
      </c>
      <c r="I70" s="13">
        <v>0</v>
      </c>
      <c r="J70" s="13">
        <f t="shared" si="23"/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f t="shared" si="19"/>
        <v>1500000</v>
      </c>
    </row>
    <row r="71" spans="1:16" ht="63">
      <c r="A71" s="8" t="s">
        <v>165</v>
      </c>
      <c r="B71" s="8" t="s">
        <v>166</v>
      </c>
      <c r="C71" s="8" t="s">
        <v>134</v>
      </c>
      <c r="D71" s="12" t="s">
        <v>167</v>
      </c>
      <c r="E71" s="13">
        <f t="shared" si="22"/>
        <v>71000</v>
      </c>
      <c r="F71" s="13">
        <v>71000</v>
      </c>
      <c r="G71" s="13">
        <v>0</v>
      </c>
      <c r="H71" s="13">
        <v>0</v>
      </c>
      <c r="I71" s="13">
        <v>0</v>
      </c>
      <c r="J71" s="13">
        <f t="shared" si="23"/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f t="shared" si="19"/>
        <v>71000</v>
      </c>
    </row>
    <row r="72" spans="1:16" ht="63">
      <c r="A72" s="8" t="s">
        <v>168</v>
      </c>
      <c r="B72" s="8" t="s">
        <v>169</v>
      </c>
      <c r="C72" s="8" t="s">
        <v>98</v>
      </c>
      <c r="D72" s="12" t="s">
        <v>170</v>
      </c>
      <c r="E72" s="13">
        <f t="shared" si="22"/>
        <v>688600</v>
      </c>
      <c r="F72" s="13">
        <v>688600</v>
      </c>
      <c r="G72" s="13">
        <v>0</v>
      </c>
      <c r="H72" s="13">
        <v>0</v>
      </c>
      <c r="I72" s="13">
        <v>0</v>
      </c>
      <c r="J72" s="13">
        <f t="shared" si="23"/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f t="shared" si="19"/>
        <v>688600</v>
      </c>
    </row>
    <row r="73" spans="1:16" ht="31.5">
      <c r="A73" s="8" t="s">
        <v>171</v>
      </c>
      <c r="B73" s="8" t="s">
        <v>51</v>
      </c>
      <c r="C73" s="8" t="s">
        <v>52</v>
      </c>
      <c r="D73" s="12" t="s">
        <v>53</v>
      </c>
      <c r="E73" s="13">
        <f t="shared" si="22"/>
        <v>12346800</v>
      </c>
      <c r="F73" s="13">
        <v>12346800</v>
      </c>
      <c r="G73" s="13">
        <v>0</v>
      </c>
      <c r="H73" s="13">
        <v>0</v>
      </c>
      <c r="I73" s="13">
        <v>0</v>
      </c>
      <c r="J73" s="13">
        <f t="shared" si="23"/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f t="shared" si="19"/>
        <v>12346800</v>
      </c>
    </row>
    <row r="74" spans="1:16" ht="47.25">
      <c r="A74" s="9" t="s">
        <v>172</v>
      </c>
      <c r="B74" s="9" t="s">
        <v>19</v>
      </c>
      <c r="C74" s="9" t="s">
        <v>19</v>
      </c>
      <c r="D74" s="10" t="s">
        <v>173</v>
      </c>
      <c r="E74" s="11">
        <f t="shared" ref="E74:E81" si="24">F74+I74</f>
        <v>2530500</v>
      </c>
      <c r="F74" s="11">
        <v>2530500</v>
      </c>
      <c r="G74" s="11">
        <v>2115000</v>
      </c>
      <c r="H74" s="11">
        <v>0</v>
      </c>
      <c r="I74" s="11">
        <v>0</v>
      </c>
      <c r="J74" s="11">
        <f t="shared" si="23"/>
        <v>0</v>
      </c>
      <c r="K74" s="11">
        <f>K75</f>
        <v>0</v>
      </c>
      <c r="L74" s="11">
        <f t="shared" ref="L74:O74" si="25">L75</f>
        <v>0</v>
      </c>
      <c r="M74" s="11">
        <f t="shared" si="25"/>
        <v>0</v>
      </c>
      <c r="N74" s="11">
        <f t="shared" si="25"/>
        <v>0</v>
      </c>
      <c r="O74" s="11">
        <f t="shared" si="25"/>
        <v>0</v>
      </c>
      <c r="P74" s="11">
        <f t="shared" si="19"/>
        <v>2530500</v>
      </c>
    </row>
    <row r="75" spans="1:16" ht="47.25">
      <c r="A75" s="9" t="s">
        <v>174</v>
      </c>
      <c r="B75" s="9" t="s">
        <v>19</v>
      </c>
      <c r="C75" s="9" t="s">
        <v>19</v>
      </c>
      <c r="D75" s="10" t="s">
        <v>173</v>
      </c>
      <c r="E75" s="11">
        <f t="shared" si="24"/>
        <v>2530500</v>
      </c>
      <c r="F75" s="11">
        <v>2530500</v>
      </c>
      <c r="G75" s="11">
        <v>2115000</v>
      </c>
      <c r="H75" s="11">
        <v>0</v>
      </c>
      <c r="I75" s="11">
        <v>0</v>
      </c>
      <c r="J75" s="11">
        <f t="shared" si="23"/>
        <v>0</v>
      </c>
      <c r="K75" s="11">
        <f>SUM(K76:K78)</f>
        <v>0</v>
      </c>
      <c r="L75" s="11">
        <f t="shared" ref="L75:O75" si="26">SUM(L76:L78)</f>
        <v>0</v>
      </c>
      <c r="M75" s="11">
        <f t="shared" si="26"/>
        <v>0</v>
      </c>
      <c r="N75" s="11">
        <f t="shared" si="26"/>
        <v>0</v>
      </c>
      <c r="O75" s="11">
        <f t="shared" si="26"/>
        <v>0</v>
      </c>
      <c r="P75" s="11">
        <f t="shared" si="19"/>
        <v>2530500</v>
      </c>
    </row>
    <row r="76" spans="1:16" ht="47.25">
      <c r="A76" s="8" t="s">
        <v>175</v>
      </c>
      <c r="B76" s="8" t="s">
        <v>76</v>
      </c>
      <c r="C76" s="8" t="s">
        <v>24</v>
      </c>
      <c r="D76" s="12" t="s">
        <v>77</v>
      </c>
      <c r="E76" s="13">
        <f t="shared" si="24"/>
        <v>2226500</v>
      </c>
      <c r="F76" s="13">
        <v>2226500</v>
      </c>
      <c r="G76" s="13">
        <v>2115000</v>
      </c>
      <c r="H76" s="13">
        <v>0</v>
      </c>
      <c r="I76" s="13">
        <v>0</v>
      </c>
      <c r="J76" s="13">
        <f t="shared" si="23"/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f t="shared" si="19"/>
        <v>2226500</v>
      </c>
    </row>
    <row r="77" spans="1:16" ht="31.5">
      <c r="A77" s="8" t="s">
        <v>176</v>
      </c>
      <c r="B77" s="8" t="s">
        <v>31</v>
      </c>
      <c r="C77" s="8" t="s">
        <v>32</v>
      </c>
      <c r="D77" s="12" t="s">
        <v>33</v>
      </c>
      <c r="E77" s="13">
        <f t="shared" si="24"/>
        <v>99000</v>
      </c>
      <c r="F77" s="13">
        <v>99000</v>
      </c>
      <c r="G77" s="13">
        <v>0</v>
      </c>
      <c r="H77" s="13">
        <v>0</v>
      </c>
      <c r="I77" s="13">
        <v>0</v>
      </c>
      <c r="J77" s="13">
        <f t="shared" si="23"/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f t="shared" si="19"/>
        <v>99000</v>
      </c>
    </row>
    <row r="78" spans="1:16" ht="31.5">
      <c r="A78" s="8" t="s">
        <v>177</v>
      </c>
      <c r="B78" s="8" t="s">
        <v>178</v>
      </c>
      <c r="C78" s="8" t="s">
        <v>120</v>
      </c>
      <c r="D78" s="12" t="s">
        <v>179</v>
      </c>
      <c r="E78" s="13">
        <f t="shared" si="24"/>
        <v>205000</v>
      </c>
      <c r="F78" s="13">
        <v>205000</v>
      </c>
      <c r="G78" s="13">
        <v>0</v>
      </c>
      <c r="H78" s="13">
        <v>0</v>
      </c>
      <c r="I78" s="13">
        <v>0</v>
      </c>
      <c r="J78" s="13">
        <f t="shared" si="23"/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f t="shared" si="19"/>
        <v>205000</v>
      </c>
    </row>
    <row r="79" spans="1:16" ht="47.25">
      <c r="A79" s="9" t="s">
        <v>180</v>
      </c>
      <c r="B79" s="9" t="s">
        <v>19</v>
      </c>
      <c r="C79" s="9" t="s">
        <v>19</v>
      </c>
      <c r="D79" s="10" t="s">
        <v>181</v>
      </c>
      <c r="E79" s="11">
        <f t="shared" si="24"/>
        <v>56431300</v>
      </c>
      <c r="F79" s="11">
        <f>F80</f>
        <v>56431300</v>
      </c>
      <c r="G79" s="11">
        <f t="shared" ref="G79:I79" si="27">G80</f>
        <v>50609600</v>
      </c>
      <c r="H79" s="11">
        <f t="shared" si="27"/>
        <v>3196000</v>
      </c>
      <c r="I79" s="11">
        <f t="shared" si="27"/>
        <v>0</v>
      </c>
      <c r="J79" s="11">
        <f t="shared" si="23"/>
        <v>1305000</v>
      </c>
      <c r="K79" s="11">
        <f>K80</f>
        <v>0</v>
      </c>
      <c r="L79" s="11">
        <f t="shared" ref="L79:O79" si="28">L80</f>
        <v>1105000</v>
      </c>
      <c r="M79" s="11">
        <f t="shared" si="28"/>
        <v>525100</v>
      </c>
      <c r="N79" s="11">
        <f t="shared" si="28"/>
        <v>0</v>
      </c>
      <c r="O79" s="11">
        <f t="shared" si="28"/>
        <v>200000</v>
      </c>
      <c r="P79" s="11">
        <f t="shared" si="19"/>
        <v>57736300</v>
      </c>
    </row>
    <row r="80" spans="1:16" ht="47.25">
      <c r="A80" s="9" t="s">
        <v>182</v>
      </c>
      <c r="B80" s="9" t="s">
        <v>19</v>
      </c>
      <c r="C80" s="9" t="s">
        <v>19</v>
      </c>
      <c r="D80" s="10" t="s">
        <v>181</v>
      </c>
      <c r="E80" s="11">
        <f t="shared" si="24"/>
        <v>56431300</v>
      </c>
      <c r="F80" s="11">
        <f>SUM(F81:F89)</f>
        <v>56431300</v>
      </c>
      <c r="G80" s="11">
        <f t="shared" ref="G80:I80" si="29">SUM(G81:G89)</f>
        <v>50609600</v>
      </c>
      <c r="H80" s="11">
        <f t="shared" si="29"/>
        <v>3196000</v>
      </c>
      <c r="I80" s="11">
        <f t="shared" si="29"/>
        <v>0</v>
      </c>
      <c r="J80" s="11">
        <f t="shared" si="23"/>
        <v>1305000</v>
      </c>
      <c r="K80" s="11">
        <f>SUM(K81:K89)</f>
        <v>0</v>
      </c>
      <c r="L80" s="11">
        <f t="shared" ref="L80:O80" si="30">SUM(L81:L89)</f>
        <v>1105000</v>
      </c>
      <c r="M80" s="11">
        <f t="shared" si="30"/>
        <v>525100</v>
      </c>
      <c r="N80" s="11">
        <f t="shared" si="30"/>
        <v>0</v>
      </c>
      <c r="O80" s="11">
        <f t="shared" si="30"/>
        <v>200000</v>
      </c>
      <c r="P80" s="11">
        <f t="shared" si="19"/>
        <v>57736300</v>
      </c>
    </row>
    <row r="81" spans="1:16" ht="47.25">
      <c r="A81" s="8" t="s">
        <v>183</v>
      </c>
      <c r="B81" s="8" t="s">
        <v>76</v>
      </c>
      <c r="C81" s="8" t="s">
        <v>24</v>
      </c>
      <c r="D81" s="12" t="s">
        <v>77</v>
      </c>
      <c r="E81" s="13">
        <f t="shared" si="24"/>
        <v>912100</v>
      </c>
      <c r="F81" s="13">
        <v>912100</v>
      </c>
      <c r="G81" s="13">
        <v>884400</v>
      </c>
      <c r="H81" s="13">
        <v>0</v>
      </c>
      <c r="I81" s="13">
        <v>0</v>
      </c>
      <c r="J81" s="13">
        <f t="shared" si="23"/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f t="shared" si="19"/>
        <v>912100</v>
      </c>
    </row>
    <row r="82" spans="1:16" ht="31.5">
      <c r="A82" s="8" t="s">
        <v>184</v>
      </c>
      <c r="B82" s="8" t="s">
        <v>31</v>
      </c>
      <c r="C82" s="8" t="s">
        <v>32</v>
      </c>
      <c r="D82" s="12" t="s">
        <v>33</v>
      </c>
      <c r="E82" s="13">
        <f t="shared" ref="E82:E89" si="31">F82+I82</f>
        <v>99000</v>
      </c>
      <c r="F82" s="13">
        <v>99000</v>
      </c>
      <c r="G82" s="13">
        <v>0</v>
      </c>
      <c r="H82" s="13">
        <v>0</v>
      </c>
      <c r="I82" s="13">
        <v>0</v>
      </c>
      <c r="J82" s="13">
        <f t="shared" si="23"/>
        <v>1025000</v>
      </c>
      <c r="K82" s="13">
        <v>0</v>
      </c>
      <c r="L82" s="13">
        <f>1024000-200000+1000</f>
        <v>825000</v>
      </c>
      <c r="M82" s="13">
        <f>405800+89300</f>
        <v>495100</v>
      </c>
      <c r="N82" s="13">
        <v>0</v>
      </c>
      <c r="O82" s="13">
        <v>200000</v>
      </c>
      <c r="P82" s="13">
        <f t="shared" si="19"/>
        <v>1124000</v>
      </c>
    </row>
    <row r="83" spans="1:16" ht="31.5">
      <c r="A83" s="8" t="s">
        <v>185</v>
      </c>
      <c r="B83" s="8" t="s">
        <v>186</v>
      </c>
      <c r="C83" s="8" t="s">
        <v>99</v>
      </c>
      <c r="D83" s="12" t="s">
        <v>187</v>
      </c>
      <c r="E83" s="13">
        <f t="shared" si="31"/>
        <v>25824300</v>
      </c>
      <c r="F83" s="13">
        <v>25824300</v>
      </c>
      <c r="G83" s="13">
        <v>25065000</v>
      </c>
      <c r="H83" s="13">
        <v>636100</v>
      </c>
      <c r="I83" s="13">
        <v>0</v>
      </c>
      <c r="J83" s="13">
        <f t="shared" si="23"/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f t="shared" si="19"/>
        <v>25824300</v>
      </c>
    </row>
    <row r="84" spans="1:16" ht="94.5">
      <c r="A84" s="8" t="s">
        <v>188</v>
      </c>
      <c r="B84" s="8" t="s">
        <v>119</v>
      </c>
      <c r="C84" s="8" t="s">
        <v>120</v>
      </c>
      <c r="D84" s="12" t="s">
        <v>121</v>
      </c>
      <c r="E84" s="13">
        <f t="shared" si="31"/>
        <v>150000</v>
      </c>
      <c r="F84" s="13">
        <v>150000</v>
      </c>
      <c r="G84" s="13">
        <v>0</v>
      </c>
      <c r="H84" s="13">
        <v>0</v>
      </c>
      <c r="I84" s="13">
        <v>0</v>
      </c>
      <c r="J84" s="13">
        <f t="shared" si="23"/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f t="shared" si="19"/>
        <v>150000</v>
      </c>
    </row>
    <row r="85" spans="1:16">
      <c r="A85" s="8" t="s">
        <v>189</v>
      </c>
      <c r="B85" s="8" t="s">
        <v>190</v>
      </c>
      <c r="C85" s="8" t="s">
        <v>191</v>
      </c>
      <c r="D85" s="12" t="s">
        <v>192</v>
      </c>
      <c r="E85" s="13">
        <f t="shared" si="31"/>
        <v>9730300</v>
      </c>
      <c r="F85" s="13">
        <v>9730300</v>
      </c>
      <c r="G85" s="13">
        <v>8119400</v>
      </c>
      <c r="H85" s="13">
        <v>1029700</v>
      </c>
      <c r="I85" s="13">
        <v>0</v>
      </c>
      <c r="J85" s="13">
        <f t="shared" si="23"/>
        <v>80000</v>
      </c>
      <c r="K85" s="13">
        <v>0</v>
      </c>
      <c r="L85" s="13">
        <f>80000</f>
        <v>80000</v>
      </c>
      <c r="M85" s="13">
        <v>0</v>
      </c>
      <c r="N85" s="13">
        <v>0</v>
      </c>
      <c r="O85" s="13">
        <v>0</v>
      </c>
      <c r="P85" s="13">
        <f t="shared" si="19"/>
        <v>9810300</v>
      </c>
    </row>
    <row r="86" spans="1:16" ht="31.5">
      <c r="A86" s="8" t="s">
        <v>193</v>
      </c>
      <c r="B86" s="8" t="s">
        <v>194</v>
      </c>
      <c r="C86" s="8" t="s">
        <v>191</v>
      </c>
      <c r="D86" s="12" t="s">
        <v>195</v>
      </c>
      <c r="E86" s="13">
        <f t="shared" si="31"/>
        <v>3612600</v>
      </c>
      <c r="F86" s="13">
        <v>3612600</v>
      </c>
      <c r="G86" s="13">
        <v>2754000</v>
      </c>
      <c r="H86" s="13">
        <v>436000</v>
      </c>
      <c r="I86" s="13">
        <v>0</v>
      </c>
      <c r="J86" s="13">
        <f t="shared" si="23"/>
        <v>40000</v>
      </c>
      <c r="K86" s="13">
        <v>0</v>
      </c>
      <c r="L86" s="13">
        <v>40000</v>
      </c>
      <c r="M86" s="13">
        <v>0</v>
      </c>
      <c r="N86" s="13">
        <v>0</v>
      </c>
      <c r="O86" s="13">
        <v>0</v>
      </c>
      <c r="P86" s="13">
        <f t="shared" si="19"/>
        <v>3652600</v>
      </c>
    </row>
    <row r="87" spans="1:16" ht="47.25">
      <c r="A87" s="8" t="s">
        <v>196</v>
      </c>
      <c r="B87" s="8" t="s">
        <v>197</v>
      </c>
      <c r="C87" s="8" t="s">
        <v>198</v>
      </c>
      <c r="D87" s="12" t="s">
        <v>199</v>
      </c>
      <c r="E87" s="13">
        <f t="shared" si="31"/>
        <v>12911200</v>
      </c>
      <c r="F87" s="13">
        <v>12911200</v>
      </c>
      <c r="G87" s="13">
        <v>11348400</v>
      </c>
      <c r="H87" s="13">
        <v>1030900</v>
      </c>
      <c r="I87" s="13">
        <v>0</v>
      </c>
      <c r="J87" s="13">
        <f t="shared" si="23"/>
        <v>160000</v>
      </c>
      <c r="K87" s="13">
        <v>0</v>
      </c>
      <c r="L87" s="13">
        <v>160000</v>
      </c>
      <c r="M87" s="13">
        <f>30000</f>
        <v>30000</v>
      </c>
      <c r="N87" s="13">
        <v>0</v>
      </c>
      <c r="O87" s="13">
        <v>0</v>
      </c>
      <c r="P87" s="13">
        <f t="shared" si="19"/>
        <v>13071200</v>
      </c>
    </row>
    <row r="88" spans="1:16" ht="31.5">
      <c r="A88" s="8" t="s">
        <v>200</v>
      </c>
      <c r="B88" s="8" t="s">
        <v>201</v>
      </c>
      <c r="C88" s="8" t="s">
        <v>202</v>
      </c>
      <c r="D88" s="12" t="s">
        <v>203</v>
      </c>
      <c r="E88" s="13">
        <f t="shared" si="31"/>
        <v>2591800</v>
      </c>
      <c r="F88" s="13">
        <v>2591800</v>
      </c>
      <c r="G88" s="13">
        <v>2438400</v>
      </c>
      <c r="H88" s="13">
        <v>63300</v>
      </c>
      <c r="I88" s="13">
        <v>0</v>
      </c>
      <c r="J88" s="13">
        <f t="shared" si="23"/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f t="shared" ref="P88:P120" si="32">E88 + J88</f>
        <v>2591800</v>
      </c>
    </row>
    <row r="89" spans="1:16" ht="31.5">
      <c r="A89" s="8" t="s">
        <v>204</v>
      </c>
      <c r="B89" s="8" t="s">
        <v>205</v>
      </c>
      <c r="C89" s="8" t="s">
        <v>202</v>
      </c>
      <c r="D89" s="12" t="s">
        <v>206</v>
      </c>
      <c r="E89" s="13">
        <f t="shared" si="31"/>
        <v>600000</v>
      </c>
      <c r="F89" s="13">
        <v>600000</v>
      </c>
      <c r="G89" s="13">
        <v>0</v>
      </c>
      <c r="H89" s="13">
        <v>0</v>
      </c>
      <c r="I89" s="13">
        <v>0</v>
      </c>
      <c r="J89" s="13">
        <f t="shared" si="23"/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f t="shared" si="32"/>
        <v>600000</v>
      </c>
    </row>
    <row r="90" spans="1:16" ht="47.25">
      <c r="A90" s="9" t="s">
        <v>207</v>
      </c>
      <c r="B90" s="9" t="s">
        <v>19</v>
      </c>
      <c r="C90" s="9" t="s">
        <v>19</v>
      </c>
      <c r="D90" s="10" t="s">
        <v>208</v>
      </c>
      <c r="E90" s="11">
        <f t="shared" ref="E90:E100" si="33">F90+I90</f>
        <v>7078200</v>
      </c>
      <c r="F90" s="11">
        <f>F91</f>
        <v>7078200</v>
      </c>
      <c r="G90" s="11">
        <f t="shared" ref="G90:I90" si="34">G91</f>
        <v>2566100</v>
      </c>
      <c r="H90" s="11">
        <f t="shared" si="34"/>
        <v>58000</v>
      </c>
      <c r="I90" s="11">
        <f t="shared" si="34"/>
        <v>0</v>
      </c>
      <c r="J90" s="11">
        <f t="shared" si="23"/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f t="shared" si="32"/>
        <v>7078200</v>
      </c>
    </row>
    <row r="91" spans="1:16" ht="47.25">
      <c r="A91" s="9" t="s">
        <v>209</v>
      </c>
      <c r="B91" s="9" t="s">
        <v>19</v>
      </c>
      <c r="C91" s="9" t="s">
        <v>19</v>
      </c>
      <c r="D91" s="10" t="s">
        <v>208</v>
      </c>
      <c r="E91" s="11">
        <f t="shared" si="33"/>
        <v>7078200</v>
      </c>
      <c r="F91" s="11">
        <f>SUM(F92:F97)</f>
        <v>7078200</v>
      </c>
      <c r="G91" s="11">
        <f t="shared" ref="G91:I91" si="35">SUM(G92:G97)</f>
        <v>2566100</v>
      </c>
      <c r="H91" s="11">
        <f t="shared" si="35"/>
        <v>58000</v>
      </c>
      <c r="I91" s="11">
        <f t="shared" si="35"/>
        <v>0</v>
      </c>
      <c r="J91" s="11">
        <f t="shared" si="23"/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f t="shared" si="32"/>
        <v>7078200</v>
      </c>
    </row>
    <row r="92" spans="1:16" ht="47.25">
      <c r="A92" s="8" t="s">
        <v>210</v>
      </c>
      <c r="B92" s="8" t="s">
        <v>76</v>
      </c>
      <c r="C92" s="8" t="s">
        <v>24</v>
      </c>
      <c r="D92" s="12" t="s">
        <v>77</v>
      </c>
      <c r="E92" s="13">
        <f t="shared" si="33"/>
        <v>2042100</v>
      </c>
      <c r="F92" s="13">
        <v>2042100</v>
      </c>
      <c r="G92" s="13">
        <v>1932200</v>
      </c>
      <c r="H92" s="13">
        <v>0</v>
      </c>
      <c r="I92" s="13">
        <v>0</v>
      </c>
      <c r="J92" s="13">
        <f t="shared" si="23"/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f t="shared" si="32"/>
        <v>2042100</v>
      </c>
    </row>
    <row r="93" spans="1:16" ht="31.5">
      <c r="A93" s="8" t="s">
        <v>211</v>
      </c>
      <c r="B93" s="8" t="s">
        <v>31</v>
      </c>
      <c r="C93" s="8" t="s">
        <v>32</v>
      </c>
      <c r="D93" s="12" t="s">
        <v>33</v>
      </c>
      <c r="E93" s="13">
        <f t="shared" si="33"/>
        <v>99000</v>
      </c>
      <c r="F93" s="13">
        <v>99000</v>
      </c>
      <c r="G93" s="13">
        <v>0</v>
      </c>
      <c r="H93" s="13">
        <v>0</v>
      </c>
      <c r="I93" s="13">
        <v>0</v>
      </c>
      <c r="J93" s="13">
        <f t="shared" si="23"/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f t="shared" si="32"/>
        <v>99000</v>
      </c>
    </row>
    <row r="94" spans="1:16" ht="31.5">
      <c r="A94" s="8" t="s">
        <v>212</v>
      </c>
      <c r="B94" s="8" t="s">
        <v>213</v>
      </c>
      <c r="C94" s="8" t="s">
        <v>120</v>
      </c>
      <c r="D94" s="12" t="s">
        <v>214</v>
      </c>
      <c r="E94" s="13">
        <f t="shared" si="33"/>
        <v>1880400</v>
      </c>
      <c r="F94" s="13">
        <v>1880400</v>
      </c>
      <c r="G94" s="13">
        <v>633900</v>
      </c>
      <c r="H94" s="13">
        <v>58000</v>
      </c>
      <c r="I94" s="13">
        <v>0</v>
      </c>
      <c r="J94" s="13">
        <f t="shared" si="23"/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f t="shared" si="32"/>
        <v>1880400</v>
      </c>
    </row>
    <row r="95" spans="1:16" ht="47.25">
      <c r="A95" s="8" t="s">
        <v>215</v>
      </c>
      <c r="B95" s="8" t="s">
        <v>216</v>
      </c>
      <c r="C95" s="8" t="s">
        <v>125</v>
      </c>
      <c r="D95" s="12" t="s">
        <v>217</v>
      </c>
      <c r="E95" s="13">
        <f t="shared" si="33"/>
        <v>950000</v>
      </c>
      <c r="F95" s="13">
        <v>950000</v>
      </c>
      <c r="G95" s="13">
        <v>0</v>
      </c>
      <c r="H95" s="13">
        <v>0</v>
      </c>
      <c r="I95" s="13">
        <v>0</v>
      </c>
      <c r="J95" s="13">
        <f t="shared" si="23"/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f t="shared" si="32"/>
        <v>950000</v>
      </c>
    </row>
    <row r="96" spans="1:16" ht="47.25">
      <c r="A96" s="8" t="s">
        <v>218</v>
      </c>
      <c r="B96" s="8" t="s">
        <v>219</v>
      </c>
      <c r="C96" s="8" t="s">
        <v>125</v>
      </c>
      <c r="D96" s="12" t="s">
        <v>220</v>
      </c>
      <c r="E96" s="13">
        <f t="shared" si="33"/>
        <v>320000</v>
      </c>
      <c r="F96" s="13">
        <v>320000</v>
      </c>
      <c r="G96" s="13">
        <v>0</v>
      </c>
      <c r="H96" s="13">
        <v>0</v>
      </c>
      <c r="I96" s="13">
        <v>0</v>
      </c>
      <c r="J96" s="13">
        <f t="shared" si="23"/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f t="shared" si="32"/>
        <v>320000</v>
      </c>
    </row>
    <row r="97" spans="1:16" ht="78.75">
      <c r="A97" s="8" t="s">
        <v>221</v>
      </c>
      <c r="B97" s="8" t="s">
        <v>222</v>
      </c>
      <c r="C97" s="8" t="s">
        <v>125</v>
      </c>
      <c r="D97" s="12" t="s">
        <v>223</v>
      </c>
      <c r="E97" s="13">
        <f t="shared" si="33"/>
        <v>1786700</v>
      </c>
      <c r="F97" s="13">
        <v>1786700</v>
      </c>
      <c r="G97" s="13">
        <v>0</v>
      </c>
      <c r="H97" s="13">
        <v>0</v>
      </c>
      <c r="I97" s="13">
        <v>0</v>
      </c>
      <c r="J97" s="13">
        <f t="shared" si="23"/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f t="shared" si="32"/>
        <v>1786700</v>
      </c>
    </row>
    <row r="98" spans="1:16" ht="63">
      <c r="A98" s="9" t="s">
        <v>224</v>
      </c>
      <c r="B98" s="9" t="s">
        <v>19</v>
      </c>
      <c r="C98" s="9" t="s">
        <v>19</v>
      </c>
      <c r="D98" s="10" t="s">
        <v>225</v>
      </c>
      <c r="E98" s="11">
        <f t="shared" si="33"/>
        <v>137586700</v>
      </c>
      <c r="F98" s="11">
        <f>F99</f>
        <v>50383700</v>
      </c>
      <c r="G98" s="11">
        <f t="shared" ref="G98:I98" si="36">G99</f>
        <v>3502400</v>
      </c>
      <c r="H98" s="11">
        <f t="shared" si="36"/>
        <v>14400</v>
      </c>
      <c r="I98" s="11">
        <f t="shared" si="36"/>
        <v>87203000</v>
      </c>
      <c r="J98" s="11">
        <f t="shared" si="23"/>
        <v>250000</v>
      </c>
      <c r="K98" s="11">
        <f>K99</f>
        <v>0</v>
      </c>
      <c r="L98" s="11">
        <f t="shared" ref="L98:O98" si="37">L99</f>
        <v>100000</v>
      </c>
      <c r="M98" s="11">
        <f t="shared" si="37"/>
        <v>0</v>
      </c>
      <c r="N98" s="11">
        <f t="shared" si="37"/>
        <v>0</v>
      </c>
      <c r="O98" s="11">
        <f t="shared" si="37"/>
        <v>150000</v>
      </c>
      <c r="P98" s="11">
        <f t="shared" si="32"/>
        <v>137836700</v>
      </c>
    </row>
    <row r="99" spans="1:16" ht="63">
      <c r="A99" s="9" t="s">
        <v>226</v>
      </c>
      <c r="B99" s="9" t="s">
        <v>19</v>
      </c>
      <c r="C99" s="9" t="s">
        <v>19</v>
      </c>
      <c r="D99" s="10" t="s">
        <v>225</v>
      </c>
      <c r="E99" s="11">
        <f t="shared" si="33"/>
        <v>137586700</v>
      </c>
      <c r="F99" s="11">
        <f>SUM(F100:F110)</f>
        <v>50383700</v>
      </c>
      <c r="G99" s="11">
        <f t="shared" ref="G99:I99" si="38">SUM(G100:G110)</f>
        <v>3502400</v>
      </c>
      <c r="H99" s="11">
        <f t="shared" si="38"/>
        <v>14400</v>
      </c>
      <c r="I99" s="11">
        <f t="shared" si="38"/>
        <v>87203000</v>
      </c>
      <c r="J99" s="11">
        <f t="shared" si="23"/>
        <v>250000</v>
      </c>
      <c r="K99" s="11">
        <f>SUM(K100:K110)</f>
        <v>0</v>
      </c>
      <c r="L99" s="11">
        <f t="shared" ref="L99:O99" si="39">SUM(L100:L110)</f>
        <v>100000</v>
      </c>
      <c r="M99" s="11">
        <f t="shared" si="39"/>
        <v>0</v>
      </c>
      <c r="N99" s="11">
        <f t="shared" si="39"/>
        <v>0</v>
      </c>
      <c r="O99" s="11">
        <f t="shared" si="39"/>
        <v>150000</v>
      </c>
      <c r="P99" s="11">
        <f>E99 + J99</f>
        <v>137836700</v>
      </c>
    </row>
    <row r="100" spans="1:16" ht="47.25">
      <c r="A100" s="8" t="s">
        <v>227</v>
      </c>
      <c r="B100" s="8" t="s">
        <v>76</v>
      </c>
      <c r="C100" s="8" t="s">
        <v>24</v>
      </c>
      <c r="D100" s="12" t="s">
        <v>77</v>
      </c>
      <c r="E100" s="13">
        <f t="shared" si="33"/>
        <v>3829700</v>
      </c>
      <c r="F100" s="13">
        <v>3829700</v>
      </c>
      <c r="G100" s="13">
        <v>3502400</v>
      </c>
      <c r="H100" s="13">
        <v>14400</v>
      </c>
      <c r="I100" s="13">
        <v>0</v>
      </c>
      <c r="J100" s="13">
        <f t="shared" si="23"/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f t="shared" si="32"/>
        <v>3829700</v>
      </c>
    </row>
    <row r="101" spans="1:16" ht="47.25">
      <c r="A101" s="8" t="s">
        <v>228</v>
      </c>
      <c r="B101" s="8" t="s">
        <v>27</v>
      </c>
      <c r="C101" s="8" t="s">
        <v>28</v>
      </c>
      <c r="D101" s="12" t="s">
        <v>29</v>
      </c>
      <c r="E101" s="13">
        <f t="shared" ref="E101:E110" si="40">F101+I101</f>
        <v>25000</v>
      </c>
      <c r="F101" s="13">
        <v>25000</v>
      </c>
      <c r="G101" s="13">
        <v>0</v>
      </c>
      <c r="H101" s="13">
        <v>0</v>
      </c>
      <c r="I101" s="13">
        <v>0</v>
      </c>
      <c r="J101" s="13">
        <f t="shared" si="23"/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f t="shared" si="32"/>
        <v>25000</v>
      </c>
    </row>
    <row r="102" spans="1:16" ht="31.5">
      <c r="A102" s="8" t="s">
        <v>229</v>
      </c>
      <c r="B102" s="8" t="s">
        <v>31</v>
      </c>
      <c r="C102" s="8" t="s">
        <v>32</v>
      </c>
      <c r="D102" s="12" t="s">
        <v>33</v>
      </c>
      <c r="E102" s="13">
        <f t="shared" si="40"/>
        <v>99000</v>
      </c>
      <c r="F102" s="13">
        <v>99000</v>
      </c>
      <c r="G102" s="13">
        <v>0</v>
      </c>
      <c r="H102" s="13">
        <v>0</v>
      </c>
      <c r="I102" s="13">
        <v>0</v>
      </c>
      <c r="J102" s="13">
        <f t="shared" si="23"/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f t="shared" si="32"/>
        <v>99000</v>
      </c>
    </row>
    <row r="103" spans="1:16" ht="31.5">
      <c r="A103" s="8" t="s">
        <v>230</v>
      </c>
      <c r="B103" s="8" t="s">
        <v>231</v>
      </c>
      <c r="C103" s="8" t="s">
        <v>232</v>
      </c>
      <c r="D103" s="12" t="s">
        <v>233</v>
      </c>
      <c r="E103" s="13">
        <f t="shared" si="40"/>
        <v>30000</v>
      </c>
      <c r="F103" s="13">
        <v>30000</v>
      </c>
      <c r="G103" s="13">
        <v>0</v>
      </c>
      <c r="H103" s="13">
        <v>0</v>
      </c>
      <c r="I103" s="13">
        <v>0</v>
      </c>
      <c r="J103" s="13">
        <f t="shared" si="23"/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f t="shared" si="32"/>
        <v>30000</v>
      </c>
    </row>
    <row r="104" spans="1:16" ht="31.5">
      <c r="A104" s="8" t="s">
        <v>234</v>
      </c>
      <c r="B104" s="8" t="s">
        <v>235</v>
      </c>
      <c r="C104" s="8" t="s">
        <v>56</v>
      </c>
      <c r="D104" s="12" t="s">
        <v>236</v>
      </c>
      <c r="E104" s="13">
        <f t="shared" si="40"/>
        <v>300000</v>
      </c>
      <c r="F104" s="13">
        <v>0</v>
      </c>
      <c r="G104" s="13">
        <v>0</v>
      </c>
      <c r="H104" s="13">
        <v>0</v>
      </c>
      <c r="I104" s="13">
        <v>300000</v>
      </c>
      <c r="J104" s="13">
        <f t="shared" si="23"/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f t="shared" si="32"/>
        <v>300000</v>
      </c>
    </row>
    <row r="105" spans="1:16" ht="47.25">
      <c r="A105" s="8" t="s">
        <v>237</v>
      </c>
      <c r="B105" s="8" t="s">
        <v>238</v>
      </c>
      <c r="C105" s="8" t="s">
        <v>56</v>
      </c>
      <c r="D105" s="12" t="s">
        <v>239</v>
      </c>
      <c r="E105" s="13">
        <f t="shared" si="40"/>
        <v>1493000</v>
      </c>
      <c r="F105" s="13">
        <v>0</v>
      </c>
      <c r="G105" s="13">
        <v>0</v>
      </c>
      <c r="H105" s="13">
        <v>0</v>
      </c>
      <c r="I105" s="13">
        <v>1493000</v>
      </c>
      <c r="J105" s="13">
        <f t="shared" si="23"/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f t="shared" si="32"/>
        <v>1493000</v>
      </c>
    </row>
    <row r="106" spans="1:16" ht="31.5">
      <c r="A106" s="8" t="s">
        <v>240</v>
      </c>
      <c r="B106" s="8" t="s">
        <v>55</v>
      </c>
      <c r="C106" s="8" t="s">
        <v>56</v>
      </c>
      <c r="D106" s="12" t="s">
        <v>57</v>
      </c>
      <c r="E106" s="13">
        <f t="shared" si="40"/>
        <v>74060000</v>
      </c>
      <c r="F106" s="13">
        <v>19865000</v>
      </c>
      <c r="G106" s="13">
        <v>0</v>
      </c>
      <c r="H106" s="13">
        <v>0</v>
      </c>
      <c r="I106" s="13">
        <v>54195000</v>
      </c>
      <c r="J106" s="13">
        <f t="shared" si="23"/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f t="shared" si="32"/>
        <v>74060000</v>
      </c>
    </row>
    <row r="107" spans="1:16" ht="47.25">
      <c r="A107" s="8" t="s">
        <v>241</v>
      </c>
      <c r="B107" s="8" t="s">
        <v>242</v>
      </c>
      <c r="C107" s="8" t="s">
        <v>243</v>
      </c>
      <c r="D107" s="12" t="s">
        <v>244</v>
      </c>
      <c r="E107" s="13">
        <f t="shared" si="40"/>
        <v>25700000</v>
      </c>
      <c r="F107" s="13">
        <v>25700000</v>
      </c>
      <c r="G107" s="13">
        <v>0</v>
      </c>
      <c r="H107" s="13">
        <v>0</v>
      </c>
      <c r="I107" s="13">
        <v>0</v>
      </c>
      <c r="J107" s="13">
        <f t="shared" si="23"/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f t="shared" si="32"/>
        <v>25700000</v>
      </c>
    </row>
    <row r="108" spans="1:16" ht="31.5">
      <c r="A108" s="8" t="s">
        <v>245</v>
      </c>
      <c r="B108" s="8" t="s">
        <v>246</v>
      </c>
      <c r="C108" s="8" t="s">
        <v>60</v>
      </c>
      <c r="D108" s="12" t="s">
        <v>247</v>
      </c>
      <c r="E108" s="13">
        <f t="shared" si="40"/>
        <v>31215000</v>
      </c>
      <c r="F108" s="13">
        <v>0</v>
      </c>
      <c r="G108" s="13">
        <v>0</v>
      </c>
      <c r="H108" s="13">
        <v>0</v>
      </c>
      <c r="I108" s="13">
        <v>31215000</v>
      </c>
      <c r="J108" s="13">
        <f t="shared" si="23"/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f t="shared" si="32"/>
        <v>31215000</v>
      </c>
    </row>
    <row r="109" spans="1:16" ht="47.25">
      <c r="A109" s="8" t="s">
        <v>248</v>
      </c>
      <c r="B109" s="8" t="s">
        <v>249</v>
      </c>
      <c r="C109" s="8" t="s">
        <v>250</v>
      </c>
      <c r="D109" s="12" t="s">
        <v>251</v>
      </c>
      <c r="E109" s="13">
        <f t="shared" si="40"/>
        <v>835000</v>
      </c>
      <c r="F109" s="13">
        <v>835000</v>
      </c>
      <c r="G109" s="13">
        <v>0</v>
      </c>
      <c r="H109" s="13">
        <v>0</v>
      </c>
      <c r="I109" s="13">
        <v>0</v>
      </c>
      <c r="J109" s="13">
        <f t="shared" si="23"/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f t="shared" si="32"/>
        <v>835000</v>
      </c>
    </row>
    <row r="110" spans="1:16" ht="31.5">
      <c r="A110" s="16" t="s">
        <v>298</v>
      </c>
      <c r="B110" s="8">
        <v>8340</v>
      </c>
      <c r="C110" s="8" t="s">
        <v>288</v>
      </c>
      <c r="D110" s="12" t="s">
        <v>289</v>
      </c>
      <c r="E110" s="13">
        <f t="shared" si="40"/>
        <v>0</v>
      </c>
      <c r="F110" s="13"/>
      <c r="G110" s="13"/>
      <c r="H110" s="13"/>
      <c r="I110" s="13"/>
      <c r="J110" s="13">
        <f t="shared" si="23"/>
        <v>250000</v>
      </c>
      <c r="K110" s="13"/>
      <c r="L110" s="13">
        <v>100000</v>
      </c>
      <c r="M110" s="13"/>
      <c r="N110" s="13"/>
      <c r="O110" s="13">
        <v>150000</v>
      </c>
      <c r="P110" s="13">
        <f t="shared" si="32"/>
        <v>250000</v>
      </c>
    </row>
    <row r="111" spans="1:16" ht="63">
      <c r="A111" s="9" t="s">
        <v>252</v>
      </c>
      <c r="B111" s="9" t="s">
        <v>19</v>
      </c>
      <c r="C111" s="9" t="s">
        <v>19</v>
      </c>
      <c r="D111" s="10" t="s">
        <v>253</v>
      </c>
      <c r="E111" s="11">
        <f t="shared" ref="E111:E117" si="41">F111+I111</f>
        <v>4485000</v>
      </c>
      <c r="F111" s="11">
        <f>F112</f>
        <v>4485000</v>
      </c>
      <c r="G111" s="11">
        <f t="shared" ref="G111:I111" si="42">G112</f>
        <v>4270900</v>
      </c>
      <c r="H111" s="11">
        <f t="shared" si="42"/>
        <v>0</v>
      </c>
      <c r="I111" s="11">
        <f t="shared" si="42"/>
        <v>0</v>
      </c>
      <c r="J111" s="11">
        <f t="shared" si="23"/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f t="shared" si="32"/>
        <v>4485000</v>
      </c>
    </row>
    <row r="112" spans="1:16" ht="63">
      <c r="A112" s="9" t="s">
        <v>254</v>
      </c>
      <c r="B112" s="9" t="s">
        <v>19</v>
      </c>
      <c r="C112" s="9" t="s">
        <v>19</v>
      </c>
      <c r="D112" s="10" t="s">
        <v>253</v>
      </c>
      <c r="E112" s="11">
        <f t="shared" si="41"/>
        <v>4485000</v>
      </c>
      <c r="F112" s="11">
        <f>SUM(F113:F114)</f>
        <v>4485000</v>
      </c>
      <c r="G112" s="11">
        <f t="shared" ref="G112:I112" si="43">SUM(G113:G114)</f>
        <v>4270900</v>
      </c>
      <c r="H112" s="11">
        <f t="shared" si="43"/>
        <v>0</v>
      </c>
      <c r="I112" s="11">
        <f t="shared" si="43"/>
        <v>0</v>
      </c>
      <c r="J112" s="11">
        <f t="shared" si="23"/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f t="shared" si="32"/>
        <v>4485000</v>
      </c>
    </row>
    <row r="113" spans="1:16" ht="47.25">
      <c r="A113" s="8" t="s">
        <v>255</v>
      </c>
      <c r="B113" s="8" t="s">
        <v>76</v>
      </c>
      <c r="C113" s="8" t="s">
        <v>24</v>
      </c>
      <c r="D113" s="12" t="s">
        <v>77</v>
      </c>
      <c r="E113" s="13">
        <f t="shared" si="41"/>
        <v>4386000</v>
      </c>
      <c r="F113" s="13">
        <v>4386000</v>
      </c>
      <c r="G113" s="13">
        <v>4270900</v>
      </c>
      <c r="H113" s="13">
        <v>0</v>
      </c>
      <c r="I113" s="13">
        <v>0</v>
      </c>
      <c r="J113" s="13">
        <f t="shared" si="23"/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f t="shared" si="32"/>
        <v>4386000</v>
      </c>
    </row>
    <row r="114" spans="1:16" ht="31.5">
      <c r="A114" s="8" t="s">
        <v>256</v>
      </c>
      <c r="B114" s="8" t="s">
        <v>31</v>
      </c>
      <c r="C114" s="8" t="s">
        <v>32</v>
      </c>
      <c r="D114" s="12" t="s">
        <v>33</v>
      </c>
      <c r="E114" s="13">
        <f t="shared" si="41"/>
        <v>99000</v>
      </c>
      <c r="F114" s="13">
        <v>99000</v>
      </c>
      <c r="G114" s="13">
        <v>0</v>
      </c>
      <c r="H114" s="13">
        <v>0</v>
      </c>
      <c r="I114" s="13">
        <v>0</v>
      </c>
      <c r="J114" s="13">
        <f t="shared" si="23"/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f t="shared" si="32"/>
        <v>99000</v>
      </c>
    </row>
    <row r="115" spans="1:16" ht="63">
      <c r="A115" s="9" t="s">
        <v>257</v>
      </c>
      <c r="B115" s="9" t="s">
        <v>19</v>
      </c>
      <c r="C115" s="9" t="s">
        <v>19</v>
      </c>
      <c r="D115" s="10" t="s">
        <v>258</v>
      </c>
      <c r="E115" s="11">
        <f t="shared" si="41"/>
        <v>24199100</v>
      </c>
      <c r="F115" s="11">
        <f>F116</f>
        <v>5917800</v>
      </c>
      <c r="G115" s="11">
        <f t="shared" ref="G115:I115" si="44">G116</f>
        <v>3675600</v>
      </c>
      <c r="H115" s="11">
        <f t="shared" si="44"/>
        <v>0</v>
      </c>
      <c r="I115" s="11">
        <f t="shared" si="44"/>
        <v>18281300</v>
      </c>
      <c r="J115" s="11">
        <f t="shared" si="23"/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f t="shared" si="32"/>
        <v>24199100</v>
      </c>
    </row>
    <row r="116" spans="1:16" ht="63">
      <c r="A116" s="9" t="s">
        <v>259</v>
      </c>
      <c r="B116" s="9" t="s">
        <v>19</v>
      </c>
      <c r="C116" s="9" t="s">
        <v>19</v>
      </c>
      <c r="D116" s="10" t="s">
        <v>258</v>
      </c>
      <c r="E116" s="11">
        <f t="shared" si="41"/>
        <v>24199100</v>
      </c>
      <c r="F116" s="11">
        <f>SUM(F117:F123)</f>
        <v>5917800</v>
      </c>
      <c r="G116" s="11">
        <f t="shared" ref="G116:I116" si="45">SUM(G117:G123)</f>
        <v>3675600</v>
      </c>
      <c r="H116" s="11">
        <f t="shared" si="45"/>
        <v>0</v>
      </c>
      <c r="I116" s="11">
        <f t="shared" si="45"/>
        <v>18281300</v>
      </c>
      <c r="J116" s="11">
        <f t="shared" si="23"/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f t="shared" si="32"/>
        <v>24199100</v>
      </c>
    </row>
    <row r="117" spans="1:16" ht="47.25">
      <c r="A117" s="8" t="s">
        <v>260</v>
      </c>
      <c r="B117" s="8" t="s">
        <v>76</v>
      </c>
      <c r="C117" s="8" t="s">
        <v>24</v>
      </c>
      <c r="D117" s="12" t="s">
        <v>77</v>
      </c>
      <c r="E117" s="13">
        <f t="shared" si="41"/>
        <v>3762800</v>
      </c>
      <c r="F117" s="13">
        <v>3762800</v>
      </c>
      <c r="G117" s="13">
        <v>3675600</v>
      </c>
      <c r="H117" s="13">
        <v>0</v>
      </c>
      <c r="I117" s="13">
        <v>0</v>
      </c>
      <c r="J117" s="13">
        <f t="shared" si="23"/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f t="shared" si="32"/>
        <v>3762800</v>
      </c>
    </row>
    <row r="118" spans="1:16" ht="31.5">
      <c r="A118" s="8" t="s">
        <v>261</v>
      </c>
      <c r="B118" s="8" t="s">
        <v>31</v>
      </c>
      <c r="C118" s="8" t="s">
        <v>32</v>
      </c>
      <c r="D118" s="12" t="s">
        <v>33</v>
      </c>
      <c r="E118" s="13">
        <f t="shared" ref="E118:E123" si="46">F118+I118</f>
        <v>159000</v>
      </c>
      <c r="F118" s="13">
        <v>159000</v>
      </c>
      <c r="G118" s="13">
        <v>0</v>
      </c>
      <c r="H118" s="13">
        <v>0</v>
      </c>
      <c r="I118" s="13">
        <v>0</v>
      </c>
      <c r="J118" s="13">
        <f t="shared" si="23"/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f t="shared" si="32"/>
        <v>159000</v>
      </c>
    </row>
    <row r="119" spans="1:16" ht="47.25">
      <c r="A119" s="8" t="s">
        <v>262</v>
      </c>
      <c r="B119" s="8" t="s">
        <v>238</v>
      </c>
      <c r="C119" s="8" t="s">
        <v>56</v>
      </c>
      <c r="D119" s="12" t="s">
        <v>239</v>
      </c>
      <c r="E119" s="13">
        <f t="shared" si="46"/>
        <v>146000</v>
      </c>
      <c r="F119" s="13">
        <v>146000</v>
      </c>
      <c r="G119" s="13">
        <v>0</v>
      </c>
      <c r="H119" s="13">
        <v>0</v>
      </c>
      <c r="I119" s="13">
        <v>0</v>
      </c>
      <c r="J119" s="13">
        <f t="shared" si="23"/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f t="shared" si="32"/>
        <v>146000</v>
      </c>
    </row>
    <row r="120" spans="1:16">
      <c r="A120" s="8" t="s">
        <v>263</v>
      </c>
      <c r="B120" s="8" t="s">
        <v>264</v>
      </c>
      <c r="C120" s="8" t="s">
        <v>265</v>
      </c>
      <c r="D120" s="12" t="s">
        <v>266</v>
      </c>
      <c r="E120" s="13">
        <f t="shared" si="46"/>
        <v>200000</v>
      </c>
      <c r="F120" s="13">
        <v>200000</v>
      </c>
      <c r="G120" s="13">
        <v>0</v>
      </c>
      <c r="H120" s="13">
        <v>0</v>
      </c>
      <c r="I120" s="13">
        <v>0</v>
      </c>
      <c r="J120" s="13">
        <f t="shared" si="23"/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f t="shared" si="32"/>
        <v>200000</v>
      </c>
    </row>
    <row r="121" spans="1:16" ht="47.25">
      <c r="A121" s="8" t="s">
        <v>267</v>
      </c>
      <c r="B121" s="8" t="s">
        <v>268</v>
      </c>
      <c r="C121" s="8" t="s">
        <v>269</v>
      </c>
      <c r="D121" s="12" t="s">
        <v>270</v>
      </c>
      <c r="E121" s="13">
        <f t="shared" si="46"/>
        <v>1500000</v>
      </c>
      <c r="F121" s="13">
        <v>1500000</v>
      </c>
      <c r="G121" s="13">
        <v>0</v>
      </c>
      <c r="H121" s="13">
        <v>0</v>
      </c>
      <c r="I121" s="13">
        <v>0</v>
      </c>
      <c r="J121" s="13">
        <f t="shared" si="23"/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f t="shared" ref="P121:P130" si="47">E121 + J121</f>
        <v>1500000</v>
      </c>
    </row>
    <row r="122" spans="1:16" ht="31.5">
      <c r="A122" s="8" t="s">
        <v>271</v>
      </c>
      <c r="B122" s="8" t="s">
        <v>246</v>
      </c>
      <c r="C122" s="8" t="s">
        <v>60</v>
      </c>
      <c r="D122" s="12" t="s">
        <v>247</v>
      </c>
      <c r="E122" s="13">
        <f t="shared" si="46"/>
        <v>18281300</v>
      </c>
      <c r="F122" s="13">
        <v>0</v>
      </c>
      <c r="G122" s="13">
        <v>0</v>
      </c>
      <c r="H122" s="13">
        <v>0</v>
      </c>
      <c r="I122" s="13">
        <v>18281300</v>
      </c>
      <c r="J122" s="13">
        <f t="shared" si="23"/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f t="shared" si="47"/>
        <v>18281300</v>
      </c>
    </row>
    <row r="123" spans="1:16" ht="31.5">
      <c r="A123" s="8" t="s">
        <v>272</v>
      </c>
      <c r="B123" s="8" t="s">
        <v>273</v>
      </c>
      <c r="C123" s="8" t="s">
        <v>64</v>
      </c>
      <c r="D123" s="12" t="s">
        <v>274</v>
      </c>
      <c r="E123" s="13">
        <f t="shared" si="46"/>
        <v>150000</v>
      </c>
      <c r="F123" s="13">
        <v>150000</v>
      </c>
      <c r="G123" s="13">
        <v>0</v>
      </c>
      <c r="H123" s="13">
        <v>0</v>
      </c>
      <c r="I123" s="13">
        <v>0</v>
      </c>
      <c r="J123" s="13">
        <f t="shared" si="23"/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f t="shared" si="47"/>
        <v>150000</v>
      </c>
    </row>
    <row r="124" spans="1:16" ht="47.25">
      <c r="A124" s="9" t="s">
        <v>275</v>
      </c>
      <c r="B124" s="9" t="s">
        <v>19</v>
      </c>
      <c r="C124" s="9" t="s">
        <v>19</v>
      </c>
      <c r="D124" s="10" t="s">
        <v>276</v>
      </c>
      <c r="E124" s="11">
        <v>17790100</v>
      </c>
      <c r="F124" s="11">
        <f>F125</f>
        <v>9790100</v>
      </c>
      <c r="G124" s="11">
        <f t="shared" ref="G124:I124" si="48">G125</f>
        <v>5671600</v>
      </c>
      <c r="H124" s="11">
        <f t="shared" si="48"/>
        <v>0</v>
      </c>
      <c r="I124" s="11">
        <f t="shared" si="48"/>
        <v>0</v>
      </c>
      <c r="J124" s="11">
        <f t="shared" si="23"/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f t="shared" si="47"/>
        <v>17790100</v>
      </c>
    </row>
    <row r="125" spans="1:16" ht="47.25">
      <c r="A125" s="9" t="s">
        <v>277</v>
      </c>
      <c r="B125" s="9" t="s">
        <v>19</v>
      </c>
      <c r="C125" s="9" t="s">
        <v>19</v>
      </c>
      <c r="D125" s="10" t="s">
        <v>276</v>
      </c>
      <c r="E125" s="11">
        <v>17790100</v>
      </c>
      <c r="F125" s="11">
        <f>SUM(F126:F129)</f>
        <v>9790100</v>
      </c>
      <c r="G125" s="11">
        <f t="shared" ref="G125:I125" si="49">SUM(G126:G129)</f>
        <v>5671600</v>
      </c>
      <c r="H125" s="11">
        <f t="shared" si="49"/>
        <v>0</v>
      </c>
      <c r="I125" s="11">
        <f t="shared" si="49"/>
        <v>0</v>
      </c>
      <c r="J125" s="11">
        <f t="shared" ref="J125:J129" si="50">L125+O125</f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f t="shared" si="47"/>
        <v>17790100</v>
      </c>
    </row>
    <row r="126" spans="1:16" ht="47.25">
      <c r="A126" s="8" t="s">
        <v>278</v>
      </c>
      <c r="B126" s="8" t="s">
        <v>76</v>
      </c>
      <c r="C126" s="8" t="s">
        <v>24</v>
      </c>
      <c r="D126" s="12" t="s">
        <v>77</v>
      </c>
      <c r="E126" s="13">
        <v>5938700</v>
      </c>
      <c r="F126" s="13">
        <v>5938700</v>
      </c>
      <c r="G126" s="13">
        <v>5671600</v>
      </c>
      <c r="H126" s="13">
        <v>0</v>
      </c>
      <c r="I126" s="13">
        <v>0</v>
      </c>
      <c r="J126" s="13">
        <f t="shared" si="50"/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f t="shared" si="47"/>
        <v>5938700</v>
      </c>
    </row>
    <row r="127" spans="1:16" ht="31.5">
      <c r="A127" s="8" t="s">
        <v>279</v>
      </c>
      <c r="B127" s="8" t="s">
        <v>31</v>
      </c>
      <c r="C127" s="8" t="s">
        <v>32</v>
      </c>
      <c r="D127" s="12" t="s">
        <v>33</v>
      </c>
      <c r="E127" s="13">
        <v>52900</v>
      </c>
      <c r="F127" s="13">
        <v>52900</v>
      </c>
      <c r="G127" s="13">
        <v>0</v>
      </c>
      <c r="H127" s="13">
        <v>0</v>
      </c>
      <c r="I127" s="13">
        <v>0</v>
      </c>
      <c r="J127" s="13">
        <f t="shared" si="50"/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f t="shared" si="47"/>
        <v>52900</v>
      </c>
    </row>
    <row r="128" spans="1:16">
      <c r="A128" s="8" t="s">
        <v>280</v>
      </c>
      <c r="B128" s="8" t="s">
        <v>281</v>
      </c>
      <c r="C128" s="8" t="s">
        <v>32</v>
      </c>
      <c r="D128" s="12" t="s">
        <v>282</v>
      </c>
      <c r="E128" s="13">
        <v>8000000</v>
      </c>
      <c r="F128" s="13">
        <v>0</v>
      </c>
      <c r="G128" s="13">
        <v>0</v>
      </c>
      <c r="H128" s="13">
        <v>0</v>
      </c>
      <c r="I128" s="13">
        <v>0</v>
      </c>
      <c r="J128" s="13">
        <f t="shared" si="50"/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f t="shared" si="47"/>
        <v>8000000</v>
      </c>
    </row>
    <row r="129" spans="1:16">
      <c r="A129" s="8" t="s">
        <v>283</v>
      </c>
      <c r="B129" s="8" t="s">
        <v>284</v>
      </c>
      <c r="C129" s="8" t="s">
        <v>31</v>
      </c>
      <c r="D129" s="12" t="s">
        <v>285</v>
      </c>
      <c r="E129" s="13">
        <v>3798500</v>
      </c>
      <c r="F129" s="13">
        <v>3798500</v>
      </c>
      <c r="G129" s="13">
        <v>0</v>
      </c>
      <c r="H129" s="13">
        <v>0</v>
      </c>
      <c r="I129" s="13">
        <v>0</v>
      </c>
      <c r="J129" s="13">
        <f t="shared" si="50"/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f t="shared" si="47"/>
        <v>3798500</v>
      </c>
    </row>
    <row r="130" spans="1:16">
      <c r="A130" s="9" t="s">
        <v>287</v>
      </c>
      <c r="B130" s="9" t="s">
        <v>287</v>
      </c>
      <c r="C130" s="9" t="s">
        <v>287</v>
      </c>
      <c r="D130" s="17" t="s">
        <v>286</v>
      </c>
      <c r="E130" s="11">
        <f>F130+I130+E128</f>
        <v>986937005</v>
      </c>
      <c r="F130" s="11">
        <f>F15+F39+F57+F74+F79+F90+F98+F111+F115+F124</f>
        <v>873452705</v>
      </c>
      <c r="G130" s="11">
        <f t="shared" ref="G130:I130" si="51">G15+G39+G57+G74+G79+G90+G98+G111+G115+G124</f>
        <v>546697240</v>
      </c>
      <c r="H130" s="11">
        <f t="shared" si="51"/>
        <v>46117000</v>
      </c>
      <c r="I130" s="11">
        <f t="shared" si="51"/>
        <v>105484300</v>
      </c>
      <c r="J130" s="11">
        <f>L130+O130</f>
        <v>21149000</v>
      </c>
      <c r="K130" s="11">
        <f>K15+K39+K57+K74+K79+K90+K98+K111+K115+K124</f>
        <v>2799000</v>
      </c>
      <c r="L130" s="11">
        <f t="shared" ref="L130:O130" si="52">L15+L39+L57+L74+L79+L90+L98+L111+L115+L124</f>
        <v>17943600</v>
      </c>
      <c r="M130" s="11">
        <f t="shared" si="52"/>
        <v>525100</v>
      </c>
      <c r="N130" s="11">
        <f t="shared" si="52"/>
        <v>0</v>
      </c>
      <c r="O130" s="11">
        <f t="shared" si="52"/>
        <v>3205400</v>
      </c>
      <c r="P130" s="11">
        <f t="shared" si="47"/>
        <v>1008086005</v>
      </c>
    </row>
    <row r="132" spans="1:16">
      <c r="D132" s="2" t="s">
        <v>301</v>
      </c>
      <c r="J132" s="2" t="s">
        <v>302</v>
      </c>
    </row>
    <row r="135" spans="1:16">
      <c r="D135" s="2" t="s">
        <v>299</v>
      </c>
      <c r="E135" s="6">
        <f>[1]Аркуш1!$D$67</f>
        <v>820944000</v>
      </c>
      <c r="J135" s="2">
        <v>21149000</v>
      </c>
    </row>
    <row r="136" spans="1:16">
      <c r="D136" s="2" t="s">
        <v>300</v>
      </c>
      <c r="E136" s="6">
        <f>[1]Аркуш1!$D$68</f>
        <v>165993005</v>
      </c>
    </row>
    <row r="137" spans="1:16">
      <c r="D137" s="4" t="s">
        <v>294</v>
      </c>
      <c r="E137" s="6">
        <f>E135+E136</f>
        <v>986937005</v>
      </c>
      <c r="F137" s="6"/>
      <c r="G137" s="6">
        <f>'[2]свод КЕКВ'!$G$36</f>
        <v>546697240</v>
      </c>
      <c r="H137" s="6">
        <f>'[3]2024'!$P$70</f>
        <v>46117000</v>
      </c>
      <c r="I137" s="6"/>
      <c r="J137" s="6">
        <f>2799000+18000000+350000</f>
        <v>21149000</v>
      </c>
      <c r="K137" s="6"/>
      <c r="L137" s="6"/>
      <c r="M137" s="6"/>
      <c r="N137" s="6"/>
      <c r="O137" s="6"/>
      <c r="P137" s="6">
        <f>E137+J137</f>
        <v>1008086005</v>
      </c>
    </row>
    <row r="138" spans="1:16">
      <c r="E138" s="5">
        <f>E130-E137</f>
        <v>0</v>
      </c>
      <c r="G138" s="5">
        <f>G130-G137</f>
        <v>0</v>
      </c>
      <c r="H138" s="5">
        <f>H130-H137</f>
        <v>0</v>
      </c>
      <c r="J138" s="5">
        <f>J130-J137</f>
        <v>0</v>
      </c>
      <c r="P138" s="5">
        <f>P130-P137</f>
        <v>0</v>
      </c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0.59055118110236227" bottom="0.39370078740157483" header="0" footer="0"/>
  <pageSetup paperSize="9" scale="54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Natasha-findep</cp:lastModifiedBy>
  <cp:lastPrinted>2023-12-19T15:51:53Z</cp:lastPrinted>
  <dcterms:created xsi:type="dcterms:W3CDTF">2023-12-16T13:37:11Z</dcterms:created>
  <dcterms:modified xsi:type="dcterms:W3CDTF">2023-12-19T15:51:59Z</dcterms:modified>
</cp:coreProperties>
</file>