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1_НАСТУПНЕ січень\на сайт\"/>
    </mc:Choice>
  </mc:AlternateContent>
  <bookViews>
    <workbookView xWindow="0" yWindow="0" windowWidth="9165" windowHeight="5115"/>
  </bookViews>
  <sheets>
    <sheet name="Аркуш1" sheetId="1" r:id="rId1"/>
  </sheets>
  <definedNames>
    <definedName name="_xlnm.Print_Titles" localSheetId="0">Аркуш1!$15:$19</definedName>
    <definedName name="_xlnm.Print_Area" localSheetId="0">Аркуш1!$A$1:$P$155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0" i="1" l="1"/>
  <c r="F150" i="1"/>
  <c r="P105" i="1"/>
  <c r="O131" i="1"/>
  <c r="K131" i="1"/>
  <c r="E132" i="1"/>
  <c r="F132" i="1"/>
  <c r="F105" i="1"/>
  <c r="L137" i="1"/>
  <c r="M137" i="1"/>
  <c r="N137" i="1"/>
  <c r="O137" i="1"/>
  <c r="K137" i="1"/>
  <c r="G137" i="1"/>
  <c r="H137" i="1"/>
  <c r="I137" i="1"/>
  <c r="F137" i="1"/>
  <c r="J139" i="1"/>
  <c r="E139" i="1"/>
  <c r="P139" i="1" s="1"/>
  <c r="E116" i="1" l="1"/>
  <c r="P116" i="1" s="1"/>
  <c r="F79" i="1"/>
  <c r="F21" i="1"/>
  <c r="F151" i="1" l="1"/>
  <c r="G151" i="1"/>
  <c r="H151" i="1"/>
  <c r="I151" i="1"/>
  <c r="K151" i="1"/>
  <c r="L151" i="1"/>
  <c r="M151" i="1"/>
  <c r="N151" i="1"/>
  <c r="O151" i="1"/>
  <c r="E137" i="1"/>
  <c r="E136" i="1"/>
  <c r="E134" i="1"/>
  <c r="E133" i="1"/>
  <c r="J137" i="1"/>
  <c r="L132" i="1"/>
  <c r="M132" i="1"/>
  <c r="N132" i="1"/>
  <c r="O132" i="1"/>
  <c r="K132" i="1"/>
  <c r="G132" i="1"/>
  <c r="H132" i="1"/>
  <c r="I132" i="1"/>
  <c r="F123" i="1"/>
  <c r="F119" i="1"/>
  <c r="L105" i="1"/>
  <c r="M105" i="1"/>
  <c r="N105" i="1"/>
  <c r="O105" i="1"/>
  <c r="K105" i="1"/>
  <c r="G105" i="1"/>
  <c r="H105" i="1"/>
  <c r="I105" i="1"/>
  <c r="F104" i="1"/>
  <c r="L97" i="1"/>
  <c r="M97" i="1"/>
  <c r="N97" i="1"/>
  <c r="O97" i="1"/>
  <c r="K97" i="1"/>
  <c r="G97" i="1"/>
  <c r="H97" i="1"/>
  <c r="I97" i="1"/>
  <c r="F97" i="1"/>
  <c r="F96" i="1" s="1"/>
  <c r="L86" i="1"/>
  <c r="M86" i="1"/>
  <c r="N86" i="1"/>
  <c r="O86" i="1"/>
  <c r="K86" i="1"/>
  <c r="G86" i="1"/>
  <c r="H86" i="1"/>
  <c r="I86" i="1"/>
  <c r="F86" i="1"/>
  <c r="F85" i="1" s="1"/>
  <c r="F81" i="1"/>
  <c r="L81" i="1"/>
  <c r="M81" i="1"/>
  <c r="N81" i="1"/>
  <c r="O81" i="1"/>
  <c r="K81" i="1"/>
  <c r="G81" i="1"/>
  <c r="H81" i="1"/>
  <c r="I81" i="1"/>
  <c r="L64" i="1"/>
  <c r="M64" i="1"/>
  <c r="N64" i="1"/>
  <c r="O64" i="1"/>
  <c r="K64" i="1"/>
  <c r="G64" i="1"/>
  <c r="H64" i="1"/>
  <c r="I64" i="1"/>
  <c r="F64" i="1"/>
  <c r="G46" i="1"/>
  <c r="H46" i="1"/>
  <c r="I46" i="1"/>
  <c r="F46" i="1"/>
  <c r="E46" i="1" s="1"/>
  <c r="L21" i="1"/>
  <c r="M21" i="1"/>
  <c r="N21" i="1"/>
  <c r="O21" i="1"/>
  <c r="K21" i="1"/>
  <c r="G21" i="1"/>
  <c r="H21" i="1"/>
  <c r="I21" i="1"/>
  <c r="G150" i="1"/>
  <c r="H150" i="1"/>
  <c r="I150" i="1"/>
  <c r="K150" i="1"/>
  <c r="L150" i="1"/>
  <c r="M150" i="1"/>
  <c r="N150" i="1"/>
  <c r="O150" i="1"/>
  <c r="J43" i="1"/>
  <c r="E43" i="1"/>
  <c r="G149" i="1"/>
  <c r="H149" i="1"/>
  <c r="I149" i="1"/>
  <c r="K149" i="1"/>
  <c r="L149" i="1"/>
  <c r="M149" i="1"/>
  <c r="N149" i="1"/>
  <c r="O149" i="1"/>
  <c r="G148" i="1"/>
  <c r="H148" i="1"/>
  <c r="I148" i="1"/>
  <c r="K148" i="1"/>
  <c r="L148" i="1"/>
  <c r="M148" i="1"/>
  <c r="N148" i="1"/>
  <c r="O148" i="1"/>
  <c r="G147" i="1"/>
  <c r="H147" i="1"/>
  <c r="I147" i="1"/>
  <c r="K147" i="1"/>
  <c r="L147" i="1"/>
  <c r="M147" i="1"/>
  <c r="N147" i="1"/>
  <c r="O147" i="1"/>
  <c r="G146" i="1"/>
  <c r="H146" i="1"/>
  <c r="I146" i="1"/>
  <c r="K146" i="1"/>
  <c r="L146" i="1"/>
  <c r="M146" i="1"/>
  <c r="N146" i="1"/>
  <c r="O146" i="1"/>
  <c r="G145" i="1"/>
  <c r="H145" i="1"/>
  <c r="I145" i="1"/>
  <c r="K145" i="1"/>
  <c r="L145" i="1"/>
  <c r="M145" i="1"/>
  <c r="N145" i="1"/>
  <c r="O145" i="1"/>
  <c r="F144" i="1"/>
  <c r="G144" i="1"/>
  <c r="H144" i="1"/>
  <c r="I144" i="1"/>
  <c r="K144" i="1"/>
  <c r="L144" i="1"/>
  <c r="M144" i="1"/>
  <c r="N144" i="1"/>
  <c r="O144" i="1"/>
  <c r="G143" i="1"/>
  <c r="H143" i="1"/>
  <c r="I143" i="1"/>
  <c r="K143" i="1"/>
  <c r="L143" i="1"/>
  <c r="M143" i="1"/>
  <c r="N143" i="1"/>
  <c r="O143" i="1"/>
  <c r="G142" i="1"/>
  <c r="H142" i="1"/>
  <c r="I142" i="1"/>
  <c r="K142" i="1"/>
  <c r="L142" i="1"/>
  <c r="M142" i="1"/>
  <c r="N142" i="1"/>
  <c r="O142" i="1"/>
  <c r="H152" i="1"/>
  <c r="P137" i="1" l="1"/>
  <c r="E131" i="1"/>
  <c r="E151" i="1"/>
  <c r="P43" i="1"/>
  <c r="L152" i="1"/>
  <c r="F149" i="1"/>
  <c r="I152" i="1"/>
  <c r="K152" i="1"/>
  <c r="M152" i="1"/>
  <c r="O152" i="1"/>
  <c r="G152" i="1"/>
  <c r="N152" i="1"/>
  <c r="F148" i="1" l="1"/>
  <c r="F147" i="1" l="1"/>
  <c r="F146" i="1" l="1"/>
  <c r="F143" i="1" l="1"/>
  <c r="F145" i="1" l="1"/>
  <c r="F142" i="1" l="1"/>
  <c r="F152" i="1" s="1"/>
  <c r="M89" i="1" l="1"/>
  <c r="L89" i="1"/>
  <c r="P23" i="1" l="1"/>
  <c r="F29" i="1" l="1"/>
  <c r="L35" i="1" l="1"/>
  <c r="M35" i="1"/>
  <c r="N35" i="1"/>
  <c r="O35" i="1"/>
  <c r="K35" i="1"/>
  <c r="G35" i="1"/>
  <c r="H35" i="1"/>
  <c r="I35" i="1"/>
  <c r="F35" i="1"/>
  <c r="J36" i="1"/>
  <c r="P36" i="1" s="1"/>
  <c r="J37" i="1"/>
  <c r="J38" i="1"/>
  <c r="E37" i="1"/>
  <c r="P37" i="1" s="1"/>
  <c r="E38" i="1"/>
  <c r="E36" i="1"/>
  <c r="P38" i="1" l="1"/>
  <c r="L22" i="1"/>
  <c r="M22" i="1"/>
  <c r="N22" i="1"/>
  <c r="O22" i="1"/>
  <c r="K22" i="1"/>
  <c r="J24" i="1"/>
  <c r="J25" i="1"/>
  <c r="J26" i="1"/>
  <c r="J23" i="1"/>
  <c r="E24" i="1"/>
  <c r="E25" i="1"/>
  <c r="E26" i="1"/>
  <c r="E23" i="1"/>
  <c r="F22" i="1"/>
  <c r="H22" i="1"/>
  <c r="I22" i="1"/>
  <c r="G22" i="1"/>
  <c r="P26" i="1" l="1"/>
  <c r="P25" i="1"/>
  <c r="P24" i="1"/>
  <c r="O80" i="1"/>
  <c r="K80" i="1"/>
  <c r="L80" i="1"/>
  <c r="M80" i="1"/>
  <c r="N80" i="1"/>
  <c r="M63" i="1"/>
  <c r="N63" i="1"/>
  <c r="O63" i="1"/>
  <c r="K63" i="1"/>
  <c r="L63" i="1"/>
  <c r="M45" i="1"/>
  <c r="N45" i="1"/>
  <c r="O45" i="1"/>
  <c r="L46" i="1"/>
  <c r="L45" i="1" s="1"/>
  <c r="M46" i="1"/>
  <c r="N46" i="1"/>
  <c r="O46" i="1"/>
  <c r="K46" i="1"/>
  <c r="K45" i="1" s="1"/>
  <c r="G131" i="1"/>
  <c r="H131" i="1"/>
  <c r="I131" i="1"/>
  <c r="F131" i="1"/>
  <c r="G122" i="1"/>
  <c r="G123" i="1"/>
  <c r="H123" i="1"/>
  <c r="H122" i="1" s="1"/>
  <c r="I123" i="1"/>
  <c r="I122" i="1" s="1"/>
  <c r="F122" i="1"/>
  <c r="G118" i="1"/>
  <c r="G119" i="1"/>
  <c r="H119" i="1"/>
  <c r="H118" i="1" s="1"/>
  <c r="I119" i="1"/>
  <c r="I118" i="1" s="1"/>
  <c r="F118" i="1"/>
  <c r="G104" i="1"/>
  <c r="H104" i="1"/>
  <c r="I104" i="1"/>
  <c r="G96" i="1"/>
  <c r="H96" i="1"/>
  <c r="I96" i="1"/>
  <c r="G85" i="1"/>
  <c r="H85" i="1"/>
  <c r="I85" i="1"/>
  <c r="L44" i="1" l="1"/>
  <c r="M93" i="1" l="1"/>
  <c r="L91" i="1"/>
  <c r="L85" i="1"/>
  <c r="K85" i="1"/>
  <c r="M85" i="1"/>
  <c r="N85" i="1"/>
  <c r="O85" i="1"/>
  <c r="J34" i="1"/>
  <c r="E34" i="1"/>
  <c r="L104" i="1"/>
  <c r="M104" i="1"/>
  <c r="N104" i="1"/>
  <c r="O104" i="1"/>
  <c r="K104" i="1"/>
  <c r="J117" i="1"/>
  <c r="E117" i="1"/>
  <c r="J44" i="1"/>
  <c r="E44" i="1"/>
  <c r="P117" i="1" l="1"/>
  <c r="P34" i="1"/>
  <c r="P44" i="1"/>
  <c r="J81" i="1" l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65" i="1"/>
  <c r="G63" i="1"/>
  <c r="I63" i="1"/>
  <c r="F63" i="1"/>
  <c r="E63" i="1" s="1"/>
  <c r="H63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147" i="1" s="1"/>
  <c r="J47" i="1"/>
  <c r="G45" i="1"/>
  <c r="H45" i="1"/>
  <c r="I45" i="1"/>
  <c r="J27" i="1"/>
  <c r="J28" i="1"/>
  <c r="J29" i="1"/>
  <c r="J30" i="1"/>
  <c r="J31" i="1"/>
  <c r="J32" i="1"/>
  <c r="J33" i="1"/>
  <c r="J35" i="1"/>
  <c r="J39" i="1"/>
  <c r="J40" i="1"/>
  <c r="J41" i="1"/>
  <c r="J42" i="1"/>
  <c r="J22" i="1"/>
  <c r="J21" i="1"/>
  <c r="L20" i="1"/>
  <c r="M20" i="1"/>
  <c r="M140" i="1" s="1"/>
  <c r="N20" i="1"/>
  <c r="N140" i="1" s="1"/>
  <c r="O20" i="1"/>
  <c r="K20" i="1"/>
  <c r="K140" i="1" s="1"/>
  <c r="G20" i="1"/>
  <c r="H20" i="1"/>
  <c r="I20" i="1"/>
  <c r="F20" i="1"/>
  <c r="E125" i="1"/>
  <c r="E126" i="1"/>
  <c r="E127" i="1"/>
  <c r="E128" i="1"/>
  <c r="E129" i="1"/>
  <c r="E130" i="1"/>
  <c r="E121" i="1"/>
  <c r="E107" i="1"/>
  <c r="E108" i="1"/>
  <c r="E109" i="1"/>
  <c r="E110" i="1"/>
  <c r="E111" i="1"/>
  <c r="E112" i="1"/>
  <c r="E113" i="1"/>
  <c r="E114" i="1"/>
  <c r="E115" i="1"/>
  <c r="E99" i="1"/>
  <c r="E100" i="1"/>
  <c r="E101" i="1"/>
  <c r="E102" i="1"/>
  <c r="E103" i="1"/>
  <c r="E88" i="1"/>
  <c r="E89" i="1"/>
  <c r="E90" i="1"/>
  <c r="E91" i="1"/>
  <c r="E92" i="1"/>
  <c r="E93" i="1"/>
  <c r="E94" i="1"/>
  <c r="E95" i="1"/>
  <c r="E83" i="1"/>
  <c r="E84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124" i="1"/>
  <c r="E123" i="1"/>
  <c r="E122" i="1"/>
  <c r="E120" i="1"/>
  <c r="E119" i="1"/>
  <c r="E118" i="1"/>
  <c r="E106" i="1"/>
  <c r="E105" i="1"/>
  <c r="E104" i="1"/>
  <c r="E98" i="1"/>
  <c r="E97" i="1"/>
  <c r="E96" i="1"/>
  <c r="E87" i="1"/>
  <c r="E86" i="1"/>
  <c r="E85" i="1"/>
  <c r="E82" i="1"/>
  <c r="E81" i="1"/>
  <c r="E80" i="1"/>
  <c r="E65" i="1"/>
  <c r="E64" i="1"/>
  <c r="E47" i="1"/>
  <c r="E27" i="1"/>
  <c r="E28" i="1"/>
  <c r="E29" i="1"/>
  <c r="E30" i="1"/>
  <c r="E31" i="1"/>
  <c r="E32" i="1"/>
  <c r="E33" i="1"/>
  <c r="E35" i="1"/>
  <c r="E39" i="1"/>
  <c r="E40" i="1"/>
  <c r="E41" i="1"/>
  <c r="E42" i="1"/>
  <c r="E22" i="1"/>
  <c r="E21" i="1"/>
  <c r="J151" i="1" l="1"/>
  <c r="P151" i="1" s="1"/>
  <c r="J149" i="1"/>
  <c r="E149" i="1"/>
  <c r="E147" i="1"/>
  <c r="P147" i="1" s="1"/>
  <c r="E148" i="1"/>
  <c r="P148" i="1" s="1"/>
  <c r="G140" i="1"/>
  <c r="J143" i="1"/>
  <c r="J150" i="1"/>
  <c r="E146" i="1"/>
  <c r="J148" i="1"/>
  <c r="J146" i="1"/>
  <c r="E142" i="1"/>
  <c r="J145" i="1"/>
  <c r="E145" i="1"/>
  <c r="E143" i="1"/>
  <c r="J144" i="1"/>
  <c r="J142" i="1"/>
  <c r="E144" i="1"/>
  <c r="I140" i="1"/>
  <c r="F45" i="1"/>
  <c r="E45" i="1" s="1"/>
  <c r="H140" i="1"/>
  <c r="J80" i="1"/>
  <c r="P80" i="1" s="1"/>
  <c r="J45" i="1"/>
  <c r="P45" i="1" s="1"/>
  <c r="O140" i="1"/>
  <c r="P21" i="1"/>
  <c r="J63" i="1"/>
  <c r="P63" i="1" s="1"/>
  <c r="J64" i="1"/>
  <c r="J46" i="1"/>
  <c r="P46" i="1" s="1"/>
  <c r="J20" i="1"/>
  <c r="L140" i="1"/>
  <c r="E20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5" i="1"/>
  <c r="P114" i="1"/>
  <c r="P113" i="1"/>
  <c r="P112" i="1"/>
  <c r="P111" i="1"/>
  <c r="P110" i="1"/>
  <c r="P109" i="1"/>
  <c r="P108" i="1"/>
  <c r="P107" i="1"/>
  <c r="P106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2" i="1"/>
  <c r="P41" i="1"/>
  <c r="P40" i="1"/>
  <c r="P39" i="1"/>
  <c r="P35" i="1"/>
  <c r="P33" i="1"/>
  <c r="P32" i="1"/>
  <c r="P31" i="1"/>
  <c r="P30" i="1"/>
  <c r="P29" i="1"/>
  <c r="P28" i="1"/>
  <c r="P27" i="1"/>
  <c r="P22" i="1"/>
  <c r="P143" i="1" l="1"/>
  <c r="P150" i="1"/>
  <c r="P142" i="1"/>
  <c r="P149" i="1"/>
  <c r="J152" i="1"/>
  <c r="P146" i="1"/>
  <c r="P145" i="1"/>
  <c r="E152" i="1"/>
  <c r="P144" i="1"/>
  <c r="F140" i="1"/>
  <c r="P20" i="1"/>
  <c r="J140" i="1"/>
  <c r="E140" i="1" l="1"/>
  <c r="P152" i="1"/>
  <c r="P140" i="1" l="1"/>
</calcChain>
</file>

<file path=xl/sharedStrings.xml><?xml version="1.0" encoding="utf-8"?>
<sst xmlns="http://schemas.openxmlformats.org/spreadsheetml/2006/main" count="505" uniqueCount="332">
  <si>
    <t>РОЗПОДІЛ</t>
  </si>
  <si>
    <t>1558900000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</si>
  <si>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</si>
  <si>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</si>
  <si>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</si>
  <si>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</si>
  <si>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</si>
  <si>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</si>
  <si>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</si>
  <si>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</si>
  <si>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</si>
  <si>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</si>
  <si>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</si>
  <si>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</si>
  <si>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</si>
  <si>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</si>
  <si>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</si>
  <si>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</si>
  <si>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/>
  </si>
  <si>
    <t>Виконавчий комiтет Чорноморської мiської ради Одеського району Одеської областi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</si>
  <si>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</si>
  <si>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</si>
  <si>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</si>
  <si>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</si>
  <si>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</si>
  <si>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</si>
  <si>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</si>
  <si>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</si>
  <si>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</si>
  <si>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0210180</t>
  </si>
  <si>
    <t>0180</t>
  </si>
  <si>
    <t>0133</t>
  </si>
  <si>
    <t>Інша діяльність у сфері державного управління</t>
  </si>
  <si>
    <t>0212010</t>
  </si>
  <si>
    <t>2010</t>
  </si>
  <si>
    <t>0731</t>
  </si>
  <si>
    <t>Багатопрофільна стаціонарна медична допомога населенню</t>
  </si>
  <si>
    <t>0212100</t>
  </si>
  <si>
    <t>2100</t>
  </si>
  <si>
    <t>0722</t>
  </si>
  <si>
    <t>Стоматологічна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</si>
  <si>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</si>
  <si>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</si>
  <si>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</si>
  <si>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</si>
  <si>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</si>
  <si>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2152</t>
  </si>
  <si>
    <t>0763</t>
  </si>
  <si>
    <t>Інші програми та заходи у сфері охорони здоров`я</t>
  </si>
  <si>
    <t>0213242</t>
  </si>
  <si>
    <t>3242</t>
  </si>
  <si>
    <t>1090</t>
  </si>
  <si>
    <t>Інші заходи у сфері соціального захисту і соціального забезпечення</t>
  </si>
  <si>
    <t>0216030</t>
  </si>
  <si>
    <t>6030</t>
  </si>
  <si>
    <t>0620</t>
  </si>
  <si>
    <t>Організація благоустрою населених пунктів</t>
  </si>
  <si>
    <t>0217680</t>
  </si>
  <si>
    <t>7680</t>
  </si>
  <si>
    <t>0490</t>
  </si>
  <si>
    <t>Членські внески до асоціацій органів місцевого самоврядування</t>
  </si>
  <si>
    <t>0218210</t>
  </si>
  <si>
    <t>8210</t>
  </si>
  <si>
    <t>0380</t>
  </si>
  <si>
    <t>Муніципальні формування з охорони громадського порядку</t>
  </si>
  <si>
    <t>0218220</t>
  </si>
  <si>
    <t>8220</t>
  </si>
  <si>
    <t>Заходи та роботи з мобілізаційної підготовки місцевого значення</t>
  </si>
  <si>
    <t>0218230</t>
  </si>
  <si>
    <t>8230</t>
  </si>
  <si>
    <t>Інші заходи громадського порядку та безпеки</t>
  </si>
  <si>
    <t>0600000</t>
  </si>
  <si>
    <t>Управління освіти Чорноморської мiської ради Одеського району Одеської областi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</si>
  <si>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</si>
  <si>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</si>
  <si>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</si>
  <si>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</si>
  <si>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0610180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</si>
  <si>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</si>
  <si>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</si>
  <si>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</si>
  <si>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</si>
  <si>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</si>
  <si>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</si>
  <si>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</si>
  <si>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</si>
  <si>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</si>
  <si>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</si>
  <si>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</si>
  <si>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</si>
  <si>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</si>
  <si>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</si>
  <si>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</si>
  <si>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0611032</t>
  </si>
  <si>
    <t>1032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</si>
  <si>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</si>
  <si>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</si>
  <si>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</si>
  <si>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</si>
  <si>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</si>
  <si>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0611120</t>
  </si>
  <si>
    <t>1120</t>
  </si>
  <si>
    <t>0950</t>
  </si>
  <si>
    <t>Підвищення кваліфікації, перепідготовка кадрів закладами післядипломної освіти</t>
  </si>
  <si>
    <t>0611141</t>
  </si>
  <si>
    <t>1141</t>
  </si>
  <si>
    <t>0990</t>
  </si>
  <si>
    <t>Забезпечення діяльності інших закладів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</si>
  <si>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</si>
  <si>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</si>
  <si>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</si>
  <si>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</si>
  <si>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</si>
  <si>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</si>
  <si>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0611160</t>
  </si>
  <si>
    <t>1160</t>
  </si>
  <si>
    <t>Забезпечення діяльності центрів професійного розвитку педагогічних працівників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</si>
  <si>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</si>
  <si>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</si>
  <si>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</si>
  <si>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</si>
  <si>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0613242</t>
  </si>
  <si>
    <t>0615031</t>
  </si>
  <si>
    <t>5031</t>
  </si>
  <si>
    <t>0810</t>
  </si>
  <si>
    <t>Утримання та навчально-тренувальна робота комунальних дитячо-юнацьких спортивних шкіл</t>
  </si>
  <si>
    <t>0800000</t>
  </si>
  <si>
    <t>Управлiння соцiальної полiтики Чорноморської мiської ради Одеського району Одеської областi</t>
  </si>
  <si>
    <t>0810000</t>
  </si>
  <si>
    <t>0810160</t>
  </si>
  <si>
    <t>0810180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</si>
  <si>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</si>
  <si>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</si>
  <si>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</si>
  <si>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</si>
  <si>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</si>
  <si>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</si>
  <si>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</si>
  <si>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</si>
  <si>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</si>
  <si>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</si>
  <si>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</si>
  <si>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</si>
  <si>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</si>
  <si>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</si>
  <si>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</si>
  <si>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</si>
  <si>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</si>
  <si>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0813121</t>
  </si>
  <si>
    <t>3121</t>
  </si>
  <si>
    <t>Утримання та забезпечення діяльності центрів соціальних служб</t>
  </si>
  <si>
    <t>0813123</t>
  </si>
  <si>
    <t>3123</t>
  </si>
  <si>
    <t>Заходи державної політики з питань сім`ї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</si>
  <si>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</si>
  <si>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</si>
  <si>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</si>
  <si>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</si>
  <si>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</si>
  <si>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</si>
  <si>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</si>
  <si>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</si>
  <si>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</si>
  <si>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</si>
  <si>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</si>
  <si>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</si>
  <si>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</si>
  <si>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</si>
  <si>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</si>
  <si>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</si>
  <si>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0813242</t>
  </si>
  <si>
    <t>0900000</t>
  </si>
  <si>
    <t>Служба у справах дітей Чорноморської міської ради Одеського району Одеської області</t>
  </si>
  <si>
    <t>0910000</t>
  </si>
  <si>
    <t>0910160</t>
  </si>
  <si>
    <t>0910180</t>
  </si>
  <si>
    <t>0913112</t>
  </si>
  <si>
    <t>3112</t>
  </si>
  <si>
    <t>Заходи державної політики з питань дітей та їх соціального захисту</t>
  </si>
  <si>
    <t>1000000</t>
  </si>
  <si>
    <t>Вiддiл культури Чорноморської мiської ради Одеського району Одеської областi</t>
  </si>
  <si>
    <t>1010000</t>
  </si>
  <si>
    <t>1010160</t>
  </si>
  <si>
    <t>1010180</t>
  </si>
  <si>
    <t>1011080</t>
  </si>
  <si>
    <t>1080</t>
  </si>
  <si>
    <t>Надання спеціалізованої освіти мистецькими школами</t>
  </si>
  <si>
    <t>1013140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</si>
  <si>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</si>
  <si>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</si>
  <si>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</si>
  <si>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</si>
  <si>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</si>
  <si>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</si>
  <si>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</si>
  <si>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</si>
  <si>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</si>
  <si>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</si>
  <si>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</si>
  <si>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</si>
  <si>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</si>
  <si>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</si>
  <si>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</si>
  <si>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</si>
  <si>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</si>
  <si>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</si>
  <si>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1100000</t>
  </si>
  <si>
    <t>Вiддiл  молодi та спорту Чорноморської мiської ради Одеського району Одеської областi</t>
  </si>
  <si>
    <t>1110000</t>
  </si>
  <si>
    <t>1110160</t>
  </si>
  <si>
    <t>1110180</t>
  </si>
  <si>
    <t>1113133</t>
  </si>
  <si>
    <t>3133</t>
  </si>
  <si>
    <t>Інші заходи та заклади молодіжної політики</t>
  </si>
  <si>
    <t>1115011</t>
  </si>
  <si>
    <t>5011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</si>
  <si>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</si>
  <si>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</si>
  <si>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</si>
  <si>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</si>
  <si>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</si>
  <si>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</si>
  <si>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</si>
  <si>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1200000</t>
  </si>
  <si>
    <t>Вiддiл комунального господарства та благоустрою Чорноморської мiської ради Одеського району Одеської областi</t>
  </si>
  <si>
    <t>1210000</t>
  </si>
  <si>
    <t>1210160</t>
  </si>
  <si>
    <t>1210170</t>
  </si>
  <si>
    <t>1210180</t>
  </si>
  <si>
    <t>1213210</t>
  </si>
  <si>
    <t>3210</t>
  </si>
  <si>
    <t>1050</t>
  </si>
  <si>
    <t>Організація та проведення громадських робіт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</si>
  <si>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</si>
  <si>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</si>
  <si>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</si>
  <si>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</si>
  <si>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</si>
  <si>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</si>
  <si>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1216030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</si>
  <si>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</si>
  <si>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</si>
  <si>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</si>
  <si>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</si>
  <si>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1217693</t>
  </si>
  <si>
    <t>7693</t>
  </si>
  <si>
    <t>Інші заходи, пов`язані з економічною діяльністю</t>
  </si>
  <si>
    <t>1218110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</si>
  <si>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</si>
  <si>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</si>
  <si>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</si>
  <si>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1500000</t>
  </si>
  <si>
    <t>Управлiння капiтального будiвництва Чорноморської мiської ради Одеського району Одеської областi</t>
  </si>
  <si>
    <t>1510000</t>
  </si>
  <si>
    <t>1510160</t>
  </si>
  <si>
    <t>1510180</t>
  </si>
  <si>
    <t>3100000</t>
  </si>
  <si>
    <t>Управлiння комунальної власностi та земельних вiдносин Чорноморської мiської ради Одеського району Одеської областi</t>
  </si>
  <si>
    <t>3110000</t>
  </si>
  <si>
    <t>3110160</t>
  </si>
  <si>
    <t>3110180</t>
  </si>
  <si>
    <t>3116017</t>
  </si>
  <si>
    <t>3117130</t>
  </si>
  <si>
    <t>7130</t>
  </si>
  <si>
    <t>0421</t>
  </si>
  <si>
    <t>Здійснення заходів із землеустрою</t>
  </si>
  <si>
    <t>3117350</t>
  </si>
  <si>
    <t>7350</t>
  </si>
  <si>
    <t>0443</t>
  </si>
  <si>
    <t>Розроблення схем планування та забудови територій (містобудівної документації)</t>
  </si>
  <si>
    <t>3117693</t>
  </si>
  <si>
    <t>3118240</t>
  </si>
  <si>
    <t>8240</t>
  </si>
  <si>
    <t>Заходи та роботи з територіальної оборони</t>
  </si>
  <si>
    <t>3700000</t>
  </si>
  <si>
    <t>Фiнансове управлiння Чорноморської мiської ради Одеського району Одеської областi</t>
  </si>
  <si>
    <t>3710000</t>
  </si>
  <si>
    <t>3710160</t>
  </si>
  <si>
    <t>3710180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</si>
  <si>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</si>
  <si>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</si>
  <si>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</si>
  <si>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</si>
  <si>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</si>
  <si>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</si>
  <si>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УСЬОГО</t>
  </si>
  <si>
    <t>X</t>
  </si>
  <si>
    <t>0540</t>
  </si>
  <si>
    <t>Природоохоронні заходи за рахунок цільових фондів</t>
  </si>
  <si>
    <t>0218340</t>
  </si>
  <si>
    <t>0216011</t>
  </si>
  <si>
    <t>Експлуатація та технічне обслуговування житлового фонду</t>
  </si>
  <si>
    <t>0610</t>
  </si>
  <si>
    <t>Олександрівська селищна адміністрація Чорноморської міської ради Одеського району Одеської області</t>
  </si>
  <si>
    <t>Бурлачобалківська сільська адміністрація Чорноморської міської ради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</si>
  <si>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</si>
  <si>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1218340</t>
  </si>
  <si>
    <t>Начальник фінансового управління</t>
  </si>
  <si>
    <t>Ольга ЯКОВЕНКО</t>
  </si>
  <si>
    <t>Чорноморської міської ради</t>
  </si>
  <si>
    <t>до рішення</t>
  </si>
  <si>
    <t>видатків бюджету Чорноморської міської територіальної громади  на 2024 рік</t>
  </si>
  <si>
    <t>від                        2024 №          -  VIII</t>
  </si>
  <si>
    <t>від 22.12.2023  № 522 - VIII"</t>
  </si>
  <si>
    <t>0100</t>
  </si>
  <si>
    <t>Державне управління</t>
  </si>
  <si>
    <t>1000</t>
  </si>
  <si>
    <t>Освіта</t>
  </si>
  <si>
    <t>2000</t>
  </si>
  <si>
    <t>Охорона здоров'я</t>
  </si>
  <si>
    <t>3000</t>
  </si>
  <si>
    <t>Соціальний захист та соціальне забезпечення</t>
  </si>
  <si>
    <t>4000</t>
  </si>
  <si>
    <t>Культура і мистецтво</t>
  </si>
  <si>
    <t>5000</t>
  </si>
  <si>
    <t>Фізична культура і спорт</t>
  </si>
  <si>
    <t>6000</t>
  </si>
  <si>
    <t>Житлово-комунальне господарство</t>
  </si>
  <si>
    <t>7000</t>
  </si>
  <si>
    <t>Економічна діяльність</t>
  </si>
  <si>
    <t>8000</t>
  </si>
  <si>
    <t>Інші діяльність</t>
  </si>
  <si>
    <t>9000</t>
  </si>
  <si>
    <t>Міжбюджетні трансферти</t>
  </si>
  <si>
    <t>оплата праці і нарахування на заробітну плату</t>
  </si>
  <si>
    <t>0218240</t>
  </si>
  <si>
    <t>Додаток 2</t>
  </si>
  <si>
    <t>"Додаток 3</t>
  </si>
  <si>
    <t>1218240</t>
  </si>
  <si>
    <t>Субвенція з місцевого бюджету державному бюджету на виконання програм соціально-економічного розвитку регіонів, всього -</t>
  </si>
  <si>
    <t>в т.ч. за програмами</t>
  </si>
  <si>
    <t xml:space="preserve">Міська цільова програма підтримки Сил територіальної оборони Збройних Сил України, військових частин Збройних Сил України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</si>
</sst>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;#,&quot;-&quot;"/>
    <numFmt numFmtId="165" formatCode="#,##0.00_ ;\-#,##0.00\ "/>
    <numFmt numFmtId="166" formatCode="#,##0.000"/>
  </numFmts>
  <fonts count="10">
    <font>
      <sz val="10"/>
      <color theme="1"/>
      <name val="Шрифт текста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6">
    <xf numFmtId="0" fontId="0" fillId="0" borderId="0" xfId="0"/>
    <xf numFmtId="0" fontId="2" fillId="2" borderId="1" xfId="0" quotePrefix="1" applyFont="1" applyFill="1" applyBorder="1" applyAlignment="1">
      <alignment vertical="center" wrapText="1"/>
    </xf>
    <xf numFmtId="0" fontId="1" fillId="0" borderId="0" xfId="0" applyFont="1"/>
    <xf numFmtId="0" fontId="4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4" fontId="1" fillId="0" borderId="0" xfId="0" applyNumberFormat="1" applyFont="1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/>
    </xf>
    <xf numFmtId="0" fontId="1" fillId="2" borderId="1" xfId="0" quotePrefix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/>
    <xf numFmtId="49" fontId="6" fillId="2" borderId="1" xfId="0" applyNumberFormat="1" applyFont="1" applyFill="1" applyBorder="1" applyAlignment="1">
      <alignment horizontal="center"/>
    </xf>
    <xf numFmtId="166" fontId="8" fillId="2" borderId="1" xfId="1" applyNumberFormat="1" applyFont="1" applyFill="1" applyBorder="1" applyAlignment="1">
      <alignment wrapText="1"/>
    </xf>
    <xf numFmtId="165" fontId="1" fillId="2" borderId="1" xfId="0" applyNumberFormat="1" applyFont="1" applyFill="1" applyBorder="1"/>
    <xf numFmtId="0" fontId="8" fillId="2" borderId="0" xfId="0" applyFont="1" applyFill="1"/>
    <xf numFmtId="0" fontId="9" fillId="2" borderId="0" xfId="0" applyFont="1" applyFill="1"/>
    <xf numFmtId="0" fontId="1" fillId="2" borderId="0" xfId="0" applyFont="1" applyFill="1"/>
    <xf numFmtId="0" fontId="3" fillId="2" borderId="1" xfId="0" applyFont="1" applyFill="1" applyBorder="1" applyAlignment="1">
      <alignment wrapText="1"/>
    </xf>
    <xf numFmtId="165" fontId="3" fillId="2" borderId="1" xfId="0" applyNumberFormat="1" applyFont="1" applyFill="1" applyBorder="1"/>
    <xf numFmtId="165" fontId="1" fillId="2" borderId="0" xfId="0" applyNumberFormat="1" applyFont="1" applyFill="1"/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_до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9"/>
  <sheetViews>
    <sheetView tabSelected="1" view="pageBreakPreview" zoomScale="60" zoomScaleNormal="70" workbookViewId="0">
      <pane xSplit="4" ySplit="19" topLeftCell="E143" activePane="bottomRight" state="frozen"/>
      <selection pane="topRight" activeCell="E1" sqref="E1"/>
      <selection pane="bottomLeft" activeCell="A20" sqref="A20"/>
      <selection pane="bottomRight" activeCell="D156" sqref="D156:P159"/>
    </sheetView>
  </sheetViews>
  <sheetFormatPr defaultColWidth="8.85546875" defaultRowHeight="15.75"/>
  <cols>
    <col min="1" max="3" width="12.140625" style="2" customWidth="1"/>
    <col min="4" max="4" width="40.7109375" style="2" customWidth="1"/>
    <col min="5" max="5" width="17.5703125" style="2" customWidth="1"/>
    <col min="6" max="6" width="17.140625" style="2" customWidth="1"/>
    <col min="7" max="7" width="17.42578125" style="2" customWidth="1"/>
    <col min="8" max="8" width="17.140625" style="2" customWidth="1"/>
    <col min="9" max="10" width="17.5703125" style="2" customWidth="1"/>
    <col min="11" max="11" width="15.7109375" style="2" customWidth="1"/>
    <col min="12" max="12" width="17.85546875" style="2" customWidth="1"/>
    <col min="13" max="15" width="15.7109375" style="2" customWidth="1"/>
    <col min="16" max="16" width="19.28515625" style="2" customWidth="1"/>
    <col min="17" max="16384" width="8.85546875" style="2"/>
  </cols>
  <sheetData>
    <row r="1" spans="1:16">
      <c r="M1" s="2" t="s">
        <v>326</v>
      </c>
    </row>
    <row r="2" spans="1:16">
      <c r="M2" s="2" t="s">
        <v>300</v>
      </c>
    </row>
    <row r="3" spans="1:16">
      <c r="M3" s="2" t="s">
        <v>299</v>
      </c>
    </row>
    <row r="4" spans="1:16">
      <c r="M4" s="2" t="s">
        <v>302</v>
      </c>
    </row>
    <row r="6" spans="1:16" ht="20.45" customHeight="1">
      <c r="M6" s="23" t="s">
        <v>327</v>
      </c>
    </row>
    <row r="7" spans="1:16" ht="20.45" customHeight="1">
      <c r="M7" s="2" t="s">
        <v>300</v>
      </c>
    </row>
    <row r="8" spans="1:16" ht="20.45" customHeight="1">
      <c r="M8" s="2" t="s">
        <v>299</v>
      </c>
    </row>
    <row r="9" spans="1:16" ht="20.45" customHeight="1">
      <c r="M9" s="2" t="s">
        <v>303</v>
      </c>
    </row>
    <row r="11" spans="1:16">
      <c r="A11" s="32" t="s">
        <v>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>
      <c r="A12" s="32" t="s">
        <v>301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spans="1:16">
      <c r="A13" s="3" t="s">
        <v>1</v>
      </c>
    </row>
    <row r="14" spans="1:16">
      <c r="A14" s="2" t="s">
        <v>2</v>
      </c>
      <c r="P14" s="4" t="s">
        <v>3</v>
      </c>
    </row>
    <row r="15" spans="1:16" ht="26.45" customHeight="1">
      <c r="A15" s="34" t="s">
        <v>4</v>
      </c>
      <c r="B15" s="34" t="s">
        <v>5</v>
      </c>
      <c r="C15" s="34" t="s">
        <v>6</v>
      </c>
      <c r="D15" s="35" t="s">
        <v>7</v>
      </c>
      <c r="E15" s="35" t="s">
        <v>8</v>
      </c>
      <c r="F15" s="35"/>
      <c r="G15" s="35"/>
      <c r="H15" s="35"/>
      <c r="I15" s="35"/>
      <c r="J15" s="35" t="s">
        <v>14</v>
      </c>
      <c r="K15" s="35"/>
      <c r="L15" s="35"/>
      <c r="M15" s="35"/>
      <c r="N15" s="35"/>
      <c r="O15" s="35"/>
      <c r="P15" s="35" t="s">
        <v>16</v>
      </c>
    </row>
    <row r="16" spans="1:16" ht="26.45" customHeight="1">
      <c r="A16" s="34"/>
      <c r="B16" s="34"/>
      <c r="C16" s="34"/>
      <c r="D16" s="35"/>
      <c r="E16" s="35" t="s">
        <v>9</v>
      </c>
      <c r="F16" s="35" t="s">
        <v>10</v>
      </c>
      <c r="G16" s="35" t="s">
        <v>11</v>
      </c>
      <c r="H16" s="35"/>
      <c r="I16" s="35" t="s">
        <v>13</v>
      </c>
      <c r="J16" s="35" t="s">
        <v>9</v>
      </c>
      <c r="K16" s="35" t="s">
        <v>15</v>
      </c>
      <c r="L16" s="35" t="s">
        <v>10</v>
      </c>
      <c r="M16" s="35" t="s">
        <v>11</v>
      </c>
      <c r="N16" s="35"/>
      <c r="O16" s="35" t="s">
        <v>13</v>
      </c>
      <c r="P16" s="35"/>
    </row>
    <row r="17" spans="1:16" ht="30.6" customHeight="1">
      <c r="A17" s="34"/>
      <c r="B17" s="34"/>
      <c r="C17" s="34"/>
      <c r="D17" s="35"/>
      <c r="E17" s="35"/>
      <c r="F17" s="35"/>
      <c r="G17" s="35" t="s">
        <v>324</v>
      </c>
      <c r="H17" s="35" t="s">
        <v>12</v>
      </c>
      <c r="I17" s="35"/>
      <c r="J17" s="35"/>
      <c r="K17" s="35"/>
      <c r="L17" s="35"/>
      <c r="M17" s="35" t="s">
        <v>324</v>
      </c>
      <c r="N17" s="35" t="s">
        <v>12</v>
      </c>
      <c r="O17" s="35"/>
      <c r="P17" s="35"/>
    </row>
    <row r="18" spans="1:16" ht="31.15" customHeight="1">
      <c r="A18" s="34"/>
      <c r="B18" s="34"/>
      <c r="C18" s="34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</row>
    <row r="19" spans="1:16">
      <c r="A19" s="7">
        <v>1</v>
      </c>
      <c r="B19" s="7">
        <v>2</v>
      </c>
      <c r="C19" s="7">
        <v>3</v>
      </c>
      <c r="D19" s="7">
        <v>4</v>
      </c>
      <c r="E19" s="7">
        <v>5</v>
      </c>
      <c r="F19" s="7">
        <v>6</v>
      </c>
      <c r="G19" s="7">
        <v>7</v>
      </c>
      <c r="H19" s="7">
        <v>8</v>
      </c>
      <c r="I19" s="7">
        <v>9</v>
      </c>
      <c r="J19" s="7">
        <v>10</v>
      </c>
      <c r="K19" s="7">
        <v>11</v>
      </c>
      <c r="L19" s="7">
        <v>12</v>
      </c>
      <c r="M19" s="7">
        <v>13</v>
      </c>
      <c r="N19" s="7">
        <v>14</v>
      </c>
      <c r="O19" s="7">
        <v>15</v>
      </c>
      <c r="P19" s="7">
        <v>16</v>
      </c>
    </row>
    <row r="20" spans="1:16" ht="47.25">
      <c r="A20" s="8" t="s">
        <v>17</v>
      </c>
      <c r="B20" s="8" t="s">
        <v>18</v>
      </c>
      <c r="C20" s="8" t="s">
        <v>18</v>
      </c>
      <c r="D20" s="9" t="s">
        <v>19</v>
      </c>
      <c r="E20" s="10">
        <f>F20+I20</f>
        <v>236109900</v>
      </c>
      <c r="F20" s="10">
        <f>F21</f>
        <v>236109900</v>
      </c>
      <c r="G20" s="10">
        <f>G21</f>
        <v>80470100</v>
      </c>
      <c r="H20" s="10">
        <f>H21</f>
        <v>5313300</v>
      </c>
      <c r="I20" s="10">
        <f>I21</f>
        <v>0</v>
      </c>
      <c r="J20" s="10">
        <f>L20+O20</f>
        <v>4314100</v>
      </c>
      <c r="K20" s="10">
        <f>K21</f>
        <v>4075500</v>
      </c>
      <c r="L20" s="10">
        <f>L21</f>
        <v>238600</v>
      </c>
      <c r="M20" s="10">
        <f>M21</f>
        <v>0</v>
      </c>
      <c r="N20" s="10">
        <f>N21</f>
        <v>0</v>
      </c>
      <c r="O20" s="10">
        <f>O21</f>
        <v>4075500</v>
      </c>
      <c r="P20" s="10">
        <f t="shared" ref="P20:P61" si="0">E20 + J20</f>
        <v>240424000</v>
      </c>
    </row>
    <row r="21" spans="1:16" ht="47.25">
      <c r="A21" s="8" t="s">
        <v>20</v>
      </c>
      <c r="B21" s="8" t="s">
        <v>18</v>
      </c>
      <c r="C21" s="8" t="s">
        <v>18</v>
      </c>
      <c r="D21" s="9" t="s">
        <v>19</v>
      </c>
      <c r="E21" s="10">
        <f>F21+I21</f>
        <v>236109900</v>
      </c>
      <c r="F21" s="10">
        <f>SUM(F22:F44)-F23-F24-F25-F26-F36-F37-F38</f>
        <v>236109900</v>
      </c>
      <c r="G21" s="10">
        <f t="shared" ref="G21:I21" si="1">SUM(G22:G44)-G23-G24-G25-G26-G36-G37-G38</f>
        <v>80470100</v>
      </c>
      <c r="H21" s="10">
        <f t="shared" si="1"/>
        <v>5313300</v>
      </c>
      <c r="I21" s="10">
        <f t="shared" si="1"/>
        <v>0</v>
      </c>
      <c r="J21" s="10">
        <f>L21+O21</f>
        <v>4314100</v>
      </c>
      <c r="K21" s="10">
        <f>SUM(K22:K44)-K23-K24-K25-K26-K36-K37-K38</f>
        <v>4075500</v>
      </c>
      <c r="L21" s="10">
        <f t="shared" ref="L21:O21" si="2">SUM(L22:L44)-L23-L24-L25-L26-L36-L37-L38</f>
        <v>238600</v>
      </c>
      <c r="M21" s="10">
        <f t="shared" si="2"/>
        <v>0</v>
      </c>
      <c r="N21" s="10">
        <f t="shared" si="2"/>
        <v>0</v>
      </c>
      <c r="O21" s="10">
        <f t="shared" si="2"/>
        <v>4075500</v>
      </c>
      <c r="P21" s="10">
        <f>E21 + J21</f>
        <v>240424000</v>
      </c>
    </row>
    <row r="22" spans="1:16" ht="94.5">
      <c r="A22" s="7" t="s">
        <v>21</v>
      </c>
      <c r="B22" s="7" t="s">
        <v>22</v>
      </c>
      <c r="C22" s="7" t="s">
        <v>23</v>
      </c>
      <c r="D22" s="11" t="s">
        <v>24</v>
      </c>
      <c r="E22" s="12">
        <f>F22+I22</f>
        <v>74232400</v>
      </c>
      <c r="F22" s="12">
        <f>F23+F24+F25+F26</f>
        <v>74232400</v>
      </c>
      <c r="G22" s="12">
        <f>G23+G24+G25+G26</f>
        <v>63820200</v>
      </c>
      <c r="H22" s="12">
        <f t="shared" ref="H22:I22" si="3">H23+H24+H25+H26</f>
        <v>4986300</v>
      </c>
      <c r="I22" s="12">
        <f t="shared" si="3"/>
        <v>0</v>
      </c>
      <c r="J22" s="12">
        <f>L22+O22</f>
        <v>138600</v>
      </c>
      <c r="K22" s="12">
        <f>K23+K24+K25+K26</f>
        <v>0</v>
      </c>
      <c r="L22" s="12">
        <f t="shared" ref="L22:O22" si="4">L23+L24+L25+L26</f>
        <v>138600</v>
      </c>
      <c r="M22" s="12">
        <f t="shared" si="4"/>
        <v>0</v>
      </c>
      <c r="N22" s="12">
        <f t="shared" si="4"/>
        <v>0</v>
      </c>
      <c r="O22" s="12">
        <f t="shared" si="4"/>
        <v>0</v>
      </c>
      <c r="P22" s="12">
        <f t="shared" si="0"/>
        <v>74371000</v>
      </c>
    </row>
    <row r="23" spans="1:16" s="6" customFormat="1" ht="47.25">
      <c r="A23" s="13"/>
      <c r="B23" s="13"/>
      <c r="C23" s="13"/>
      <c r="D23" s="1" t="s">
        <v>19</v>
      </c>
      <c r="E23" s="14">
        <f>F23+I23</f>
        <v>66352700</v>
      </c>
      <c r="F23" s="14">
        <v>66352700</v>
      </c>
      <c r="G23" s="14">
        <v>57122400</v>
      </c>
      <c r="H23" s="14">
        <v>4610900</v>
      </c>
      <c r="I23" s="14"/>
      <c r="J23" s="14">
        <f>L23+O23</f>
        <v>138598</v>
      </c>
      <c r="K23" s="14"/>
      <c r="L23" s="14">
        <v>138598</v>
      </c>
      <c r="M23" s="14"/>
      <c r="N23" s="14"/>
      <c r="O23" s="14"/>
      <c r="P23" s="14">
        <f t="shared" si="0"/>
        <v>66491298</v>
      </c>
    </row>
    <row r="24" spans="1:16" s="6" customFormat="1" ht="63">
      <c r="A24" s="13"/>
      <c r="B24" s="13"/>
      <c r="C24" s="13"/>
      <c r="D24" s="1" t="s">
        <v>293</v>
      </c>
      <c r="E24" s="14">
        <f t="shared" ref="E24:E26" si="5">F24+I24</f>
        <v>3206600</v>
      </c>
      <c r="F24" s="14">
        <v>3206600</v>
      </c>
      <c r="G24" s="14">
        <v>2744700</v>
      </c>
      <c r="H24" s="14">
        <v>171700</v>
      </c>
      <c r="I24" s="14"/>
      <c r="J24" s="14">
        <f t="shared" ref="J24:J26" si="6">L24+O24</f>
        <v>1</v>
      </c>
      <c r="K24" s="14"/>
      <c r="L24" s="14">
        <v>1</v>
      </c>
      <c r="M24" s="14"/>
      <c r="N24" s="14"/>
      <c r="O24" s="14"/>
      <c r="P24" s="14">
        <f t="shared" si="0"/>
        <v>3206601</v>
      </c>
    </row>
    <row r="25" spans="1:16" s="6" customFormat="1" ht="63">
      <c r="A25" s="13"/>
      <c r="B25" s="13"/>
      <c r="C25" s="13"/>
      <c r="D25" s="1" t="s">
        <v>294</v>
      </c>
      <c r="E25" s="14">
        <f t="shared" si="5"/>
        <v>2157300</v>
      </c>
      <c r="F25" s="14">
        <v>2157300</v>
      </c>
      <c r="G25" s="14">
        <v>1819000</v>
      </c>
      <c r="H25" s="14">
        <v>91600</v>
      </c>
      <c r="I25" s="14"/>
      <c r="J25" s="14">
        <f t="shared" si="6"/>
        <v>0</v>
      </c>
      <c r="K25" s="14"/>
      <c r="L25" s="14"/>
      <c r="M25" s="14"/>
      <c r="N25" s="14"/>
      <c r="O25" s="14"/>
      <c r="P25" s="14">
        <f t="shared" si="0"/>
        <v>2157300</v>
      </c>
    </row>
    <row r="26" spans="1:16" s="6" customFormat="1" ht="47.25">
      <c r="A26" s="13"/>
      <c r="B26" s="13"/>
      <c r="C26" s="13"/>
      <c r="D26" s="1" t="s">
        <v>295</v>
      </c>
      <c r="E26" s="14">
        <f t="shared" si="5"/>
        <v>2515800</v>
      </c>
      <c r="F26" s="14">
        <v>2515800</v>
      </c>
      <c r="G26" s="14">
        <v>2134100</v>
      </c>
      <c r="H26" s="14">
        <v>112100</v>
      </c>
      <c r="I26" s="14"/>
      <c r="J26" s="14">
        <f t="shared" si="6"/>
        <v>1</v>
      </c>
      <c r="K26" s="14"/>
      <c r="L26" s="14">
        <v>1</v>
      </c>
      <c r="M26" s="14"/>
      <c r="N26" s="14"/>
      <c r="O26" s="14"/>
      <c r="P26" s="14">
        <f t="shared" si="0"/>
        <v>2515801</v>
      </c>
    </row>
    <row r="27" spans="1:16" ht="47.25">
      <c r="A27" s="7" t="s">
        <v>25</v>
      </c>
      <c r="B27" s="7" t="s">
        <v>26</v>
      </c>
      <c r="C27" s="7" t="s">
        <v>27</v>
      </c>
      <c r="D27" s="11" t="s">
        <v>28</v>
      </c>
      <c r="E27" s="12">
        <f t="shared" ref="E27:E44" si="7">F27+I27</f>
        <v>50000</v>
      </c>
      <c r="F27" s="12">
        <v>50000</v>
      </c>
      <c r="G27" s="12">
        <v>0</v>
      </c>
      <c r="H27" s="12">
        <v>0</v>
      </c>
      <c r="I27" s="12">
        <v>0</v>
      </c>
      <c r="J27" s="12">
        <f t="shared" ref="J27:J44" si="8">L27+O27</f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f t="shared" si="0"/>
        <v>50000</v>
      </c>
    </row>
    <row r="28" spans="1:16" ht="31.5">
      <c r="A28" s="7" t="s">
        <v>29</v>
      </c>
      <c r="B28" s="7" t="s">
        <v>30</v>
      </c>
      <c r="C28" s="7" t="s">
        <v>31</v>
      </c>
      <c r="D28" s="11" t="s">
        <v>32</v>
      </c>
      <c r="E28" s="12">
        <f t="shared" si="7"/>
        <v>3265000</v>
      </c>
      <c r="F28" s="12">
        <v>3265000</v>
      </c>
      <c r="G28" s="12">
        <v>0</v>
      </c>
      <c r="H28" s="12">
        <v>0</v>
      </c>
      <c r="I28" s="12">
        <v>0</v>
      </c>
      <c r="J28" s="12">
        <f t="shared" si="8"/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f t="shared" si="0"/>
        <v>3265000</v>
      </c>
    </row>
    <row r="29" spans="1:16" ht="31.5">
      <c r="A29" s="7" t="s">
        <v>33</v>
      </c>
      <c r="B29" s="7" t="s">
        <v>34</v>
      </c>
      <c r="C29" s="7" t="s">
        <v>35</v>
      </c>
      <c r="D29" s="11" t="s">
        <v>36</v>
      </c>
      <c r="E29" s="12">
        <f t="shared" si="7"/>
        <v>18381400</v>
      </c>
      <c r="F29" s="12">
        <f>18586800+794600-1000000</f>
        <v>18381400</v>
      </c>
      <c r="G29" s="12">
        <v>0</v>
      </c>
      <c r="H29" s="12">
        <v>0</v>
      </c>
      <c r="I29" s="12">
        <v>0</v>
      </c>
      <c r="J29" s="12">
        <f t="shared" si="8"/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f t="shared" si="0"/>
        <v>18381400</v>
      </c>
    </row>
    <row r="30" spans="1:16">
      <c r="A30" s="7" t="s">
        <v>37</v>
      </c>
      <c r="B30" s="7" t="s">
        <v>38</v>
      </c>
      <c r="C30" s="7" t="s">
        <v>39</v>
      </c>
      <c r="D30" s="11" t="s">
        <v>40</v>
      </c>
      <c r="E30" s="12">
        <f t="shared" si="7"/>
        <v>8941500</v>
      </c>
      <c r="F30" s="12">
        <v>8941500</v>
      </c>
      <c r="G30" s="12">
        <v>0</v>
      </c>
      <c r="H30" s="12">
        <v>0</v>
      </c>
      <c r="I30" s="12">
        <v>0</v>
      </c>
      <c r="J30" s="12">
        <f t="shared" si="8"/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f t="shared" si="0"/>
        <v>8941500</v>
      </c>
    </row>
    <row r="31" spans="1:16" ht="63">
      <c r="A31" s="7" t="s">
        <v>41</v>
      </c>
      <c r="B31" s="7" t="s">
        <v>42</v>
      </c>
      <c r="C31" s="7" t="s">
        <v>43</v>
      </c>
      <c r="D31" s="11" t="s">
        <v>44</v>
      </c>
      <c r="E31" s="12">
        <f t="shared" si="7"/>
        <v>8225200</v>
      </c>
      <c r="F31" s="12">
        <v>8225200</v>
      </c>
      <c r="G31" s="12">
        <v>0</v>
      </c>
      <c r="H31" s="12">
        <v>0</v>
      </c>
      <c r="I31" s="12">
        <v>0</v>
      </c>
      <c r="J31" s="12">
        <f t="shared" si="8"/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f t="shared" si="0"/>
        <v>8225200</v>
      </c>
    </row>
    <row r="32" spans="1:16" ht="31.5">
      <c r="A32" s="7" t="s">
        <v>45</v>
      </c>
      <c r="B32" s="7" t="s">
        <v>46</v>
      </c>
      <c r="C32" s="7" t="s">
        <v>47</v>
      </c>
      <c r="D32" s="11" t="s">
        <v>48</v>
      </c>
      <c r="E32" s="12">
        <f t="shared" si="7"/>
        <v>1629600</v>
      </c>
      <c r="F32" s="12">
        <v>1629600</v>
      </c>
      <c r="G32" s="12">
        <v>0</v>
      </c>
      <c r="H32" s="12">
        <v>0</v>
      </c>
      <c r="I32" s="12">
        <v>0</v>
      </c>
      <c r="J32" s="12">
        <f t="shared" si="8"/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f t="shared" si="0"/>
        <v>1629600</v>
      </c>
    </row>
    <row r="33" spans="1:16" ht="31.5">
      <c r="A33" s="7" t="s">
        <v>49</v>
      </c>
      <c r="B33" s="7" t="s">
        <v>50</v>
      </c>
      <c r="C33" s="7" t="s">
        <v>51</v>
      </c>
      <c r="D33" s="11" t="s">
        <v>52</v>
      </c>
      <c r="E33" s="12">
        <f t="shared" si="7"/>
        <v>4000000</v>
      </c>
      <c r="F33" s="12">
        <v>4000000</v>
      </c>
      <c r="G33" s="12">
        <v>0</v>
      </c>
      <c r="H33" s="12">
        <v>0</v>
      </c>
      <c r="I33" s="12">
        <v>0</v>
      </c>
      <c r="J33" s="12">
        <f t="shared" si="8"/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f t="shared" si="0"/>
        <v>4000000</v>
      </c>
    </row>
    <row r="34" spans="1:16" ht="31.5">
      <c r="A34" s="15" t="s">
        <v>290</v>
      </c>
      <c r="B34" s="7">
        <v>6011</v>
      </c>
      <c r="C34" s="15" t="s">
        <v>292</v>
      </c>
      <c r="D34" s="11" t="s">
        <v>291</v>
      </c>
      <c r="E34" s="12">
        <f t="shared" si="7"/>
        <v>85744400</v>
      </c>
      <c r="F34" s="12">
        <v>85744400</v>
      </c>
      <c r="G34" s="12"/>
      <c r="H34" s="12"/>
      <c r="I34" s="12"/>
      <c r="J34" s="12">
        <f t="shared" si="8"/>
        <v>2799000</v>
      </c>
      <c r="K34" s="12">
        <v>2799000</v>
      </c>
      <c r="L34" s="12"/>
      <c r="M34" s="12"/>
      <c r="N34" s="12"/>
      <c r="O34" s="12">
        <v>2799000</v>
      </c>
      <c r="P34" s="12">
        <f t="shared" si="0"/>
        <v>88543400</v>
      </c>
    </row>
    <row r="35" spans="1:16" ht="31.5">
      <c r="A35" s="7" t="s">
        <v>53</v>
      </c>
      <c r="B35" s="7" t="s">
        <v>54</v>
      </c>
      <c r="C35" s="7" t="s">
        <v>55</v>
      </c>
      <c r="D35" s="11" t="s">
        <v>56</v>
      </c>
      <c r="E35" s="12">
        <f t="shared" si="7"/>
        <v>9412400</v>
      </c>
      <c r="F35" s="12">
        <f>SUM(F36:F38)</f>
        <v>9412400</v>
      </c>
      <c r="G35" s="12">
        <f t="shared" ref="G35:I35" si="9">SUM(G36:G38)</f>
        <v>0</v>
      </c>
      <c r="H35" s="12">
        <f t="shared" si="9"/>
        <v>0</v>
      </c>
      <c r="I35" s="12">
        <f t="shared" si="9"/>
        <v>0</v>
      </c>
      <c r="J35" s="12">
        <f t="shared" si="8"/>
        <v>0</v>
      </c>
      <c r="K35" s="12">
        <f>SUM(K36:K38)</f>
        <v>0</v>
      </c>
      <c r="L35" s="12">
        <f t="shared" ref="L35:O35" si="10">SUM(L36:L38)</f>
        <v>0</v>
      </c>
      <c r="M35" s="12">
        <f t="shared" si="10"/>
        <v>0</v>
      </c>
      <c r="N35" s="12">
        <f t="shared" si="10"/>
        <v>0</v>
      </c>
      <c r="O35" s="12">
        <f t="shared" si="10"/>
        <v>0</v>
      </c>
      <c r="P35" s="12">
        <f t="shared" si="0"/>
        <v>9412400</v>
      </c>
    </row>
    <row r="36" spans="1:16" s="6" customFormat="1" ht="63">
      <c r="A36" s="13"/>
      <c r="B36" s="13"/>
      <c r="C36" s="13"/>
      <c r="D36" s="1" t="s">
        <v>293</v>
      </c>
      <c r="E36" s="14">
        <f>F36+I36</f>
        <v>4176500</v>
      </c>
      <c r="F36" s="14">
        <v>4176500</v>
      </c>
      <c r="G36" s="14"/>
      <c r="H36" s="14"/>
      <c r="I36" s="14"/>
      <c r="J36" s="14">
        <f t="shared" si="8"/>
        <v>0</v>
      </c>
      <c r="K36" s="14"/>
      <c r="L36" s="14"/>
      <c r="M36" s="14"/>
      <c r="N36" s="14"/>
      <c r="O36" s="14"/>
      <c r="P36" s="14">
        <f t="shared" si="0"/>
        <v>4176500</v>
      </c>
    </row>
    <row r="37" spans="1:16" s="6" customFormat="1" ht="63">
      <c r="A37" s="13"/>
      <c r="B37" s="13"/>
      <c r="C37" s="13"/>
      <c r="D37" s="1" t="s">
        <v>294</v>
      </c>
      <c r="E37" s="14">
        <f t="shared" ref="E37:E38" si="11">F37+I37</f>
        <v>2210900</v>
      </c>
      <c r="F37" s="14">
        <v>2210900</v>
      </c>
      <c r="G37" s="14"/>
      <c r="H37" s="14"/>
      <c r="I37" s="14"/>
      <c r="J37" s="14">
        <f t="shared" si="8"/>
        <v>0</v>
      </c>
      <c r="K37" s="14"/>
      <c r="L37" s="14"/>
      <c r="M37" s="14"/>
      <c r="N37" s="14"/>
      <c r="O37" s="14"/>
      <c r="P37" s="14">
        <f t="shared" si="0"/>
        <v>2210900</v>
      </c>
    </row>
    <row r="38" spans="1:16" s="6" customFormat="1" ht="47.25">
      <c r="A38" s="13"/>
      <c r="B38" s="13"/>
      <c r="C38" s="13"/>
      <c r="D38" s="1" t="s">
        <v>295</v>
      </c>
      <c r="E38" s="14">
        <f t="shared" si="11"/>
        <v>3025000</v>
      </c>
      <c r="F38" s="14">
        <v>3025000</v>
      </c>
      <c r="G38" s="14"/>
      <c r="H38" s="14"/>
      <c r="I38" s="14"/>
      <c r="J38" s="14">
        <f t="shared" si="8"/>
        <v>0</v>
      </c>
      <c r="K38" s="14"/>
      <c r="L38" s="14"/>
      <c r="M38" s="14"/>
      <c r="N38" s="14"/>
      <c r="O38" s="14"/>
      <c r="P38" s="14">
        <f t="shared" si="0"/>
        <v>3025000</v>
      </c>
    </row>
    <row r="39" spans="1:16" ht="31.5">
      <c r="A39" s="7" t="s">
        <v>57</v>
      </c>
      <c r="B39" s="7" t="s">
        <v>58</v>
      </c>
      <c r="C39" s="7" t="s">
        <v>59</v>
      </c>
      <c r="D39" s="11" t="s">
        <v>60</v>
      </c>
      <c r="E39" s="12">
        <f t="shared" si="7"/>
        <v>110000</v>
      </c>
      <c r="F39" s="12">
        <v>110000</v>
      </c>
      <c r="G39" s="12">
        <v>0</v>
      </c>
      <c r="H39" s="12">
        <v>0</v>
      </c>
      <c r="I39" s="12">
        <v>0</v>
      </c>
      <c r="J39" s="12">
        <f t="shared" si="8"/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f t="shared" si="0"/>
        <v>110000</v>
      </c>
    </row>
    <row r="40" spans="1:16" ht="31.5">
      <c r="A40" s="7" t="s">
        <v>61</v>
      </c>
      <c r="B40" s="7" t="s">
        <v>62</v>
      </c>
      <c r="C40" s="7" t="s">
        <v>63</v>
      </c>
      <c r="D40" s="11" t="s">
        <v>64</v>
      </c>
      <c r="E40" s="12">
        <f t="shared" si="7"/>
        <v>19446000</v>
      </c>
      <c r="F40" s="12">
        <v>19446000</v>
      </c>
      <c r="G40" s="12">
        <v>16649900</v>
      </c>
      <c r="H40" s="12">
        <v>327000</v>
      </c>
      <c r="I40" s="12">
        <v>0</v>
      </c>
      <c r="J40" s="12">
        <f t="shared" si="8"/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f t="shared" si="0"/>
        <v>19446000</v>
      </c>
    </row>
    <row r="41" spans="1:16" ht="31.5">
      <c r="A41" s="7" t="s">
        <v>65</v>
      </c>
      <c r="B41" s="7" t="s">
        <v>66</v>
      </c>
      <c r="C41" s="7" t="s">
        <v>63</v>
      </c>
      <c r="D41" s="11" t="s">
        <v>67</v>
      </c>
      <c r="E41" s="12">
        <f t="shared" si="7"/>
        <v>637000</v>
      </c>
      <c r="F41" s="12">
        <v>637000</v>
      </c>
      <c r="G41" s="12">
        <v>0</v>
      </c>
      <c r="H41" s="12">
        <v>0</v>
      </c>
      <c r="I41" s="12">
        <v>0</v>
      </c>
      <c r="J41" s="12">
        <f t="shared" si="8"/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f t="shared" si="0"/>
        <v>637000</v>
      </c>
    </row>
    <row r="42" spans="1:16" ht="31.5">
      <c r="A42" s="7" t="s">
        <v>68</v>
      </c>
      <c r="B42" s="7" t="s">
        <v>69</v>
      </c>
      <c r="C42" s="7" t="s">
        <v>63</v>
      </c>
      <c r="D42" s="11" t="s">
        <v>70</v>
      </c>
      <c r="E42" s="12">
        <f t="shared" si="7"/>
        <v>1975000</v>
      </c>
      <c r="F42" s="12">
        <v>1975000</v>
      </c>
      <c r="G42" s="12">
        <v>0</v>
      </c>
      <c r="H42" s="12">
        <v>0</v>
      </c>
      <c r="I42" s="12">
        <v>0</v>
      </c>
      <c r="J42" s="12">
        <f t="shared" si="8"/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f t="shared" si="0"/>
        <v>1975000</v>
      </c>
    </row>
    <row r="43" spans="1:16" s="23" customFormat="1" ht="31.5">
      <c r="A43" s="15" t="s">
        <v>325</v>
      </c>
      <c r="B43" s="30">
        <v>8240</v>
      </c>
      <c r="C43" s="15" t="s">
        <v>63</v>
      </c>
      <c r="D43" s="11" t="s">
        <v>273</v>
      </c>
      <c r="E43" s="12">
        <f t="shared" si="7"/>
        <v>60000</v>
      </c>
      <c r="F43" s="12">
        <v>60000</v>
      </c>
      <c r="G43" s="12"/>
      <c r="H43" s="12"/>
      <c r="I43" s="12"/>
      <c r="J43" s="12">
        <f t="shared" si="8"/>
        <v>1276500</v>
      </c>
      <c r="K43" s="12">
        <v>1276500</v>
      </c>
      <c r="L43" s="12"/>
      <c r="M43" s="12"/>
      <c r="N43" s="12"/>
      <c r="O43" s="12">
        <v>1276500</v>
      </c>
      <c r="P43" s="12">
        <f t="shared" si="0"/>
        <v>1336500</v>
      </c>
    </row>
    <row r="44" spans="1:16" ht="31.5">
      <c r="A44" s="15" t="s">
        <v>289</v>
      </c>
      <c r="B44" s="7">
        <v>8340</v>
      </c>
      <c r="C44" s="7" t="s">
        <v>287</v>
      </c>
      <c r="D44" s="11" t="s">
        <v>288</v>
      </c>
      <c r="E44" s="12">
        <f t="shared" si="7"/>
        <v>0</v>
      </c>
      <c r="F44" s="12"/>
      <c r="G44" s="12"/>
      <c r="H44" s="12"/>
      <c r="I44" s="12"/>
      <c r="J44" s="12">
        <f t="shared" si="8"/>
        <v>100000</v>
      </c>
      <c r="K44" s="12"/>
      <c r="L44" s="12">
        <f>50000+50000</f>
        <v>100000</v>
      </c>
      <c r="M44" s="12"/>
      <c r="N44" s="12"/>
      <c r="O44" s="12"/>
      <c r="P44" s="12">
        <f t="shared" si="0"/>
        <v>100000</v>
      </c>
    </row>
    <row r="45" spans="1:16" ht="47.25">
      <c r="A45" s="8" t="s">
        <v>71</v>
      </c>
      <c r="B45" s="8" t="s">
        <v>18</v>
      </c>
      <c r="C45" s="8" t="s">
        <v>18</v>
      </c>
      <c r="D45" s="9" t="s">
        <v>72</v>
      </c>
      <c r="E45" s="10">
        <f>F45+I45</f>
        <v>435702440</v>
      </c>
      <c r="F45" s="10">
        <f>F46</f>
        <v>435702440</v>
      </c>
      <c r="G45" s="10">
        <f>G46</f>
        <v>353969840</v>
      </c>
      <c r="H45" s="10">
        <f>H46</f>
        <v>36171800</v>
      </c>
      <c r="I45" s="10">
        <f>I46</f>
        <v>0</v>
      </c>
      <c r="J45" s="10">
        <f>L45+O45</f>
        <v>16500000</v>
      </c>
      <c r="K45" s="10">
        <f>K46</f>
        <v>0</v>
      </c>
      <c r="L45" s="10">
        <f t="shared" ref="L45:O45" si="12">L46</f>
        <v>16500000</v>
      </c>
      <c r="M45" s="10">
        <f t="shared" si="12"/>
        <v>0</v>
      </c>
      <c r="N45" s="10">
        <f t="shared" si="12"/>
        <v>0</v>
      </c>
      <c r="O45" s="10">
        <f t="shared" si="12"/>
        <v>0</v>
      </c>
      <c r="P45" s="10">
        <f t="shared" si="0"/>
        <v>452202440</v>
      </c>
    </row>
    <row r="46" spans="1:16" ht="47.25">
      <c r="A46" s="8" t="s">
        <v>73</v>
      </c>
      <c r="B46" s="8" t="s">
        <v>18</v>
      </c>
      <c r="C46" s="8" t="s">
        <v>18</v>
      </c>
      <c r="D46" s="9" t="s">
        <v>72</v>
      </c>
      <c r="E46" s="10">
        <f>F46+I46</f>
        <v>435702440</v>
      </c>
      <c r="F46" s="10">
        <f>SUM(F47:F62)</f>
        <v>435702440</v>
      </c>
      <c r="G46" s="10">
        <f t="shared" ref="G46:I46" si="13">SUM(G47:G62)</f>
        <v>353969840</v>
      </c>
      <c r="H46" s="10">
        <f t="shared" si="13"/>
        <v>36171800</v>
      </c>
      <c r="I46" s="10">
        <f t="shared" si="13"/>
        <v>0</v>
      </c>
      <c r="J46" s="10">
        <f>L46+O46</f>
        <v>16500000</v>
      </c>
      <c r="K46" s="10">
        <f>SUM(K47:K62)</f>
        <v>0</v>
      </c>
      <c r="L46" s="10">
        <f t="shared" ref="L46:O46" si="14">SUM(L47:L62)</f>
        <v>16500000</v>
      </c>
      <c r="M46" s="10">
        <f t="shared" si="14"/>
        <v>0</v>
      </c>
      <c r="N46" s="10">
        <f t="shared" si="14"/>
        <v>0</v>
      </c>
      <c r="O46" s="10">
        <f t="shared" si="14"/>
        <v>0</v>
      </c>
      <c r="P46" s="10">
        <f t="shared" si="0"/>
        <v>452202440</v>
      </c>
    </row>
    <row r="47" spans="1:16" ht="47.25">
      <c r="A47" s="7" t="s">
        <v>74</v>
      </c>
      <c r="B47" s="7" t="s">
        <v>75</v>
      </c>
      <c r="C47" s="7" t="s">
        <v>23</v>
      </c>
      <c r="D47" s="11" t="s">
        <v>76</v>
      </c>
      <c r="E47" s="12">
        <f>F47+I47</f>
        <v>5123700</v>
      </c>
      <c r="F47" s="12">
        <v>5123700</v>
      </c>
      <c r="G47" s="12">
        <v>4656300</v>
      </c>
      <c r="H47" s="12">
        <v>400800</v>
      </c>
      <c r="I47" s="12">
        <v>0</v>
      </c>
      <c r="J47" s="12">
        <f>L47+O47</f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f t="shared" si="0"/>
        <v>5123700</v>
      </c>
    </row>
    <row r="48" spans="1:16" ht="31.5">
      <c r="A48" s="7" t="s">
        <v>77</v>
      </c>
      <c r="B48" s="7" t="s">
        <v>30</v>
      </c>
      <c r="C48" s="7" t="s">
        <v>31</v>
      </c>
      <c r="D48" s="11" t="s">
        <v>32</v>
      </c>
      <c r="E48" s="12">
        <f t="shared" ref="E48:E62" si="15">F48+I48</f>
        <v>99000</v>
      </c>
      <c r="F48" s="12">
        <v>99000</v>
      </c>
      <c r="G48" s="12">
        <v>0</v>
      </c>
      <c r="H48" s="12">
        <v>0</v>
      </c>
      <c r="I48" s="12">
        <v>0</v>
      </c>
      <c r="J48" s="12">
        <f t="shared" ref="J48:J62" si="16">L48+O48</f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f t="shared" si="0"/>
        <v>99000</v>
      </c>
    </row>
    <row r="49" spans="1:16">
      <c r="A49" s="7" t="s">
        <v>78</v>
      </c>
      <c r="B49" s="7" t="s">
        <v>79</v>
      </c>
      <c r="C49" s="7" t="s">
        <v>80</v>
      </c>
      <c r="D49" s="11" t="s">
        <v>81</v>
      </c>
      <c r="E49" s="12">
        <f t="shared" si="15"/>
        <v>108737600</v>
      </c>
      <c r="F49" s="12">
        <v>108737600</v>
      </c>
      <c r="G49" s="12">
        <v>85693100</v>
      </c>
      <c r="H49" s="12">
        <v>12904300</v>
      </c>
      <c r="I49" s="12">
        <v>0</v>
      </c>
      <c r="J49" s="12">
        <f t="shared" si="16"/>
        <v>16100000</v>
      </c>
      <c r="K49" s="12">
        <v>0</v>
      </c>
      <c r="L49" s="12">
        <v>16100000</v>
      </c>
      <c r="M49" s="12">
        <v>0</v>
      </c>
      <c r="N49" s="12">
        <v>0</v>
      </c>
      <c r="O49" s="12">
        <v>0</v>
      </c>
      <c r="P49" s="12">
        <f t="shared" si="0"/>
        <v>124837600</v>
      </c>
    </row>
    <row r="50" spans="1:16" ht="47.25">
      <c r="A50" s="7" t="s">
        <v>82</v>
      </c>
      <c r="B50" s="7" t="s">
        <v>83</v>
      </c>
      <c r="C50" s="7" t="s">
        <v>84</v>
      </c>
      <c r="D50" s="11" t="s">
        <v>85</v>
      </c>
      <c r="E50" s="12">
        <f t="shared" si="15"/>
        <v>78349600</v>
      </c>
      <c r="F50" s="12">
        <v>78349600</v>
      </c>
      <c r="G50" s="12">
        <v>40380000</v>
      </c>
      <c r="H50" s="12">
        <v>16403600</v>
      </c>
      <c r="I50" s="12">
        <v>0</v>
      </c>
      <c r="J50" s="12">
        <f t="shared" si="16"/>
        <v>197000</v>
      </c>
      <c r="K50" s="12">
        <v>0</v>
      </c>
      <c r="L50" s="12">
        <v>197000</v>
      </c>
      <c r="M50" s="12">
        <v>0</v>
      </c>
      <c r="N50" s="12">
        <v>0</v>
      </c>
      <c r="O50" s="12">
        <v>0</v>
      </c>
      <c r="P50" s="12">
        <f t="shared" si="0"/>
        <v>78546600</v>
      </c>
    </row>
    <row r="51" spans="1:16" ht="94.5">
      <c r="A51" s="7" t="s">
        <v>86</v>
      </c>
      <c r="B51" s="7" t="s">
        <v>87</v>
      </c>
      <c r="C51" s="7" t="s">
        <v>88</v>
      </c>
      <c r="D51" s="11" t="s">
        <v>89</v>
      </c>
      <c r="E51" s="12">
        <f t="shared" si="15"/>
        <v>14164200</v>
      </c>
      <c r="F51" s="12">
        <v>14164200</v>
      </c>
      <c r="G51" s="12">
        <v>10028000</v>
      </c>
      <c r="H51" s="12">
        <v>1929700</v>
      </c>
      <c r="I51" s="12">
        <v>0</v>
      </c>
      <c r="J51" s="12">
        <f t="shared" si="16"/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f t="shared" si="0"/>
        <v>14164200</v>
      </c>
    </row>
    <row r="52" spans="1:16" ht="47.25">
      <c r="A52" s="7" t="s">
        <v>90</v>
      </c>
      <c r="B52" s="7" t="s">
        <v>91</v>
      </c>
      <c r="C52" s="7" t="s">
        <v>84</v>
      </c>
      <c r="D52" s="11" t="s">
        <v>92</v>
      </c>
      <c r="E52" s="12">
        <f t="shared" si="15"/>
        <v>146822800</v>
      </c>
      <c r="F52" s="12">
        <v>146822800</v>
      </c>
      <c r="G52" s="12">
        <v>146592900</v>
      </c>
      <c r="H52" s="12">
        <v>0</v>
      </c>
      <c r="I52" s="12">
        <v>0</v>
      </c>
      <c r="J52" s="12">
        <f t="shared" si="16"/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f t="shared" si="0"/>
        <v>146822800</v>
      </c>
    </row>
    <row r="53" spans="1:16" ht="94.5">
      <c r="A53" s="7" t="s">
        <v>93</v>
      </c>
      <c r="B53" s="7" t="s">
        <v>94</v>
      </c>
      <c r="C53" s="7" t="s">
        <v>88</v>
      </c>
      <c r="D53" s="11" t="s">
        <v>95</v>
      </c>
      <c r="E53" s="12">
        <f t="shared" si="15"/>
        <v>12600000</v>
      </c>
      <c r="F53" s="12">
        <v>12600000</v>
      </c>
      <c r="G53" s="12">
        <v>12600000</v>
      </c>
      <c r="H53" s="12">
        <v>0</v>
      </c>
      <c r="I53" s="12">
        <v>0</v>
      </c>
      <c r="J53" s="12">
        <f t="shared" si="16"/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f t="shared" si="0"/>
        <v>12600000</v>
      </c>
    </row>
    <row r="54" spans="1:16" ht="47.25">
      <c r="A54" s="7" t="s">
        <v>96</v>
      </c>
      <c r="B54" s="7" t="s">
        <v>97</v>
      </c>
      <c r="C54" s="7" t="s">
        <v>98</v>
      </c>
      <c r="D54" s="11" t="s">
        <v>99</v>
      </c>
      <c r="E54" s="12">
        <f t="shared" si="15"/>
        <v>22900800</v>
      </c>
      <c r="F54" s="12">
        <v>22900800</v>
      </c>
      <c r="G54" s="12">
        <v>19000000</v>
      </c>
      <c r="H54" s="12">
        <v>1388800</v>
      </c>
      <c r="I54" s="12">
        <v>0</v>
      </c>
      <c r="J54" s="12">
        <f t="shared" si="16"/>
        <v>200000</v>
      </c>
      <c r="K54" s="12">
        <v>0</v>
      </c>
      <c r="L54" s="12">
        <v>200000</v>
      </c>
      <c r="M54" s="12">
        <v>0</v>
      </c>
      <c r="N54" s="12">
        <v>0</v>
      </c>
      <c r="O54" s="12">
        <v>0</v>
      </c>
      <c r="P54" s="12">
        <f t="shared" si="0"/>
        <v>23100800</v>
      </c>
    </row>
    <row r="55" spans="1:16" ht="31.5">
      <c r="A55" s="7" t="s">
        <v>100</v>
      </c>
      <c r="B55" s="7" t="s">
        <v>101</v>
      </c>
      <c r="C55" s="7" t="s">
        <v>102</v>
      </c>
      <c r="D55" s="11" t="s">
        <v>103</v>
      </c>
      <c r="E55" s="12">
        <f t="shared" si="15"/>
        <v>30000</v>
      </c>
      <c r="F55" s="12">
        <v>30000</v>
      </c>
      <c r="G55" s="12">
        <v>0</v>
      </c>
      <c r="H55" s="12">
        <v>0</v>
      </c>
      <c r="I55" s="12">
        <v>0</v>
      </c>
      <c r="J55" s="12">
        <f t="shared" si="16"/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f t="shared" si="0"/>
        <v>30000</v>
      </c>
    </row>
    <row r="56" spans="1:16" ht="31.5">
      <c r="A56" s="7" t="s">
        <v>104</v>
      </c>
      <c r="B56" s="7" t="s">
        <v>105</v>
      </c>
      <c r="C56" s="7" t="s">
        <v>106</v>
      </c>
      <c r="D56" s="11" t="s">
        <v>107</v>
      </c>
      <c r="E56" s="12">
        <f t="shared" si="15"/>
        <v>20474900</v>
      </c>
      <c r="F56" s="12">
        <v>20474900</v>
      </c>
      <c r="G56" s="12">
        <v>17600000</v>
      </c>
      <c r="H56" s="12">
        <v>2136900</v>
      </c>
      <c r="I56" s="12">
        <v>0</v>
      </c>
      <c r="J56" s="12">
        <f t="shared" si="16"/>
        <v>3000</v>
      </c>
      <c r="K56" s="12">
        <v>0</v>
      </c>
      <c r="L56" s="12">
        <v>3000</v>
      </c>
      <c r="M56" s="12">
        <v>0</v>
      </c>
      <c r="N56" s="12">
        <v>0</v>
      </c>
      <c r="O56" s="12">
        <v>0</v>
      </c>
      <c r="P56" s="12">
        <f t="shared" si="0"/>
        <v>20477900</v>
      </c>
    </row>
    <row r="57" spans="1:16" ht="47.25">
      <c r="A57" s="7" t="s">
        <v>108</v>
      </c>
      <c r="B57" s="7" t="s">
        <v>109</v>
      </c>
      <c r="C57" s="7" t="s">
        <v>106</v>
      </c>
      <c r="D57" s="11" t="s">
        <v>110</v>
      </c>
      <c r="E57" s="12">
        <f t="shared" si="15"/>
        <v>726800</v>
      </c>
      <c r="F57" s="12">
        <v>726800</v>
      </c>
      <c r="G57" s="12">
        <v>393800</v>
      </c>
      <c r="H57" s="12">
        <v>179000</v>
      </c>
      <c r="I57" s="12">
        <v>0</v>
      </c>
      <c r="J57" s="12">
        <f t="shared" si="16"/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f t="shared" si="0"/>
        <v>726800</v>
      </c>
    </row>
    <row r="58" spans="1:16" ht="47.25">
      <c r="A58" s="7" t="s">
        <v>111</v>
      </c>
      <c r="B58" s="7" t="s">
        <v>112</v>
      </c>
      <c r="C58" s="7" t="s">
        <v>106</v>
      </c>
      <c r="D58" s="11" t="s">
        <v>113</v>
      </c>
      <c r="E58" s="12">
        <f t="shared" si="15"/>
        <v>2775740</v>
      </c>
      <c r="F58" s="12">
        <v>2775740</v>
      </c>
      <c r="G58" s="12">
        <v>2775740</v>
      </c>
      <c r="H58" s="12">
        <v>0</v>
      </c>
      <c r="I58" s="12">
        <v>0</v>
      </c>
      <c r="J58" s="12">
        <f t="shared" si="16"/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f t="shared" si="0"/>
        <v>2775740</v>
      </c>
    </row>
    <row r="59" spans="1:16" ht="47.25">
      <c r="A59" s="7" t="s">
        <v>114</v>
      </c>
      <c r="B59" s="7" t="s">
        <v>115</v>
      </c>
      <c r="C59" s="7" t="s">
        <v>106</v>
      </c>
      <c r="D59" s="11" t="s">
        <v>116</v>
      </c>
      <c r="E59" s="12">
        <f t="shared" si="15"/>
        <v>4471900</v>
      </c>
      <c r="F59" s="12">
        <v>4471900</v>
      </c>
      <c r="G59" s="12">
        <v>4150000</v>
      </c>
      <c r="H59" s="12">
        <v>56900</v>
      </c>
      <c r="I59" s="12">
        <v>0</v>
      </c>
      <c r="J59" s="12">
        <f t="shared" si="16"/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f t="shared" si="0"/>
        <v>4471900</v>
      </c>
    </row>
    <row r="60" spans="1:16" ht="94.5">
      <c r="A60" s="7" t="s">
        <v>117</v>
      </c>
      <c r="B60" s="7" t="s">
        <v>118</v>
      </c>
      <c r="C60" s="7" t="s">
        <v>119</v>
      </c>
      <c r="D60" s="11" t="s">
        <v>120</v>
      </c>
      <c r="E60" s="12">
        <f t="shared" si="15"/>
        <v>3348600</v>
      </c>
      <c r="F60" s="12">
        <v>3348600</v>
      </c>
      <c r="G60" s="12">
        <v>0</v>
      </c>
      <c r="H60" s="12">
        <v>0</v>
      </c>
      <c r="I60" s="12">
        <v>0</v>
      </c>
      <c r="J60" s="12">
        <f t="shared" si="16"/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f t="shared" si="0"/>
        <v>3348600</v>
      </c>
    </row>
    <row r="61" spans="1:16" ht="31.5">
      <c r="A61" s="7" t="s">
        <v>121</v>
      </c>
      <c r="B61" s="7" t="s">
        <v>50</v>
      </c>
      <c r="C61" s="7" t="s">
        <v>51</v>
      </c>
      <c r="D61" s="11" t="s">
        <v>52</v>
      </c>
      <c r="E61" s="12">
        <f t="shared" si="15"/>
        <v>3100000</v>
      </c>
      <c r="F61" s="12">
        <v>3100000</v>
      </c>
      <c r="G61" s="12">
        <v>0</v>
      </c>
      <c r="H61" s="12">
        <v>0</v>
      </c>
      <c r="I61" s="12">
        <v>0</v>
      </c>
      <c r="J61" s="12">
        <f t="shared" si="16"/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f t="shared" si="0"/>
        <v>3100000</v>
      </c>
    </row>
    <row r="62" spans="1:16" ht="47.25">
      <c r="A62" s="7" t="s">
        <v>122</v>
      </c>
      <c r="B62" s="7" t="s">
        <v>123</v>
      </c>
      <c r="C62" s="7" t="s">
        <v>124</v>
      </c>
      <c r="D62" s="11" t="s">
        <v>125</v>
      </c>
      <c r="E62" s="12">
        <f t="shared" si="15"/>
        <v>11976800</v>
      </c>
      <c r="F62" s="12">
        <v>11976800</v>
      </c>
      <c r="G62" s="12">
        <v>10100000</v>
      </c>
      <c r="H62" s="12">
        <v>771800</v>
      </c>
      <c r="I62" s="12">
        <v>0</v>
      </c>
      <c r="J62" s="12">
        <f t="shared" si="16"/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f t="shared" ref="P62:P93" si="17">E62 + J62</f>
        <v>11976800</v>
      </c>
    </row>
    <row r="63" spans="1:16" ht="47.25">
      <c r="A63" s="8" t="s">
        <v>126</v>
      </c>
      <c r="B63" s="8" t="s">
        <v>18</v>
      </c>
      <c r="C63" s="8" t="s">
        <v>18</v>
      </c>
      <c r="D63" s="9" t="s">
        <v>127</v>
      </c>
      <c r="E63" s="10">
        <f>F63+I63</f>
        <v>65421865</v>
      </c>
      <c r="F63" s="10">
        <f>F64</f>
        <v>65421865</v>
      </c>
      <c r="G63" s="10">
        <f>G64</f>
        <v>39846100</v>
      </c>
      <c r="H63" s="10">
        <f>H64</f>
        <v>1363500</v>
      </c>
      <c r="I63" s="10">
        <f>I64</f>
        <v>0</v>
      </c>
      <c r="J63" s="10">
        <f>L63+O63</f>
        <v>56400</v>
      </c>
      <c r="K63" s="10">
        <f>K64</f>
        <v>0</v>
      </c>
      <c r="L63" s="10">
        <f t="shared" ref="L63:O63" si="18">L64</f>
        <v>0</v>
      </c>
      <c r="M63" s="10">
        <f t="shared" si="18"/>
        <v>0</v>
      </c>
      <c r="N63" s="10">
        <f t="shared" si="18"/>
        <v>0</v>
      </c>
      <c r="O63" s="10">
        <f t="shared" si="18"/>
        <v>56400</v>
      </c>
      <c r="P63" s="10">
        <f t="shared" si="17"/>
        <v>65478265</v>
      </c>
    </row>
    <row r="64" spans="1:16" ht="47.25">
      <c r="A64" s="8" t="s">
        <v>128</v>
      </c>
      <c r="B64" s="8" t="s">
        <v>18</v>
      </c>
      <c r="C64" s="8" t="s">
        <v>18</v>
      </c>
      <c r="D64" s="9" t="s">
        <v>127</v>
      </c>
      <c r="E64" s="10">
        <f>F64+I64</f>
        <v>65421865</v>
      </c>
      <c r="F64" s="10">
        <f>SUM(F65:F79)</f>
        <v>65421865</v>
      </c>
      <c r="G64" s="10">
        <f t="shared" ref="G64:K64" si="19">SUM(G65:G79)</f>
        <v>39846100</v>
      </c>
      <c r="H64" s="10">
        <f t="shared" si="19"/>
        <v>1363500</v>
      </c>
      <c r="I64" s="10">
        <f t="shared" si="19"/>
        <v>0</v>
      </c>
      <c r="J64" s="10">
        <f>L64+O64</f>
        <v>56400</v>
      </c>
      <c r="K64" s="10">
        <f t="shared" si="19"/>
        <v>0</v>
      </c>
      <c r="L64" s="10">
        <f t="shared" ref="L64" si="20">SUM(L65:L79)</f>
        <v>0</v>
      </c>
      <c r="M64" s="10">
        <f t="shared" ref="M64" si="21">SUM(M65:M79)</f>
        <v>0</v>
      </c>
      <c r="N64" s="10">
        <f t="shared" ref="N64" si="22">SUM(N65:N79)</f>
        <v>0</v>
      </c>
      <c r="O64" s="10">
        <f t="shared" ref="O64" si="23">SUM(O65:O79)</f>
        <v>56400</v>
      </c>
      <c r="P64" s="10">
        <f t="shared" si="17"/>
        <v>65478265</v>
      </c>
    </row>
    <row r="65" spans="1:16" ht="47.25">
      <c r="A65" s="7" t="s">
        <v>129</v>
      </c>
      <c r="B65" s="7" t="s">
        <v>75</v>
      </c>
      <c r="C65" s="7" t="s">
        <v>23</v>
      </c>
      <c r="D65" s="11" t="s">
        <v>76</v>
      </c>
      <c r="E65" s="12">
        <f>F65+I65</f>
        <v>15522300</v>
      </c>
      <c r="F65" s="12">
        <v>15522300</v>
      </c>
      <c r="G65" s="12">
        <v>14208400</v>
      </c>
      <c r="H65" s="12">
        <v>770900</v>
      </c>
      <c r="I65" s="12">
        <v>0</v>
      </c>
      <c r="J65" s="12">
        <f>L65+O65</f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f t="shared" si="17"/>
        <v>15522300</v>
      </c>
    </row>
    <row r="66" spans="1:16" ht="31.5">
      <c r="A66" s="7" t="s">
        <v>130</v>
      </c>
      <c r="B66" s="7" t="s">
        <v>30</v>
      </c>
      <c r="C66" s="7" t="s">
        <v>31</v>
      </c>
      <c r="D66" s="11" t="s">
        <v>32</v>
      </c>
      <c r="E66" s="12">
        <f t="shared" ref="E66:E79" si="24">F66+I66</f>
        <v>149000</v>
      </c>
      <c r="F66" s="12">
        <v>149000</v>
      </c>
      <c r="G66" s="12">
        <v>0</v>
      </c>
      <c r="H66" s="12">
        <v>0</v>
      </c>
      <c r="I66" s="12">
        <v>0</v>
      </c>
      <c r="J66" s="12">
        <f t="shared" ref="J66:J131" si="25">L66+O66</f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f t="shared" si="17"/>
        <v>149000</v>
      </c>
    </row>
    <row r="67" spans="1:16" ht="47.25">
      <c r="A67" s="7" t="s">
        <v>131</v>
      </c>
      <c r="B67" s="7" t="s">
        <v>132</v>
      </c>
      <c r="C67" s="7" t="s">
        <v>133</v>
      </c>
      <c r="D67" s="11" t="s">
        <v>134</v>
      </c>
      <c r="E67" s="12">
        <f t="shared" si="24"/>
        <v>2311000</v>
      </c>
      <c r="F67" s="12">
        <v>2311000</v>
      </c>
      <c r="G67" s="12">
        <v>0</v>
      </c>
      <c r="H67" s="12">
        <v>0</v>
      </c>
      <c r="I67" s="12">
        <v>0</v>
      </c>
      <c r="J67" s="12">
        <f t="shared" si="25"/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f t="shared" si="17"/>
        <v>2311000</v>
      </c>
    </row>
    <row r="68" spans="1:16" ht="31.5">
      <c r="A68" s="7" t="s">
        <v>135</v>
      </c>
      <c r="B68" s="7" t="s">
        <v>136</v>
      </c>
      <c r="C68" s="7" t="s">
        <v>97</v>
      </c>
      <c r="D68" s="11" t="s">
        <v>137</v>
      </c>
      <c r="E68" s="12">
        <f t="shared" si="24"/>
        <v>11500</v>
      </c>
      <c r="F68" s="12">
        <v>11500</v>
      </c>
      <c r="G68" s="12">
        <v>0</v>
      </c>
      <c r="H68" s="12">
        <v>0</v>
      </c>
      <c r="I68" s="12">
        <v>0</v>
      </c>
      <c r="J68" s="12">
        <f t="shared" si="25"/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f t="shared" si="17"/>
        <v>11500</v>
      </c>
    </row>
    <row r="69" spans="1:16" ht="47.25">
      <c r="A69" s="7" t="s">
        <v>138</v>
      </c>
      <c r="B69" s="7" t="s">
        <v>139</v>
      </c>
      <c r="C69" s="7" t="s">
        <v>97</v>
      </c>
      <c r="D69" s="11" t="s">
        <v>140</v>
      </c>
      <c r="E69" s="12">
        <f t="shared" si="24"/>
        <v>306529</v>
      </c>
      <c r="F69" s="12">
        <v>306529</v>
      </c>
      <c r="G69" s="12">
        <v>0</v>
      </c>
      <c r="H69" s="12">
        <v>0</v>
      </c>
      <c r="I69" s="12">
        <v>0</v>
      </c>
      <c r="J69" s="12">
        <f t="shared" si="25"/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f t="shared" si="17"/>
        <v>306529</v>
      </c>
    </row>
    <row r="70" spans="1:16" ht="47.25">
      <c r="A70" s="7" t="s">
        <v>141</v>
      </c>
      <c r="B70" s="7" t="s">
        <v>142</v>
      </c>
      <c r="C70" s="7" t="s">
        <v>133</v>
      </c>
      <c r="D70" s="11" t="s">
        <v>143</v>
      </c>
      <c r="E70" s="12">
        <f t="shared" si="24"/>
        <v>182216</v>
      </c>
      <c r="F70" s="12">
        <v>182216</v>
      </c>
      <c r="G70" s="12">
        <v>0</v>
      </c>
      <c r="H70" s="12">
        <v>0</v>
      </c>
      <c r="I70" s="12">
        <v>0</v>
      </c>
      <c r="J70" s="12">
        <f t="shared" si="25"/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f t="shared" si="17"/>
        <v>182216</v>
      </c>
    </row>
    <row r="71" spans="1:16" ht="78.75">
      <c r="A71" s="7" t="s">
        <v>144</v>
      </c>
      <c r="B71" s="7" t="s">
        <v>145</v>
      </c>
      <c r="C71" s="7" t="s">
        <v>146</v>
      </c>
      <c r="D71" s="11" t="s">
        <v>147</v>
      </c>
      <c r="E71" s="12">
        <f t="shared" si="24"/>
        <v>19637500</v>
      </c>
      <c r="F71" s="12">
        <v>19637500</v>
      </c>
      <c r="G71" s="12">
        <v>18509200</v>
      </c>
      <c r="H71" s="12">
        <v>345300</v>
      </c>
      <c r="I71" s="12">
        <v>0</v>
      </c>
      <c r="J71" s="12">
        <f t="shared" si="25"/>
        <v>56400</v>
      </c>
      <c r="K71" s="12">
        <v>0</v>
      </c>
      <c r="L71" s="12">
        <v>0</v>
      </c>
      <c r="M71" s="12">
        <v>0</v>
      </c>
      <c r="N71" s="12">
        <v>0</v>
      </c>
      <c r="O71" s="12">
        <v>56400</v>
      </c>
      <c r="P71" s="12">
        <f t="shared" si="17"/>
        <v>19693900</v>
      </c>
    </row>
    <row r="72" spans="1:16" ht="31.5">
      <c r="A72" s="7" t="s">
        <v>148</v>
      </c>
      <c r="B72" s="7" t="s">
        <v>149</v>
      </c>
      <c r="C72" s="7" t="s">
        <v>119</v>
      </c>
      <c r="D72" s="11" t="s">
        <v>150</v>
      </c>
      <c r="E72" s="12">
        <f t="shared" si="24"/>
        <v>8328600</v>
      </c>
      <c r="F72" s="12">
        <v>8328600</v>
      </c>
      <c r="G72" s="12">
        <v>7128500</v>
      </c>
      <c r="H72" s="12">
        <v>247300</v>
      </c>
      <c r="I72" s="12">
        <v>0</v>
      </c>
      <c r="J72" s="12">
        <f t="shared" si="25"/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f t="shared" si="17"/>
        <v>8328600</v>
      </c>
    </row>
    <row r="73" spans="1:16" ht="31.5">
      <c r="A73" s="7" t="s">
        <v>151</v>
      </c>
      <c r="B73" s="7" t="s">
        <v>152</v>
      </c>
      <c r="C73" s="7" t="s">
        <v>119</v>
      </c>
      <c r="D73" s="11" t="s">
        <v>153</v>
      </c>
      <c r="E73" s="12">
        <f t="shared" si="24"/>
        <v>700000</v>
      </c>
      <c r="F73" s="12">
        <v>700000</v>
      </c>
      <c r="G73" s="12">
        <v>0</v>
      </c>
      <c r="H73" s="12">
        <v>0</v>
      </c>
      <c r="I73" s="12">
        <v>0</v>
      </c>
      <c r="J73" s="12">
        <f t="shared" si="25"/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f t="shared" si="17"/>
        <v>700000</v>
      </c>
    </row>
    <row r="74" spans="1:16" ht="110.25">
      <c r="A74" s="7" t="s">
        <v>154</v>
      </c>
      <c r="B74" s="7" t="s">
        <v>155</v>
      </c>
      <c r="C74" s="7" t="s">
        <v>79</v>
      </c>
      <c r="D74" s="11" t="s">
        <v>156</v>
      </c>
      <c r="E74" s="12">
        <f t="shared" si="24"/>
        <v>3300000</v>
      </c>
      <c r="F74" s="12">
        <v>3300000</v>
      </c>
      <c r="G74" s="12">
        <v>0</v>
      </c>
      <c r="H74" s="12">
        <v>0</v>
      </c>
      <c r="I74" s="12">
        <v>0</v>
      </c>
      <c r="J74" s="12">
        <f t="shared" si="25"/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f t="shared" si="17"/>
        <v>3300000</v>
      </c>
    </row>
    <row r="75" spans="1:16" ht="78.75">
      <c r="A75" s="7" t="s">
        <v>157</v>
      </c>
      <c r="B75" s="7" t="s">
        <v>158</v>
      </c>
      <c r="C75" s="7" t="s">
        <v>79</v>
      </c>
      <c r="D75" s="11" t="s">
        <v>159</v>
      </c>
      <c r="E75" s="12">
        <f t="shared" si="24"/>
        <v>28720</v>
      </c>
      <c r="F75" s="12">
        <v>28720</v>
      </c>
      <c r="G75" s="12">
        <v>0</v>
      </c>
      <c r="H75" s="12">
        <v>0</v>
      </c>
      <c r="I75" s="12">
        <v>0</v>
      </c>
      <c r="J75" s="12">
        <f t="shared" si="25"/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f t="shared" si="17"/>
        <v>28720</v>
      </c>
    </row>
    <row r="76" spans="1:16" ht="94.5">
      <c r="A76" s="7" t="s">
        <v>160</v>
      </c>
      <c r="B76" s="7" t="s">
        <v>161</v>
      </c>
      <c r="C76" s="7" t="s">
        <v>162</v>
      </c>
      <c r="D76" s="11" t="s">
        <v>163</v>
      </c>
      <c r="E76" s="12">
        <f t="shared" si="24"/>
        <v>1500000</v>
      </c>
      <c r="F76" s="12">
        <v>1500000</v>
      </c>
      <c r="G76" s="12">
        <v>0</v>
      </c>
      <c r="H76" s="12">
        <v>0</v>
      </c>
      <c r="I76" s="12">
        <v>0</v>
      </c>
      <c r="J76" s="12">
        <f t="shared" si="25"/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f t="shared" si="17"/>
        <v>1500000</v>
      </c>
    </row>
    <row r="77" spans="1:16" ht="63">
      <c r="A77" s="7" t="s">
        <v>164</v>
      </c>
      <c r="B77" s="7" t="s">
        <v>165</v>
      </c>
      <c r="C77" s="7" t="s">
        <v>133</v>
      </c>
      <c r="D77" s="11" t="s">
        <v>166</v>
      </c>
      <c r="E77" s="12">
        <f t="shared" si="24"/>
        <v>71000</v>
      </c>
      <c r="F77" s="12">
        <v>71000</v>
      </c>
      <c r="G77" s="12">
        <v>0</v>
      </c>
      <c r="H77" s="12">
        <v>0</v>
      </c>
      <c r="I77" s="12">
        <v>0</v>
      </c>
      <c r="J77" s="12">
        <f t="shared" si="25"/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f t="shared" si="17"/>
        <v>71000</v>
      </c>
    </row>
    <row r="78" spans="1:16" ht="63">
      <c r="A78" s="7" t="s">
        <v>167</v>
      </c>
      <c r="B78" s="7" t="s">
        <v>168</v>
      </c>
      <c r="C78" s="7" t="s">
        <v>97</v>
      </c>
      <c r="D78" s="11" t="s">
        <v>169</v>
      </c>
      <c r="E78" s="12">
        <f t="shared" si="24"/>
        <v>688600</v>
      </c>
      <c r="F78" s="12">
        <v>688600</v>
      </c>
      <c r="G78" s="12">
        <v>0</v>
      </c>
      <c r="H78" s="12">
        <v>0</v>
      </c>
      <c r="I78" s="12">
        <v>0</v>
      </c>
      <c r="J78" s="12">
        <f t="shared" si="25"/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f t="shared" si="17"/>
        <v>688600</v>
      </c>
    </row>
    <row r="79" spans="1:16" ht="31.5">
      <c r="A79" s="7" t="s">
        <v>170</v>
      </c>
      <c r="B79" s="7" t="s">
        <v>50</v>
      </c>
      <c r="C79" s="7" t="s">
        <v>51</v>
      </c>
      <c r="D79" s="11" t="s">
        <v>52</v>
      </c>
      <c r="E79" s="12">
        <f t="shared" si="24"/>
        <v>12684900</v>
      </c>
      <c r="F79" s="12">
        <f>12346800+338100</f>
        <v>12684900</v>
      </c>
      <c r="G79" s="12">
        <v>0</v>
      </c>
      <c r="H79" s="12">
        <v>0</v>
      </c>
      <c r="I79" s="12">
        <v>0</v>
      </c>
      <c r="J79" s="12">
        <f t="shared" si="25"/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f t="shared" si="17"/>
        <v>12684900</v>
      </c>
    </row>
    <row r="80" spans="1:16" ht="47.25">
      <c r="A80" s="8" t="s">
        <v>171</v>
      </c>
      <c r="B80" s="8" t="s">
        <v>18</v>
      </c>
      <c r="C80" s="8" t="s">
        <v>18</v>
      </c>
      <c r="D80" s="9" t="s">
        <v>172</v>
      </c>
      <c r="E80" s="10">
        <f t="shared" ref="E80:E87" si="26">F80+I80</f>
        <v>2530500</v>
      </c>
      <c r="F80" s="10">
        <v>2530500</v>
      </c>
      <c r="G80" s="10">
        <v>2115000</v>
      </c>
      <c r="H80" s="10">
        <v>0</v>
      </c>
      <c r="I80" s="10">
        <v>0</v>
      </c>
      <c r="J80" s="10">
        <f t="shared" si="25"/>
        <v>0</v>
      </c>
      <c r="K80" s="10">
        <f>K81</f>
        <v>0</v>
      </c>
      <c r="L80" s="10">
        <f t="shared" ref="L80:O80" si="27">L81</f>
        <v>0</v>
      </c>
      <c r="M80" s="10">
        <f t="shared" si="27"/>
        <v>0</v>
      </c>
      <c r="N80" s="10">
        <f t="shared" si="27"/>
        <v>0</v>
      </c>
      <c r="O80" s="10">
        <f t="shared" si="27"/>
        <v>0</v>
      </c>
      <c r="P80" s="10">
        <f t="shared" si="17"/>
        <v>2530500</v>
      </c>
    </row>
    <row r="81" spans="1:16" ht="47.25">
      <c r="A81" s="8" t="s">
        <v>173</v>
      </c>
      <c r="B81" s="8" t="s">
        <v>18</v>
      </c>
      <c r="C81" s="8" t="s">
        <v>18</v>
      </c>
      <c r="D81" s="9" t="s">
        <v>172</v>
      </c>
      <c r="E81" s="10">
        <f t="shared" si="26"/>
        <v>2530500</v>
      </c>
      <c r="F81" s="10">
        <f>SUM(F82:F84)</f>
        <v>2530500</v>
      </c>
      <c r="G81" s="10">
        <f t="shared" ref="G81:K81" si="28">SUM(G82:G84)</f>
        <v>2115000</v>
      </c>
      <c r="H81" s="10">
        <f t="shared" si="28"/>
        <v>0</v>
      </c>
      <c r="I81" s="10">
        <f t="shared" si="28"/>
        <v>0</v>
      </c>
      <c r="J81" s="10">
        <f t="shared" si="25"/>
        <v>0</v>
      </c>
      <c r="K81" s="10">
        <f t="shared" si="28"/>
        <v>0</v>
      </c>
      <c r="L81" s="10">
        <f t="shared" ref="L81" si="29">SUM(L82:L84)</f>
        <v>0</v>
      </c>
      <c r="M81" s="10">
        <f t="shared" ref="M81" si="30">SUM(M82:M84)</f>
        <v>0</v>
      </c>
      <c r="N81" s="10">
        <f t="shared" ref="N81" si="31">SUM(N82:N84)</f>
        <v>0</v>
      </c>
      <c r="O81" s="10">
        <f t="shared" ref="O81" si="32">SUM(O82:O84)</f>
        <v>0</v>
      </c>
      <c r="P81" s="10">
        <f t="shared" si="17"/>
        <v>2530500</v>
      </c>
    </row>
    <row r="82" spans="1:16" ht="47.25">
      <c r="A82" s="7" t="s">
        <v>174</v>
      </c>
      <c r="B82" s="7" t="s">
        <v>75</v>
      </c>
      <c r="C82" s="7" t="s">
        <v>23</v>
      </c>
      <c r="D82" s="11" t="s">
        <v>76</v>
      </c>
      <c r="E82" s="12">
        <f t="shared" si="26"/>
        <v>2226500</v>
      </c>
      <c r="F82" s="12">
        <v>2226500</v>
      </c>
      <c r="G82" s="12">
        <v>2115000</v>
      </c>
      <c r="H82" s="12">
        <v>0</v>
      </c>
      <c r="I82" s="12">
        <v>0</v>
      </c>
      <c r="J82" s="12">
        <f t="shared" si="25"/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f t="shared" si="17"/>
        <v>2226500</v>
      </c>
    </row>
    <row r="83" spans="1:16" ht="31.5">
      <c r="A83" s="7" t="s">
        <v>175</v>
      </c>
      <c r="B83" s="7" t="s">
        <v>30</v>
      </c>
      <c r="C83" s="7" t="s">
        <v>31</v>
      </c>
      <c r="D83" s="11" t="s">
        <v>32</v>
      </c>
      <c r="E83" s="12">
        <f t="shared" si="26"/>
        <v>99000</v>
      </c>
      <c r="F83" s="12">
        <v>99000</v>
      </c>
      <c r="G83" s="12">
        <v>0</v>
      </c>
      <c r="H83" s="12">
        <v>0</v>
      </c>
      <c r="I83" s="12">
        <v>0</v>
      </c>
      <c r="J83" s="12">
        <f t="shared" si="25"/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f t="shared" si="17"/>
        <v>99000</v>
      </c>
    </row>
    <row r="84" spans="1:16" ht="31.5">
      <c r="A84" s="7" t="s">
        <v>176</v>
      </c>
      <c r="B84" s="7" t="s">
        <v>177</v>
      </c>
      <c r="C84" s="7" t="s">
        <v>119</v>
      </c>
      <c r="D84" s="11" t="s">
        <v>178</v>
      </c>
      <c r="E84" s="12">
        <f t="shared" si="26"/>
        <v>205000</v>
      </c>
      <c r="F84" s="12">
        <v>205000</v>
      </c>
      <c r="G84" s="12">
        <v>0</v>
      </c>
      <c r="H84" s="12">
        <v>0</v>
      </c>
      <c r="I84" s="12">
        <v>0</v>
      </c>
      <c r="J84" s="12">
        <f t="shared" si="25"/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f t="shared" si="17"/>
        <v>205000</v>
      </c>
    </row>
    <row r="85" spans="1:16" ht="47.25">
      <c r="A85" s="8" t="s">
        <v>179</v>
      </c>
      <c r="B85" s="8" t="s">
        <v>18</v>
      </c>
      <c r="C85" s="8" t="s">
        <v>18</v>
      </c>
      <c r="D85" s="9" t="s">
        <v>180</v>
      </c>
      <c r="E85" s="10">
        <f t="shared" si="26"/>
        <v>56431300</v>
      </c>
      <c r="F85" s="10">
        <f>F86</f>
        <v>56431300</v>
      </c>
      <c r="G85" s="10">
        <f t="shared" ref="G85:I85" si="33">G86</f>
        <v>50609600</v>
      </c>
      <c r="H85" s="10">
        <f t="shared" si="33"/>
        <v>3196000</v>
      </c>
      <c r="I85" s="10">
        <f t="shared" si="33"/>
        <v>0</v>
      </c>
      <c r="J85" s="10">
        <f t="shared" si="25"/>
        <v>1305000</v>
      </c>
      <c r="K85" s="10">
        <f>K86</f>
        <v>0</v>
      </c>
      <c r="L85" s="10">
        <f t="shared" ref="L85:O85" si="34">L86</f>
        <v>1105000</v>
      </c>
      <c r="M85" s="10">
        <f t="shared" si="34"/>
        <v>525100</v>
      </c>
      <c r="N85" s="10">
        <f t="shared" si="34"/>
        <v>0</v>
      </c>
      <c r="O85" s="10">
        <f t="shared" si="34"/>
        <v>200000</v>
      </c>
      <c r="P85" s="10">
        <f t="shared" si="17"/>
        <v>57736300</v>
      </c>
    </row>
    <row r="86" spans="1:16" ht="47.25">
      <c r="A86" s="8" t="s">
        <v>181</v>
      </c>
      <c r="B86" s="8" t="s">
        <v>18</v>
      </c>
      <c r="C86" s="8" t="s">
        <v>18</v>
      </c>
      <c r="D86" s="9" t="s">
        <v>180</v>
      </c>
      <c r="E86" s="10">
        <f t="shared" si="26"/>
        <v>56431300</v>
      </c>
      <c r="F86" s="10">
        <f>SUM(F87:F95)</f>
        <v>56431300</v>
      </c>
      <c r="G86" s="10">
        <f t="shared" ref="G86:K86" si="35">SUM(G87:G95)</f>
        <v>50609600</v>
      </c>
      <c r="H86" s="10">
        <f t="shared" si="35"/>
        <v>3196000</v>
      </c>
      <c r="I86" s="10">
        <f t="shared" si="35"/>
        <v>0</v>
      </c>
      <c r="J86" s="10">
        <f t="shared" si="25"/>
        <v>1305000</v>
      </c>
      <c r="K86" s="10">
        <f t="shared" si="35"/>
        <v>0</v>
      </c>
      <c r="L86" s="10">
        <f t="shared" ref="L86" si="36">SUM(L87:L95)</f>
        <v>1105000</v>
      </c>
      <c r="M86" s="10">
        <f t="shared" ref="M86" si="37">SUM(M87:M95)</f>
        <v>525100</v>
      </c>
      <c r="N86" s="10">
        <f t="shared" ref="N86" si="38">SUM(N87:N95)</f>
        <v>0</v>
      </c>
      <c r="O86" s="10">
        <f t="shared" ref="O86" si="39">SUM(O87:O95)</f>
        <v>200000</v>
      </c>
      <c r="P86" s="10">
        <f t="shared" si="17"/>
        <v>57736300</v>
      </c>
    </row>
    <row r="87" spans="1:16" ht="47.25">
      <c r="A87" s="7" t="s">
        <v>182</v>
      </c>
      <c r="B87" s="7" t="s">
        <v>75</v>
      </c>
      <c r="C87" s="7" t="s">
        <v>23</v>
      </c>
      <c r="D87" s="11" t="s">
        <v>76</v>
      </c>
      <c r="E87" s="12">
        <f t="shared" si="26"/>
        <v>912100</v>
      </c>
      <c r="F87" s="12">
        <v>912100</v>
      </c>
      <c r="G87" s="12">
        <v>884400</v>
      </c>
      <c r="H87" s="12">
        <v>0</v>
      </c>
      <c r="I87" s="12">
        <v>0</v>
      </c>
      <c r="J87" s="12">
        <f t="shared" si="25"/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f t="shared" si="17"/>
        <v>912100</v>
      </c>
    </row>
    <row r="88" spans="1:16" ht="31.5">
      <c r="A88" s="7" t="s">
        <v>183</v>
      </c>
      <c r="B88" s="7" t="s">
        <v>30</v>
      </c>
      <c r="C88" s="7" t="s">
        <v>31</v>
      </c>
      <c r="D88" s="11" t="s">
        <v>32</v>
      </c>
      <c r="E88" s="12">
        <f t="shared" ref="E88:E95" si="40">F88+I88</f>
        <v>99000</v>
      </c>
      <c r="F88" s="12">
        <v>99000</v>
      </c>
      <c r="G88" s="12">
        <v>0</v>
      </c>
      <c r="H88" s="12">
        <v>0</v>
      </c>
      <c r="I88" s="12">
        <v>0</v>
      </c>
      <c r="J88" s="12">
        <f t="shared" si="25"/>
        <v>0</v>
      </c>
      <c r="K88" s="12">
        <v>0</v>
      </c>
      <c r="L88" s="12"/>
      <c r="M88" s="12"/>
      <c r="N88" s="12"/>
      <c r="O88" s="12"/>
      <c r="P88" s="12">
        <f t="shared" si="17"/>
        <v>99000</v>
      </c>
    </row>
    <row r="89" spans="1:16" ht="31.5">
      <c r="A89" s="7" t="s">
        <v>184</v>
      </c>
      <c r="B89" s="7" t="s">
        <v>185</v>
      </c>
      <c r="C89" s="7" t="s">
        <v>98</v>
      </c>
      <c r="D89" s="11" t="s">
        <v>186</v>
      </c>
      <c r="E89" s="12">
        <f t="shared" si="40"/>
        <v>25824300</v>
      </c>
      <c r="F89" s="12">
        <v>25824300</v>
      </c>
      <c r="G89" s="12">
        <v>25065000</v>
      </c>
      <c r="H89" s="12">
        <v>636100</v>
      </c>
      <c r="I89" s="12">
        <v>0</v>
      </c>
      <c r="J89" s="12">
        <f t="shared" si="25"/>
        <v>1025000</v>
      </c>
      <c r="K89" s="12">
        <v>0</v>
      </c>
      <c r="L89" s="12">
        <f>1024000-200000+1000</f>
        <v>825000</v>
      </c>
      <c r="M89" s="12">
        <f>405800+89300</f>
        <v>495100</v>
      </c>
      <c r="N89" s="12">
        <v>0</v>
      </c>
      <c r="O89" s="12">
        <v>200000</v>
      </c>
      <c r="P89" s="12">
        <f t="shared" si="17"/>
        <v>26849300</v>
      </c>
    </row>
    <row r="90" spans="1:16" ht="94.5">
      <c r="A90" s="7" t="s">
        <v>187</v>
      </c>
      <c r="B90" s="7" t="s">
        <v>118</v>
      </c>
      <c r="C90" s="7" t="s">
        <v>119</v>
      </c>
      <c r="D90" s="11" t="s">
        <v>120</v>
      </c>
      <c r="E90" s="12">
        <f t="shared" si="40"/>
        <v>150000</v>
      </c>
      <c r="F90" s="12">
        <v>150000</v>
      </c>
      <c r="G90" s="12">
        <v>0</v>
      </c>
      <c r="H90" s="12">
        <v>0</v>
      </c>
      <c r="I90" s="12">
        <v>0</v>
      </c>
      <c r="J90" s="12">
        <f t="shared" si="25"/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f t="shared" si="17"/>
        <v>150000</v>
      </c>
    </row>
    <row r="91" spans="1:16">
      <c r="A91" s="7" t="s">
        <v>188</v>
      </c>
      <c r="B91" s="7" t="s">
        <v>189</v>
      </c>
      <c r="C91" s="7" t="s">
        <v>190</v>
      </c>
      <c r="D91" s="11" t="s">
        <v>191</v>
      </c>
      <c r="E91" s="12">
        <f t="shared" si="40"/>
        <v>9730300</v>
      </c>
      <c r="F91" s="12">
        <v>9730300</v>
      </c>
      <c r="G91" s="12">
        <v>8119400</v>
      </c>
      <c r="H91" s="12">
        <v>1029700</v>
      </c>
      <c r="I91" s="12">
        <v>0</v>
      </c>
      <c r="J91" s="12">
        <f t="shared" si="25"/>
        <v>80000</v>
      </c>
      <c r="K91" s="12">
        <v>0</v>
      </c>
      <c r="L91" s="12">
        <f>80000</f>
        <v>80000</v>
      </c>
      <c r="M91" s="12">
        <v>0</v>
      </c>
      <c r="N91" s="12">
        <v>0</v>
      </c>
      <c r="O91" s="12">
        <v>0</v>
      </c>
      <c r="P91" s="12">
        <f t="shared" si="17"/>
        <v>9810300</v>
      </c>
    </row>
    <row r="92" spans="1:16" ht="31.5">
      <c r="A92" s="7" t="s">
        <v>192</v>
      </c>
      <c r="B92" s="7" t="s">
        <v>193</v>
      </c>
      <c r="C92" s="7" t="s">
        <v>190</v>
      </c>
      <c r="D92" s="11" t="s">
        <v>194</v>
      </c>
      <c r="E92" s="12">
        <f t="shared" si="40"/>
        <v>3612600</v>
      </c>
      <c r="F92" s="12">
        <v>3612600</v>
      </c>
      <c r="G92" s="12">
        <v>2754000</v>
      </c>
      <c r="H92" s="12">
        <v>436000</v>
      </c>
      <c r="I92" s="12">
        <v>0</v>
      </c>
      <c r="J92" s="12">
        <f t="shared" si="25"/>
        <v>40000</v>
      </c>
      <c r="K92" s="12">
        <v>0</v>
      </c>
      <c r="L92" s="12">
        <v>40000</v>
      </c>
      <c r="M92" s="12">
        <v>0</v>
      </c>
      <c r="N92" s="12">
        <v>0</v>
      </c>
      <c r="O92" s="12">
        <v>0</v>
      </c>
      <c r="P92" s="12">
        <f t="shared" si="17"/>
        <v>3652600</v>
      </c>
    </row>
    <row r="93" spans="1:16" ht="47.25">
      <c r="A93" s="7" t="s">
        <v>195</v>
      </c>
      <c r="B93" s="7" t="s">
        <v>196</v>
      </c>
      <c r="C93" s="7" t="s">
        <v>197</v>
      </c>
      <c r="D93" s="11" t="s">
        <v>198</v>
      </c>
      <c r="E93" s="12">
        <f t="shared" si="40"/>
        <v>12911200</v>
      </c>
      <c r="F93" s="12">
        <v>12911200</v>
      </c>
      <c r="G93" s="12">
        <v>11348400</v>
      </c>
      <c r="H93" s="12">
        <v>1030900</v>
      </c>
      <c r="I93" s="12">
        <v>0</v>
      </c>
      <c r="J93" s="12">
        <f t="shared" si="25"/>
        <v>160000</v>
      </c>
      <c r="K93" s="12">
        <v>0</v>
      </c>
      <c r="L93" s="12">
        <v>160000</v>
      </c>
      <c r="M93" s="12">
        <f>30000</f>
        <v>30000</v>
      </c>
      <c r="N93" s="12">
        <v>0</v>
      </c>
      <c r="O93" s="12">
        <v>0</v>
      </c>
      <c r="P93" s="12">
        <f t="shared" si="17"/>
        <v>13071200</v>
      </c>
    </row>
    <row r="94" spans="1:16" ht="31.5">
      <c r="A94" s="7" t="s">
        <v>199</v>
      </c>
      <c r="B94" s="7" t="s">
        <v>200</v>
      </c>
      <c r="C94" s="7" t="s">
        <v>201</v>
      </c>
      <c r="D94" s="11" t="s">
        <v>202</v>
      </c>
      <c r="E94" s="12">
        <f t="shared" si="40"/>
        <v>2591800</v>
      </c>
      <c r="F94" s="12">
        <v>2591800</v>
      </c>
      <c r="G94" s="12">
        <v>2438400</v>
      </c>
      <c r="H94" s="12">
        <v>63300</v>
      </c>
      <c r="I94" s="12">
        <v>0</v>
      </c>
      <c r="J94" s="12">
        <f t="shared" si="25"/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>
        <f t="shared" ref="P94:P127" si="41">E94 + J94</f>
        <v>2591800</v>
      </c>
    </row>
    <row r="95" spans="1:16" ht="31.5">
      <c r="A95" s="7" t="s">
        <v>203</v>
      </c>
      <c r="B95" s="7" t="s">
        <v>204</v>
      </c>
      <c r="C95" s="7" t="s">
        <v>201</v>
      </c>
      <c r="D95" s="11" t="s">
        <v>205</v>
      </c>
      <c r="E95" s="12">
        <f t="shared" si="40"/>
        <v>600000</v>
      </c>
      <c r="F95" s="12">
        <v>600000</v>
      </c>
      <c r="G95" s="12">
        <v>0</v>
      </c>
      <c r="H95" s="12">
        <v>0</v>
      </c>
      <c r="I95" s="12">
        <v>0</v>
      </c>
      <c r="J95" s="12">
        <f t="shared" si="25"/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f t="shared" si="41"/>
        <v>600000</v>
      </c>
    </row>
    <row r="96" spans="1:16" ht="47.25">
      <c r="A96" s="8" t="s">
        <v>206</v>
      </c>
      <c r="B96" s="8" t="s">
        <v>18</v>
      </c>
      <c r="C96" s="8" t="s">
        <v>18</v>
      </c>
      <c r="D96" s="9" t="s">
        <v>207</v>
      </c>
      <c r="E96" s="10">
        <f t="shared" ref="E96:E106" si="42">F96+I96</f>
        <v>7078200</v>
      </c>
      <c r="F96" s="10">
        <f>F97</f>
        <v>7078200</v>
      </c>
      <c r="G96" s="10">
        <f t="shared" ref="G96:I96" si="43">G97</f>
        <v>2566100</v>
      </c>
      <c r="H96" s="10">
        <f t="shared" si="43"/>
        <v>58000</v>
      </c>
      <c r="I96" s="10">
        <f t="shared" si="43"/>
        <v>0</v>
      </c>
      <c r="J96" s="10">
        <f t="shared" si="25"/>
        <v>0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f t="shared" si="41"/>
        <v>7078200</v>
      </c>
    </row>
    <row r="97" spans="1:16" ht="47.25">
      <c r="A97" s="8" t="s">
        <v>208</v>
      </c>
      <c r="B97" s="8" t="s">
        <v>18</v>
      </c>
      <c r="C97" s="8" t="s">
        <v>18</v>
      </c>
      <c r="D97" s="9" t="s">
        <v>207</v>
      </c>
      <c r="E97" s="10">
        <f t="shared" si="42"/>
        <v>7078200</v>
      </c>
      <c r="F97" s="10">
        <f>SUM(F98:F103)</f>
        <v>7078200</v>
      </c>
      <c r="G97" s="10">
        <f t="shared" ref="G97:K97" si="44">SUM(G98:G103)</f>
        <v>2566100</v>
      </c>
      <c r="H97" s="10">
        <f t="shared" si="44"/>
        <v>58000</v>
      </c>
      <c r="I97" s="10">
        <f t="shared" si="44"/>
        <v>0</v>
      </c>
      <c r="J97" s="10">
        <f t="shared" si="25"/>
        <v>0</v>
      </c>
      <c r="K97" s="10">
        <f t="shared" si="44"/>
        <v>0</v>
      </c>
      <c r="L97" s="10">
        <f t="shared" ref="L97" si="45">SUM(L98:L103)</f>
        <v>0</v>
      </c>
      <c r="M97" s="10">
        <f t="shared" ref="M97" si="46">SUM(M98:M103)</f>
        <v>0</v>
      </c>
      <c r="N97" s="10">
        <f t="shared" ref="N97" si="47">SUM(N98:N103)</f>
        <v>0</v>
      </c>
      <c r="O97" s="10">
        <f t="shared" ref="O97" si="48">SUM(O98:O103)</f>
        <v>0</v>
      </c>
      <c r="P97" s="10">
        <f t="shared" si="41"/>
        <v>7078200</v>
      </c>
    </row>
    <row r="98" spans="1:16" ht="47.25">
      <c r="A98" s="7" t="s">
        <v>209</v>
      </c>
      <c r="B98" s="7" t="s">
        <v>75</v>
      </c>
      <c r="C98" s="7" t="s">
        <v>23</v>
      </c>
      <c r="D98" s="11" t="s">
        <v>76</v>
      </c>
      <c r="E98" s="12">
        <f t="shared" si="42"/>
        <v>2042100</v>
      </c>
      <c r="F98" s="12">
        <v>2042100</v>
      </c>
      <c r="G98" s="12">
        <v>1932200</v>
      </c>
      <c r="H98" s="12">
        <v>0</v>
      </c>
      <c r="I98" s="12">
        <v>0</v>
      </c>
      <c r="J98" s="12">
        <f t="shared" si="25"/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f t="shared" si="41"/>
        <v>2042100</v>
      </c>
    </row>
    <row r="99" spans="1:16" ht="31.5">
      <c r="A99" s="7" t="s">
        <v>210</v>
      </c>
      <c r="B99" s="7" t="s">
        <v>30</v>
      </c>
      <c r="C99" s="7" t="s">
        <v>31</v>
      </c>
      <c r="D99" s="11" t="s">
        <v>32</v>
      </c>
      <c r="E99" s="12">
        <f t="shared" si="42"/>
        <v>99000</v>
      </c>
      <c r="F99" s="12">
        <v>99000</v>
      </c>
      <c r="G99" s="12">
        <v>0</v>
      </c>
      <c r="H99" s="12">
        <v>0</v>
      </c>
      <c r="I99" s="12">
        <v>0</v>
      </c>
      <c r="J99" s="12">
        <f t="shared" si="25"/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f t="shared" si="41"/>
        <v>99000</v>
      </c>
    </row>
    <row r="100" spans="1:16" ht="31.5">
      <c r="A100" s="7" t="s">
        <v>211</v>
      </c>
      <c r="B100" s="7" t="s">
        <v>212</v>
      </c>
      <c r="C100" s="7" t="s">
        <v>119</v>
      </c>
      <c r="D100" s="11" t="s">
        <v>213</v>
      </c>
      <c r="E100" s="12">
        <f t="shared" si="42"/>
        <v>1880400</v>
      </c>
      <c r="F100" s="12">
        <v>1880400</v>
      </c>
      <c r="G100" s="12">
        <v>633900</v>
      </c>
      <c r="H100" s="12">
        <v>58000</v>
      </c>
      <c r="I100" s="12">
        <v>0</v>
      </c>
      <c r="J100" s="12">
        <f t="shared" si="25"/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f t="shared" si="41"/>
        <v>1880400</v>
      </c>
    </row>
    <row r="101" spans="1:16" ht="47.25">
      <c r="A101" s="7" t="s">
        <v>214</v>
      </c>
      <c r="B101" s="7" t="s">
        <v>215</v>
      </c>
      <c r="C101" s="7" t="s">
        <v>124</v>
      </c>
      <c r="D101" s="11" t="s">
        <v>216</v>
      </c>
      <c r="E101" s="12">
        <f t="shared" si="42"/>
        <v>950000</v>
      </c>
      <c r="F101" s="12">
        <v>950000</v>
      </c>
      <c r="G101" s="12">
        <v>0</v>
      </c>
      <c r="H101" s="12">
        <v>0</v>
      </c>
      <c r="I101" s="12">
        <v>0</v>
      </c>
      <c r="J101" s="12">
        <f t="shared" si="25"/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f t="shared" si="41"/>
        <v>950000</v>
      </c>
    </row>
    <row r="102" spans="1:16" ht="47.25">
      <c r="A102" s="7" t="s">
        <v>217</v>
      </c>
      <c r="B102" s="7" t="s">
        <v>218</v>
      </c>
      <c r="C102" s="7" t="s">
        <v>124</v>
      </c>
      <c r="D102" s="11" t="s">
        <v>219</v>
      </c>
      <c r="E102" s="12">
        <f t="shared" si="42"/>
        <v>320000</v>
      </c>
      <c r="F102" s="12">
        <v>320000</v>
      </c>
      <c r="G102" s="12">
        <v>0</v>
      </c>
      <c r="H102" s="12">
        <v>0</v>
      </c>
      <c r="I102" s="12">
        <v>0</v>
      </c>
      <c r="J102" s="12">
        <f t="shared" si="25"/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f t="shared" si="41"/>
        <v>320000</v>
      </c>
    </row>
    <row r="103" spans="1:16" ht="78.75">
      <c r="A103" s="7" t="s">
        <v>220</v>
      </c>
      <c r="B103" s="7" t="s">
        <v>221</v>
      </c>
      <c r="C103" s="7" t="s">
        <v>124</v>
      </c>
      <c r="D103" s="11" t="s">
        <v>222</v>
      </c>
      <c r="E103" s="12">
        <f t="shared" si="42"/>
        <v>1786700</v>
      </c>
      <c r="F103" s="12">
        <v>1786700</v>
      </c>
      <c r="G103" s="12">
        <v>0</v>
      </c>
      <c r="H103" s="12">
        <v>0</v>
      </c>
      <c r="I103" s="12">
        <v>0</v>
      </c>
      <c r="J103" s="12">
        <f t="shared" si="25"/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f t="shared" si="41"/>
        <v>1786700</v>
      </c>
    </row>
    <row r="104" spans="1:16" ht="63">
      <c r="A104" s="8" t="s">
        <v>223</v>
      </c>
      <c r="B104" s="8" t="s">
        <v>18</v>
      </c>
      <c r="C104" s="8" t="s">
        <v>18</v>
      </c>
      <c r="D104" s="9" t="s">
        <v>224</v>
      </c>
      <c r="E104" s="10">
        <f t="shared" si="42"/>
        <v>137599400</v>
      </c>
      <c r="F104" s="10">
        <f>F105</f>
        <v>50396400</v>
      </c>
      <c r="G104" s="10">
        <f t="shared" ref="G104:I104" si="49">G105</f>
        <v>3502400</v>
      </c>
      <c r="H104" s="10">
        <f t="shared" si="49"/>
        <v>14400</v>
      </c>
      <c r="I104" s="10">
        <f t="shared" si="49"/>
        <v>87203000</v>
      </c>
      <c r="J104" s="10">
        <f t="shared" si="25"/>
        <v>250000</v>
      </c>
      <c r="K104" s="10">
        <f>K105</f>
        <v>0</v>
      </c>
      <c r="L104" s="10">
        <f t="shared" ref="L104:O104" si="50">L105</f>
        <v>100000</v>
      </c>
      <c r="M104" s="10">
        <f t="shared" si="50"/>
        <v>0</v>
      </c>
      <c r="N104" s="10">
        <f t="shared" si="50"/>
        <v>0</v>
      </c>
      <c r="O104" s="10">
        <f t="shared" si="50"/>
        <v>150000</v>
      </c>
      <c r="P104" s="10">
        <f t="shared" si="41"/>
        <v>137849400</v>
      </c>
    </row>
    <row r="105" spans="1:16" ht="63">
      <c r="A105" s="8" t="s">
        <v>225</v>
      </c>
      <c r="B105" s="8" t="s">
        <v>18</v>
      </c>
      <c r="C105" s="8" t="s">
        <v>18</v>
      </c>
      <c r="D105" s="9" t="s">
        <v>224</v>
      </c>
      <c r="E105" s="10">
        <f t="shared" si="42"/>
        <v>137599400</v>
      </c>
      <c r="F105" s="10">
        <f>SUM(F106:F117)</f>
        <v>50396400</v>
      </c>
      <c r="G105" s="10">
        <f t="shared" ref="G105:K105" si="51">SUM(G106:G117)</f>
        <v>3502400</v>
      </c>
      <c r="H105" s="10">
        <f t="shared" si="51"/>
        <v>14400</v>
      </c>
      <c r="I105" s="10">
        <f t="shared" si="51"/>
        <v>87203000</v>
      </c>
      <c r="J105" s="10">
        <f t="shared" si="25"/>
        <v>250000</v>
      </c>
      <c r="K105" s="10">
        <f t="shared" si="51"/>
        <v>0</v>
      </c>
      <c r="L105" s="10">
        <f t="shared" ref="L105" si="52">SUM(L106:L117)</f>
        <v>100000</v>
      </c>
      <c r="M105" s="10">
        <f t="shared" ref="M105" si="53">SUM(M106:M117)</f>
        <v>0</v>
      </c>
      <c r="N105" s="10">
        <f t="shared" ref="N105" si="54">SUM(N106:N117)</f>
        <v>0</v>
      </c>
      <c r="O105" s="10">
        <f t="shared" ref="O105" si="55">SUM(O106:O117)</f>
        <v>150000</v>
      </c>
      <c r="P105" s="10">
        <f>E105 + J105</f>
        <v>137849400</v>
      </c>
    </row>
    <row r="106" spans="1:16" ht="47.25">
      <c r="A106" s="7" t="s">
        <v>226</v>
      </c>
      <c r="B106" s="7" t="s">
        <v>75</v>
      </c>
      <c r="C106" s="7" t="s">
        <v>23</v>
      </c>
      <c r="D106" s="11" t="s">
        <v>76</v>
      </c>
      <c r="E106" s="12">
        <f t="shared" si="42"/>
        <v>3829700</v>
      </c>
      <c r="F106" s="12">
        <v>3829700</v>
      </c>
      <c r="G106" s="12">
        <v>3502400</v>
      </c>
      <c r="H106" s="12">
        <v>14400</v>
      </c>
      <c r="I106" s="12">
        <v>0</v>
      </c>
      <c r="J106" s="12">
        <f t="shared" si="25"/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f t="shared" si="41"/>
        <v>3829700</v>
      </c>
    </row>
    <row r="107" spans="1:16" ht="47.25">
      <c r="A107" s="7" t="s">
        <v>227</v>
      </c>
      <c r="B107" s="7" t="s">
        <v>26</v>
      </c>
      <c r="C107" s="7" t="s">
        <v>27</v>
      </c>
      <c r="D107" s="11" t="s">
        <v>28</v>
      </c>
      <c r="E107" s="12">
        <f t="shared" ref="E107:E117" si="56">F107+I107</f>
        <v>25000</v>
      </c>
      <c r="F107" s="12">
        <v>25000</v>
      </c>
      <c r="G107" s="12">
        <v>0</v>
      </c>
      <c r="H107" s="12">
        <v>0</v>
      </c>
      <c r="I107" s="12">
        <v>0</v>
      </c>
      <c r="J107" s="12">
        <f t="shared" si="25"/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f t="shared" si="41"/>
        <v>25000</v>
      </c>
    </row>
    <row r="108" spans="1:16" ht="31.5">
      <c r="A108" s="7" t="s">
        <v>228</v>
      </c>
      <c r="B108" s="7" t="s">
        <v>30</v>
      </c>
      <c r="C108" s="7" t="s">
        <v>31</v>
      </c>
      <c r="D108" s="11" t="s">
        <v>32</v>
      </c>
      <c r="E108" s="12">
        <f t="shared" si="56"/>
        <v>99000</v>
      </c>
      <c r="F108" s="12">
        <v>99000</v>
      </c>
      <c r="G108" s="12">
        <v>0</v>
      </c>
      <c r="H108" s="12">
        <v>0</v>
      </c>
      <c r="I108" s="12">
        <v>0</v>
      </c>
      <c r="J108" s="12">
        <f t="shared" si="25"/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f t="shared" si="41"/>
        <v>99000</v>
      </c>
    </row>
    <row r="109" spans="1:16" ht="31.5">
      <c r="A109" s="7" t="s">
        <v>229</v>
      </c>
      <c r="B109" s="7" t="s">
        <v>230</v>
      </c>
      <c r="C109" s="7" t="s">
        <v>231</v>
      </c>
      <c r="D109" s="11" t="s">
        <v>232</v>
      </c>
      <c r="E109" s="12">
        <f t="shared" si="56"/>
        <v>30000</v>
      </c>
      <c r="F109" s="12">
        <v>30000</v>
      </c>
      <c r="G109" s="12">
        <v>0</v>
      </c>
      <c r="H109" s="12">
        <v>0</v>
      </c>
      <c r="I109" s="12">
        <v>0</v>
      </c>
      <c r="J109" s="12">
        <f t="shared" si="25"/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f t="shared" si="41"/>
        <v>30000</v>
      </c>
    </row>
    <row r="110" spans="1:16" ht="31.5">
      <c r="A110" s="7" t="s">
        <v>233</v>
      </c>
      <c r="B110" s="7" t="s">
        <v>234</v>
      </c>
      <c r="C110" s="7" t="s">
        <v>55</v>
      </c>
      <c r="D110" s="11" t="s">
        <v>235</v>
      </c>
      <c r="E110" s="12">
        <f t="shared" si="56"/>
        <v>300000</v>
      </c>
      <c r="F110" s="12">
        <v>0</v>
      </c>
      <c r="G110" s="12">
        <v>0</v>
      </c>
      <c r="H110" s="12">
        <v>0</v>
      </c>
      <c r="I110" s="12">
        <v>300000</v>
      </c>
      <c r="J110" s="12">
        <f t="shared" si="25"/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f t="shared" si="41"/>
        <v>300000</v>
      </c>
    </row>
    <row r="111" spans="1:16" ht="47.25">
      <c r="A111" s="7" t="s">
        <v>236</v>
      </c>
      <c r="B111" s="7" t="s">
        <v>237</v>
      </c>
      <c r="C111" s="7" t="s">
        <v>55</v>
      </c>
      <c r="D111" s="11" t="s">
        <v>238</v>
      </c>
      <c r="E111" s="12">
        <f t="shared" si="56"/>
        <v>1493000</v>
      </c>
      <c r="F111" s="12">
        <v>0</v>
      </c>
      <c r="G111" s="12">
        <v>0</v>
      </c>
      <c r="H111" s="12">
        <v>0</v>
      </c>
      <c r="I111" s="12">
        <v>1493000</v>
      </c>
      <c r="J111" s="12">
        <f t="shared" si="25"/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f t="shared" si="41"/>
        <v>1493000</v>
      </c>
    </row>
    <row r="112" spans="1:16" ht="31.5">
      <c r="A112" s="7" t="s">
        <v>239</v>
      </c>
      <c r="B112" s="7" t="s">
        <v>54</v>
      </c>
      <c r="C112" s="7" t="s">
        <v>55</v>
      </c>
      <c r="D112" s="11" t="s">
        <v>56</v>
      </c>
      <c r="E112" s="12">
        <f t="shared" si="56"/>
        <v>74060000</v>
      </c>
      <c r="F112" s="12">
        <v>19865000</v>
      </c>
      <c r="G112" s="12">
        <v>0</v>
      </c>
      <c r="H112" s="12">
        <v>0</v>
      </c>
      <c r="I112" s="12">
        <v>54195000</v>
      </c>
      <c r="J112" s="12">
        <f t="shared" si="25"/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>
        <f t="shared" si="41"/>
        <v>74060000</v>
      </c>
    </row>
    <row r="113" spans="1:16" ht="47.25">
      <c r="A113" s="7" t="s">
        <v>240</v>
      </c>
      <c r="B113" s="7" t="s">
        <v>241</v>
      </c>
      <c r="C113" s="7" t="s">
        <v>242</v>
      </c>
      <c r="D113" s="11" t="s">
        <v>243</v>
      </c>
      <c r="E113" s="12">
        <f t="shared" si="56"/>
        <v>25700000</v>
      </c>
      <c r="F113" s="12">
        <v>25700000</v>
      </c>
      <c r="G113" s="12">
        <v>0</v>
      </c>
      <c r="H113" s="12">
        <v>0</v>
      </c>
      <c r="I113" s="12">
        <v>0</v>
      </c>
      <c r="J113" s="12">
        <f t="shared" si="25"/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f t="shared" si="41"/>
        <v>25700000</v>
      </c>
    </row>
    <row r="114" spans="1:16" ht="31.5">
      <c r="A114" s="7" t="s">
        <v>244</v>
      </c>
      <c r="B114" s="7" t="s">
        <v>245</v>
      </c>
      <c r="C114" s="7" t="s">
        <v>59</v>
      </c>
      <c r="D114" s="11" t="s">
        <v>246</v>
      </c>
      <c r="E114" s="12">
        <f t="shared" si="56"/>
        <v>31215000</v>
      </c>
      <c r="F114" s="12">
        <v>0</v>
      </c>
      <c r="G114" s="12">
        <v>0</v>
      </c>
      <c r="H114" s="12">
        <v>0</v>
      </c>
      <c r="I114" s="12">
        <v>31215000</v>
      </c>
      <c r="J114" s="12">
        <f t="shared" si="25"/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f t="shared" si="41"/>
        <v>31215000</v>
      </c>
    </row>
    <row r="115" spans="1:16" ht="47.25">
      <c r="A115" s="7" t="s">
        <v>247</v>
      </c>
      <c r="B115" s="7" t="s">
        <v>248</v>
      </c>
      <c r="C115" s="7" t="s">
        <v>249</v>
      </c>
      <c r="D115" s="11" t="s">
        <v>250</v>
      </c>
      <c r="E115" s="12">
        <f t="shared" si="56"/>
        <v>835000</v>
      </c>
      <c r="F115" s="12">
        <v>835000</v>
      </c>
      <c r="G115" s="12">
        <v>0</v>
      </c>
      <c r="H115" s="12">
        <v>0</v>
      </c>
      <c r="I115" s="12">
        <v>0</v>
      </c>
      <c r="J115" s="12">
        <f t="shared" si="25"/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f t="shared" si="41"/>
        <v>835000</v>
      </c>
    </row>
    <row r="116" spans="1:16" ht="31.5">
      <c r="A116" s="15" t="s">
        <v>328</v>
      </c>
      <c r="B116" s="30">
        <v>8240</v>
      </c>
      <c r="C116" s="15" t="s">
        <v>63</v>
      </c>
      <c r="D116" s="11" t="s">
        <v>273</v>
      </c>
      <c r="E116" s="12">
        <f t="shared" si="56"/>
        <v>12700</v>
      </c>
      <c r="F116" s="12">
        <v>12700</v>
      </c>
      <c r="G116" s="12"/>
      <c r="H116" s="12"/>
      <c r="I116" s="12"/>
      <c r="J116" s="12"/>
      <c r="K116" s="12"/>
      <c r="L116" s="12"/>
      <c r="M116" s="12"/>
      <c r="N116" s="12"/>
      <c r="O116" s="12"/>
      <c r="P116" s="12">
        <f t="shared" si="41"/>
        <v>12700</v>
      </c>
    </row>
    <row r="117" spans="1:16" ht="31.5">
      <c r="A117" s="15" t="s">
        <v>296</v>
      </c>
      <c r="B117" s="7">
        <v>8340</v>
      </c>
      <c r="C117" s="7" t="s">
        <v>287</v>
      </c>
      <c r="D117" s="11" t="s">
        <v>288</v>
      </c>
      <c r="E117" s="12">
        <f t="shared" si="56"/>
        <v>0</v>
      </c>
      <c r="F117" s="12"/>
      <c r="G117" s="12"/>
      <c r="H117" s="12"/>
      <c r="I117" s="12"/>
      <c r="J117" s="12">
        <f t="shared" si="25"/>
        <v>250000</v>
      </c>
      <c r="K117" s="12"/>
      <c r="L117" s="12">
        <v>100000</v>
      </c>
      <c r="M117" s="12"/>
      <c r="N117" s="12"/>
      <c r="O117" s="12">
        <v>150000</v>
      </c>
      <c r="P117" s="12">
        <f t="shared" si="41"/>
        <v>250000</v>
      </c>
    </row>
    <row r="118" spans="1:16" ht="63">
      <c r="A118" s="8" t="s">
        <v>251</v>
      </c>
      <c r="B118" s="8" t="s">
        <v>18</v>
      </c>
      <c r="C118" s="8" t="s">
        <v>18</v>
      </c>
      <c r="D118" s="9" t="s">
        <v>252</v>
      </c>
      <c r="E118" s="10">
        <f t="shared" ref="E118:E124" si="57">F118+I118</f>
        <v>4485000</v>
      </c>
      <c r="F118" s="10">
        <f>F119</f>
        <v>4485000</v>
      </c>
      <c r="G118" s="10">
        <f t="shared" ref="G118:I118" si="58">G119</f>
        <v>4270900</v>
      </c>
      <c r="H118" s="10">
        <f t="shared" si="58"/>
        <v>0</v>
      </c>
      <c r="I118" s="10">
        <f t="shared" si="58"/>
        <v>0</v>
      </c>
      <c r="J118" s="10">
        <f t="shared" si="25"/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f t="shared" si="41"/>
        <v>4485000</v>
      </c>
    </row>
    <row r="119" spans="1:16" ht="63">
      <c r="A119" s="8" t="s">
        <v>253</v>
      </c>
      <c r="B119" s="8" t="s">
        <v>18</v>
      </c>
      <c r="C119" s="8" t="s">
        <v>18</v>
      </c>
      <c r="D119" s="9" t="s">
        <v>252</v>
      </c>
      <c r="E119" s="10">
        <f t="shared" si="57"/>
        <v>4485000</v>
      </c>
      <c r="F119" s="10">
        <f>SUM(F120:F121)</f>
        <v>4485000</v>
      </c>
      <c r="G119" s="10">
        <f t="shared" ref="G119:I119" si="59">SUM(G120:G121)</f>
        <v>4270900</v>
      </c>
      <c r="H119" s="10">
        <f t="shared" si="59"/>
        <v>0</v>
      </c>
      <c r="I119" s="10">
        <f t="shared" si="59"/>
        <v>0</v>
      </c>
      <c r="J119" s="10">
        <f t="shared" si="25"/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f t="shared" si="41"/>
        <v>4485000</v>
      </c>
    </row>
    <row r="120" spans="1:16" ht="47.25">
      <c r="A120" s="7" t="s">
        <v>254</v>
      </c>
      <c r="B120" s="7" t="s">
        <v>75</v>
      </c>
      <c r="C120" s="7" t="s">
        <v>23</v>
      </c>
      <c r="D120" s="11" t="s">
        <v>76</v>
      </c>
      <c r="E120" s="12">
        <f t="shared" si="57"/>
        <v>4386000</v>
      </c>
      <c r="F120" s="12">
        <v>4386000</v>
      </c>
      <c r="G120" s="12">
        <v>4270900</v>
      </c>
      <c r="H120" s="12">
        <v>0</v>
      </c>
      <c r="I120" s="12">
        <v>0</v>
      </c>
      <c r="J120" s="12">
        <f t="shared" si="25"/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f t="shared" si="41"/>
        <v>4386000</v>
      </c>
    </row>
    <row r="121" spans="1:16" ht="31.5">
      <c r="A121" s="7" t="s">
        <v>255</v>
      </c>
      <c r="B121" s="7" t="s">
        <v>30</v>
      </c>
      <c r="C121" s="7" t="s">
        <v>31</v>
      </c>
      <c r="D121" s="11" t="s">
        <v>32</v>
      </c>
      <c r="E121" s="12">
        <f t="shared" si="57"/>
        <v>99000</v>
      </c>
      <c r="F121" s="12">
        <v>99000</v>
      </c>
      <c r="G121" s="12">
        <v>0</v>
      </c>
      <c r="H121" s="12">
        <v>0</v>
      </c>
      <c r="I121" s="12">
        <v>0</v>
      </c>
      <c r="J121" s="12">
        <f t="shared" si="25"/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f t="shared" si="41"/>
        <v>99000</v>
      </c>
    </row>
    <row r="122" spans="1:16" ht="63">
      <c r="A122" s="8" t="s">
        <v>256</v>
      </c>
      <c r="B122" s="8" t="s">
        <v>18</v>
      </c>
      <c r="C122" s="8" t="s">
        <v>18</v>
      </c>
      <c r="D122" s="9" t="s">
        <v>257</v>
      </c>
      <c r="E122" s="10">
        <f t="shared" si="57"/>
        <v>24199100</v>
      </c>
      <c r="F122" s="10">
        <f>F123</f>
        <v>5917800</v>
      </c>
      <c r="G122" s="10">
        <f t="shared" ref="G122:I122" si="60">G123</f>
        <v>3675600</v>
      </c>
      <c r="H122" s="10">
        <f t="shared" si="60"/>
        <v>0</v>
      </c>
      <c r="I122" s="10">
        <f t="shared" si="60"/>
        <v>18281300</v>
      </c>
      <c r="J122" s="10">
        <f t="shared" si="25"/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f t="shared" si="41"/>
        <v>24199100</v>
      </c>
    </row>
    <row r="123" spans="1:16" ht="63">
      <c r="A123" s="8" t="s">
        <v>258</v>
      </c>
      <c r="B123" s="8" t="s">
        <v>18</v>
      </c>
      <c r="C123" s="8" t="s">
        <v>18</v>
      </c>
      <c r="D123" s="9" t="s">
        <v>257</v>
      </c>
      <c r="E123" s="10">
        <f t="shared" si="57"/>
        <v>24199100</v>
      </c>
      <c r="F123" s="10">
        <f>SUM(F124:F130)</f>
        <v>5917800</v>
      </c>
      <c r="G123" s="10">
        <f t="shared" ref="G123:I123" si="61">SUM(G124:G130)</f>
        <v>3675600</v>
      </c>
      <c r="H123" s="10">
        <f t="shared" si="61"/>
        <v>0</v>
      </c>
      <c r="I123" s="10">
        <f t="shared" si="61"/>
        <v>18281300</v>
      </c>
      <c r="J123" s="10">
        <f t="shared" si="25"/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f t="shared" si="41"/>
        <v>24199100</v>
      </c>
    </row>
    <row r="124" spans="1:16" ht="47.25">
      <c r="A124" s="7" t="s">
        <v>259</v>
      </c>
      <c r="B124" s="7" t="s">
        <v>75</v>
      </c>
      <c r="C124" s="7" t="s">
        <v>23</v>
      </c>
      <c r="D124" s="11" t="s">
        <v>76</v>
      </c>
      <c r="E124" s="12">
        <f t="shared" si="57"/>
        <v>3762800</v>
      </c>
      <c r="F124" s="12">
        <v>3762800</v>
      </c>
      <c r="G124" s="12">
        <v>3675600</v>
      </c>
      <c r="H124" s="12">
        <v>0</v>
      </c>
      <c r="I124" s="12">
        <v>0</v>
      </c>
      <c r="J124" s="12">
        <f t="shared" si="25"/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f t="shared" si="41"/>
        <v>3762800</v>
      </c>
    </row>
    <row r="125" spans="1:16" ht="31.5">
      <c r="A125" s="7" t="s">
        <v>260</v>
      </c>
      <c r="B125" s="7" t="s">
        <v>30</v>
      </c>
      <c r="C125" s="7" t="s">
        <v>31</v>
      </c>
      <c r="D125" s="11" t="s">
        <v>32</v>
      </c>
      <c r="E125" s="12">
        <f t="shared" ref="E125:E130" si="62">F125+I125</f>
        <v>159000</v>
      </c>
      <c r="F125" s="12">
        <v>159000</v>
      </c>
      <c r="G125" s="12">
        <v>0</v>
      </c>
      <c r="H125" s="12">
        <v>0</v>
      </c>
      <c r="I125" s="12">
        <v>0</v>
      </c>
      <c r="J125" s="12">
        <f t="shared" si="25"/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f t="shared" si="41"/>
        <v>159000</v>
      </c>
    </row>
    <row r="126" spans="1:16" ht="47.25">
      <c r="A126" s="7" t="s">
        <v>261</v>
      </c>
      <c r="B126" s="7" t="s">
        <v>237</v>
      </c>
      <c r="C126" s="7" t="s">
        <v>55</v>
      </c>
      <c r="D126" s="11" t="s">
        <v>238</v>
      </c>
      <c r="E126" s="12">
        <f t="shared" si="62"/>
        <v>146000</v>
      </c>
      <c r="F126" s="12">
        <v>146000</v>
      </c>
      <c r="G126" s="12">
        <v>0</v>
      </c>
      <c r="H126" s="12">
        <v>0</v>
      </c>
      <c r="I126" s="12">
        <v>0</v>
      </c>
      <c r="J126" s="12">
        <f t="shared" si="25"/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f t="shared" si="41"/>
        <v>146000</v>
      </c>
    </row>
    <row r="127" spans="1:16">
      <c r="A127" s="7" t="s">
        <v>262</v>
      </c>
      <c r="B127" s="7" t="s">
        <v>263</v>
      </c>
      <c r="C127" s="7" t="s">
        <v>264</v>
      </c>
      <c r="D127" s="11" t="s">
        <v>265</v>
      </c>
      <c r="E127" s="12">
        <f t="shared" si="62"/>
        <v>200000</v>
      </c>
      <c r="F127" s="12">
        <v>200000</v>
      </c>
      <c r="G127" s="12">
        <v>0</v>
      </c>
      <c r="H127" s="12">
        <v>0</v>
      </c>
      <c r="I127" s="12">
        <v>0</v>
      </c>
      <c r="J127" s="12">
        <f t="shared" si="25"/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12">
        <f t="shared" si="41"/>
        <v>200000</v>
      </c>
    </row>
    <row r="128" spans="1:16" ht="47.25">
      <c r="A128" s="7" t="s">
        <v>266</v>
      </c>
      <c r="B128" s="7" t="s">
        <v>267</v>
      </c>
      <c r="C128" s="7" t="s">
        <v>268</v>
      </c>
      <c r="D128" s="11" t="s">
        <v>269</v>
      </c>
      <c r="E128" s="12">
        <f t="shared" si="62"/>
        <v>1500000</v>
      </c>
      <c r="F128" s="12">
        <v>1500000</v>
      </c>
      <c r="G128" s="12">
        <v>0</v>
      </c>
      <c r="H128" s="12">
        <v>0</v>
      </c>
      <c r="I128" s="12">
        <v>0</v>
      </c>
      <c r="J128" s="12">
        <f t="shared" si="25"/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f t="shared" ref="P128:P140" si="63">E128 + J128</f>
        <v>1500000</v>
      </c>
    </row>
    <row r="129" spans="1:16" ht="31.5">
      <c r="A129" s="7" t="s">
        <v>270</v>
      </c>
      <c r="B129" s="7" t="s">
        <v>245</v>
      </c>
      <c r="C129" s="7" t="s">
        <v>59</v>
      </c>
      <c r="D129" s="11" t="s">
        <v>246</v>
      </c>
      <c r="E129" s="12">
        <f t="shared" si="62"/>
        <v>18281300</v>
      </c>
      <c r="F129" s="12">
        <v>0</v>
      </c>
      <c r="G129" s="12">
        <v>0</v>
      </c>
      <c r="H129" s="12">
        <v>0</v>
      </c>
      <c r="I129" s="12">
        <v>18281300</v>
      </c>
      <c r="J129" s="12">
        <f t="shared" si="25"/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f t="shared" si="63"/>
        <v>18281300</v>
      </c>
    </row>
    <row r="130" spans="1:16" ht="31.5">
      <c r="A130" s="7" t="s">
        <v>271</v>
      </c>
      <c r="B130" s="7" t="s">
        <v>272</v>
      </c>
      <c r="C130" s="7" t="s">
        <v>63</v>
      </c>
      <c r="D130" s="11" t="s">
        <v>273</v>
      </c>
      <c r="E130" s="12">
        <f t="shared" si="62"/>
        <v>150000</v>
      </c>
      <c r="F130" s="12">
        <v>150000</v>
      </c>
      <c r="G130" s="12">
        <v>0</v>
      </c>
      <c r="H130" s="12">
        <v>0</v>
      </c>
      <c r="I130" s="12">
        <v>0</v>
      </c>
      <c r="J130" s="12">
        <f t="shared" si="25"/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f t="shared" si="63"/>
        <v>150000</v>
      </c>
    </row>
    <row r="131" spans="1:16" ht="47.25">
      <c r="A131" s="8" t="s">
        <v>274</v>
      </c>
      <c r="B131" s="8" t="s">
        <v>18</v>
      </c>
      <c r="C131" s="8" t="s">
        <v>18</v>
      </c>
      <c r="D131" s="9" t="s">
        <v>275</v>
      </c>
      <c r="E131" s="10">
        <f>E132</f>
        <v>17980100</v>
      </c>
      <c r="F131" s="10">
        <f>F132</f>
        <v>9980100</v>
      </c>
      <c r="G131" s="10">
        <f t="shared" ref="G131:I131" si="64">G132</f>
        <v>5671600</v>
      </c>
      <c r="H131" s="10">
        <f t="shared" si="64"/>
        <v>0</v>
      </c>
      <c r="I131" s="10">
        <f t="shared" si="64"/>
        <v>0</v>
      </c>
      <c r="J131" s="10">
        <f t="shared" si="25"/>
        <v>1300000</v>
      </c>
      <c r="K131" s="10">
        <f>K132</f>
        <v>1300000</v>
      </c>
      <c r="L131" s="10">
        <v>0</v>
      </c>
      <c r="M131" s="10">
        <v>0</v>
      </c>
      <c r="N131" s="10">
        <v>0</v>
      </c>
      <c r="O131" s="10">
        <f>O132</f>
        <v>1300000</v>
      </c>
      <c r="P131" s="10">
        <f t="shared" si="63"/>
        <v>19280100</v>
      </c>
    </row>
    <row r="132" spans="1:16" ht="47.25">
      <c r="A132" s="8" t="s">
        <v>276</v>
      </c>
      <c r="B132" s="8" t="s">
        <v>18</v>
      </c>
      <c r="C132" s="8" t="s">
        <v>18</v>
      </c>
      <c r="D132" s="9" t="s">
        <v>275</v>
      </c>
      <c r="E132" s="10">
        <f>SUM(E133:E137)</f>
        <v>17980100</v>
      </c>
      <c r="F132" s="10">
        <f>SUM(F133:F137)</f>
        <v>9980100</v>
      </c>
      <c r="G132" s="10">
        <f t="shared" ref="G132:K132" si="65">SUM(G133:G137)</f>
        <v>5671600</v>
      </c>
      <c r="H132" s="10">
        <f t="shared" si="65"/>
        <v>0</v>
      </c>
      <c r="I132" s="10">
        <f t="shared" si="65"/>
        <v>0</v>
      </c>
      <c r="J132" s="10">
        <f t="shared" ref="J132:J139" si="66">L132+O132</f>
        <v>1300000</v>
      </c>
      <c r="K132" s="10">
        <f t="shared" si="65"/>
        <v>1300000</v>
      </c>
      <c r="L132" s="10">
        <f t="shared" ref="L132" si="67">SUM(L133:L137)</f>
        <v>0</v>
      </c>
      <c r="M132" s="10">
        <f t="shared" ref="M132" si="68">SUM(M133:M137)</f>
        <v>0</v>
      </c>
      <c r="N132" s="10">
        <f t="shared" ref="N132" si="69">SUM(N133:N137)</f>
        <v>0</v>
      </c>
      <c r="O132" s="10">
        <f t="shared" ref="O132" si="70">SUM(O133:O137)</f>
        <v>1300000</v>
      </c>
      <c r="P132" s="10">
        <f t="shared" si="63"/>
        <v>19280100</v>
      </c>
    </row>
    <row r="133" spans="1:16" ht="47.25">
      <c r="A133" s="7" t="s">
        <v>277</v>
      </c>
      <c r="B133" s="7" t="s">
        <v>75</v>
      </c>
      <c r="C133" s="7" t="s">
        <v>23</v>
      </c>
      <c r="D133" s="11" t="s">
        <v>76</v>
      </c>
      <c r="E133" s="12">
        <f>F133+I133</f>
        <v>5938700</v>
      </c>
      <c r="F133" s="12">
        <v>5938700</v>
      </c>
      <c r="G133" s="12">
        <v>5671600</v>
      </c>
      <c r="H133" s="12">
        <v>0</v>
      </c>
      <c r="I133" s="12">
        <v>0</v>
      </c>
      <c r="J133" s="12">
        <f t="shared" si="66"/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f t="shared" si="63"/>
        <v>5938700</v>
      </c>
    </row>
    <row r="134" spans="1:16" ht="31.5">
      <c r="A134" s="7" t="s">
        <v>278</v>
      </c>
      <c r="B134" s="7" t="s">
        <v>30</v>
      </c>
      <c r="C134" s="7" t="s">
        <v>31</v>
      </c>
      <c r="D134" s="11" t="s">
        <v>32</v>
      </c>
      <c r="E134" s="12">
        <f>F134+I134</f>
        <v>52900</v>
      </c>
      <c r="F134" s="12">
        <v>52900</v>
      </c>
      <c r="G134" s="12">
        <v>0</v>
      </c>
      <c r="H134" s="12">
        <v>0</v>
      </c>
      <c r="I134" s="12">
        <v>0</v>
      </c>
      <c r="J134" s="12">
        <f t="shared" si="66"/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f t="shared" si="63"/>
        <v>52900</v>
      </c>
    </row>
    <row r="135" spans="1:16">
      <c r="A135" s="7" t="s">
        <v>279</v>
      </c>
      <c r="B135" s="7" t="s">
        <v>280</v>
      </c>
      <c r="C135" s="7" t="s">
        <v>31</v>
      </c>
      <c r="D135" s="11" t="s">
        <v>281</v>
      </c>
      <c r="E135" s="12">
        <v>8000000</v>
      </c>
      <c r="F135" s="12">
        <v>0</v>
      </c>
      <c r="G135" s="12">
        <v>0</v>
      </c>
      <c r="H135" s="12">
        <v>0</v>
      </c>
      <c r="I135" s="12">
        <v>0</v>
      </c>
      <c r="J135" s="12">
        <f t="shared" si="66"/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f t="shared" si="63"/>
        <v>8000000</v>
      </c>
    </row>
    <row r="136" spans="1:16">
      <c r="A136" s="7" t="s">
        <v>282</v>
      </c>
      <c r="B136" s="7" t="s">
        <v>283</v>
      </c>
      <c r="C136" s="7" t="s">
        <v>30</v>
      </c>
      <c r="D136" s="11" t="s">
        <v>284</v>
      </c>
      <c r="E136" s="12">
        <f>F136+I136</f>
        <v>3798500</v>
      </c>
      <c r="F136" s="12">
        <v>3798500</v>
      </c>
      <c r="G136" s="12">
        <v>0</v>
      </c>
      <c r="H136" s="12">
        <v>0</v>
      </c>
      <c r="I136" s="12">
        <v>0</v>
      </c>
      <c r="J136" s="12">
        <f t="shared" si="66"/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f t="shared" si="63"/>
        <v>3798500</v>
      </c>
    </row>
    <row r="137" spans="1:16" s="23" customFormat="1" ht="63">
      <c r="A137" s="30">
        <v>3719800</v>
      </c>
      <c r="B137" s="30">
        <v>9800</v>
      </c>
      <c r="C137" s="30"/>
      <c r="D137" s="11" t="s">
        <v>329</v>
      </c>
      <c r="E137" s="12">
        <f>F137+I137</f>
        <v>190000</v>
      </c>
      <c r="F137" s="12">
        <f>F139</f>
        <v>190000</v>
      </c>
      <c r="G137" s="12">
        <f t="shared" ref="G137:I137" si="71">G139</f>
        <v>0</v>
      </c>
      <c r="H137" s="12">
        <f t="shared" si="71"/>
        <v>0</v>
      </c>
      <c r="I137" s="12">
        <f t="shared" si="71"/>
        <v>0</v>
      </c>
      <c r="J137" s="12">
        <f t="shared" si="66"/>
        <v>1300000</v>
      </c>
      <c r="K137" s="12">
        <f>K139</f>
        <v>1300000</v>
      </c>
      <c r="L137" s="12">
        <f t="shared" ref="L137:O137" si="72">L139</f>
        <v>0</v>
      </c>
      <c r="M137" s="12">
        <f t="shared" si="72"/>
        <v>0</v>
      </c>
      <c r="N137" s="12">
        <f t="shared" si="72"/>
        <v>0</v>
      </c>
      <c r="O137" s="12">
        <f t="shared" si="72"/>
        <v>1300000</v>
      </c>
      <c r="P137" s="12">
        <f t="shared" si="63"/>
        <v>1490000</v>
      </c>
    </row>
    <row r="138" spans="1:16" s="23" customFormat="1">
      <c r="A138" s="30"/>
      <c r="B138" s="30"/>
      <c r="C138" s="30"/>
      <c r="D138" s="11" t="s">
        <v>330</v>
      </c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</row>
    <row r="139" spans="1:16" s="31" customFormat="1" ht="135" customHeight="1">
      <c r="A139" s="13"/>
      <c r="B139" s="13"/>
      <c r="C139" s="13"/>
      <c r="D139" s="1" t="s">
        <v>331</v>
      </c>
      <c r="E139" s="12">
        <f t="shared" ref="E139" si="73">F139+I139</f>
        <v>190000</v>
      </c>
      <c r="F139" s="14">
        <v>190000</v>
      </c>
      <c r="G139" s="14"/>
      <c r="H139" s="14"/>
      <c r="I139" s="14"/>
      <c r="J139" s="12">
        <f t="shared" si="66"/>
        <v>1300000</v>
      </c>
      <c r="K139" s="14">
        <v>1300000</v>
      </c>
      <c r="L139" s="14"/>
      <c r="M139" s="14"/>
      <c r="N139" s="14"/>
      <c r="O139" s="14">
        <v>1300000</v>
      </c>
      <c r="P139" s="12">
        <f t="shared" si="63"/>
        <v>1490000</v>
      </c>
    </row>
    <row r="140" spans="1:16">
      <c r="A140" s="8" t="s">
        <v>286</v>
      </c>
      <c r="B140" s="8" t="s">
        <v>286</v>
      </c>
      <c r="C140" s="8" t="s">
        <v>286</v>
      </c>
      <c r="D140" s="16" t="s">
        <v>285</v>
      </c>
      <c r="E140" s="10">
        <f>F140+I140+E135</f>
        <v>987537805</v>
      </c>
      <c r="F140" s="10">
        <f>F20+F45+F63+F80+F85+F96+F104+F118+F122+F131</f>
        <v>874053505</v>
      </c>
      <c r="G140" s="10">
        <f t="shared" ref="G140:I140" si="74">G20+G45+G63+G80+G85+G96+G104+G118+G122+G131</f>
        <v>546697240</v>
      </c>
      <c r="H140" s="10">
        <f t="shared" si="74"/>
        <v>46117000</v>
      </c>
      <c r="I140" s="10">
        <f t="shared" si="74"/>
        <v>105484300</v>
      </c>
      <c r="J140" s="10">
        <f>L140+O140</f>
        <v>23725500</v>
      </c>
      <c r="K140" s="10">
        <f>K20+K45+K63+K80+K85+K96+K104+K118+K122+K131</f>
        <v>5375500</v>
      </c>
      <c r="L140" s="10">
        <f t="shared" ref="L140:O140" si="75">L20+L45+L63+L80+L85+L96+L104+L118+L122+L131</f>
        <v>17943600</v>
      </c>
      <c r="M140" s="10">
        <f t="shared" si="75"/>
        <v>525100</v>
      </c>
      <c r="N140" s="10">
        <f t="shared" si="75"/>
        <v>0</v>
      </c>
      <c r="O140" s="10">
        <f t="shared" si="75"/>
        <v>5781900</v>
      </c>
      <c r="P140" s="10">
        <f t="shared" si="63"/>
        <v>1011263305</v>
      </c>
    </row>
    <row r="142" spans="1:16" s="21" customFormat="1" ht="18.75">
      <c r="A142" s="17"/>
      <c r="B142" s="17"/>
      <c r="C142" s="18" t="s">
        <v>304</v>
      </c>
      <c r="D142" s="19" t="s">
        <v>305</v>
      </c>
      <c r="E142" s="20">
        <f>E22+E27+E28+E47+E48+E65+E66+E82+E83+E87+E88+E98+E99+E106+E107+E108+E120+E121+E124+E125+E133+E134</f>
        <v>122271200</v>
      </c>
      <c r="F142" s="20">
        <f t="shared" ref="F142:O142" si="76">F22+F27+F28+F47+F48+F65+F66+F82+F83+F87+F88+F98+F99+F106+F107+F108+F120+F121+F124+F125+F133+F134</f>
        <v>122271200</v>
      </c>
      <c r="G142" s="20">
        <f t="shared" si="76"/>
        <v>104737000</v>
      </c>
      <c r="H142" s="20">
        <f t="shared" si="76"/>
        <v>6172400</v>
      </c>
      <c r="I142" s="20">
        <f t="shared" si="76"/>
        <v>0</v>
      </c>
      <c r="J142" s="20">
        <f t="shared" si="76"/>
        <v>138600</v>
      </c>
      <c r="K142" s="20">
        <f t="shared" si="76"/>
        <v>0</v>
      </c>
      <c r="L142" s="20">
        <f t="shared" si="76"/>
        <v>138600</v>
      </c>
      <c r="M142" s="20">
        <f t="shared" si="76"/>
        <v>0</v>
      </c>
      <c r="N142" s="20">
        <f t="shared" si="76"/>
        <v>0</v>
      </c>
      <c r="O142" s="20">
        <f t="shared" si="76"/>
        <v>0</v>
      </c>
      <c r="P142" s="20">
        <f>E142+J142</f>
        <v>122409800</v>
      </c>
    </row>
    <row r="143" spans="1:16" s="21" customFormat="1" ht="18.75">
      <c r="A143" s="17"/>
      <c r="B143" s="17"/>
      <c r="C143" s="18" t="s">
        <v>306</v>
      </c>
      <c r="D143" s="19" t="s">
        <v>307</v>
      </c>
      <c r="E143" s="20">
        <f>E49+E50+E51+E52+E53+E54+E55+E56+E57+E58+E59+E89</f>
        <v>437878640</v>
      </c>
      <c r="F143" s="20">
        <f t="shared" ref="F143:O143" si="77">F49+F50+F51+F52+F53+F54+F55+F56+F57+F58+F59+F89</f>
        <v>437878640</v>
      </c>
      <c r="G143" s="20">
        <f t="shared" si="77"/>
        <v>364278540</v>
      </c>
      <c r="H143" s="20">
        <f t="shared" si="77"/>
        <v>35635300</v>
      </c>
      <c r="I143" s="20">
        <f t="shared" si="77"/>
        <v>0</v>
      </c>
      <c r="J143" s="20">
        <f t="shared" si="77"/>
        <v>17525000</v>
      </c>
      <c r="K143" s="20">
        <f t="shared" si="77"/>
        <v>0</v>
      </c>
      <c r="L143" s="20">
        <f t="shared" si="77"/>
        <v>17325000</v>
      </c>
      <c r="M143" s="20">
        <f t="shared" si="77"/>
        <v>495100</v>
      </c>
      <c r="N143" s="20">
        <f t="shared" si="77"/>
        <v>0</v>
      </c>
      <c r="O143" s="20">
        <f t="shared" si="77"/>
        <v>200000</v>
      </c>
      <c r="P143" s="20">
        <f t="shared" ref="P143:P151" si="78">E143+J143</f>
        <v>455403640</v>
      </c>
    </row>
    <row r="144" spans="1:16" s="21" customFormat="1" ht="18.75">
      <c r="A144" s="17"/>
      <c r="B144" s="17"/>
      <c r="C144" s="18" t="s">
        <v>308</v>
      </c>
      <c r="D144" s="19" t="s">
        <v>309</v>
      </c>
      <c r="E144" s="20">
        <f>E29+E30+E31+E32</f>
        <v>37177700</v>
      </c>
      <c r="F144" s="20">
        <f t="shared" ref="F144:O144" si="79">F29+F30+F31+F32</f>
        <v>37177700</v>
      </c>
      <c r="G144" s="20">
        <f t="shared" si="79"/>
        <v>0</v>
      </c>
      <c r="H144" s="20">
        <f t="shared" si="79"/>
        <v>0</v>
      </c>
      <c r="I144" s="20">
        <f t="shared" si="79"/>
        <v>0</v>
      </c>
      <c r="J144" s="20">
        <f t="shared" si="79"/>
        <v>0</v>
      </c>
      <c r="K144" s="20">
        <f t="shared" si="79"/>
        <v>0</v>
      </c>
      <c r="L144" s="20">
        <f t="shared" si="79"/>
        <v>0</v>
      </c>
      <c r="M144" s="20">
        <f t="shared" si="79"/>
        <v>0</v>
      </c>
      <c r="N144" s="20">
        <f t="shared" si="79"/>
        <v>0</v>
      </c>
      <c r="O144" s="20">
        <f t="shared" si="79"/>
        <v>0</v>
      </c>
      <c r="P144" s="20">
        <f t="shared" si="78"/>
        <v>37177700</v>
      </c>
    </row>
    <row r="145" spans="1:16" s="21" customFormat="1" ht="32.25">
      <c r="A145" s="17"/>
      <c r="B145" s="17"/>
      <c r="C145" s="18" t="s">
        <v>310</v>
      </c>
      <c r="D145" s="19" t="s">
        <v>311</v>
      </c>
      <c r="E145" s="20">
        <f>E33+E60+E61+E67+E68+E69+E70+E71+E72+E73+E74+E75+E76+E77+E78+E79+E84+E90+E100+E109</f>
        <v>62464565</v>
      </c>
      <c r="F145" s="20">
        <f t="shared" ref="F145:O145" si="80">F33+F60+F61+F67+F68+F69+F70+F71+F72+F73+F74+F75+F76+F77+F78+F79+F84+F90+F100+F109</f>
        <v>62464565</v>
      </c>
      <c r="G145" s="20">
        <f t="shared" si="80"/>
        <v>26271600</v>
      </c>
      <c r="H145" s="20">
        <f t="shared" si="80"/>
        <v>650600</v>
      </c>
      <c r="I145" s="20">
        <f t="shared" si="80"/>
        <v>0</v>
      </c>
      <c r="J145" s="20">
        <f t="shared" si="80"/>
        <v>56400</v>
      </c>
      <c r="K145" s="20">
        <f t="shared" si="80"/>
        <v>0</v>
      </c>
      <c r="L145" s="20">
        <f t="shared" si="80"/>
        <v>0</v>
      </c>
      <c r="M145" s="20">
        <f t="shared" si="80"/>
        <v>0</v>
      </c>
      <c r="N145" s="20">
        <f t="shared" si="80"/>
        <v>0</v>
      </c>
      <c r="O145" s="20">
        <f t="shared" si="80"/>
        <v>56400</v>
      </c>
      <c r="P145" s="20">
        <f t="shared" si="78"/>
        <v>62520965</v>
      </c>
    </row>
    <row r="146" spans="1:16" s="21" customFormat="1" ht="18.75">
      <c r="A146" s="17"/>
      <c r="B146" s="17"/>
      <c r="C146" s="18" t="s">
        <v>312</v>
      </c>
      <c r="D146" s="19" t="s">
        <v>313</v>
      </c>
      <c r="E146" s="20">
        <f>E91+E92+E93+E94+E95</f>
        <v>29445900</v>
      </c>
      <c r="F146" s="20">
        <f t="shared" ref="F146:O146" si="81">F91+F92+F93+F94+F95</f>
        <v>29445900</v>
      </c>
      <c r="G146" s="20">
        <f t="shared" si="81"/>
        <v>24660200</v>
      </c>
      <c r="H146" s="20">
        <f t="shared" si="81"/>
        <v>2559900</v>
      </c>
      <c r="I146" s="20">
        <f t="shared" si="81"/>
        <v>0</v>
      </c>
      <c r="J146" s="20">
        <f t="shared" si="81"/>
        <v>280000</v>
      </c>
      <c r="K146" s="20">
        <f t="shared" si="81"/>
        <v>0</v>
      </c>
      <c r="L146" s="20">
        <f t="shared" si="81"/>
        <v>280000</v>
      </c>
      <c r="M146" s="20">
        <f t="shared" si="81"/>
        <v>30000</v>
      </c>
      <c r="N146" s="20">
        <f t="shared" si="81"/>
        <v>0</v>
      </c>
      <c r="O146" s="20">
        <f t="shared" si="81"/>
        <v>0</v>
      </c>
      <c r="P146" s="20">
        <f t="shared" si="78"/>
        <v>29725900</v>
      </c>
    </row>
    <row r="147" spans="1:16" s="21" customFormat="1" ht="18.75">
      <c r="A147" s="17"/>
      <c r="B147" s="17"/>
      <c r="C147" s="18" t="s">
        <v>314</v>
      </c>
      <c r="D147" s="19" t="s">
        <v>315</v>
      </c>
      <c r="E147" s="20">
        <f>E62+E101+E102+E103</f>
        <v>15033500</v>
      </c>
      <c r="F147" s="20">
        <f t="shared" ref="F147:O147" si="82">F62+F101+F102+F103</f>
        <v>15033500</v>
      </c>
      <c r="G147" s="20">
        <f t="shared" si="82"/>
        <v>10100000</v>
      </c>
      <c r="H147" s="20">
        <f t="shared" si="82"/>
        <v>771800</v>
      </c>
      <c r="I147" s="20">
        <f t="shared" si="82"/>
        <v>0</v>
      </c>
      <c r="J147" s="20">
        <f t="shared" si="82"/>
        <v>0</v>
      </c>
      <c r="K147" s="20">
        <f t="shared" si="82"/>
        <v>0</v>
      </c>
      <c r="L147" s="20">
        <f t="shared" si="82"/>
        <v>0</v>
      </c>
      <c r="M147" s="20">
        <f t="shared" si="82"/>
        <v>0</v>
      </c>
      <c r="N147" s="20">
        <f t="shared" si="82"/>
        <v>0</v>
      </c>
      <c r="O147" s="20">
        <f t="shared" si="82"/>
        <v>0</v>
      </c>
      <c r="P147" s="20">
        <f t="shared" si="78"/>
        <v>15033500</v>
      </c>
    </row>
    <row r="148" spans="1:16" s="21" customFormat="1" ht="18.75">
      <c r="A148" s="17"/>
      <c r="B148" s="17"/>
      <c r="C148" s="18" t="s">
        <v>316</v>
      </c>
      <c r="D148" s="19" t="s">
        <v>317</v>
      </c>
      <c r="E148" s="20">
        <f>E34+E35+E110+E111+E112+E126</f>
        <v>171155800</v>
      </c>
      <c r="F148" s="20">
        <f t="shared" ref="F148:O148" si="83">F34+F35+F110+F111+F112+F126</f>
        <v>115167800</v>
      </c>
      <c r="G148" s="20">
        <f t="shared" si="83"/>
        <v>0</v>
      </c>
      <c r="H148" s="20">
        <f t="shared" si="83"/>
        <v>0</v>
      </c>
      <c r="I148" s="20">
        <f t="shared" si="83"/>
        <v>55988000</v>
      </c>
      <c r="J148" s="20">
        <f t="shared" si="83"/>
        <v>2799000</v>
      </c>
      <c r="K148" s="20">
        <f t="shared" si="83"/>
        <v>2799000</v>
      </c>
      <c r="L148" s="20">
        <f t="shared" si="83"/>
        <v>0</v>
      </c>
      <c r="M148" s="20">
        <f t="shared" si="83"/>
        <v>0</v>
      </c>
      <c r="N148" s="20">
        <f t="shared" si="83"/>
        <v>0</v>
      </c>
      <c r="O148" s="20">
        <f t="shared" si="83"/>
        <v>2799000</v>
      </c>
      <c r="P148" s="20">
        <f t="shared" si="78"/>
        <v>173954800</v>
      </c>
    </row>
    <row r="149" spans="1:16" s="21" customFormat="1" ht="18.75">
      <c r="A149" s="17"/>
      <c r="B149" s="17"/>
      <c r="C149" s="18" t="s">
        <v>318</v>
      </c>
      <c r="D149" s="19" t="s">
        <v>319</v>
      </c>
      <c r="E149" s="20">
        <f>E39+E113+E114+E127+E128+E129</f>
        <v>77006300</v>
      </c>
      <c r="F149" s="20">
        <f t="shared" ref="F149:O149" si="84">F39+F113+F114+F127+F128+F129</f>
        <v>27510000</v>
      </c>
      <c r="G149" s="20">
        <f t="shared" si="84"/>
        <v>0</v>
      </c>
      <c r="H149" s="20">
        <f t="shared" si="84"/>
        <v>0</v>
      </c>
      <c r="I149" s="20">
        <f t="shared" si="84"/>
        <v>49496300</v>
      </c>
      <c r="J149" s="20">
        <f t="shared" si="84"/>
        <v>0</v>
      </c>
      <c r="K149" s="20">
        <f t="shared" si="84"/>
        <v>0</v>
      </c>
      <c r="L149" s="20">
        <f t="shared" si="84"/>
        <v>0</v>
      </c>
      <c r="M149" s="20">
        <f t="shared" si="84"/>
        <v>0</v>
      </c>
      <c r="N149" s="20">
        <f t="shared" si="84"/>
        <v>0</v>
      </c>
      <c r="O149" s="20">
        <f t="shared" si="84"/>
        <v>0</v>
      </c>
      <c r="P149" s="20">
        <f>E149+J149</f>
        <v>77006300</v>
      </c>
    </row>
    <row r="150" spans="1:16" s="22" customFormat="1" ht="18.75">
      <c r="A150" s="17"/>
      <c r="B150" s="17"/>
      <c r="C150" s="18" t="s">
        <v>320</v>
      </c>
      <c r="D150" s="19" t="s">
        <v>321</v>
      </c>
      <c r="E150" s="20">
        <f>E40+E41+E42+E44+E116+E117+E115+E130+E135+E43</f>
        <v>31115700</v>
      </c>
      <c r="F150" s="20">
        <f>F40+F41+F42+F44+F117+F115+F116+F130+F135+F43</f>
        <v>23115700</v>
      </c>
      <c r="G150" s="20">
        <f t="shared" ref="G150:O150" si="85">G40+G41+G42+G44+G117+G115+G130+G135+G43</f>
        <v>16649900</v>
      </c>
      <c r="H150" s="20">
        <f t="shared" si="85"/>
        <v>327000</v>
      </c>
      <c r="I150" s="20">
        <f t="shared" si="85"/>
        <v>0</v>
      </c>
      <c r="J150" s="20">
        <f t="shared" si="85"/>
        <v>1626500</v>
      </c>
      <c r="K150" s="20">
        <f t="shared" si="85"/>
        <v>1276500</v>
      </c>
      <c r="L150" s="20">
        <f t="shared" si="85"/>
        <v>200000</v>
      </c>
      <c r="M150" s="20">
        <f t="shared" si="85"/>
        <v>0</v>
      </c>
      <c r="N150" s="20">
        <f t="shared" si="85"/>
        <v>0</v>
      </c>
      <c r="O150" s="20">
        <f t="shared" si="85"/>
        <v>1426500</v>
      </c>
      <c r="P150" s="20">
        <f t="shared" si="78"/>
        <v>32742200</v>
      </c>
    </row>
    <row r="151" spans="1:16" s="23" customFormat="1" ht="18.75">
      <c r="A151" s="17"/>
      <c r="B151" s="17"/>
      <c r="C151" s="18" t="s">
        <v>322</v>
      </c>
      <c r="D151" s="19" t="s">
        <v>323</v>
      </c>
      <c r="E151" s="20">
        <f>E136+E137</f>
        <v>3988500</v>
      </c>
      <c r="F151" s="20">
        <f t="shared" ref="F151:O151" si="86">F136+F137</f>
        <v>3988500</v>
      </c>
      <c r="G151" s="20">
        <f t="shared" si="86"/>
        <v>0</v>
      </c>
      <c r="H151" s="20">
        <f t="shared" si="86"/>
        <v>0</v>
      </c>
      <c r="I151" s="20">
        <f t="shared" si="86"/>
        <v>0</v>
      </c>
      <c r="J151" s="20">
        <f t="shared" si="86"/>
        <v>1300000</v>
      </c>
      <c r="K151" s="20">
        <f t="shared" si="86"/>
        <v>1300000</v>
      </c>
      <c r="L151" s="20">
        <f t="shared" si="86"/>
        <v>0</v>
      </c>
      <c r="M151" s="20">
        <f t="shared" si="86"/>
        <v>0</v>
      </c>
      <c r="N151" s="20">
        <f t="shared" si="86"/>
        <v>0</v>
      </c>
      <c r="O151" s="20">
        <f t="shared" si="86"/>
        <v>1300000</v>
      </c>
      <c r="P151" s="20">
        <f t="shared" si="78"/>
        <v>5288500</v>
      </c>
    </row>
    <row r="152" spans="1:16" s="23" customFormat="1">
      <c r="A152" s="24"/>
      <c r="B152" s="24"/>
      <c r="C152" s="24"/>
      <c r="D152" s="24" t="s">
        <v>16</v>
      </c>
      <c r="E152" s="25">
        <f>SUM(E142:E151)</f>
        <v>987537805</v>
      </c>
      <c r="F152" s="25">
        <f t="shared" ref="F152:O152" si="87">SUM(F142:F151)</f>
        <v>874053505</v>
      </c>
      <c r="G152" s="25">
        <f t="shared" si="87"/>
        <v>546697240</v>
      </c>
      <c r="H152" s="25">
        <f t="shared" si="87"/>
        <v>46117000</v>
      </c>
      <c r="I152" s="25">
        <f t="shared" si="87"/>
        <v>105484300</v>
      </c>
      <c r="J152" s="25">
        <f t="shared" si="87"/>
        <v>23725500</v>
      </c>
      <c r="K152" s="25">
        <f t="shared" si="87"/>
        <v>5375500</v>
      </c>
      <c r="L152" s="25">
        <f t="shared" si="87"/>
        <v>17943600</v>
      </c>
      <c r="M152" s="25">
        <f t="shared" si="87"/>
        <v>525100</v>
      </c>
      <c r="N152" s="25">
        <f t="shared" si="87"/>
        <v>0</v>
      </c>
      <c r="O152" s="25">
        <f t="shared" si="87"/>
        <v>5781900</v>
      </c>
      <c r="P152" s="25">
        <f>E152+J152</f>
        <v>1011263305</v>
      </c>
    </row>
    <row r="153" spans="1:16" s="23" customFormat="1"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</row>
    <row r="154" spans="1:16" s="23" customFormat="1">
      <c r="D154" s="23" t="s">
        <v>297</v>
      </c>
      <c r="E154" s="26"/>
      <c r="F154" s="26"/>
      <c r="G154" s="26"/>
      <c r="H154" s="26"/>
      <c r="I154" s="26" t="s">
        <v>298</v>
      </c>
      <c r="J154" s="26"/>
      <c r="K154" s="26"/>
      <c r="L154" s="26"/>
      <c r="M154" s="26"/>
      <c r="N154" s="26"/>
      <c r="O154" s="26"/>
      <c r="P154" s="26"/>
    </row>
    <row r="155" spans="1:16">
      <c r="E155" s="5"/>
    </row>
    <row r="156" spans="1:16">
      <c r="D156" s="4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</row>
    <row r="157" spans="1:16">
      <c r="D157" s="4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</row>
    <row r="158" spans="1:16" s="27" customFormat="1">
      <c r="D158" s="29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</row>
    <row r="159" spans="1:16" s="27" customFormat="1">
      <c r="D159" s="29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</row>
  </sheetData>
  <mergeCells count="22">
    <mergeCell ref="J16:J18"/>
    <mergeCell ref="K16:K18"/>
    <mergeCell ref="L16:L18"/>
    <mergeCell ref="M16:N16"/>
    <mergeCell ref="M17:M18"/>
    <mergeCell ref="N17:N18"/>
    <mergeCell ref="A11:P11"/>
    <mergeCell ref="A12:P12"/>
    <mergeCell ref="A15:A18"/>
    <mergeCell ref="B15:B18"/>
    <mergeCell ref="C15:C18"/>
    <mergeCell ref="D15:D18"/>
    <mergeCell ref="E15:I15"/>
    <mergeCell ref="E16:E18"/>
    <mergeCell ref="F16:F18"/>
    <mergeCell ref="G16:H16"/>
    <mergeCell ref="O16:O18"/>
    <mergeCell ref="P15:P18"/>
    <mergeCell ref="G17:G18"/>
    <mergeCell ref="H17:H18"/>
    <mergeCell ref="I16:I18"/>
    <mergeCell ref="J15:O15"/>
  </mergeCells>
  <pageMargins left="0.19685039370078741" right="0.19685039370078741" top="0.59055118110236227" bottom="0.39370078740157483" header="0" footer="0"/>
  <pageSetup paperSize="9" scale="52" fitToHeight="50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Аркуш1!Заголовки_для_друку</vt:lpstr>
      <vt:lpstr>Аркуш1!Область_друку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220FU5</dc:creator>
  <cp:lastModifiedBy>Natasha-findep</cp:lastModifiedBy>
  <cp:lastPrinted>2024-01-10T14:20:10Z</cp:lastPrinted>
  <dcterms:created xsi:type="dcterms:W3CDTF">2023-12-16T13:37:11Z</dcterms:created>
  <dcterms:modified xsi:type="dcterms:W3CDTF">2024-01-11T07:06:44Z</dcterms:modified>
</cp:coreProperties>
</file>