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2_лютий\"/>
    </mc:Choice>
  </mc:AlternateContent>
  <bookViews>
    <workbookView xWindow="0" yWindow="0" windowWidth="9168" windowHeight="5112"/>
  </bookViews>
  <sheets>
    <sheet name="Аркуш1" sheetId="1" r:id="rId1"/>
  </sheets>
  <definedNames>
    <definedName name="_xlnm.Print_Titles" localSheetId="0">Аркуш1!$15:$19</definedName>
    <definedName name="_xlnm.Print_Area" localSheetId="0">Аркуш1!$A$1:$P$176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6" i="1" l="1"/>
  <c r="M146" i="1"/>
  <c r="N146" i="1"/>
  <c r="O146" i="1"/>
  <c r="K146" i="1"/>
  <c r="G146" i="1"/>
  <c r="H146" i="1"/>
  <c r="I146" i="1"/>
  <c r="F146" i="1"/>
  <c r="F150" i="1" l="1"/>
  <c r="P154" i="1"/>
  <c r="J154" i="1"/>
  <c r="E154" i="1"/>
  <c r="P153" i="1"/>
  <c r="J153" i="1"/>
  <c r="E153" i="1"/>
  <c r="J152" i="1"/>
  <c r="P152" i="1" s="1"/>
  <c r="E152" i="1"/>
  <c r="F171" i="1" l="1"/>
  <c r="G171" i="1"/>
  <c r="H171" i="1"/>
  <c r="I171" i="1"/>
  <c r="K171" i="1"/>
  <c r="L171" i="1"/>
  <c r="M171" i="1"/>
  <c r="N171" i="1"/>
  <c r="O171" i="1"/>
  <c r="F21" i="1"/>
  <c r="F33" i="1"/>
  <c r="I143" i="1" l="1"/>
  <c r="F139" i="1"/>
  <c r="F126" i="1"/>
  <c r="F111" i="1"/>
  <c r="F102" i="1"/>
  <c r="F91" i="1"/>
  <c r="F86" i="1"/>
  <c r="F69" i="1"/>
  <c r="F50" i="1"/>
  <c r="F42" i="1"/>
  <c r="F30" i="1"/>
  <c r="F29" i="1"/>
  <c r="F26" i="1"/>
  <c r="F25" i="1"/>
  <c r="F24" i="1"/>
  <c r="F28" i="1"/>
  <c r="F120" i="1" l="1"/>
  <c r="J182" i="1"/>
  <c r="E182" i="1"/>
  <c r="L155" i="1"/>
  <c r="M155" i="1"/>
  <c r="N155" i="1"/>
  <c r="G155" i="1"/>
  <c r="H155" i="1"/>
  <c r="I155" i="1"/>
  <c r="J160" i="1"/>
  <c r="E160" i="1"/>
  <c r="P160" i="1" l="1"/>
  <c r="J159" i="1"/>
  <c r="E159" i="1"/>
  <c r="E158" i="1"/>
  <c r="J158" i="1"/>
  <c r="P158" i="1" s="1"/>
  <c r="O157" i="1"/>
  <c r="O155" i="1" s="1"/>
  <c r="K157" i="1"/>
  <c r="K155" i="1" s="1"/>
  <c r="F157" i="1"/>
  <c r="F155" i="1" s="1"/>
  <c r="E149" i="1"/>
  <c r="F170" i="1"/>
  <c r="G170" i="1"/>
  <c r="H170" i="1"/>
  <c r="K170" i="1"/>
  <c r="L170" i="1"/>
  <c r="M170" i="1"/>
  <c r="N170" i="1"/>
  <c r="O170" i="1"/>
  <c r="L108" i="1"/>
  <c r="M108" i="1"/>
  <c r="N108" i="1"/>
  <c r="O108" i="1"/>
  <c r="K108" i="1"/>
  <c r="J113" i="1"/>
  <c r="F165" i="1"/>
  <c r="G165" i="1"/>
  <c r="H165" i="1"/>
  <c r="I165" i="1"/>
  <c r="K165" i="1"/>
  <c r="L165" i="1"/>
  <c r="M165" i="1"/>
  <c r="N165" i="1"/>
  <c r="O165" i="1"/>
  <c r="L123" i="1"/>
  <c r="L124" i="1"/>
  <c r="M124" i="1"/>
  <c r="M123" i="1" s="1"/>
  <c r="N124" i="1"/>
  <c r="N123" i="1" s="1"/>
  <c r="O124" i="1"/>
  <c r="O123" i="1" s="1"/>
  <c r="K124" i="1"/>
  <c r="K123" i="1" s="1"/>
  <c r="G124" i="1"/>
  <c r="H124" i="1"/>
  <c r="I124" i="1"/>
  <c r="F124" i="1"/>
  <c r="E135" i="1"/>
  <c r="J135" i="1"/>
  <c r="E127" i="1"/>
  <c r="E128" i="1"/>
  <c r="E129" i="1"/>
  <c r="E130" i="1"/>
  <c r="E131" i="1"/>
  <c r="E132" i="1"/>
  <c r="E133" i="1"/>
  <c r="E134" i="1"/>
  <c r="J127" i="1"/>
  <c r="J128" i="1"/>
  <c r="J129" i="1"/>
  <c r="J130" i="1"/>
  <c r="J131" i="1"/>
  <c r="P131" i="1" s="1"/>
  <c r="J132" i="1"/>
  <c r="P132" i="1" s="1"/>
  <c r="J133" i="1"/>
  <c r="J134" i="1"/>
  <c r="P134" i="1" s="1"/>
  <c r="I119" i="1"/>
  <c r="I170" i="1" s="1"/>
  <c r="J118" i="1"/>
  <c r="E118" i="1"/>
  <c r="F116" i="1"/>
  <c r="E113" i="1"/>
  <c r="F82" i="1"/>
  <c r="L48" i="1"/>
  <c r="M48" i="1"/>
  <c r="N48" i="1"/>
  <c r="H48" i="1"/>
  <c r="I48" i="1"/>
  <c r="E65" i="1"/>
  <c r="J65" i="1"/>
  <c r="P129" i="1" l="1"/>
  <c r="P159" i="1"/>
  <c r="J108" i="1"/>
  <c r="P135" i="1"/>
  <c r="P118" i="1"/>
  <c r="P133" i="1"/>
  <c r="P128" i="1"/>
  <c r="P127" i="1"/>
  <c r="P113" i="1"/>
  <c r="P130" i="1"/>
  <c r="P65" i="1"/>
  <c r="G59" i="1"/>
  <c r="F59" i="1"/>
  <c r="F56" i="1"/>
  <c r="G53" i="1"/>
  <c r="F53" i="1"/>
  <c r="G52" i="1"/>
  <c r="F52" i="1"/>
  <c r="O52" i="1"/>
  <c r="K52" i="1"/>
  <c r="O51" i="1"/>
  <c r="O48" i="1" s="1"/>
  <c r="K51" i="1"/>
  <c r="K48" i="1" s="1"/>
  <c r="G51" i="1"/>
  <c r="F51" i="1"/>
  <c r="F43" i="1"/>
  <c r="E40" i="1"/>
  <c r="J39" i="1"/>
  <c r="J40" i="1"/>
  <c r="E39" i="1"/>
  <c r="O34" i="1"/>
  <c r="K34" i="1"/>
  <c r="F34" i="1"/>
  <c r="F48" i="1" l="1"/>
  <c r="G48" i="1"/>
  <c r="P40" i="1"/>
  <c r="P39" i="1"/>
  <c r="F108" i="1"/>
  <c r="J157" i="1"/>
  <c r="E157" i="1"/>
  <c r="P157" i="1" l="1"/>
  <c r="E121" i="1"/>
  <c r="P121" i="1" s="1"/>
  <c r="F172" i="1" l="1"/>
  <c r="G172" i="1"/>
  <c r="H172" i="1"/>
  <c r="I172" i="1"/>
  <c r="K172" i="1"/>
  <c r="L172" i="1"/>
  <c r="M172" i="1"/>
  <c r="N172" i="1"/>
  <c r="O172" i="1"/>
  <c r="E155" i="1"/>
  <c r="E150" i="1"/>
  <c r="E148" i="1"/>
  <c r="E147" i="1"/>
  <c r="J155" i="1"/>
  <c r="O145" i="1"/>
  <c r="K145" i="1"/>
  <c r="F137" i="1"/>
  <c r="G108" i="1"/>
  <c r="H108" i="1"/>
  <c r="I108" i="1"/>
  <c r="F107" i="1"/>
  <c r="L100" i="1"/>
  <c r="M100" i="1"/>
  <c r="N100" i="1"/>
  <c r="O100" i="1"/>
  <c r="K100" i="1"/>
  <c r="G100" i="1"/>
  <c r="H100" i="1"/>
  <c r="I100" i="1"/>
  <c r="F100" i="1"/>
  <c r="F99" i="1" s="1"/>
  <c r="N89" i="1"/>
  <c r="O89" i="1"/>
  <c r="K89" i="1"/>
  <c r="G89" i="1"/>
  <c r="H89" i="1"/>
  <c r="I89" i="1"/>
  <c r="F89" i="1"/>
  <c r="F88" i="1" s="1"/>
  <c r="F84" i="1"/>
  <c r="F83" i="1" s="1"/>
  <c r="L84" i="1"/>
  <c r="M84" i="1"/>
  <c r="N84" i="1"/>
  <c r="O84" i="1"/>
  <c r="K84" i="1"/>
  <c r="G84" i="1"/>
  <c r="H84" i="1"/>
  <c r="I84" i="1"/>
  <c r="L67" i="1"/>
  <c r="M67" i="1"/>
  <c r="N67" i="1"/>
  <c r="O67" i="1"/>
  <c r="K67" i="1"/>
  <c r="G67" i="1"/>
  <c r="H67" i="1"/>
  <c r="I67" i="1"/>
  <c r="F67" i="1"/>
  <c r="E48" i="1"/>
  <c r="J45" i="1"/>
  <c r="E45" i="1"/>
  <c r="G168" i="1"/>
  <c r="H168" i="1"/>
  <c r="I168" i="1"/>
  <c r="K168" i="1"/>
  <c r="L168" i="1"/>
  <c r="M168" i="1"/>
  <c r="N168" i="1"/>
  <c r="O168" i="1"/>
  <c r="G167" i="1"/>
  <c r="H167" i="1"/>
  <c r="I167" i="1"/>
  <c r="K167" i="1"/>
  <c r="N167" i="1"/>
  <c r="O167" i="1"/>
  <c r="G166" i="1"/>
  <c r="H166" i="1"/>
  <c r="I166" i="1"/>
  <c r="K166" i="1"/>
  <c r="L166" i="1"/>
  <c r="M166" i="1"/>
  <c r="N166" i="1"/>
  <c r="O166" i="1"/>
  <c r="G164" i="1"/>
  <c r="H164" i="1"/>
  <c r="I164" i="1"/>
  <c r="K164" i="1"/>
  <c r="N164" i="1"/>
  <c r="O164" i="1"/>
  <c r="E146" i="1" l="1"/>
  <c r="E145" i="1" s="1"/>
  <c r="P155" i="1"/>
  <c r="E172" i="1"/>
  <c r="P45" i="1"/>
  <c r="F168" i="1" l="1"/>
  <c r="F167" i="1" l="1"/>
  <c r="F164" i="1" l="1"/>
  <c r="F166" i="1" l="1"/>
  <c r="M92" i="1" l="1"/>
  <c r="L92" i="1"/>
  <c r="L164" i="1" l="1"/>
  <c r="M164" i="1"/>
  <c r="L35" i="1" l="1"/>
  <c r="L169" i="1" s="1"/>
  <c r="M35" i="1"/>
  <c r="M169" i="1" s="1"/>
  <c r="N35" i="1"/>
  <c r="N169" i="1" s="1"/>
  <c r="O35" i="1"/>
  <c r="O169" i="1" s="1"/>
  <c r="K35" i="1"/>
  <c r="K169" i="1" s="1"/>
  <c r="G35" i="1"/>
  <c r="G169" i="1" s="1"/>
  <c r="H35" i="1"/>
  <c r="H169" i="1" s="1"/>
  <c r="I35" i="1"/>
  <c r="I169" i="1" s="1"/>
  <c r="F35" i="1"/>
  <c r="F169" i="1" s="1"/>
  <c r="J36" i="1"/>
  <c r="J37" i="1"/>
  <c r="J38" i="1"/>
  <c r="E37" i="1"/>
  <c r="E38" i="1"/>
  <c r="E36" i="1"/>
  <c r="P36" i="1" l="1"/>
  <c r="P37" i="1"/>
  <c r="P38" i="1"/>
  <c r="L22" i="1"/>
  <c r="M22" i="1"/>
  <c r="N22" i="1"/>
  <c r="O22" i="1"/>
  <c r="K22" i="1"/>
  <c r="J24" i="1"/>
  <c r="J25" i="1"/>
  <c r="J26" i="1"/>
  <c r="J23" i="1"/>
  <c r="E24" i="1"/>
  <c r="E25" i="1"/>
  <c r="E26" i="1"/>
  <c r="E23" i="1"/>
  <c r="P23" i="1" s="1"/>
  <c r="F22" i="1"/>
  <c r="H22" i="1"/>
  <c r="I22" i="1"/>
  <c r="G22" i="1"/>
  <c r="O21" i="1" l="1"/>
  <c r="O163" i="1"/>
  <c r="O173" i="1" s="1"/>
  <c r="O180" i="1" s="1"/>
  <c r="G21" i="1"/>
  <c r="G163" i="1"/>
  <c r="G173" i="1" s="1"/>
  <c r="G180" i="1" s="1"/>
  <c r="L163" i="1"/>
  <c r="N21" i="1"/>
  <c r="N163" i="1"/>
  <c r="N173" i="1" s="1"/>
  <c r="N180" i="1" s="1"/>
  <c r="K163" i="1"/>
  <c r="K173" i="1" s="1"/>
  <c r="K180" i="1" s="1"/>
  <c r="K21" i="1"/>
  <c r="M21" i="1"/>
  <c r="M163" i="1"/>
  <c r="I21" i="1"/>
  <c r="I163" i="1"/>
  <c r="I173" i="1" s="1"/>
  <c r="I180" i="1" s="1"/>
  <c r="H21" i="1"/>
  <c r="H163" i="1"/>
  <c r="H173" i="1" s="1"/>
  <c r="H180" i="1" s="1"/>
  <c r="F163" i="1"/>
  <c r="F173" i="1" s="1"/>
  <c r="F180" i="1" s="1"/>
  <c r="P26" i="1"/>
  <c r="P25" i="1"/>
  <c r="P24" i="1"/>
  <c r="O83" i="1"/>
  <c r="K83" i="1"/>
  <c r="L83" i="1"/>
  <c r="M83" i="1"/>
  <c r="N83" i="1"/>
  <c r="M66" i="1"/>
  <c r="N66" i="1"/>
  <c r="O66" i="1"/>
  <c r="K66" i="1"/>
  <c r="L66" i="1"/>
  <c r="M47" i="1"/>
  <c r="N47" i="1"/>
  <c r="L47" i="1"/>
  <c r="O47" i="1"/>
  <c r="K47" i="1"/>
  <c r="G145" i="1"/>
  <c r="H145" i="1"/>
  <c r="I145" i="1"/>
  <c r="F145" i="1"/>
  <c r="G136" i="1"/>
  <c r="G137" i="1"/>
  <c r="H137" i="1"/>
  <c r="H136" i="1" s="1"/>
  <c r="I137" i="1"/>
  <c r="I136" i="1" s="1"/>
  <c r="F136" i="1"/>
  <c r="G123" i="1"/>
  <c r="H123" i="1"/>
  <c r="I123" i="1"/>
  <c r="F123" i="1"/>
  <c r="G107" i="1"/>
  <c r="H107" i="1"/>
  <c r="I107" i="1"/>
  <c r="G99" i="1"/>
  <c r="H99" i="1"/>
  <c r="I99" i="1"/>
  <c r="G88" i="1"/>
  <c r="H88" i="1"/>
  <c r="I88" i="1"/>
  <c r="L46" i="1" l="1"/>
  <c r="L21" i="1" l="1"/>
  <c r="M96" i="1"/>
  <c r="L94" i="1"/>
  <c r="K88" i="1"/>
  <c r="N88" i="1"/>
  <c r="O88" i="1"/>
  <c r="J34" i="1"/>
  <c r="E34" i="1"/>
  <c r="L107" i="1"/>
  <c r="M107" i="1"/>
  <c r="N107" i="1"/>
  <c r="O107" i="1"/>
  <c r="K107" i="1"/>
  <c r="J122" i="1"/>
  <c r="E122" i="1"/>
  <c r="J46" i="1"/>
  <c r="E46" i="1"/>
  <c r="L167" i="1" l="1"/>
  <c r="L173" i="1" s="1"/>
  <c r="L180" i="1" s="1"/>
  <c r="L89" i="1"/>
  <c r="L88" i="1" s="1"/>
  <c r="M167" i="1"/>
  <c r="M173" i="1" s="1"/>
  <c r="M180" i="1" s="1"/>
  <c r="M89" i="1"/>
  <c r="M88" i="1" s="1"/>
  <c r="P122" i="1"/>
  <c r="P34" i="1"/>
  <c r="P46" i="1"/>
  <c r="J84" i="1" l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9" i="1"/>
  <c r="J110" i="1"/>
  <c r="J111" i="1"/>
  <c r="J112" i="1"/>
  <c r="J114" i="1"/>
  <c r="J115" i="1"/>
  <c r="J116" i="1"/>
  <c r="J117" i="1"/>
  <c r="J119" i="1"/>
  <c r="J120" i="1"/>
  <c r="J123" i="1"/>
  <c r="J124" i="1"/>
  <c r="J125" i="1"/>
  <c r="J126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68" i="1"/>
  <c r="G66" i="1"/>
  <c r="I66" i="1"/>
  <c r="F66" i="1"/>
  <c r="E66" i="1" s="1"/>
  <c r="H66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49" i="1"/>
  <c r="G47" i="1"/>
  <c r="H47" i="1"/>
  <c r="I47" i="1"/>
  <c r="J27" i="1"/>
  <c r="J28" i="1"/>
  <c r="J29" i="1"/>
  <c r="J30" i="1"/>
  <c r="J31" i="1"/>
  <c r="J32" i="1"/>
  <c r="J33" i="1"/>
  <c r="J35" i="1"/>
  <c r="J41" i="1"/>
  <c r="J42" i="1"/>
  <c r="J43" i="1"/>
  <c r="J44" i="1"/>
  <c r="J22" i="1"/>
  <c r="J21" i="1"/>
  <c r="L20" i="1"/>
  <c r="M20" i="1"/>
  <c r="M161" i="1" s="1"/>
  <c r="M177" i="1" s="1"/>
  <c r="N20" i="1"/>
  <c r="N161" i="1" s="1"/>
  <c r="N177" i="1" s="1"/>
  <c r="O20" i="1"/>
  <c r="K20" i="1"/>
  <c r="K161" i="1" s="1"/>
  <c r="K177" i="1" s="1"/>
  <c r="G20" i="1"/>
  <c r="H20" i="1"/>
  <c r="I20" i="1"/>
  <c r="F20" i="1"/>
  <c r="E139" i="1"/>
  <c r="E140" i="1"/>
  <c r="E141" i="1"/>
  <c r="E142" i="1"/>
  <c r="E143" i="1"/>
  <c r="E144" i="1"/>
  <c r="E126" i="1"/>
  <c r="E110" i="1"/>
  <c r="E111" i="1"/>
  <c r="E112" i="1"/>
  <c r="E114" i="1"/>
  <c r="E115" i="1"/>
  <c r="E116" i="1"/>
  <c r="E117" i="1"/>
  <c r="E119" i="1"/>
  <c r="E120" i="1"/>
  <c r="E102" i="1"/>
  <c r="E103" i="1"/>
  <c r="E104" i="1"/>
  <c r="E105" i="1"/>
  <c r="E106" i="1"/>
  <c r="E91" i="1"/>
  <c r="E92" i="1"/>
  <c r="E93" i="1"/>
  <c r="E94" i="1"/>
  <c r="E95" i="1"/>
  <c r="E96" i="1"/>
  <c r="E97" i="1"/>
  <c r="E98" i="1"/>
  <c r="E86" i="1"/>
  <c r="E87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138" i="1"/>
  <c r="E137" i="1"/>
  <c r="E136" i="1"/>
  <c r="E125" i="1"/>
  <c r="E124" i="1"/>
  <c r="E123" i="1"/>
  <c r="E109" i="1"/>
  <c r="E108" i="1"/>
  <c r="E107" i="1"/>
  <c r="E101" i="1"/>
  <c r="E100" i="1"/>
  <c r="E99" i="1"/>
  <c r="E90" i="1"/>
  <c r="E89" i="1"/>
  <c r="E88" i="1"/>
  <c r="E85" i="1"/>
  <c r="E84" i="1"/>
  <c r="E83" i="1"/>
  <c r="E68" i="1"/>
  <c r="E67" i="1"/>
  <c r="E49" i="1"/>
  <c r="E27" i="1"/>
  <c r="E28" i="1"/>
  <c r="E29" i="1"/>
  <c r="E30" i="1"/>
  <c r="E31" i="1"/>
  <c r="E32" i="1"/>
  <c r="E33" i="1"/>
  <c r="E35" i="1"/>
  <c r="E41" i="1"/>
  <c r="E42" i="1"/>
  <c r="E43" i="1"/>
  <c r="E44" i="1"/>
  <c r="E22" i="1"/>
  <c r="E21" i="1"/>
  <c r="J168" i="1" l="1"/>
  <c r="J171" i="1"/>
  <c r="E171" i="1"/>
  <c r="E165" i="1"/>
  <c r="J165" i="1"/>
  <c r="E170" i="1"/>
  <c r="J170" i="1"/>
  <c r="E169" i="1"/>
  <c r="J169" i="1"/>
  <c r="P108" i="1"/>
  <c r="J172" i="1"/>
  <c r="P172" i="1" s="1"/>
  <c r="E168" i="1"/>
  <c r="G161" i="1"/>
  <c r="G177" i="1" s="1"/>
  <c r="J164" i="1"/>
  <c r="E167" i="1"/>
  <c r="J167" i="1"/>
  <c r="E163" i="1"/>
  <c r="J166" i="1"/>
  <c r="E166" i="1"/>
  <c r="E164" i="1"/>
  <c r="J163" i="1"/>
  <c r="I161" i="1"/>
  <c r="I177" i="1" s="1"/>
  <c r="F47" i="1"/>
  <c r="E47" i="1" s="1"/>
  <c r="H161" i="1"/>
  <c r="H177" i="1" s="1"/>
  <c r="J83" i="1"/>
  <c r="P83" i="1" s="1"/>
  <c r="J47" i="1"/>
  <c r="O161" i="1"/>
  <c r="O177" i="1" s="1"/>
  <c r="P21" i="1"/>
  <c r="J66" i="1"/>
  <c r="P66" i="1" s="1"/>
  <c r="J67" i="1"/>
  <c r="P67" i="1" s="1"/>
  <c r="J48" i="1"/>
  <c r="P48" i="1" s="1"/>
  <c r="J20" i="1"/>
  <c r="L161" i="1"/>
  <c r="L177" i="1" s="1"/>
  <c r="E20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26" i="1"/>
  <c r="P125" i="1"/>
  <c r="P124" i="1"/>
  <c r="P123" i="1"/>
  <c r="P120" i="1"/>
  <c r="P119" i="1"/>
  <c r="P117" i="1"/>
  <c r="P116" i="1"/>
  <c r="P115" i="1"/>
  <c r="P114" i="1"/>
  <c r="P112" i="1"/>
  <c r="P111" i="1"/>
  <c r="P110" i="1"/>
  <c r="P109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4" i="1"/>
  <c r="P43" i="1"/>
  <c r="P42" i="1"/>
  <c r="P41" i="1"/>
  <c r="P35" i="1"/>
  <c r="P33" i="1"/>
  <c r="P32" i="1"/>
  <c r="P31" i="1"/>
  <c r="P30" i="1"/>
  <c r="P29" i="1"/>
  <c r="P28" i="1"/>
  <c r="P27" i="1"/>
  <c r="P22" i="1"/>
  <c r="P168" i="1" l="1"/>
  <c r="P47" i="1"/>
  <c r="P169" i="1"/>
  <c r="P164" i="1"/>
  <c r="P171" i="1"/>
  <c r="P163" i="1"/>
  <c r="P170" i="1"/>
  <c r="J173" i="1"/>
  <c r="J180" i="1" s="1"/>
  <c r="J183" i="1" s="1"/>
  <c r="P167" i="1"/>
  <c r="P166" i="1"/>
  <c r="E173" i="1"/>
  <c r="P165" i="1"/>
  <c r="F161" i="1"/>
  <c r="P20" i="1"/>
  <c r="J161" i="1"/>
  <c r="J177" i="1" l="1"/>
  <c r="E161" i="1"/>
  <c r="E177" i="1" s="1"/>
  <c r="F177" i="1"/>
  <c r="E180" i="1"/>
  <c r="E183" i="1" s="1"/>
  <c r="P173" i="1"/>
  <c r="P161" i="1" l="1"/>
  <c r="P177" i="1" s="1"/>
  <c r="P180" i="1"/>
</calcChain>
</file>

<file path=xl/sharedStrings.xml><?xml version="1.0" encoding="utf-8"?>
<sst xmlns="http://schemas.openxmlformats.org/spreadsheetml/2006/main" count="555" uniqueCount="358">
  <si>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</si>
  <si>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</si>
  <si>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</si>
  <si>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</si>
  <si>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</si>
  <si>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</si>
  <si>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</si>
  <si>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</si>
  <si>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</si>
  <si>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</si>
  <si>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</si>
  <si>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</si>
  <si>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</si>
  <si>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</si>
  <si>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</si>
  <si>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</si>
  <si>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</si>
  <si>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</si>
  <si>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</si>
  <si>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</si>
  <si>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</si>
  <si>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</si>
  <si>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</si>
  <si>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</si>
  <si>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</si>
  <si>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</si>
  <si>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</si>
  <si>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</si>
  <si>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</si>
  <si>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</si>
  <si>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</si>
  <si>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</si>
  <si>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</si>
  <si>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</si>
  <si>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</si>
  <si>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</si>
  <si>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</si>
  <si>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</si>
  <si>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</si>
  <si>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</si>
  <si>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</si>
  <si>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</si>
  <si>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</si>
  <si>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</si>
  <si>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</si>
  <si>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</si>
  <si>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</si>
  <si>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</si>
  <si>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</si>
  <si>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</si>
  <si>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</si>
  <si>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</si>
  <si>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</si>
  <si>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</si>
  <si>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</si>
  <si>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</si>
  <si>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</si>
  <si>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</si>
  <si>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</si>
  <si>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</si>
  <si>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</si>
  <si>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</si>
  <si>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</si>
  <si>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</si>
  <si>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</si>
  <si>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</si>
  <si>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</si>
  <si>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</si>
  <si>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</si>
  <si>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</si>
  <si>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</si>
  <si>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</si>
  <si>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</si>
  <si>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</si>
  <si>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</si>
  <si>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</si>
  <si>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</si>
  <si>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</si>
  <si>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</si>
  <si>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</si>
  <si>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</si>
  <si>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</si>
  <si>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</si>
  <si>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</si>
  <si>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</si>
  <si>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</si>
  <si>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</si>
  <si>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</si>
  <si>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</si>
  <si>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</si>
  <si>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</si>
  <si>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</si>
  <si>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</si>
  <si>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</si>
  <si>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</si>
  <si>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</si>
  <si>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</si>
  <si>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</si>
  <si>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</si>
  <si>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</si>
  <si>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</si>
  <si>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</si>
  <si>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</si>
  <si>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</si>
  <si>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</si>
  <si>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</si>
  <si>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</si>
  <si>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</si>
  <si>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</si>
  <si>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</si>
  <si>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</si>
  <si>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</si>
  <si>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</si>
  <si>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</si>
  <si>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</si>
  <si>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</si>
  <si>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</si>
  <si>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</si>
  <si>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</si>
  <si>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</si>
  <si>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</si>
  <si>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</si>
  <si>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</si>
  <si>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</si>
  <si>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</si>
  <si>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</si>
  <si>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</si>
  <si>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</si>
  <si>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</si>
  <si>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</si>
  <si>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</si>
  <si>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</si>
  <si>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</si>
  <si>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</si>
  <si>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</si>
  <si>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</si>
  <si>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</si>
  <si>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</si>
  <si>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</si>
  <si>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</si>
  <si>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</si>
  <si>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</si>
  <si>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</si>
  <si>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</si>
  <si>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</si>
  <si>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</si>
  <si>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</si>
  <si>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</si>
  <si>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</si>
  <si>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</si>
  <si>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</si>
  <si>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</si>
  <si>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</si>
  <si>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</si>
  <si>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</si>
  <si>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</si>
  <si>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</si>
  <si>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</si>
  <si>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</si>
  <si>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</si>
  <si>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</si>
  <si>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</si>
  <si>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</si>
  <si>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</si>
  <si>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</si>
  <si>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</si>
  <si>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</si>
  <si>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</si>
  <si>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</si>
  <si>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</si>
  <si>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</si>
  <si>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</si>
  <si>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</si>
  <si>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</si>
  <si>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</si>
  <si>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</si>
  <si>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</si>
  <si>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</si>
  <si>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</si>
  <si>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</si>
  <si>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</si>
  <si>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</si>
  <si>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</si>
  <si>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</si>
  <si>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</si>
  <si>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</si>
  <si>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</si>
  <si>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</si>
  <si>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</si>
  <si>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</si>
  <si>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</si>
  <si>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</si>
  <si>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</si>
  <si>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</si>
  <si>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</si>
  <si>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</si>
  <si>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</si>
  <si>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</si>
  <si>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</si>
  <si>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</si>
  <si>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</si>
  <si>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</si>
  <si>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</si>
  <si>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</si>
  <si>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</si>
  <si>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</si>
  <si>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</si>
  <si>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</si>
  <si>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</si>
  <si>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</si>
  <si>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</si>
  <si>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</si>
  <si>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</si>
  <si>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</si>
  <si>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</si>
  <si>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</si>
  <si>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</si>
  <si>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</si>
  <si>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</si>
  <si>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</si>
  <si>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</si>
  <si>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</si>
  <si>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</si>
  <si>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</si>
  <si>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</si>
  <si>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</si>
  <si>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</si>
  <si>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</si>
  <si>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</si>
  <si>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</si>
  <si>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</si>
  <si>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</si>
  <si>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</si>
  <si>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</si>
  <si>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</si>
  <si>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</si>
  <si>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</si>
  <si>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</si>
  <si>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</si>
  <si>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</si>
  <si>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</si>
  <si>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</si>
  <si>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</si>
  <si>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</si>
  <si>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</si>
  <si>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</si>
  <si>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</si>
  <si>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</si>
  <si>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</si>
  <si>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</si>
  <si>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</si>
  <si>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</si>
  <si>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</si>
  <si>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</si>
  <si>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</si>
  <si>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</si>
  <si>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</si>
  <si>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</si>
  <si>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</si>
  <si>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</si>
  <si>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</si>
  <si>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</si>
  <si>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</si>
  <si>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</si>
  <si>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</si>
  <si>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</si>
  <si>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</si>
  <si>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</si>
  <si>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</si>
  <si>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</si>
  <si>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</si>
  <si>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</si>
  <si>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</si>
  <si>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</si>
  <si>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</si>
  <si>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</si>
  <si>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</si>
  <si>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</si>
  <si>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</si>
  <si>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</si>
  <si>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</si>
  <si>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</si>
  <si>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</si>
  <si>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</si>
  <si>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</si>
  <si>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</si>
  <si>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</si>
  <si>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</si>
  <si>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</si>
  <si>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</si>
  <si>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</si>
  <si>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</si>
  <si>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</si>
  <si>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</si>
  <si>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</si>
  <si>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</si>
  <si>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</si>
  <si>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Начальник фінансового управління</t>
  </si>
  <si>
    <t>Ольга ЯКОВЕНКО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</si>
  <si>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</si>
  <si>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</si>
  <si>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</si>
  <si>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від 22.12.2023  № 522 - VIII"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</si>
  <si>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</si>
  <si>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</si>
  <si>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</si>
  <si>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</si>
  <si>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</si>
  <si>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</si>
  <si>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</si>
  <si>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</si>
  <si>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</si>
  <si>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</si>
  <si>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</si>
  <si>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</si>
  <si>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</si>
  <si>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</si>
  <si>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</si>
  <si>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</si>
  <si>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</si>
  <si>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9000</t>
  </si>
  <si>
    <t>Міжбюджетні трансферти</t>
  </si>
  <si>
    <t>оплата праці і нарахування на заробітну плату</t>
  </si>
  <si>
    <t>попереднє значення</t>
  </si>
  <si>
    <t>зміни</t>
  </si>
  <si>
    <t>перевірка (повинно бути нуль)</t>
  </si>
  <si>
    <t>0218240</t>
  </si>
  <si>
    <t>"Додаток 3</t>
  </si>
  <si>
    <t>1218240</t>
  </si>
  <si>
    <t>Субвенція з місцевого бюджету державному бюджету на виконання програм соціально-економічного розвитку регіонів, всього -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</si>
  <si>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</si>
  <si>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Інша діяльність</t>
  </si>
  <si>
    <t>від                   02.2024 №          -  VIII</t>
  </si>
  <si>
    <t>0217350</t>
  </si>
  <si>
    <t>0217640</t>
  </si>
  <si>
    <t>Заходи з енергозбереження</t>
  </si>
  <si>
    <t>0470</t>
  </si>
  <si>
    <t>0618110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</si>
  <si>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</si>
  <si>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6013</t>
  </si>
  <si>
    <t>Забезпечення діяльності водопровідно-каналізаційного господарства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</si>
  <si>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</si>
  <si>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</si>
  <si>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7310</t>
  </si>
  <si>
    <t>Будівництво об'єктів житлово-комунального господарства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</si>
  <si>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</si>
  <si>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</si>
  <si>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</si>
  <si>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</si>
  <si>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7640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</si>
  <si>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</si>
  <si>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</si>
  <si>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</si>
  <si>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Додаток 3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</si>
  <si>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</si>
  <si>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в т.ч. за програмами: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</si>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</sst>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.00_ ;\-#,##0.00\ "/>
    <numFmt numFmtId="166" formatCode="#,##0.000"/>
  </numFmts>
  <fonts count="10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3"/>
  <sheetViews>
    <sheetView tabSelected="1" view="pageBreakPreview" zoomScale="70" zoomScaleNormal="70" zoomScaleSheetLayoutView="70" workbookViewId="0">
      <pane xSplit="4" ySplit="19" topLeftCell="E155" activePane="bottomRight" state="frozen"/>
      <selection pane="topRight" activeCell="E1" sqref="E1"/>
      <selection pane="bottomLeft" activeCell="A20" sqref="A20"/>
      <selection pane="bottomRight" activeCell="K146" sqref="K146:O146"/>
    </sheetView>
  </sheetViews>
  <sheetFormatPr defaultColWidth="8.88671875" defaultRowHeight="15.6"/>
  <cols>
    <col min="1" max="3" width="12.109375" style="2" customWidth="1"/>
    <col min="4" max="4" width="40.6640625" style="2" customWidth="1"/>
    <col min="5" max="15" width="15.6640625" style="2" customWidth="1"/>
    <col min="16" max="16" width="17.5546875" style="2" customWidth="1"/>
    <col min="17" max="16384" width="8.88671875" style="2"/>
  </cols>
  <sheetData>
    <row r="1" spans="1:16">
      <c r="M1" s="2" t="s">
        <v>353</v>
      </c>
    </row>
    <row r="2" spans="1:16">
      <c r="M2" s="2" t="s">
        <v>300</v>
      </c>
    </row>
    <row r="3" spans="1:16">
      <c r="M3" s="2" t="s">
        <v>299</v>
      </c>
    </row>
    <row r="4" spans="1:16">
      <c r="M4" s="2" t="s">
        <v>332</v>
      </c>
    </row>
    <row r="6" spans="1:16" ht="20.399999999999999" customHeight="1">
      <c r="M6" s="23" t="s">
        <v>327</v>
      </c>
    </row>
    <row r="7" spans="1:16" ht="20.399999999999999" customHeight="1">
      <c r="M7" s="2" t="s">
        <v>300</v>
      </c>
    </row>
    <row r="8" spans="1:16" ht="20.399999999999999" customHeight="1">
      <c r="M8" s="2" t="s">
        <v>299</v>
      </c>
    </row>
    <row r="9" spans="1:16" ht="20.399999999999999" customHeight="1">
      <c r="M9" s="2" t="s">
        <v>302</v>
      </c>
    </row>
    <row r="11" spans="1:16">
      <c r="A11" s="34" t="s">
        <v>0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>
      <c r="A12" s="34" t="s">
        <v>301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>
      <c r="A13" s="3" t="s">
        <v>1</v>
      </c>
    </row>
    <row r="14" spans="1:16">
      <c r="A14" s="2" t="s">
        <v>2</v>
      </c>
      <c r="P14" s="4" t="s">
        <v>3</v>
      </c>
    </row>
    <row r="15" spans="1:16" ht="26.4" customHeight="1">
      <c r="A15" s="36" t="s">
        <v>4</v>
      </c>
      <c r="B15" s="36" t="s">
        <v>5</v>
      </c>
      <c r="C15" s="36" t="s">
        <v>6</v>
      </c>
      <c r="D15" s="33" t="s">
        <v>7</v>
      </c>
      <c r="E15" s="33" t="s">
        <v>8</v>
      </c>
      <c r="F15" s="33"/>
      <c r="G15" s="33"/>
      <c r="H15" s="33"/>
      <c r="I15" s="33"/>
      <c r="J15" s="33" t="s">
        <v>14</v>
      </c>
      <c r="K15" s="33"/>
      <c r="L15" s="33"/>
      <c r="M15" s="33"/>
      <c r="N15" s="33"/>
      <c r="O15" s="33"/>
      <c r="P15" s="33" t="s">
        <v>16</v>
      </c>
    </row>
    <row r="16" spans="1:16" ht="26.4" customHeight="1">
      <c r="A16" s="36"/>
      <c r="B16" s="36"/>
      <c r="C16" s="36"/>
      <c r="D16" s="33"/>
      <c r="E16" s="33" t="s">
        <v>9</v>
      </c>
      <c r="F16" s="33" t="s">
        <v>10</v>
      </c>
      <c r="G16" s="33" t="s">
        <v>11</v>
      </c>
      <c r="H16" s="33"/>
      <c r="I16" s="33" t="s">
        <v>13</v>
      </c>
      <c r="J16" s="33" t="s">
        <v>9</v>
      </c>
      <c r="K16" s="33" t="s">
        <v>15</v>
      </c>
      <c r="L16" s="33" t="s">
        <v>10</v>
      </c>
      <c r="M16" s="33" t="s">
        <v>11</v>
      </c>
      <c r="N16" s="33"/>
      <c r="O16" s="33" t="s">
        <v>13</v>
      </c>
      <c r="P16" s="33"/>
    </row>
    <row r="17" spans="1:16" ht="30.6" customHeight="1">
      <c r="A17" s="36"/>
      <c r="B17" s="36"/>
      <c r="C17" s="36"/>
      <c r="D17" s="33"/>
      <c r="E17" s="33"/>
      <c r="F17" s="33"/>
      <c r="G17" s="33" t="s">
        <v>322</v>
      </c>
      <c r="H17" s="33" t="s">
        <v>12</v>
      </c>
      <c r="I17" s="33"/>
      <c r="J17" s="33"/>
      <c r="K17" s="33"/>
      <c r="L17" s="33"/>
      <c r="M17" s="33" t="s">
        <v>322</v>
      </c>
      <c r="N17" s="33" t="s">
        <v>12</v>
      </c>
      <c r="O17" s="33"/>
      <c r="P17" s="33"/>
    </row>
    <row r="18" spans="1:16" ht="31.2" customHeight="1">
      <c r="A18" s="36"/>
      <c r="B18" s="36"/>
      <c r="C18" s="36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</row>
    <row r="19" spans="1:16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</row>
    <row r="20" spans="1:16" ht="46.8">
      <c r="A20" s="8" t="s">
        <v>17</v>
      </c>
      <c r="B20" s="8" t="s">
        <v>18</v>
      </c>
      <c r="C20" s="8" t="s">
        <v>18</v>
      </c>
      <c r="D20" s="9" t="s">
        <v>19</v>
      </c>
      <c r="E20" s="10">
        <f>F20+I20</f>
        <v>153581997</v>
      </c>
      <c r="F20" s="10">
        <f>F21</f>
        <v>153321997</v>
      </c>
      <c r="G20" s="10">
        <f>G21</f>
        <v>80470100</v>
      </c>
      <c r="H20" s="10">
        <f>H21</f>
        <v>5313300</v>
      </c>
      <c r="I20" s="10">
        <f>I21</f>
        <v>260000</v>
      </c>
      <c r="J20" s="10">
        <f>L20+O20</f>
        <v>5329505</v>
      </c>
      <c r="K20" s="10">
        <f>K21</f>
        <v>5090905</v>
      </c>
      <c r="L20" s="10">
        <f>L21</f>
        <v>238600</v>
      </c>
      <c r="M20" s="10">
        <f>M21</f>
        <v>0</v>
      </c>
      <c r="N20" s="10">
        <f>N21</f>
        <v>0</v>
      </c>
      <c r="O20" s="10">
        <f>O21</f>
        <v>5090905</v>
      </c>
      <c r="P20" s="10">
        <f t="shared" ref="P20:P63" si="0">E20 + J20</f>
        <v>158911502</v>
      </c>
    </row>
    <row r="21" spans="1:16" ht="46.8">
      <c r="A21" s="8" t="s">
        <v>20</v>
      </c>
      <c r="B21" s="8" t="s">
        <v>18</v>
      </c>
      <c r="C21" s="8" t="s">
        <v>18</v>
      </c>
      <c r="D21" s="9" t="s">
        <v>19</v>
      </c>
      <c r="E21" s="10">
        <f>F21+I21</f>
        <v>153581997</v>
      </c>
      <c r="F21" s="10">
        <f>SUM(F22:F46)-F23-F24-F25-F26-F36-F37-F38</f>
        <v>153321997</v>
      </c>
      <c r="G21" s="10">
        <f>SUM(G22:G46)-G23-G24-G25-G26-G36-G37-G38</f>
        <v>80470100</v>
      </c>
      <c r="H21" s="10">
        <f>SUM(H22:H46)-H23-H24-H25-H26-H36-H37-H38</f>
        <v>5313300</v>
      </c>
      <c r="I21" s="10">
        <f>SUM(I22:I46)-I23-I24-I25-I26-I36-I37-I38</f>
        <v>260000</v>
      </c>
      <c r="J21" s="10">
        <f>L21+O21</f>
        <v>5329505</v>
      </c>
      <c r="K21" s="10">
        <f>SUM(K22:K46)-K23-K24-K25-K26-K36-K37-K38</f>
        <v>5090905</v>
      </c>
      <c r="L21" s="10">
        <f>SUM(L22:L46)-L23-L24-L25-L26-L36-L37-L38</f>
        <v>238600</v>
      </c>
      <c r="M21" s="10">
        <f>SUM(M22:M46)-M23-M24-M25-M26-M36-M37-M38</f>
        <v>0</v>
      </c>
      <c r="N21" s="10">
        <f>SUM(N22:N46)-N23-N24-N25-N26-N36-N37-N38</f>
        <v>0</v>
      </c>
      <c r="O21" s="10">
        <f>SUM(O22:O46)-O23-O24-O25-O26-O36-O37-O38</f>
        <v>5090905</v>
      </c>
      <c r="P21" s="10">
        <f>E21 + J21</f>
        <v>158911502</v>
      </c>
    </row>
    <row r="22" spans="1:16" ht="93.6">
      <c r="A22" s="7" t="s">
        <v>21</v>
      </c>
      <c r="B22" s="7" t="s">
        <v>22</v>
      </c>
      <c r="C22" s="7" t="s">
        <v>23</v>
      </c>
      <c r="D22" s="11" t="s">
        <v>24</v>
      </c>
      <c r="E22" s="12">
        <f>F22+I22</f>
        <v>74232400</v>
      </c>
      <c r="F22" s="12">
        <f>F23+F24+F25+F26</f>
        <v>74232400</v>
      </c>
      <c r="G22" s="12">
        <f>G23+G24+G25+G26</f>
        <v>63820200</v>
      </c>
      <c r="H22" s="12">
        <f t="shared" ref="H22:I22" si="1">H23+H24+H25+H26</f>
        <v>4986300</v>
      </c>
      <c r="I22" s="12">
        <f t="shared" si="1"/>
        <v>0</v>
      </c>
      <c r="J22" s="12">
        <f>L22+O22</f>
        <v>138600</v>
      </c>
      <c r="K22" s="12">
        <f>K23+K24+K25+K26</f>
        <v>0</v>
      </c>
      <c r="L22" s="12">
        <f t="shared" ref="L22:O22" si="2">L23+L24+L25+L26</f>
        <v>138600</v>
      </c>
      <c r="M22" s="12">
        <f t="shared" si="2"/>
        <v>0</v>
      </c>
      <c r="N22" s="12">
        <f t="shared" si="2"/>
        <v>0</v>
      </c>
      <c r="O22" s="12">
        <f t="shared" si="2"/>
        <v>0</v>
      </c>
      <c r="P22" s="12">
        <f t="shared" si="0"/>
        <v>74371000</v>
      </c>
    </row>
    <row r="23" spans="1:16" s="6" customFormat="1" ht="46.8">
      <c r="A23" s="13"/>
      <c r="B23" s="13"/>
      <c r="C23" s="13"/>
      <c r="D23" s="1" t="s">
        <v>19</v>
      </c>
      <c r="E23" s="14">
        <f>F23+I23</f>
        <v>66352700</v>
      </c>
      <c r="F23" s="14">
        <v>66352700</v>
      </c>
      <c r="G23" s="14">
        <v>57122400</v>
      </c>
      <c r="H23" s="14">
        <v>4610900</v>
      </c>
      <c r="I23" s="14"/>
      <c r="J23" s="14">
        <f>L23+O23</f>
        <v>138598</v>
      </c>
      <c r="K23" s="14"/>
      <c r="L23" s="14">
        <v>138598</v>
      </c>
      <c r="M23" s="14"/>
      <c r="N23" s="14"/>
      <c r="O23" s="14"/>
      <c r="P23" s="14">
        <f t="shared" si="0"/>
        <v>66491298</v>
      </c>
    </row>
    <row r="24" spans="1:16" s="6" customFormat="1" ht="46.8">
      <c r="A24" s="13"/>
      <c r="B24" s="13"/>
      <c r="C24" s="13"/>
      <c r="D24" s="1" t="s">
        <v>293</v>
      </c>
      <c r="E24" s="14">
        <f t="shared" ref="E24:E26" si="3">F24+I24</f>
        <v>3206600</v>
      </c>
      <c r="F24" s="14">
        <f>3206600</f>
        <v>3206600</v>
      </c>
      <c r="G24" s="14">
        <v>2744700</v>
      </c>
      <c r="H24" s="14">
        <v>171700</v>
      </c>
      <c r="I24" s="14"/>
      <c r="J24" s="14">
        <f t="shared" ref="J24:J26" si="4">L24+O24</f>
        <v>1</v>
      </c>
      <c r="K24" s="14"/>
      <c r="L24" s="14">
        <v>1</v>
      </c>
      <c r="M24" s="14"/>
      <c r="N24" s="14"/>
      <c r="O24" s="14"/>
      <c r="P24" s="14">
        <f t="shared" si="0"/>
        <v>3206601</v>
      </c>
    </row>
    <row r="25" spans="1:16" s="6" customFormat="1" ht="62.4">
      <c r="A25" s="13"/>
      <c r="B25" s="13"/>
      <c r="C25" s="13"/>
      <c r="D25" s="1" t="s">
        <v>294</v>
      </c>
      <c r="E25" s="14">
        <f t="shared" si="3"/>
        <v>2157300</v>
      </c>
      <c r="F25" s="14">
        <f>2157300</f>
        <v>2157300</v>
      </c>
      <c r="G25" s="14">
        <v>1819000</v>
      </c>
      <c r="H25" s="14">
        <v>91600</v>
      </c>
      <c r="I25" s="14"/>
      <c r="J25" s="14">
        <f t="shared" si="4"/>
        <v>0</v>
      </c>
      <c r="K25" s="14"/>
      <c r="L25" s="14"/>
      <c r="M25" s="14"/>
      <c r="N25" s="14"/>
      <c r="O25" s="14"/>
      <c r="P25" s="14">
        <f t="shared" si="0"/>
        <v>2157300</v>
      </c>
    </row>
    <row r="26" spans="1:16" s="6" customFormat="1" ht="46.8">
      <c r="A26" s="13"/>
      <c r="B26" s="13"/>
      <c r="C26" s="13"/>
      <c r="D26" s="1" t="s">
        <v>295</v>
      </c>
      <c r="E26" s="14">
        <f t="shared" si="3"/>
        <v>2515800</v>
      </c>
      <c r="F26" s="14">
        <f>2515800</f>
        <v>2515800</v>
      </c>
      <c r="G26" s="14">
        <v>2134100</v>
      </c>
      <c r="H26" s="14">
        <v>112100</v>
      </c>
      <c r="I26" s="14"/>
      <c r="J26" s="14">
        <f t="shared" si="4"/>
        <v>1</v>
      </c>
      <c r="K26" s="14"/>
      <c r="L26" s="14">
        <v>1</v>
      </c>
      <c r="M26" s="14"/>
      <c r="N26" s="14"/>
      <c r="O26" s="14"/>
      <c r="P26" s="14">
        <f t="shared" si="0"/>
        <v>2515801</v>
      </c>
    </row>
    <row r="27" spans="1:16" ht="46.8">
      <c r="A27" s="7" t="s">
        <v>25</v>
      </c>
      <c r="B27" s="7" t="s">
        <v>26</v>
      </c>
      <c r="C27" s="7" t="s">
        <v>27</v>
      </c>
      <c r="D27" s="11" t="s">
        <v>28</v>
      </c>
      <c r="E27" s="12">
        <f t="shared" ref="E27:E46" si="5">F27+I27</f>
        <v>50000</v>
      </c>
      <c r="F27" s="12">
        <v>50000</v>
      </c>
      <c r="G27" s="12">
        <v>0</v>
      </c>
      <c r="H27" s="12">
        <v>0</v>
      </c>
      <c r="I27" s="12">
        <v>0</v>
      </c>
      <c r="J27" s="12">
        <f t="shared" ref="J27:J46" si="6">L27+O27</f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0"/>
        <v>50000</v>
      </c>
    </row>
    <row r="28" spans="1:16" ht="31.2">
      <c r="A28" s="7" t="s">
        <v>29</v>
      </c>
      <c r="B28" s="7" t="s">
        <v>30</v>
      </c>
      <c r="C28" s="7" t="s">
        <v>31</v>
      </c>
      <c r="D28" s="11" t="s">
        <v>32</v>
      </c>
      <c r="E28" s="12">
        <f t="shared" si="5"/>
        <v>3232000</v>
      </c>
      <c r="F28" s="12">
        <f>3265000-33000</f>
        <v>3232000</v>
      </c>
      <c r="G28" s="12">
        <v>0</v>
      </c>
      <c r="H28" s="12">
        <v>0</v>
      </c>
      <c r="I28" s="12">
        <v>0</v>
      </c>
      <c r="J28" s="12">
        <f t="shared" si="6"/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0"/>
        <v>3232000</v>
      </c>
    </row>
    <row r="29" spans="1:16" ht="31.2">
      <c r="A29" s="7" t="s">
        <v>33</v>
      </c>
      <c r="B29" s="7" t="s">
        <v>34</v>
      </c>
      <c r="C29" s="7" t="s">
        <v>35</v>
      </c>
      <c r="D29" s="11" t="s">
        <v>36</v>
      </c>
      <c r="E29" s="12">
        <f t="shared" si="5"/>
        <v>19250084</v>
      </c>
      <c r="F29" s="12">
        <f>18586800+794600-1000000+868684</f>
        <v>19250084</v>
      </c>
      <c r="G29" s="12">
        <v>0</v>
      </c>
      <c r="H29" s="12">
        <v>0</v>
      </c>
      <c r="I29" s="12">
        <v>0</v>
      </c>
      <c r="J29" s="12">
        <f t="shared" si="6"/>
        <v>2134405</v>
      </c>
      <c r="K29" s="12">
        <v>2134405</v>
      </c>
      <c r="L29" s="12">
        <v>0</v>
      </c>
      <c r="M29" s="12">
        <v>0</v>
      </c>
      <c r="N29" s="12">
        <v>0</v>
      </c>
      <c r="O29" s="12">
        <v>2134405</v>
      </c>
      <c r="P29" s="12">
        <f t="shared" si="0"/>
        <v>21384489</v>
      </c>
    </row>
    <row r="30" spans="1:16">
      <c r="A30" s="7" t="s">
        <v>37</v>
      </c>
      <c r="B30" s="7" t="s">
        <v>38</v>
      </c>
      <c r="C30" s="7" t="s">
        <v>39</v>
      </c>
      <c r="D30" s="11" t="s">
        <v>40</v>
      </c>
      <c r="E30" s="12">
        <f t="shared" si="5"/>
        <v>8941500</v>
      </c>
      <c r="F30" s="12">
        <f>8941500</f>
        <v>8941500</v>
      </c>
      <c r="G30" s="12">
        <v>0</v>
      </c>
      <c r="H30" s="12">
        <v>0</v>
      </c>
      <c r="I30" s="12">
        <v>0</v>
      </c>
      <c r="J30" s="12">
        <f t="shared" si="6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0"/>
        <v>8941500</v>
      </c>
    </row>
    <row r="31" spans="1:16" ht="62.4">
      <c r="A31" s="7" t="s">
        <v>41</v>
      </c>
      <c r="B31" s="7" t="s">
        <v>42</v>
      </c>
      <c r="C31" s="7" t="s">
        <v>43</v>
      </c>
      <c r="D31" s="11" t="s">
        <v>44</v>
      </c>
      <c r="E31" s="12">
        <f t="shared" si="5"/>
        <v>8225200</v>
      </c>
      <c r="F31" s="12">
        <v>8225200</v>
      </c>
      <c r="G31" s="12">
        <v>0</v>
      </c>
      <c r="H31" s="12">
        <v>0</v>
      </c>
      <c r="I31" s="12">
        <v>0</v>
      </c>
      <c r="J31" s="12">
        <f t="shared" si="6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0"/>
        <v>8225200</v>
      </c>
    </row>
    <row r="32" spans="1:16" ht="31.2">
      <c r="A32" s="7" t="s">
        <v>45</v>
      </c>
      <c r="B32" s="7" t="s">
        <v>46</v>
      </c>
      <c r="C32" s="7" t="s">
        <v>47</v>
      </c>
      <c r="D32" s="11" t="s">
        <v>48</v>
      </c>
      <c r="E32" s="12">
        <f t="shared" si="5"/>
        <v>1629600</v>
      </c>
      <c r="F32" s="12">
        <v>1629600</v>
      </c>
      <c r="G32" s="12">
        <v>0</v>
      </c>
      <c r="H32" s="12">
        <v>0</v>
      </c>
      <c r="I32" s="12">
        <v>0</v>
      </c>
      <c r="J32" s="12">
        <f t="shared" si="6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0"/>
        <v>1629600</v>
      </c>
    </row>
    <row r="33" spans="1:16" ht="31.2">
      <c r="A33" s="7" t="s">
        <v>49</v>
      </c>
      <c r="B33" s="7" t="s">
        <v>50</v>
      </c>
      <c r="C33" s="7" t="s">
        <v>51</v>
      </c>
      <c r="D33" s="11" t="s">
        <v>52</v>
      </c>
      <c r="E33" s="12">
        <f t="shared" si="5"/>
        <v>4900000</v>
      </c>
      <c r="F33" s="12">
        <f>4000000+900000</f>
        <v>4900000</v>
      </c>
      <c r="G33" s="12">
        <v>0</v>
      </c>
      <c r="H33" s="12">
        <v>0</v>
      </c>
      <c r="I33" s="12">
        <v>0</v>
      </c>
      <c r="J33" s="12">
        <f t="shared" si="6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0"/>
        <v>4900000</v>
      </c>
    </row>
    <row r="34" spans="1:16" ht="31.2">
      <c r="A34" s="15" t="s">
        <v>290</v>
      </c>
      <c r="B34" s="7">
        <v>6011</v>
      </c>
      <c r="C34" s="15" t="s">
        <v>292</v>
      </c>
      <c r="D34" s="11" t="s">
        <v>291</v>
      </c>
      <c r="E34" s="12">
        <f t="shared" si="5"/>
        <v>1187813</v>
      </c>
      <c r="F34" s="12">
        <f>85744400-85744400+1187813</f>
        <v>1187813</v>
      </c>
      <c r="G34" s="12"/>
      <c r="H34" s="12"/>
      <c r="I34" s="12"/>
      <c r="J34" s="12">
        <f t="shared" si="6"/>
        <v>0</v>
      </c>
      <c r="K34" s="12">
        <f>2799000-2799000</f>
        <v>0</v>
      </c>
      <c r="L34" s="12"/>
      <c r="M34" s="12"/>
      <c r="N34" s="12"/>
      <c r="O34" s="12">
        <f>2799000-2799000</f>
        <v>0</v>
      </c>
      <c r="P34" s="12">
        <f t="shared" si="0"/>
        <v>1187813</v>
      </c>
    </row>
    <row r="35" spans="1:16" ht="31.2">
      <c r="A35" s="7" t="s">
        <v>53</v>
      </c>
      <c r="B35" s="7" t="s">
        <v>54</v>
      </c>
      <c r="C35" s="7" t="s">
        <v>55</v>
      </c>
      <c r="D35" s="11" t="s">
        <v>56</v>
      </c>
      <c r="E35" s="12">
        <f t="shared" si="5"/>
        <v>9412400</v>
      </c>
      <c r="F35" s="12">
        <f>SUM(F36:F38)</f>
        <v>9412400</v>
      </c>
      <c r="G35" s="12">
        <f t="shared" ref="G35:I35" si="7">SUM(G36:G38)</f>
        <v>0</v>
      </c>
      <c r="H35" s="12">
        <f t="shared" si="7"/>
        <v>0</v>
      </c>
      <c r="I35" s="12">
        <f t="shared" si="7"/>
        <v>0</v>
      </c>
      <c r="J35" s="12">
        <f t="shared" si="6"/>
        <v>0</v>
      </c>
      <c r="K35" s="12">
        <f>SUM(K36:K38)</f>
        <v>0</v>
      </c>
      <c r="L35" s="12">
        <f t="shared" ref="L35:O35" si="8">SUM(L36:L38)</f>
        <v>0</v>
      </c>
      <c r="M35" s="12">
        <f t="shared" si="8"/>
        <v>0</v>
      </c>
      <c r="N35" s="12">
        <f t="shared" si="8"/>
        <v>0</v>
      </c>
      <c r="O35" s="12">
        <f t="shared" si="8"/>
        <v>0</v>
      </c>
      <c r="P35" s="12">
        <f t="shared" si="0"/>
        <v>9412400</v>
      </c>
    </row>
    <row r="36" spans="1:16" s="6" customFormat="1" ht="46.8">
      <c r="A36" s="13"/>
      <c r="B36" s="13"/>
      <c r="C36" s="13"/>
      <c r="D36" s="1" t="s">
        <v>293</v>
      </c>
      <c r="E36" s="14">
        <f>F36+I36</f>
        <v>4176500</v>
      </c>
      <c r="F36" s="14">
        <v>4176500</v>
      </c>
      <c r="G36" s="14"/>
      <c r="H36" s="14"/>
      <c r="I36" s="14"/>
      <c r="J36" s="14">
        <f t="shared" si="6"/>
        <v>0</v>
      </c>
      <c r="K36" s="14"/>
      <c r="L36" s="14"/>
      <c r="M36" s="14"/>
      <c r="N36" s="14"/>
      <c r="O36" s="14"/>
      <c r="P36" s="14">
        <f t="shared" si="0"/>
        <v>4176500</v>
      </c>
    </row>
    <row r="37" spans="1:16" s="6" customFormat="1" ht="62.4">
      <c r="A37" s="13"/>
      <c r="B37" s="13"/>
      <c r="C37" s="13"/>
      <c r="D37" s="1" t="s">
        <v>294</v>
      </c>
      <c r="E37" s="14">
        <f t="shared" ref="E37:E40" si="9">F37+I37</f>
        <v>2210900</v>
      </c>
      <c r="F37" s="14">
        <v>2210900</v>
      </c>
      <c r="G37" s="14"/>
      <c r="H37" s="14"/>
      <c r="I37" s="14"/>
      <c r="J37" s="14">
        <f t="shared" si="6"/>
        <v>0</v>
      </c>
      <c r="K37" s="14"/>
      <c r="L37" s="14"/>
      <c r="M37" s="14"/>
      <c r="N37" s="14"/>
      <c r="O37" s="14"/>
      <c r="P37" s="14">
        <f t="shared" si="0"/>
        <v>2210900</v>
      </c>
    </row>
    <row r="38" spans="1:16" s="6" customFormat="1" ht="46.8">
      <c r="A38" s="13"/>
      <c r="B38" s="13"/>
      <c r="C38" s="13"/>
      <c r="D38" s="1" t="s">
        <v>295</v>
      </c>
      <c r="E38" s="14">
        <f t="shared" si="9"/>
        <v>3025000</v>
      </c>
      <c r="F38" s="14">
        <v>3025000</v>
      </c>
      <c r="G38" s="14"/>
      <c r="H38" s="14"/>
      <c r="I38" s="14"/>
      <c r="J38" s="14">
        <f t="shared" si="6"/>
        <v>0</v>
      </c>
      <c r="K38" s="14"/>
      <c r="L38" s="14"/>
      <c r="M38" s="14"/>
      <c r="N38" s="14"/>
      <c r="O38" s="14"/>
      <c r="P38" s="14">
        <f t="shared" si="0"/>
        <v>3025000</v>
      </c>
    </row>
    <row r="39" spans="1:16" ht="46.8">
      <c r="A39" s="15" t="s">
        <v>333</v>
      </c>
      <c r="B39" s="32">
        <v>7350</v>
      </c>
      <c r="C39" s="15" t="s">
        <v>268</v>
      </c>
      <c r="D39" s="11" t="s">
        <v>269</v>
      </c>
      <c r="E39" s="12">
        <f t="shared" si="9"/>
        <v>260000</v>
      </c>
      <c r="F39" s="12"/>
      <c r="G39" s="12"/>
      <c r="H39" s="12"/>
      <c r="I39" s="12">
        <v>260000</v>
      </c>
      <c r="J39" s="14">
        <f t="shared" si="6"/>
        <v>0</v>
      </c>
      <c r="K39" s="12"/>
      <c r="L39" s="12"/>
      <c r="M39" s="12"/>
      <c r="N39" s="12"/>
      <c r="O39" s="12"/>
      <c r="P39" s="12">
        <f t="shared" si="0"/>
        <v>260000</v>
      </c>
    </row>
    <row r="40" spans="1:16">
      <c r="A40" s="15" t="s">
        <v>334</v>
      </c>
      <c r="B40" s="32">
        <v>7640</v>
      </c>
      <c r="C40" s="15" t="s">
        <v>336</v>
      </c>
      <c r="D40" s="11" t="s">
        <v>335</v>
      </c>
      <c r="E40" s="12">
        <f t="shared" si="9"/>
        <v>0</v>
      </c>
      <c r="F40" s="12"/>
      <c r="G40" s="12"/>
      <c r="H40" s="12"/>
      <c r="I40" s="12"/>
      <c r="J40" s="12">
        <f t="shared" si="6"/>
        <v>1680000</v>
      </c>
      <c r="K40" s="12">
        <v>1680000</v>
      </c>
      <c r="L40" s="12"/>
      <c r="M40" s="12"/>
      <c r="N40" s="12"/>
      <c r="O40" s="12">
        <v>1680000</v>
      </c>
      <c r="P40" s="12">
        <f t="shared" si="0"/>
        <v>1680000</v>
      </c>
    </row>
    <row r="41" spans="1:16" ht="31.2">
      <c r="A41" s="7" t="s">
        <v>57</v>
      </c>
      <c r="B41" s="7" t="s">
        <v>58</v>
      </c>
      <c r="C41" s="7" t="s">
        <v>59</v>
      </c>
      <c r="D41" s="11" t="s">
        <v>60</v>
      </c>
      <c r="E41" s="12">
        <f t="shared" si="5"/>
        <v>110000</v>
      </c>
      <c r="F41" s="12">
        <v>110000</v>
      </c>
      <c r="G41" s="12">
        <v>0</v>
      </c>
      <c r="H41" s="12">
        <v>0</v>
      </c>
      <c r="I41" s="12">
        <v>0</v>
      </c>
      <c r="J41" s="12">
        <f t="shared" si="6"/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f t="shared" si="0"/>
        <v>110000</v>
      </c>
    </row>
    <row r="42" spans="1:16" ht="31.2">
      <c r="A42" s="7" t="s">
        <v>61</v>
      </c>
      <c r="B42" s="7" t="s">
        <v>62</v>
      </c>
      <c r="C42" s="7" t="s">
        <v>63</v>
      </c>
      <c r="D42" s="11" t="s">
        <v>64</v>
      </c>
      <c r="E42" s="12">
        <f t="shared" si="5"/>
        <v>19446000</v>
      </c>
      <c r="F42" s="12">
        <f>19446000</f>
        <v>19446000</v>
      </c>
      <c r="G42" s="12">
        <v>16649900</v>
      </c>
      <c r="H42" s="12">
        <v>327000</v>
      </c>
      <c r="I42" s="12">
        <v>0</v>
      </c>
      <c r="J42" s="12">
        <f t="shared" si="6"/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f t="shared" si="0"/>
        <v>19446000</v>
      </c>
    </row>
    <row r="43" spans="1:16" ht="31.2">
      <c r="A43" s="7" t="s">
        <v>65</v>
      </c>
      <c r="B43" s="7" t="s">
        <v>66</v>
      </c>
      <c r="C43" s="7" t="s">
        <v>63</v>
      </c>
      <c r="D43" s="11" t="s">
        <v>67</v>
      </c>
      <c r="E43" s="12">
        <f t="shared" si="5"/>
        <v>670000</v>
      </c>
      <c r="F43" s="12">
        <f>637000+33000</f>
        <v>670000</v>
      </c>
      <c r="G43" s="12">
        <v>0</v>
      </c>
      <c r="H43" s="12">
        <v>0</v>
      </c>
      <c r="I43" s="12">
        <v>0</v>
      </c>
      <c r="J43" s="12">
        <f t="shared" si="6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si="0"/>
        <v>670000</v>
      </c>
    </row>
    <row r="44" spans="1:16" ht="31.2">
      <c r="A44" s="7" t="s">
        <v>68</v>
      </c>
      <c r="B44" s="7" t="s">
        <v>69</v>
      </c>
      <c r="C44" s="7" t="s">
        <v>63</v>
      </c>
      <c r="D44" s="11" t="s">
        <v>70</v>
      </c>
      <c r="E44" s="12">
        <f t="shared" si="5"/>
        <v>1975000</v>
      </c>
      <c r="F44" s="12">
        <v>1975000</v>
      </c>
      <c r="G44" s="12">
        <v>0</v>
      </c>
      <c r="H44" s="12">
        <v>0</v>
      </c>
      <c r="I44" s="12">
        <v>0</v>
      </c>
      <c r="J44" s="12">
        <f t="shared" si="6"/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f t="shared" si="0"/>
        <v>1975000</v>
      </c>
    </row>
    <row r="45" spans="1:16" s="23" customFormat="1" ht="31.2">
      <c r="A45" s="15" t="s">
        <v>326</v>
      </c>
      <c r="B45" s="30">
        <v>8240</v>
      </c>
      <c r="C45" s="15" t="s">
        <v>63</v>
      </c>
      <c r="D45" s="11" t="s">
        <v>273</v>
      </c>
      <c r="E45" s="12">
        <f t="shared" si="5"/>
        <v>60000</v>
      </c>
      <c r="F45" s="12">
        <v>60000</v>
      </c>
      <c r="G45" s="12"/>
      <c r="H45" s="12"/>
      <c r="I45" s="12"/>
      <c r="J45" s="12">
        <f t="shared" si="6"/>
        <v>1276500</v>
      </c>
      <c r="K45" s="12">
        <v>1276500</v>
      </c>
      <c r="L45" s="12"/>
      <c r="M45" s="12"/>
      <c r="N45" s="12"/>
      <c r="O45" s="12">
        <v>1276500</v>
      </c>
      <c r="P45" s="12">
        <f t="shared" si="0"/>
        <v>1336500</v>
      </c>
    </row>
    <row r="46" spans="1:16" ht="31.2">
      <c r="A46" s="15" t="s">
        <v>289</v>
      </c>
      <c r="B46" s="7">
        <v>8340</v>
      </c>
      <c r="C46" s="7" t="s">
        <v>287</v>
      </c>
      <c r="D46" s="11" t="s">
        <v>288</v>
      </c>
      <c r="E46" s="12">
        <f t="shared" si="5"/>
        <v>0</v>
      </c>
      <c r="F46" s="12"/>
      <c r="G46" s="12"/>
      <c r="H46" s="12"/>
      <c r="I46" s="12"/>
      <c r="J46" s="12">
        <f t="shared" si="6"/>
        <v>100000</v>
      </c>
      <c r="K46" s="12"/>
      <c r="L46" s="12">
        <f>50000+50000</f>
        <v>100000</v>
      </c>
      <c r="M46" s="12"/>
      <c r="N46" s="12"/>
      <c r="O46" s="12"/>
      <c r="P46" s="12">
        <f t="shared" si="0"/>
        <v>100000</v>
      </c>
    </row>
    <row r="47" spans="1:16" ht="46.8">
      <c r="A47" s="8" t="s">
        <v>71</v>
      </c>
      <c r="B47" s="8" t="s">
        <v>18</v>
      </c>
      <c r="C47" s="8" t="s">
        <v>18</v>
      </c>
      <c r="D47" s="9" t="s">
        <v>72</v>
      </c>
      <c r="E47" s="10">
        <f>F47+I47</f>
        <v>445826240</v>
      </c>
      <c r="F47" s="10">
        <f>F48</f>
        <v>445826240</v>
      </c>
      <c r="G47" s="10">
        <f>G48</f>
        <v>364286900</v>
      </c>
      <c r="H47" s="10">
        <f>H48</f>
        <v>36171800</v>
      </c>
      <c r="I47" s="10">
        <f>I48</f>
        <v>0</v>
      </c>
      <c r="J47" s="10">
        <f>L47+O47</f>
        <v>25376200</v>
      </c>
      <c r="K47" s="10">
        <f>K48</f>
        <v>8876200</v>
      </c>
      <c r="L47" s="10">
        <f t="shared" ref="L47:O47" si="10">L48</f>
        <v>16500000</v>
      </c>
      <c r="M47" s="10">
        <f t="shared" si="10"/>
        <v>0</v>
      </c>
      <c r="N47" s="10">
        <f t="shared" si="10"/>
        <v>0</v>
      </c>
      <c r="O47" s="10">
        <f t="shared" si="10"/>
        <v>8876200</v>
      </c>
      <c r="P47" s="10">
        <f t="shared" si="0"/>
        <v>471202440</v>
      </c>
    </row>
    <row r="48" spans="1:16" ht="46.8">
      <c r="A48" s="8" t="s">
        <v>73</v>
      </c>
      <c r="B48" s="8" t="s">
        <v>18</v>
      </c>
      <c r="C48" s="8" t="s">
        <v>18</v>
      </c>
      <c r="D48" s="9" t="s">
        <v>72</v>
      </c>
      <c r="E48" s="10">
        <f>F48+I48</f>
        <v>445826240</v>
      </c>
      <c r="F48" s="10">
        <f>SUM(F49:F65)</f>
        <v>445826240</v>
      </c>
      <c r="G48" s="10">
        <f t="shared" ref="G48:K48" si="11">SUM(G49:G65)</f>
        <v>364286900</v>
      </c>
      <c r="H48" s="10">
        <f t="shared" si="11"/>
        <v>36171800</v>
      </c>
      <c r="I48" s="10">
        <f t="shared" si="11"/>
        <v>0</v>
      </c>
      <c r="J48" s="10">
        <f>L48+O48</f>
        <v>25376200</v>
      </c>
      <c r="K48" s="10">
        <f t="shared" si="11"/>
        <v>8876200</v>
      </c>
      <c r="L48" s="10">
        <f t="shared" ref="L48" si="12">SUM(L49:L65)</f>
        <v>16500000</v>
      </c>
      <c r="M48" s="10">
        <f t="shared" ref="M48" si="13">SUM(M49:M65)</f>
        <v>0</v>
      </c>
      <c r="N48" s="10">
        <f t="shared" ref="N48" si="14">SUM(N49:N65)</f>
        <v>0</v>
      </c>
      <c r="O48" s="10">
        <f t="shared" ref="O48" si="15">SUM(O49:O65)</f>
        <v>8876200</v>
      </c>
      <c r="P48" s="10">
        <f t="shared" si="0"/>
        <v>471202440</v>
      </c>
    </row>
    <row r="49" spans="1:16" ht="46.8">
      <c r="A49" s="7" t="s">
        <v>74</v>
      </c>
      <c r="B49" s="7" t="s">
        <v>75</v>
      </c>
      <c r="C49" s="7" t="s">
        <v>23</v>
      </c>
      <c r="D49" s="11" t="s">
        <v>76</v>
      </c>
      <c r="E49" s="12">
        <f>F49+I49</f>
        <v>5123700</v>
      </c>
      <c r="F49" s="12">
        <v>5123700</v>
      </c>
      <c r="G49" s="12">
        <v>4656300</v>
      </c>
      <c r="H49" s="12">
        <v>400800</v>
      </c>
      <c r="I49" s="12">
        <v>0</v>
      </c>
      <c r="J49" s="12">
        <f>L49+O49</f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f t="shared" si="0"/>
        <v>5123700</v>
      </c>
    </row>
    <row r="50" spans="1:16" ht="31.2">
      <c r="A50" s="7" t="s">
        <v>77</v>
      </c>
      <c r="B50" s="7" t="s">
        <v>30</v>
      </c>
      <c r="C50" s="7" t="s">
        <v>31</v>
      </c>
      <c r="D50" s="11" t="s">
        <v>32</v>
      </c>
      <c r="E50" s="12">
        <f t="shared" ref="E50:E65" si="16">F50+I50</f>
        <v>99000</v>
      </c>
      <c r="F50" s="12">
        <f>99000</f>
        <v>99000</v>
      </c>
      <c r="G50" s="12">
        <v>0</v>
      </c>
      <c r="H50" s="12">
        <v>0</v>
      </c>
      <c r="I50" s="12">
        <v>0</v>
      </c>
      <c r="J50" s="12">
        <f t="shared" ref="J50:J65" si="17">L50+O50</f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0"/>
        <v>99000</v>
      </c>
    </row>
    <row r="51" spans="1:16">
      <c r="A51" s="7" t="s">
        <v>78</v>
      </c>
      <c r="B51" s="7" t="s">
        <v>79</v>
      </c>
      <c r="C51" s="7" t="s">
        <v>80</v>
      </c>
      <c r="D51" s="11" t="s">
        <v>81</v>
      </c>
      <c r="E51" s="12">
        <f t="shared" si="16"/>
        <v>103254660</v>
      </c>
      <c r="F51" s="12">
        <f>108737600-5482940</f>
        <v>103254660</v>
      </c>
      <c r="G51" s="12">
        <f>85693100-5482940</f>
        <v>80210160</v>
      </c>
      <c r="H51" s="12">
        <v>12904300</v>
      </c>
      <c r="I51" s="12">
        <v>0</v>
      </c>
      <c r="J51" s="12">
        <f t="shared" si="17"/>
        <v>19721430</v>
      </c>
      <c r="K51" s="12">
        <f>3621430</f>
        <v>3621430</v>
      </c>
      <c r="L51" s="12">
        <v>16100000</v>
      </c>
      <c r="M51" s="12">
        <v>0</v>
      </c>
      <c r="N51" s="12">
        <v>0</v>
      </c>
      <c r="O51" s="12">
        <f>3621430</f>
        <v>3621430</v>
      </c>
      <c r="P51" s="12">
        <f t="shared" si="0"/>
        <v>122976090</v>
      </c>
    </row>
    <row r="52" spans="1:16" ht="46.8">
      <c r="A52" s="7" t="s">
        <v>82</v>
      </c>
      <c r="B52" s="7" t="s">
        <v>83</v>
      </c>
      <c r="C52" s="7" t="s">
        <v>84</v>
      </c>
      <c r="D52" s="11" t="s">
        <v>85</v>
      </c>
      <c r="E52" s="12">
        <f t="shared" si="16"/>
        <v>93449600</v>
      </c>
      <c r="F52" s="12">
        <f>78349600+15100000</f>
        <v>93449600</v>
      </c>
      <c r="G52" s="12">
        <f>40380000+15100000</f>
        <v>55480000</v>
      </c>
      <c r="H52" s="12">
        <v>16403600</v>
      </c>
      <c r="I52" s="12">
        <v>0</v>
      </c>
      <c r="J52" s="12">
        <f t="shared" si="17"/>
        <v>2451770</v>
      </c>
      <c r="K52" s="12">
        <f>2254770</f>
        <v>2254770</v>
      </c>
      <c r="L52" s="12">
        <v>197000</v>
      </c>
      <c r="M52" s="12">
        <v>0</v>
      </c>
      <c r="N52" s="12">
        <v>0</v>
      </c>
      <c r="O52" s="12">
        <f>2254770</f>
        <v>2254770</v>
      </c>
      <c r="P52" s="12">
        <f t="shared" si="0"/>
        <v>95901370</v>
      </c>
    </row>
    <row r="53" spans="1:16" ht="93.6">
      <c r="A53" s="7" t="s">
        <v>86</v>
      </c>
      <c r="B53" s="7" t="s">
        <v>87</v>
      </c>
      <c r="C53" s="7" t="s">
        <v>88</v>
      </c>
      <c r="D53" s="11" t="s">
        <v>89</v>
      </c>
      <c r="E53" s="12">
        <f t="shared" si="16"/>
        <v>15064200</v>
      </c>
      <c r="F53" s="12">
        <f>14164200+900000</f>
        <v>15064200</v>
      </c>
      <c r="G53" s="12">
        <f>10028000+900000</f>
        <v>10928000</v>
      </c>
      <c r="H53" s="12">
        <v>1929700</v>
      </c>
      <c r="I53" s="12">
        <v>0</v>
      </c>
      <c r="J53" s="12">
        <f t="shared" si="17"/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0"/>
        <v>15064200</v>
      </c>
    </row>
    <row r="54" spans="1:16" ht="46.8">
      <c r="A54" s="7" t="s">
        <v>90</v>
      </c>
      <c r="B54" s="7" t="s">
        <v>91</v>
      </c>
      <c r="C54" s="7" t="s">
        <v>84</v>
      </c>
      <c r="D54" s="11" t="s">
        <v>92</v>
      </c>
      <c r="E54" s="12">
        <f t="shared" si="16"/>
        <v>146822800</v>
      </c>
      <c r="F54" s="12">
        <v>146822800</v>
      </c>
      <c r="G54" s="12">
        <v>146592900</v>
      </c>
      <c r="H54" s="12">
        <v>0</v>
      </c>
      <c r="I54" s="12">
        <v>0</v>
      </c>
      <c r="J54" s="12">
        <f t="shared" si="17"/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f t="shared" si="0"/>
        <v>146822800</v>
      </c>
    </row>
    <row r="55" spans="1:16" ht="93.6">
      <c r="A55" s="7" t="s">
        <v>93</v>
      </c>
      <c r="B55" s="7" t="s">
        <v>94</v>
      </c>
      <c r="C55" s="7" t="s">
        <v>88</v>
      </c>
      <c r="D55" s="11" t="s">
        <v>95</v>
      </c>
      <c r="E55" s="12">
        <f t="shared" si="16"/>
        <v>12600000</v>
      </c>
      <c r="F55" s="12">
        <v>12600000</v>
      </c>
      <c r="G55" s="12">
        <v>12600000</v>
      </c>
      <c r="H55" s="12">
        <v>0</v>
      </c>
      <c r="I55" s="12">
        <v>0</v>
      </c>
      <c r="J55" s="12">
        <f t="shared" si="17"/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f t="shared" si="0"/>
        <v>12600000</v>
      </c>
    </row>
    <row r="56" spans="1:16" ht="46.8">
      <c r="A56" s="7" t="s">
        <v>96</v>
      </c>
      <c r="B56" s="7" t="s">
        <v>97</v>
      </c>
      <c r="C56" s="7" t="s">
        <v>98</v>
      </c>
      <c r="D56" s="11" t="s">
        <v>99</v>
      </c>
      <c r="E56" s="12">
        <f t="shared" si="16"/>
        <v>22707540</v>
      </c>
      <c r="F56" s="12">
        <f>22900800-193260</f>
        <v>22707540</v>
      </c>
      <c r="G56" s="12">
        <v>19000000</v>
      </c>
      <c r="H56" s="12">
        <v>1388800</v>
      </c>
      <c r="I56" s="12">
        <v>0</v>
      </c>
      <c r="J56" s="12">
        <f t="shared" si="17"/>
        <v>200000</v>
      </c>
      <c r="K56" s="12">
        <v>0</v>
      </c>
      <c r="L56" s="12">
        <v>200000</v>
      </c>
      <c r="M56" s="12">
        <v>0</v>
      </c>
      <c r="N56" s="12">
        <v>0</v>
      </c>
      <c r="O56" s="12">
        <v>0</v>
      </c>
      <c r="P56" s="12">
        <f t="shared" si="0"/>
        <v>22907540</v>
      </c>
    </row>
    <row r="57" spans="1:16" ht="46.8">
      <c r="A57" s="7" t="s">
        <v>100</v>
      </c>
      <c r="B57" s="7" t="s">
        <v>101</v>
      </c>
      <c r="C57" s="7" t="s">
        <v>102</v>
      </c>
      <c r="D57" s="11" t="s">
        <v>103</v>
      </c>
      <c r="E57" s="12">
        <f t="shared" si="16"/>
        <v>30000</v>
      </c>
      <c r="F57" s="12">
        <v>30000</v>
      </c>
      <c r="G57" s="12">
        <v>0</v>
      </c>
      <c r="H57" s="12">
        <v>0</v>
      </c>
      <c r="I57" s="12">
        <v>0</v>
      </c>
      <c r="J57" s="12">
        <f t="shared" si="17"/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f t="shared" si="0"/>
        <v>30000</v>
      </c>
    </row>
    <row r="58" spans="1:16" ht="31.2">
      <c r="A58" s="7" t="s">
        <v>104</v>
      </c>
      <c r="B58" s="7" t="s">
        <v>105</v>
      </c>
      <c r="C58" s="7" t="s">
        <v>106</v>
      </c>
      <c r="D58" s="11" t="s">
        <v>107</v>
      </c>
      <c r="E58" s="12">
        <f t="shared" si="16"/>
        <v>20474900</v>
      </c>
      <c r="F58" s="12">
        <v>20474900</v>
      </c>
      <c r="G58" s="12">
        <v>17600000</v>
      </c>
      <c r="H58" s="12">
        <v>2136900</v>
      </c>
      <c r="I58" s="12">
        <v>0</v>
      </c>
      <c r="J58" s="12">
        <f t="shared" si="17"/>
        <v>3000</v>
      </c>
      <c r="K58" s="12">
        <v>0</v>
      </c>
      <c r="L58" s="12">
        <v>3000</v>
      </c>
      <c r="M58" s="12">
        <v>0</v>
      </c>
      <c r="N58" s="12">
        <v>0</v>
      </c>
      <c r="O58" s="12">
        <v>0</v>
      </c>
      <c r="P58" s="12">
        <f t="shared" si="0"/>
        <v>20477900</v>
      </c>
    </row>
    <row r="59" spans="1:16" ht="46.8">
      <c r="A59" s="7" t="s">
        <v>108</v>
      </c>
      <c r="B59" s="7" t="s">
        <v>109</v>
      </c>
      <c r="C59" s="7" t="s">
        <v>106</v>
      </c>
      <c r="D59" s="11" t="s">
        <v>110</v>
      </c>
      <c r="E59" s="12">
        <f t="shared" si="16"/>
        <v>526800</v>
      </c>
      <c r="F59" s="12">
        <f>726800-200000</f>
        <v>526800</v>
      </c>
      <c r="G59" s="12">
        <f>393800-200000</f>
        <v>193800</v>
      </c>
      <c r="H59" s="12">
        <v>179000</v>
      </c>
      <c r="I59" s="12">
        <v>0</v>
      </c>
      <c r="J59" s="12">
        <f t="shared" si="17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f t="shared" si="0"/>
        <v>526800</v>
      </c>
    </row>
    <row r="60" spans="1:16" ht="46.8">
      <c r="A60" s="7" t="s">
        <v>111</v>
      </c>
      <c r="B60" s="7" t="s">
        <v>112</v>
      </c>
      <c r="C60" s="7" t="s">
        <v>106</v>
      </c>
      <c r="D60" s="11" t="s">
        <v>113</v>
      </c>
      <c r="E60" s="12">
        <f t="shared" si="16"/>
        <v>2775740</v>
      </c>
      <c r="F60" s="12">
        <v>2775740</v>
      </c>
      <c r="G60" s="12">
        <v>2775740</v>
      </c>
      <c r="H60" s="12">
        <v>0</v>
      </c>
      <c r="I60" s="12">
        <v>0</v>
      </c>
      <c r="J60" s="12">
        <f t="shared" si="17"/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f t="shared" si="0"/>
        <v>2775740</v>
      </c>
    </row>
    <row r="61" spans="1:16" ht="46.8">
      <c r="A61" s="7" t="s">
        <v>114</v>
      </c>
      <c r="B61" s="7" t="s">
        <v>115</v>
      </c>
      <c r="C61" s="7" t="s">
        <v>106</v>
      </c>
      <c r="D61" s="11" t="s">
        <v>116</v>
      </c>
      <c r="E61" s="12">
        <f t="shared" si="16"/>
        <v>4471900</v>
      </c>
      <c r="F61" s="12">
        <v>4471900</v>
      </c>
      <c r="G61" s="12">
        <v>4150000</v>
      </c>
      <c r="H61" s="12">
        <v>56900</v>
      </c>
      <c r="I61" s="12">
        <v>0</v>
      </c>
      <c r="J61" s="12">
        <f t="shared" si="17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f t="shared" si="0"/>
        <v>4471900</v>
      </c>
    </row>
    <row r="62" spans="1:16" ht="93.6">
      <c r="A62" s="7" t="s">
        <v>117</v>
      </c>
      <c r="B62" s="7" t="s">
        <v>118</v>
      </c>
      <c r="C62" s="7" t="s">
        <v>119</v>
      </c>
      <c r="D62" s="11" t="s">
        <v>120</v>
      </c>
      <c r="E62" s="12">
        <f t="shared" si="16"/>
        <v>3348600</v>
      </c>
      <c r="F62" s="12">
        <v>3348600</v>
      </c>
      <c r="G62" s="12">
        <v>0</v>
      </c>
      <c r="H62" s="12">
        <v>0</v>
      </c>
      <c r="I62" s="12">
        <v>0</v>
      </c>
      <c r="J62" s="12">
        <f t="shared" si="17"/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f t="shared" si="0"/>
        <v>3348600</v>
      </c>
    </row>
    <row r="63" spans="1:16" ht="31.2">
      <c r="A63" s="7" t="s">
        <v>121</v>
      </c>
      <c r="B63" s="7" t="s">
        <v>50</v>
      </c>
      <c r="C63" s="7" t="s">
        <v>51</v>
      </c>
      <c r="D63" s="11" t="s">
        <v>52</v>
      </c>
      <c r="E63" s="12">
        <f t="shared" si="16"/>
        <v>3100000</v>
      </c>
      <c r="F63" s="12">
        <v>3100000</v>
      </c>
      <c r="G63" s="12">
        <v>0</v>
      </c>
      <c r="H63" s="12">
        <v>0</v>
      </c>
      <c r="I63" s="12">
        <v>0</v>
      </c>
      <c r="J63" s="12">
        <f t="shared" si="17"/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f t="shared" si="0"/>
        <v>3100000</v>
      </c>
    </row>
    <row r="64" spans="1:16" ht="46.8">
      <c r="A64" s="7" t="s">
        <v>122</v>
      </c>
      <c r="B64" s="7" t="s">
        <v>123</v>
      </c>
      <c r="C64" s="7" t="s">
        <v>124</v>
      </c>
      <c r="D64" s="11" t="s">
        <v>125</v>
      </c>
      <c r="E64" s="12">
        <f t="shared" si="16"/>
        <v>11976800</v>
      </c>
      <c r="F64" s="12">
        <v>11976800</v>
      </c>
      <c r="G64" s="12">
        <v>10100000</v>
      </c>
      <c r="H64" s="12">
        <v>771800</v>
      </c>
      <c r="I64" s="12">
        <v>0</v>
      </c>
      <c r="J64" s="12">
        <f t="shared" si="17"/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f t="shared" ref="P64:P96" si="18">E64 + J64</f>
        <v>11976800</v>
      </c>
    </row>
    <row r="65" spans="1:16" ht="46.8">
      <c r="A65" s="15" t="s">
        <v>337</v>
      </c>
      <c r="B65" s="32">
        <v>8110</v>
      </c>
      <c r="C65" s="15" t="s">
        <v>249</v>
      </c>
      <c r="D65" s="11" t="s">
        <v>250</v>
      </c>
      <c r="E65" s="12">
        <f t="shared" si="16"/>
        <v>0</v>
      </c>
      <c r="F65" s="12"/>
      <c r="G65" s="12"/>
      <c r="H65" s="12"/>
      <c r="I65" s="12"/>
      <c r="J65" s="12">
        <f t="shared" si="17"/>
        <v>3000000</v>
      </c>
      <c r="K65" s="12">
        <v>3000000</v>
      </c>
      <c r="L65" s="12"/>
      <c r="M65" s="12"/>
      <c r="N65" s="12"/>
      <c r="O65" s="12">
        <v>3000000</v>
      </c>
      <c r="P65" s="12">
        <f t="shared" si="18"/>
        <v>3000000</v>
      </c>
    </row>
    <row r="66" spans="1:16" ht="46.8">
      <c r="A66" s="8" t="s">
        <v>126</v>
      </c>
      <c r="B66" s="8" t="s">
        <v>18</v>
      </c>
      <c r="C66" s="8" t="s">
        <v>18</v>
      </c>
      <c r="D66" s="9" t="s">
        <v>127</v>
      </c>
      <c r="E66" s="10">
        <f>F66+I66</f>
        <v>99421865</v>
      </c>
      <c r="F66" s="10">
        <f>F67</f>
        <v>99421865</v>
      </c>
      <c r="G66" s="10">
        <f>G67</f>
        <v>39846100</v>
      </c>
      <c r="H66" s="10">
        <f>H67</f>
        <v>1363500</v>
      </c>
      <c r="I66" s="10">
        <f>I67</f>
        <v>0</v>
      </c>
      <c r="J66" s="10">
        <f>L66+O66</f>
        <v>56400</v>
      </c>
      <c r="K66" s="10">
        <f>K67</f>
        <v>0</v>
      </c>
      <c r="L66" s="10">
        <f t="shared" ref="L66:O66" si="19">L67</f>
        <v>0</v>
      </c>
      <c r="M66" s="10">
        <f t="shared" si="19"/>
        <v>0</v>
      </c>
      <c r="N66" s="10">
        <f t="shared" si="19"/>
        <v>0</v>
      </c>
      <c r="O66" s="10">
        <f t="shared" si="19"/>
        <v>56400</v>
      </c>
      <c r="P66" s="10">
        <f t="shared" si="18"/>
        <v>99478265</v>
      </c>
    </row>
    <row r="67" spans="1:16" ht="46.8">
      <c r="A67" s="8" t="s">
        <v>128</v>
      </c>
      <c r="B67" s="8" t="s">
        <v>18</v>
      </c>
      <c r="C67" s="8" t="s">
        <v>18</v>
      </c>
      <c r="D67" s="9" t="s">
        <v>127</v>
      </c>
      <c r="E67" s="10">
        <f>F67+I67</f>
        <v>99421865</v>
      </c>
      <c r="F67" s="10">
        <f>SUM(F68:F82)</f>
        <v>99421865</v>
      </c>
      <c r="G67" s="10">
        <f t="shared" ref="G67:K67" si="20">SUM(G68:G82)</f>
        <v>39846100</v>
      </c>
      <c r="H67" s="10">
        <f t="shared" si="20"/>
        <v>1363500</v>
      </c>
      <c r="I67" s="10">
        <f t="shared" si="20"/>
        <v>0</v>
      </c>
      <c r="J67" s="10">
        <f>L67+O67</f>
        <v>56400</v>
      </c>
      <c r="K67" s="10">
        <f t="shared" si="20"/>
        <v>0</v>
      </c>
      <c r="L67" s="10">
        <f t="shared" ref="L67" si="21">SUM(L68:L82)</f>
        <v>0</v>
      </c>
      <c r="M67" s="10">
        <f t="shared" ref="M67" si="22">SUM(M68:M82)</f>
        <v>0</v>
      </c>
      <c r="N67" s="10">
        <f t="shared" ref="N67" si="23">SUM(N68:N82)</f>
        <v>0</v>
      </c>
      <c r="O67" s="10">
        <f t="shared" ref="O67" si="24">SUM(O68:O82)</f>
        <v>56400</v>
      </c>
      <c r="P67" s="10">
        <f t="shared" si="18"/>
        <v>99478265</v>
      </c>
    </row>
    <row r="68" spans="1:16" ht="46.8">
      <c r="A68" s="7" t="s">
        <v>129</v>
      </c>
      <c r="B68" s="7" t="s">
        <v>75</v>
      </c>
      <c r="C68" s="7" t="s">
        <v>23</v>
      </c>
      <c r="D68" s="11" t="s">
        <v>76</v>
      </c>
      <c r="E68" s="12">
        <f>F68+I68</f>
        <v>15522300</v>
      </c>
      <c r="F68" s="12">
        <v>15522300</v>
      </c>
      <c r="G68" s="12">
        <v>14208400</v>
      </c>
      <c r="H68" s="12">
        <v>770900</v>
      </c>
      <c r="I68" s="12">
        <v>0</v>
      </c>
      <c r="J68" s="12">
        <f>L68+O68</f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f t="shared" si="18"/>
        <v>15522300</v>
      </c>
    </row>
    <row r="69" spans="1:16" ht="31.2">
      <c r="A69" s="7" t="s">
        <v>130</v>
      </c>
      <c r="B69" s="7" t="s">
        <v>30</v>
      </c>
      <c r="C69" s="7" t="s">
        <v>31</v>
      </c>
      <c r="D69" s="11" t="s">
        <v>32</v>
      </c>
      <c r="E69" s="12">
        <f t="shared" ref="E69:E82" si="25">F69+I69</f>
        <v>149000</v>
      </c>
      <c r="F69" s="12">
        <f>149000</f>
        <v>149000</v>
      </c>
      <c r="G69" s="12">
        <v>0</v>
      </c>
      <c r="H69" s="12">
        <v>0</v>
      </c>
      <c r="I69" s="12">
        <v>0</v>
      </c>
      <c r="J69" s="12">
        <f t="shared" ref="J69:J145" si="26">L69+O69</f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f t="shared" si="18"/>
        <v>149000</v>
      </c>
    </row>
    <row r="70" spans="1:16" ht="46.8">
      <c r="A70" s="7" t="s">
        <v>131</v>
      </c>
      <c r="B70" s="7" t="s">
        <v>132</v>
      </c>
      <c r="C70" s="7" t="s">
        <v>133</v>
      </c>
      <c r="D70" s="11" t="s">
        <v>134</v>
      </c>
      <c r="E70" s="12">
        <f t="shared" si="25"/>
        <v>2311000</v>
      </c>
      <c r="F70" s="12">
        <v>2311000</v>
      </c>
      <c r="G70" s="12">
        <v>0</v>
      </c>
      <c r="H70" s="12">
        <v>0</v>
      </c>
      <c r="I70" s="12">
        <v>0</v>
      </c>
      <c r="J70" s="12">
        <f t="shared" si="26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f t="shared" si="18"/>
        <v>2311000</v>
      </c>
    </row>
    <row r="71" spans="1:16" ht="31.2">
      <c r="A71" s="7" t="s">
        <v>135</v>
      </c>
      <c r="B71" s="7" t="s">
        <v>136</v>
      </c>
      <c r="C71" s="7" t="s">
        <v>97</v>
      </c>
      <c r="D71" s="11" t="s">
        <v>137</v>
      </c>
      <c r="E71" s="12">
        <f t="shared" si="25"/>
        <v>11500</v>
      </c>
      <c r="F71" s="12">
        <v>11500</v>
      </c>
      <c r="G71" s="12">
        <v>0</v>
      </c>
      <c r="H71" s="12">
        <v>0</v>
      </c>
      <c r="I71" s="12">
        <v>0</v>
      </c>
      <c r="J71" s="12">
        <f t="shared" si="26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f t="shared" si="18"/>
        <v>11500</v>
      </c>
    </row>
    <row r="72" spans="1:16" ht="46.8">
      <c r="A72" s="7" t="s">
        <v>138</v>
      </c>
      <c r="B72" s="7" t="s">
        <v>139</v>
      </c>
      <c r="C72" s="7" t="s">
        <v>97</v>
      </c>
      <c r="D72" s="11" t="s">
        <v>140</v>
      </c>
      <c r="E72" s="12">
        <f t="shared" si="25"/>
        <v>306529</v>
      </c>
      <c r="F72" s="12">
        <v>306529</v>
      </c>
      <c r="G72" s="12">
        <v>0</v>
      </c>
      <c r="H72" s="12">
        <v>0</v>
      </c>
      <c r="I72" s="12">
        <v>0</v>
      </c>
      <c r="J72" s="12">
        <f t="shared" si="26"/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f t="shared" si="18"/>
        <v>306529</v>
      </c>
    </row>
    <row r="73" spans="1:16" ht="46.8">
      <c r="A73" s="7" t="s">
        <v>141</v>
      </c>
      <c r="B73" s="7" t="s">
        <v>142</v>
      </c>
      <c r="C73" s="7" t="s">
        <v>133</v>
      </c>
      <c r="D73" s="11" t="s">
        <v>143</v>
      </c>
      <c r="E73" s="12">
        <f t="shared" si="25"/>
        <v>182216</v>
      </c>
      <c r="F73" s="12">
        <v>182216</v>
      </c>
      <c r="G73" s="12">
        <v>0</v>
      </c>
      <c r="H73" s="12">
        <v>0</v>
      </c>
      <c r="I73" s="12">
        <v>0</v>
      </c>
      <c r="J73" s="12">
        <f t="shared" si="26"/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f t="shared" si="18"/>
        <v>182216</v>
      </c>
    </row>
    <row r="74" spans="1:16" ht="62.4">
      <c r="A74" s="7" t="s">
        <v>144</v>
      </c>
      <c r="B74" s="7" t="s">
        <v>145</v>
      </c>
      <c r="C74" s="7" t="s">
        <v>146</v>
      </c>
      <c r="D74" s="11" t="s">
        <v>147</v>
      </c>
      <c r="E74" s="12">
        <f t="shared" si="25"/>
        <v>19637500</v>
      </c>
      <c r="F74" s="12">
        <v>19637500</v>
      </c>
      <c r="G74" s="12">
        <v>18509200</v>
      </c>
      <c r="H74" s="12">
        <v>345300</v>
      </c>
      <c r="I74" s="12">
        <v>0</v>
      </c>
      <c r="J74" s="12">
        <f t="shared" si="26"/>
        <v>56400</v>
      </c>
      <c r="K74" s="12">
        <v>0</v>
      </c>
      <c r="L74" s="12">
        <v>0</v>
      </c>
      <c r="M74" s="12">
        <v>0</v>
      </c>
      <c r="N74" s="12">
        <v>0</v>
      </c>
      <c r="O74" s="12">
        <v>56400</v>
      </c>
      <c r="P74" s="12">
        <f t="shared" si="18"/>
        <v>19693900</v>
      </c>
    </row>
    <row r="75" spans="1:16" ht="31.2">
      <c r="A75" s="7" t="s">
        <v>148</v>
      </c>
      <c r="B75" s="7" t="s">
        <v>149</v>
      </c>
      <c r="C75" s="7" t="s">
        <v>119</v>
      </c>
      <c r="D75" s="11" t="s">
        <v>150</v>
      </c>
      <c r="E75" s="12">
        <f t="shared" si="25"/>
        <v>8328600</v>
      </c>
      <c r="F75" s="12">
        <v>8328600</v>
      </c>
      <c r="G75" s="12">
        <v>7128500</v>
      </c>
      <c r="H75" s="12">
        <v>247300</v>
      </c>
      <c r="I75" s="12">
        <v>0</v>
      </c>
      <c r="J75" s="12">
        <f t="shared" si="26"/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f t="shared" si="18"/>
        <v>8328600</v>
      </c>
    </row>
    <row r="76" spans="1:16" ht="31.2">
      <c r="A76" s="7" t="s">
        <v>151</v>
      </c>
      <c r="B76" s="7" t="s">
        <v>152</v>
      </c>
      <c r="C76" s="7" t="s">
        <v>119</v>
      </c>
      <c r="D76" s="11" t="s">
        <v>153</v>
      </c>
      <c r="E76" s="12">
        <f t="shared" si="25"/>
        <v>700000</v>
      </c>
      <c r="F76" s="12">
        <v>700000</v>
      </c>
      <c r="G76" s="12">
        <v>0</v>
      </c>
      <c r="H76" s="12">
        <v>0</v>
      </c>
      <c r="I76" s="12">
        <v>0</v>
      </c>
      <c r="J76" s="12">
        <f t="shared" si="26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f t="shared" si="18"/>
        <v>700000</v>
      </c>
    </row>
    <row r="77" spans="1:16" ht="109.2">
      <c r="A77" s="7" t="s">
        <v>154</v>
      </c>
      <c r="B77" s="7" t="s">
        <v>155</v>
      </c>
      <c r="C77" s="7" t="s">
        <v>79</v>
      </c>
      <c r="D77" s="11" t="s">
        <v>156</v>
      </c>
      <c r="E77" s="12">
        <f t="shared" si="25"/>
        <v>3300000</v>
      </c>
      <c r="F77" s="12">
        <v>3300000</v>
      </c>
      <c r="G77" s="12">
        <v>0</v>
      </c>
      <c r="H77" s="12">
        <v>0</v>
      </c>
      <c r="I77" s="12">
        <v>0</v>
      </c>
      <c r="J77" s="12">
        <f t="shared" si="26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f t="shared" si="18"/>
        <v>3300000</v>
      </c>
    </row>
    <row r="78" spans="1:16" ht="78">
      <c r="A78" s="7" t="s">
        <v>157</v>
      </c>
      <c r="B78" s="7" t="s">
        <v>158</v>
      </c>
      <c r="C78" s="7" t="s">
        <v>79</v>
      </c>
      <c r="D78" s="11" t="s">
        <v>159</v>
      </c>
      <c r="E78" s="12">
        <f t="shared" si="25"/>
        <v>28720</v>
      </c>
      <c r="F78" s="12">
        <v>28720</v>
      </c>
      <c r="G78" s="12">
        <v>0</v>
      </c>
      <c r="H78" s="12">
        <v>0</v>
      </c>
      <c r="I78" s="12">
        <v>0</v>
      </c>
      <c r="J78" s="12">
        <f t="shared" si="26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f t="shared" si="18"/>
        <v>28720</v>
      </c>
    </row>
    <row r="79" spans="1:16" ht="93.6">
      <c r="A79" s="7" t="s">
        <v>160</v>
      </c>
      <c r="B79" s="7" t="s">
        <v>161</v>
      </c>
      <c r="C79" s="7" t="s">
        <v>162</v>
      </c>
      <c r="D79" s="11" t="s">
        <v>163</v>
      </c>
      <c r="E79" s="12">
        <f t="shared" si="25"/>
        <v>1500000</v>
      </c>
      <c r="F79" s="12">
        <v>1500000</v>
      </c>
      <c r="G79" s="12">
        <v>0</v>
      </c>
      <c r="H79" s="12">
        <v>0</v>
      </c>
      <c r="I79" s="12">
        <v>0</v>
      </c>
      <c r="J79" s="12">
        <f t="shared" si="26"/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f t="shared" si="18"/>
        <v>1500000</v>
      </c>
    </row>
    <row r="80" spans="1:16" ht="62.4">
      <c r="A80" s="7" t="s">
        <v>164</v>
      </c>
      <c r="B80" s="7" t="s">
        <v>165</v>
      </c>
      <c r="C80" s="7" t="s">
        <v>133</v>
      </c>
      <c r="D80" s="11" t="s">
        <v>166</v>
      </c>
      <c r="E80" s="12">
        <f t="shared" si="25"/>
        <v>71000</v>
      </c>
      <c r="F80" s="12">
        <v>71000</v>
      </c>
      <c r="G80" s="12">
        <v>0</v>
      </c>
      <c r="H80" s="12">
        <v>0</v>
      </c>
      <c r="I80" s="12">
        <v>0</v>
      </c>
      <c r="J80" s="12">
        <f t="shared" si="26"/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f t="shared" si="18"/>
        <v>71000</v>
      </c>
    </row>
    <row r="81" spans="1:16" ht="62.4">
      <c r="A81" s="7" t="s">
        <v>167</v>
      </c>
      <c r="B81" s="7" t="s">
        <v>168</v>
      </c>
      <c r="C81" s="7" t="s">
        <v>97</v>
      </c>
      <c r="D81" s="11" t="s">
        <v>169</v>
      </c>
      <c r="E81" s="12">
        <f t="shared" si="25"/>
        <v>688600</v>
      </c>
      <c r="F81" s="12">
        <v>688600</v>
      </c>
      <c r="G81" s="12">
        <v>0</v>
      </c>
      <c r="H81" s="12">
        <v>0</v>
      </c>
      <c r="I81" s="12">
        <v>0</v>
      </c>
      <c r="J81" s="12">
        <f t="shared" si="26"/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f t="shared" si="18"/>
        <v>688600</v>
      </c>
    </row>
    <row r="82" spans="1:16" ht="31.2">
      <c r="A82" s="7" t="s">
        <v>170</v>
      </c>
      <c r="B82" s="7" t="s">
        <v>50</v>
      </c>
      <c r="C82" s="7" t="s">
        <v>51</v>
      </c>
      <c r="D82" s="11" t="s">
        <v>52</v>
      </c>
      <c r="E82" s="12">
        <f t="shared" si="25"/>
        <v>46684900</v>
      </c>
      <c r="F82" s="12">
        <f>12346800+338100+1000000+33000000</f>
        <v>46684900</v>
      </c>
      <c r="G82" s="12">
        <v>0</v>
      </c>
      <c r="H82" s="12">
        <v>0</v>
      </c>
      <c r="I82" s="12">
        <v>0</v>
      </c>
      <c r="J82" s="12">
        <f t="shared" si="26"/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 t="shared" si="18"/>
        <v>46684900</v>
      </c>
    </row>
    <row r="83" spans="1:16" ht="46.8">
      <c r="A83" s="8" t="s">
        <v>171</v>
      </c>
      <c r="B83" s="8" t="s">
        <v>18</v>
      </c>
      <c r="C83" s="8" t="s">
        <v>18</v>
      </c>
      <c r="D83" s="9" t="s">
        <v>172</v>
      </c>
      <c r="E83" s="10">
        <f t="shared" ref="E83:E90" si="27">F83+I83</f>
        <v>2530500</v>
      </c>
      <c r="F83" s="10">
        <f>F84</f>
        <v>2530500</v>
      </c>
      <c r="G83" s="10">
        <v>2115000</v>
      </c>
      <c r="H83" s="10">
        <v>0</v>
      </c>
      <c r="I83" s="10">
        <v>0</v>
      </c>
      <c r="J83" s="10">
        <f t="shared" si="26"/>
        <v>0</v>
      </c>
      <c r="K83" s="10">
        <f>K84</f>
        <v>0</v>
      </c>
      <c r="L83" s="10">
        <f t="shared" ref="L83:O83" si="28">L84</f>
        <v>0</v>
      </c>
      <c r="M83" s="10">
        <f t="shared" si="28"/>
        <v>0</v>
      </c>
      <c r="N83" s="10">
        <f t="shared" si="28"/>
        <v>0</v>
      </c>
      <c r="O83" s="10">
        <f t="shared" si="28"/>
        <v>0</v>
      </c>
      <c r="P83" s="10">
        <f t="shared" si="18"/>
        <v>2530500</v>
      </c>
    </row>
    <row r="84" spans="1:16" ht="46.8">
      <c r="A84" s="8" t="s">
        <v>173</v>
      </c>
      <c r="B84" s="8" t="s">
        <v>18</v>
      </c>
      <c r="C84" s="8" t="s">
        <v>18</v>
      </c>
      <c r="D84" s="9" t="s">
        <v>172</v>
      </c>
      <c r="E84" s="10">
        <f t="shared" si="27"/>
        <v>2530500</v>
      </c>
      <c r="F84" s="10">
        <f>SUM(F85:F87)</f>
        <v>2530500</v>
      </c>
      <c r="G84" s="10">
        <f t="shared" ref="G84:K84" si="29">SUM(G85:G87)</f>
        <v>2115000</v>
      </c>
      <c r="H84" s="10">
        <f t="shared" si="29"/>
        <v>0</v>
      </c>
      <c r="I84" s="10">
        <f t="shared" si="29"/>
        <v>0</v>
      </c>
      <c r="J84" s="10">
        <f t="shared" si="26"/>
        <v>0</v>
      </c>
      <c r="K84" s="10">
        <f t="shared" si="29"/>
        <v>0</v>
      </c>
      <c r="L84" s="10">
        <f t="shared" ref="L84" si="30">SUM(L85:L87)</f>
        <v>0</v>
      </c>
      <c r="M84" s="10">
        <f t="shared" ref="M84" si="31">SUM(M85:M87)</f>
        <v>0</v>
      </c>
      <c r="N84" s="10">
        <f t="shared" ref="N84" si="32">SUM(N85:N87)</f>
        <v>0</v>
      </c>
      <c r="O84" s="10">
        <f t="shared" ref="O84" si="33">SUM(O85:O87)</f>
        <v>0</v>
      </c>
      <c r="P84" s="10">
        <f t="shared" si="18"/>
        <v>2530500</v>
      </c>
    </row>
    <row r="85" spans="1:16" ht="46.8">
      <c r="A85" s="7" t="s">
        <v>174</v>
      </c>
      <c r="B85" s="7" t="s">
        <v>75</v>
      </c>
      <c r="C85" s="7" t="s">
        <v>23</v>
      </c>
      <c r="D85" s="11" t="s">
        <v>76</v>
      </c>
      <c r="E85" s="12">
        <f t="shared" si="27"/>
        <v>2226500</v>
      </c>
      <c r="F85" s="12">
        <v>2226500</v>
      </c>
      <c r="G85" s="12">
        <v>2115000</v>
      </c>
      <c r="H85" s="12">
        <v>0</v>
      </c>
      <c r="I85" s="12">
        <v>0</v>
      </c>
      <c r="J85" s="12">
        <f t="shared" si="26"/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f t="shared" si="18"/>
        <v>2226500</v>
      </c>
    </row>
    <row r="86" spans="1:16" ht="31.2">
      <c r="A86" s="7" t="s">
        <v>175</v>
      </c>
      <c r="B86" s="7" t="s">
        <v>30</v>
      </c>
      <c r="C86" s="7" t="s">
        <v>31</v>
      </c>
      <c r="D86" s="11" t="s">
        <v>32</v>
      </c>
      <c r="E86" s="12">
        <f t="shared" si="27"/>
        <v>99000</v>
      </c>
      <c r="F86" s="12">
        <f>99000</f>
        <v>99000</v>
      </c>
      <c r="G86" s="12">
        <v>0</v>
      </c>
      <c r="H86" s="12">
        <v>0</v>
      </c>
      <c r="I86" s="12">
        <v>0</v>
      </c>
      <c r="J86" s="12">
        <f t="shared" si="26"/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f t="shared" si="18"/>
        <v>99000</v>
      </c>
    </row>
    <row r="87" spans="1:16" ht="31.2">
      <c r="A87" s="7" t="s">
        <v>176</v>
      </c>
      <c r="B87" s="7" t="s">
        <v>177</v>
      </c>
      <c r="C87" s="7" t="s">
        <v>119</v>
      </c>
      <c r="D87" s="11" t="s">
        <v>178</v>
      </c>
      <c r="E87" s="12">
        <f t="shared" si="27"/>
        <v>205000</v>
      </c>
      <c r="F87" s="12">
        <v>205000</v>
      </c>
      <c r="G87" s="12">
        <v>0</v>
      </c>
      <c r="H87" s="12">
        <v>0</v>
      </c>
      <c r="I87" s="12">
        <v>0</v>
      </c>
      <c r="J87" s="12">
        <f t="shared" si="26"/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 t="shared" si="18"/>
        <v>205000</v>
      </c>
    </row>
    <row r="88" spans="1:16" ht="46.8">
      <c r="A88" s="8" t="s">
        <v>179</v>
      </c>
      <c r="B88" s="8" t="s">
        <v>18</v>
      </c>
      <c r="C88" s="8" t="s">
        <v>18</v>
      </c>
      <c r="D88" s="9" t="s">
        <v>180</v>
      </c>
      <c r="E88" s="10">
        <f t="shared" si="27"/>
        <v>56431300</v>
      </c>
      <c r="F88" s="10">
        <f>F89</f>
        <v>56431300</v>
      </c>
      <c r="G88" s="10">
        <f t="shared" ref="G88:I88" si="34">G89</f>
        <v>50609600</v>
      </c>
      <c r="H88" s="10">
        <f t="shared" si="34"/>
        <v>3196000</v>
      </c>
      <c r="I88" s="10">
        <f t="shared" si="34"/>
        <v>0</v>
      </c>
      <c r="J88" s="10">
        <f t="shared" si="26"/>
        <v>1305000</v>
      </c>
      <c r="K88" s="10">
        <f>K89</f>
        <v>0</v>
      </c>
      <c r="L88" s="10">
        <f t="shared" ref="L88:O88" si="35">L89</f>
        <v>1105000</v>
      </c>
      <c r="M88" s="10">
        <f t="shared" si="35"/>
        <v>525100</v>
      </c>
      <c r="N88" s="10">
        <f t="shared" si="35"/>
        <v>0</v>
      </c>
      <c r="O88" s="10">
        <f t="shared" si="35"/>
        <v>200000</v>
      </c>
      <c r="P88" s="10">
        <f t="shared" si="18"/>
        <v>57736300</v>
      </c>
    </row>
    <row r="89" spans="1:16" ht="46.8">
      <c r="A89" s="8" t="s">
        <v>181</v>
      </c>
      <c r="B89" s="8" t="s">
        <v>18</v>
      </c>
      <c r="C89" s="8" t="s">
        <v>18</v>
      </c>
      <c r="D89" s="9" t="s">
        <v>180</v>
      </c>
      <c r="E89" s="10">
        <f t="shared" si="27"/>
        <v>56431300</v>
      </c>
      <c r="F89" s="10">
        <f>SUM(F90:F98)</f>
        <v>56431300</v>
      </c>
      <c r="G89" s="10">
        <f t="shared" ref="G89:K89" si="36">SUM(G90:G98)</f>
        <v>50609600</v>
      </c>
      <c r="H89" s="10">
        <f t="shared" si="36"/>
        <v>3196000</v>
      </c>
      <c r="I89" s="10">
        <f t="shared" si="36"/>
        <v>0</v>
      </c>
      <c r="J89" s="10">
        <f t="shared" si="26"/>
        <v>1305000</v>
      </c>
      <c r="K89" s="10">
        <f t="shared" si="36"/>
        <v>0</v>
      </c>
      <c r="L89" s="10">
        <f t="shared" ref="L89" si="37">SUM(L90:L98)</f>
        <v>1105000</v>
      </c>
      <c r="M89" s="10">
        <f t="shared" ref="M89" si="38">SUM(M90:M98)</f>
        <v>525100</v>
      </c>
      <c r="N89" s="10">
        <f t="shared" ref="N89" si="39">SUM(N90:N98)</f>
        <v>0</v>
      </c>
      <c r="O89" s="10">
        <f t="shared" ref="O89" si="40">SUM(O90:O98)</f>
        <v>200000</v>
      </c>
      <c r="P89" s="10">
        <f t="shared" si="18"/>
        <v>57736300</v>
      </c>
    </row>
    <row r="90" spans="1:16" ht="46.8">
      <c r="A90" s="7" t="s">
        <v>182</v>
      </c>
      <c r="B90" s="7" t="s">
        <v>75</v>
      </c>
      <c r="C90" s="7" t="s">
        <v>23</v>
      </c>
      <c r="D90" s="11" t="s">
        <v>76</v>
      </c>
      <c r="E90" s="12">
        <f t="shared" si="27"/>
        <v>912100</v>
      </c>
      <c r="F90" s="12">
        <v>912100</v>
      </c>
      <c r="G90" s="12">
        <v>884400</v>
      </c>
      <c r="H90" s="12">
        <v>0</v>
      </c>
      <c r="I90" s="12">
        <v>0</v>
      </c>
      <c r="J90" s="12">
        <f t="shared" si="26"/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f t="shared" si="18"/>
        <v>912100</v>
      </c>
    </row>
    <row r="91" spans="1:16" ht="31.2">
      <c r="A91" s="7" t="s">
        <v>183</v>
      </c>
      <c r="B91" s="7" t="s">
        <v>30</v>
      </c>
      <c r="C91" s="7" t="s">
        <v>31</v>
      </c>
      <c r="D91" s="11" t="s">
        <v>32</v>
      </c>
      <c r="E91" s="12">
        <f t="shared" ref="E91:E98" si="41">F91+I91</f>
        <v>99000</v>
      </c>
      <c r="F91" s="12">
        <f>99000</f>
        <v>99000</v>
      </c>
      <c r="G91" s="12">
        <v>0</v>
      </c>
      <c r="H91" s="12">
        <v>0</v>
      </c>
      <c r="I91" s="12">
        <v>0</v>
      </c>
      <c r="J91" s="12">
        <f t="shared" si="26"/>
        <v>0</v>
      </c>
      <c r="K91" s="12">
        <v>0</v>
      </c>
      <c r="L91" s="12"/>
      <c r="M91" s="12"/>
      <c r="N91" s="12"/>
      <c r="O91" s="12"/>
      <c r="P91" s="12">
        <f t="shared" si="18"/>
        <v>99000</v>
      </c>
    </row>
    <row r="92" spans="1:16" ht="31.2">
      <c r="A92" s="7" t="s">
        <v>184</v>
      </c>
      <c r="B92" s="7" t="s">
        <v>185</v>
      </c>
      <c r="C92" s="7" t="s">
        <v>98</v>
      </c>
      <c r="D92" s="11" t="s">
        <v>186</v>
      </c>
      <c r="E92" s="12">
        <f t="shared" si="41"/>
        <v>25824300</v>
      </c>
      <c r="F92" s="12">
        <v>25824300</v>
      </c>
      <c r="G92" s="12">
        <v>25065000</v>
      </c>
      <c r="H92" s="12">
        <v>636100</v>
      </c>
      <c r="I92" s="12">
        <v>0</v>
      </c>
      <c r="J92" s="12">
        <f t="shared" si="26"/>
        <v>1025000</v>
      </c>
      <c r="K92" s="12">
        <v>0</v>
      </c>
      <c r="L92" s="12">
        <f>1024000-200000+1000</f>
        <v>825000</v>
      </c>
      <c r="M92" s="12">
        <f>405800+89300</f>
        <v>495100</v>
      </c>
      <c r="N92" s="12">
        <v>0</v>
      </c>
      <c r="O92" s="12">
        <v>200000</v>
      </c>
      <c r="P92" s="12">
        <f t="shared" si="18"/>
        <v>26849300</v>
      </c>
    </row>
    <row r="93" spans="1:16" ht="93.6">
      <c r="A93" s="7" t="s">
        <v>187</v>
      </c>
      <c r="B93" s="7" t="s">
        <v>118</v>
      </c>
      <c r="C93" s="7" t="s">
        <v>119</v>
      </c>
      <c r="D93" s="11" t="s">
        <v>120</v>
      </c>
      <c r="E93" s="12">
        <f t="shared" si="41"/>
        <v>150000</v>
      </c>
      <c r="F93" s="12">
        <v>150000</v>
      </c>
      <c r="G93" s="12">
        <v>0</v>
      </c>
      <c r="H93" s="12">
        <v>0</v>
      </c>
      <c r="I93" s="12">
        <v>0</v>
      </c>
      <c r="J93" s="12">
        <f t="shared" si="26"/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f t="shared" si="18"/>
        <v>150000</v>
      </c>
    </row>
    <row r="94" spans="1:16">
      <c r="A94" s="7" t="s">
        <v>188</v>
      </c>
      <c r="B94" s="7" t="s">
        <v>189</v>
      </c>
      <c r="C94" s="7" t="s">
        <v>190</v>
      </c>
      <c r="D94" s="11" t="s">
        <v>191</v>
      </c>
      <c r="E94" s="12">
        <f t="shared" si="41"/>
        <v>9730300</v>
      </c>
      <c r="F94" s="12">
        <v>9730300</v>
      </c>
      <c r="G94" s="12">
        <v>8119400</v>
      </c>
      <c r="H94" s="12">
        <v>1029700</v>
      </c>
      <c r="I94" s="12">
        <v>0</v>
      </c>
      <c r="J94" s="12">
        <f t="shared" si="26"/>
        <v>80000</v>
      </c>
      <c r="K94" s="12">
        <v>0</v>
      </c>
      <c r="L94" s="12">
        <f>80000</f>
        <v>80000</v>
      </c>
      <c r="M94" s="12">
        <v>0</v>
      </c>
      <c r="N94" s="12">
        <v>0</v>
      </c>
      <c r="O94" s="12">
        <v>0</v>
      </c>
      <c r="P94" s="12">
        <f t="shared" si="18"/>
        <v>9810300</v>
      </c>
    </row>
    <row r="95" spans="1:16" ht="31.2">
      <c r="A95" s="7" t="s">
        <v>192</v>
      </c>
      <c r="B95" s="7" t="s">
        <v>193</v>
      </c>
      <c r="C95" s="7" t="s">
        <v>190</v>
      </c>
      <c r="D95" s="11" t="s">
        <v>194</v>
      </c>
      <c r="E95" s="12">
        <f t="shared" si="41"/>
        <v>3612600</v>
      </c>
      <c r="F95" s="12">
        <v>3612600</v>
      </c>
      <c r="G95" s="12">
        <v>2754000</v>
      </c>
      <c r="H95" s="12">
        <v>436000</v>
      </c>
      <c r="I95" s="12">
        <v>0</v>
      </c>
      <c r="J95" s="12">
        <f t="shared" si="26"/>
        <v>40000</v>
      </c>
      <c r="K95" s="12">
        <v>0</v>
      </c>
      <c r="L95" s="12">
        <v>40000</v>
      </c>
      <c r="M95" s="12">
        <v>0</v>
      </c>
      <c r="N95" s="12">
        <v>0</v>
      </c>
      <c r="O95" s="12">
        <v>0</v>
      </c>
      <c r="P95" s="12">
        <f t="shared" si="18"/>
        <v>3652600</v>
      </c>
    </row>
    <row r="96" spans="1:16" ht="46.8">
      <c r="A96" s="7" t="s">
        <v>195</v>
      </c>
      <c r="B96" s="7" t="s">
        <v>196</v>
      </c>
      <c r="C96" s="7" t="s">
        <v>197</v>
      </c>
      <c r="D96" s="11" t="s">
        <v>198</v>
      </c>
      <c r="E96" s="12">
        <f t="shared" si="41"/>
        <v>12911200</v>
      </c>
      <c r="F96" s="12">
        <v>12911200</v>
      </c>
      <c r="G96" s="12">
        <v>11348400</v>
      </c>
      <c r="H96" s="12">
        <v>1030900</v>
      </c>
      <c r="I96" s="12">
        <v>0</v>
      </c>
      <c r="J96" s="12">
        <f t="shared" si="26"/>
        <v>160000</v>
      </c>
      <c r="K96" s="12">
        <v>0</v>
      </c>
      <c r="L96" s="12">
        <v>160000</v>
      </c>
      <c r="M96" s="12">
        <f>30000</f>
        <v>30000</v>
      </c>
      <c r="N96" s="12">
        <v>0</v>
      </c>
      <c r="O96" s="12">
        <v>0</v>
      </c>
      <c r="P96" s="12">
        <f t="shared" si="18"/>
        <v>13071200</v>
      </c>
    </row>
    <row r="97" spans="1:16" ht="31.2">
      <c r="A97" s="7" t="s">
        <v>199</v>
      </c>
      <c r="B97" s="7" t="s">
        <v>200</v>
      </c>
      <c r="C97" s="7" t="s">
        <v>201</v>
      </c>
      <c r="D97" s="11" t="s">
        <v>202</v>
      </c>
      <c r="E97" s="12">
        <f t="shared" si="41"/>
        <v>2591800</v>
      </c>
      <c r="F97" s="12">
        <v>2591800</v>
      </c>
      <c r="G97" s="12">
        <v>2438400</v>
      </c>
      <c r="H97" s="12">
        <v>63300</v>
      </c>
      <c r="I97" s="12">
        <v>0</v>
      </c>
      <c r="J97" s="12">
        <f t="shared" si="26"/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f t="shared" ref="P97:P141" si="42">E97 + J97</f>
        <v>2591800</v>
      </c>
    </row>
    <row r="98" spans="1:16" ht="31.2">
      <c r="A98" s="7" t="s">
        <v>203</v>
      </c>
      <c r="B98" s="7" t="s">
        <v>204</v>
      </c>
      <c r="C98" s="7" t="s">
        <v>201</v>
      </c>
      <c r="D98" s="11" t="s">
        <v>205</v>
      </c>
      <c r="E98" s="12">
        <f t="shared" si="41"/>
        <v>600000</v>
      </c>
      <c r="F98" s="12">
        <v>600000</v>
      </c>
      <c r="G98" s="12">
        <v>0</v>
      </c>
      <c r="H98" s="12">
        <v>0</v>
      </c>
      <c r="I98" s="12">
        <v>0</v>
      </c>
      <c r="J98" s="12">
        <f t="shared" si="26"/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f t="shared" si="42"/>
        <v>600000</v>
      </c>
    </row>
    <row r="99" spans="1:16" ht="46.8">
      <c r="A99" s="8" t="s">
        <v>206</v>
      </c>
      <c r="B99" s="8" t="s">
        <v>18</v>
      </c>
      <c r="C99" s="8" t="s">
        <v>18</v>
      </c>
      <c r="D99" s="9" t="s">
        <v>207</v>
      </c>
      <c r="E99" s="10">
        <f t="shared" ref="E99:E109" si="43">F99+I99</f>
        <v>7078200</v>
      </c>
      <c r="F99" s="10">
        <f>F100</f>
        <v>7078200</v>
      </c>
      <c r="G99" s="10">
        <f t="shared" ref="G99:I99" si="44">G100</f>
        <v>2566100</v>
      </c>
      <c r="H99" s="10">
        <f t="shared" si="44"/>
        <v>58000</v>
      </c>
      <c r="I99" s="10">
        <f t="shared" si="44"/>
        <v>0</v>
      </c>
      <c r="J99" s="10">
        <f t="shared" si="26"/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f t="shared" si="42"/>
        <v>7078200</v>
      </c>
    </row>
    <row r="100" spans="1:16" ht="46.8">
      <c r="A100" s="8" t="s">
        <v>208</v>
      </c>
      <c r="B100" s="8" t="s">
        <v>18</v>
      </c>
      <c r="C100" s="8" t="s">
        <v>18</v>
      </c>
      <c r="D100" s="9" t="s">
        <v>207</v>
      </c>
      <c r="E100" s="10">
        <f t="shared" si="43"/>
        <v>7078200</v>
      </c>
      <c r="F100" s="10">
        <f>SUM(F101:F106)</f>
        <v>7078200</v>
      </c>
      <c r="G100" s="10">
        <f t="shared" ref="G100:K100" si="45">SUM(G101:G106)</f>
        <v>2566100</v>
      </c>
      <c r="H100" s="10">
        <f t="shared" si="45"/>
        <v>58000</v>
      </c>
      <c r="I100" s="10">
        <f t="shared" si="45"/>
        <v>0</v>
      </c>
      <c r="J100" s="10">
        <f t="shared" si="26"/>
        <v>0</v>
      </c>
      <c r="K100" s="10">
        <f t="shared" si="45"/>
        <v>0</v>
      </c>
      <c r="L100" s="10">
        <f t="shared" ref="L100" si="46">SUM(L101:L106)</f>
        <v>0</v>
      </c>
      <c r="M100" s="10">
        <f t="shared" ref="M100" si="47">SUM(M101:M106)</f>
        <v>0</v>
      </c>
      <c r="N100" s="10">
        <f t="shared" ref="N100" si="48">SUM(N101:N106)</f>
        <v>0</v>
      </c>
      <c r="O100" s="10">
        <f t="shared" ref="O100" si="49">SUM(O101:O106)</f>
        <v>0</v>
      </c>
      <c r="P100" s="10">
        <f t="shared" si="42"/>
        <v>7078200</v>
      </c>
    </row>
    <row r="101" spans="1:16" ht="46.8">
      <c r="A101" s="7" t="s">
        <v>209</v>
      </c>
      <c r="B101" s="7" t="s">
        <v>75</v>
      </c>
      <c r="C101" s="7" t="s">
        <v>23</v>
      </c>
      <c r="D101" s="11" t="s">
        <v>76</v>
      </c>
      <c r="E101" s="12">
        <f t="shared" si="43"/>
        <v>2042100</v>
      </c>
      <c r="F101" s="12">
        <v>2042100</v>
      </c>
      <c r="G101" s="12">
        <v>1932200</v>
      </c>
      <c r="H101" s="12">
        <v>0</v>
      </c>
      <c r="I101" s="12">
        <v>0</v>
      </c>
      <c r="J101" s="12">
        <f t="shared" si="26"/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f t="shared" si="42"/>
        <v>2042100</v>
      </c>
    </row>
    <row r="102" spans="1:16" ht="31.2">
      <c r="A102" s="7" t="s">
        <v>210</v>
      </c>
      <c r="B102" s="7" t="s">
        <v>30</v>
      </c>
      <c r="C102" s="7" t="s">
        <v>31</v>
      </c>
      <c r="D102" s="11" t="s">
        <v>32</v>
      </c>
      <c r="E102" s="12">
        <f t="shared" si="43"/>
        <v>99000</v>
      </c>
      <c r="F102" s="12">
        <f>99000</f>
        <v>99000</v>
      </c>
      <c r="G102" s="12">
        <v>0</v>
      </c>
      <c r="H102" s="12">
        <v>0</v>
      </c>
      <c r="I102" s="12">
        <v>0</v>
      </c>
      <c r="J102" s="12">
        <f t="shared" si="26"/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f t="shared" si="42"/>
        <v>99000</v>
      </c>
    </row>
    <row r="103" spans="1:16" ht="31.2">
      <c r="A103" s="7" t="s">
        <v>211</v>
      </c>
      <c r="B103" s="7" t="s">
        <v>212</v>
      </c>
      <c r="C103" s="7" t="s">
        <v>119</v>
      </c>
      <c r="D103" s="11" t="s">
        <v>213</v>
      </c>
      <c r="E103" s="12">
        <f t="shared" si="43"/>
        <v>1880400</v>
      </c>
      <c r="F103" s="12">
        <v>1880400</v>
      </c>
      <c r="G103" s="12">
        <v>633900</v>
      </c>
      <c r="H103" s="12">
        <v>58000</v>
      </c>
      <c r="I103" s="12">
        <v>0</v>
      </c>
      <c r="J103" s="12">
        <f t="shared" si="26"/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f t="shared" si="42"/>
        <v>1880400</v>
      </c>
    </row>
    <row r="104" spans="1:16" ht="46.8">
      <c r="A104" s="7" t="s">
        <v>214</v>
      </c>
      <c r="B104" s="7" t="s">
        <v>215</v>
      </c>
      <c r="C104" s="7" t="s">
        <v>124</v>
      </c>
      <c r="D104" s="11" t="s">
        <v>216</v>
      </c>
      <c r="E104" s="12">
        <f t="shared" si="43"/>
        <v>950000</v>
      </c>
      <c r="F104" s="12">
        <v>950000</v>
      </c>
      <c r="G104" s="12">
        <v>0</v>
      </c>
      <c r="H104" s="12">
        <v>0</v>
      </c>
      <c r="I104" s="12">
        <v>0</v>
      </c>
      <c r="J104" s="12">
        <f t="shared" si="26"/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f t="shared" si="42"/>
        <v>950000</v>
      </c>
    </row>
    <row r="105" spans="1:16" ht="46.8">
      <c r="A105" s="7" t="s">
        <v>217</v>
      </c>
      <c r="B105" s="7" t="s">
        <v>218</v>
      </c>
      <c r="C105" s="7" t="s">
        <v>124</v>
      </c>
      <c r="D105" s="11" t="s">
        <v>219</v>
      </c>
      <c r="E105" s="12">
        <f t="shared" si="43"/>
        <v>320000</v>
      </c>
      <c r="F105" s="12">
        <v>320000</v>
      </c>
      <c r="G105" s="12">
        <v>0</v>
      </c>
      <c r="H105" s="12">
        <v>0</v>
      </c>
      <c r="I105" s="12">
        <v>0</v>
      </c>
      <c r="J105" s="12">
        <f t="shared" si="26"/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f t="shared" si="42"/>
        <v>320000</v>
      </c>
    </row>
    <row r="106" spans="1:16" ht="78">
      <c r="A106" s="7" t="s">
        <v>220</v>
      </c>
      <c r="B106" s="7" t="s">
        <v>221</v>
      </c>
      <c r="C106" s="7" t="s">
        <v>124</v>
      </c>
      <c r="D106" s="11" t="s">
        <v>222</v>
      </c>
      <c r="E106" s="12">
        <f t="shared" si="43"/>
        <v>1786700</v>
      </c>
      <c r="F106" s="12">
        <v>1786700</v>
      </c>
      <c r="G106" s="12">
        <v>0</v>
      </c>
      <c r="H106" s="12">
        <v>0</v>
      </c>
      <c r="I106" s="12">
        <v>0</v>
      </c>
      <c r="J106" s="12">
        <f t="shared" si="26"/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f t="shared" si="42"/>
        <v>1786700</v>
      </c>
    </row>
    <row r="107" spans="1:16" ht="62.4">
      <c r="A107" s="8" t="s">
        <v>223</v>
      </c>
      <c r="B107" s="8" t="s">
        <v>18</v>
      </c>
      <c r="C107" s="8" t="s">
        <v>18</v>
      </c>
      <c r="D107" s="9" t="s">
        <v>224</v>
      </c>
      <c r="E107" s="10">
        <f t="shared" si="43"/>
        <v>142549210</v>
      </c>
      <c r="F107" s="10">
        <f>F108</f>
        <v>51472841</v>
      </c>
      <c r="G107" s="10">
        <f t="shared" ref="G107:I107" si="50">G108</f>
        <v>3502400</v>
      </c>
      <c r="H107" s="10">
        <f t="shared" si="50"/>
        <v>14400</v>
      </c>
      <c r="I107" s="10">
        <f t="shared" si="50"/>
        <v>91076369</v>
      </c>
      <c r="J107" s="10">
        <f t="shared" si="26"/>
        <v>6043133</v>
      </c>
      <c r="K107" s="10">
        <f>K108</f>
        <v>5399987</v>
      </c>
      <c r="L107" s="10">
        <f t="shared" ref="L107:O107" si="51">L108</f>
        <v>100000</v>
      </c>
      <c r="M107" s="10">
        <f t="shared" si="51"/>
        <v>0</v>
      </c>
      <c r="N107" s="10">
        <f t="shared" si="51"/>
        <v>0</v>
      </c>
      <c r="O107" s="10">
        <f t="shared" si="51"/>
        <v>5943133</v>
      </c>
      <c r="P107" s="10">
        <f t="shared" si="42"/>
        <v>148592343</v>
      </c>
    </row>
    <row r="108" spans="1:16" ht="62.4">
      <c r="A108" s="8" t="s">
        <v>225</v>
      </c>
      <c r="B108" s="8" t="s">
        <v>18</v>
      </c>
      <c r="C108" s="8" t="s">
        <v>18</v>
      </c>
      <c r="D108" s="9" t="s">
        <v>224</v>
      </c>
      <c r="E108" s="10">
        <f t="shared" si="43"/>
        <v>142549210</v>
      </c>
      <c r="F108" s="10">
        <f>SUM(F109:F122)</f>
        <v>51472841</v>
      </c>
      <c r="G108" s="10">
        <f t="shared" ref="G108:I108" si="52">SUM(G109:G122)</f>
        <v>3502400</v>
      </c>
      <c r="H108" s="10">
        <f t="shared" si="52"/>
        <v>14400</v>
      </c>
      <c r="I108" s="10">
        <f t="shared" si="52"/>
        <v>91076369</v>
      </c>
      <c r="J108" s="10">
        <f>L108+O108</f>
        <v>6043133</v>
      </c>
      <c r="K108" s="10">
        <f>SUM(K109:K122)</f>
        <v>5399987</v>
      </c>
      <c r="L108" s="10">
        <f t="shared" ref="L108:O108" si="53">SUM(L109:L122)</f>
        <v>100000</v>
      </c>
      <c r="M108" s="10">
        <f t="shared" si="53"/>
        <v>0</v>
      </c>
      <c r="N108" s="10">
        <f t="shared" si="53"/>
        <v>0</v>
      </c>
      <c r="O108" s="10">
        <f t="shared" si="53"/>
        <v>5943133</v>
      </c>
      <c r="P108" s="10">
        <f>E108 + J108</f>
        <v>148592343</v>
      </c>
    </row>
    <row r="109" spans="1:16" ht="46.8">
      <c r="A109" s="7" t="s">
        <v>226</v>
      </c>
      <c r="B109" s="7" t="s">
        <v>75</v>
      </c>
      <c r="C109" s="7" t="s">
        <v>23</v>
      </c>
      <c r="D109" s="11" t="s">
        <v>76</v>
      </c>
      <c r="E109" s="12">
        <f t="shared" si="43"/>
        <v>3829700</v>
      </c>
      <c r="F109" s="12">
        <v>3829700</v>
      </c>
      <c r="G109" s="12">
        <v>3502400</v>
      </c>
      <c r="H109" s="12">
        <v>14400</v>
      </c>
      <c r="I109" s="12">
        <v>0</v>
      </c>
      <c r="J109" s="12">
        <f t="shared" si="26"/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f t="shared" si="42"/>
        <v>3829700</v>
      </c>
    </row>
    <row r="110" spans="1:16" ht="46.8">
      <c r="A110" s="7" t="s">
        <v>227</v>
      </c>
      <c r="B110" s="7" t="s">
        <v>26</v>
      </c>
      <c r="C110" s="7" t="s">
        <v>27</v>
      </c>
      <c r="D110" s="11" t="s">
        <v>28</v>
      </c>
      <c r="E110" s="12">
        <f t="shared" ref="E110:E122" si="54">F110+I110</f>
        <v>25000</v>
      </c>
      <c r="F110" s="12">
        <v>25000</v>
      </c>
      <c r="G110" s="12">
        <v>0</v>
      </c>
      <c r="H110" s="12">
        <v>0</v>
      </c>
      <c r="I110" s="12">
        <v>0</v>
      </c>
      <c r="J110" s="12">
        <f t="shared" si="26"/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f t="shared" si="42"/>
        <v>25000</v>
      </c>
    </row>
    <row r="111" spans="1:16" ht="31.2">
      <c r="A111" s="7" t="s">
        <v>228</v>
      </c>
      <c r="B111" s="7" t="s">
        <v>30</v>
      </c>
      <c r="C111" s="7" t="s">
        <v>31</v>
      </c>
      <c r="D111" s="11" t="s">
        <v>32</v>
      </c>
      <c r="E111" s="12">
        <f t="shared" si="54"/>
        <v>99000</v>
      </c>
      <c r="F111" s="12">
        <f>99000</f>
        <v>99000</v>
      </c>
      <c r="G111" s="12">
        <v>0</v>
      </c>
      <c r="H111" s="12">
        <v>0</v>
      </c>
      <c r="I111" s="12">
        <v>0</v>
      </c>
      <c r="J111" s="12">
        <f t="shared" si="26"/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f t="shared" si="42"/>
        <v>99000</v>
      </c>
    </row>
    <row r="112" spans="1:16" ht="31.2">
      <c r="A112" s="7" t="s">
        <v>229</v>
      </c>
      <c r="B112" s="7" t="s">
        <v>230</v>
      </c>
      <c r="C112" s="7" t="s">
        <v>231</v>
      </c>
      <c r="D112" s="11" t="s">
        <v>232</v>
      </c>
      <c r="E112" s="12">
        <f t="shared" si="54"/>
        <v>30000</v>
      </c>
      <c r="F112" s="12">
        <v>30000</v>
      </c>
      <c r="G112" s="12">
        <v>0</v>
      </c>
      <c r="H112" s="12">
        <v>0</v>
      </c>
      <c r="I112" s="12">
        <v>0</v>
      </c>
      <c r="J112" s="12">
        <f t="shared" si="26"/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f t="shared" si="42"/>
        <v>30000</v>
      </c>
    </row>
    <row r="113" spans="1:16" ht="31.2">
      <c r="A113" s="32">
        <v>1216011</v>
      </c>
      <c r="B113" s="32">
        <v>6011</v>
      </c>
      <c r="C113" s="15" t="s">
        <v>292</v>
      </c>
      <c r="D113" s="11" t="s">
        <v>291</v>
      </c>
      <c r="E113" s="12">
        <f t="shared" si="54"/>
        <v>319069</v>
      </c>
      <c r="F113" s="12"/>
      <c r="G113" s="12"/>
      <c r="H113" s="12"/>
      <c r="I113" s="12">
        <v>319069</v>
      </c>
      <c r="J113" s="12">
        <f t="shared" si="26"/>
        <v>4029487</v>
      </c>
      <c r="K113" s="12">
        <v>4029487</v>
      </c>
      <c r="L113" s="12"/>
      <c r="M113" s="12"/>
      <c r="N113" s="12"/>
      <c r="O113" s="12">
        <v>4029487</v>
      </c>
      <c r="P113" s="12">
        <f t="shared" si="42"/>
        <v>4348556</v>
      </c>
    </row>
    <row r="114" spans="1:16" ht="31.2">
      <c r="A114" s="7" t="s">
        <v>233</v>
      </c>
      <c r="B114" s="7" t="s">
        <v>234</v>
      </c>
      <c r="C114" s="7" t="s">
        <v>55</v>
      </c>
      <c r="D114" s="11" t="s">
        <v>235</v>
      </c>
      <c r="E114" s="12">
        <f t="shared" si="54"/>
        <v>300000</v>
      </c>
      <c r="F114" s="12">
        <v>0</v>
      </c>
      <c r="G114" s="12">
        <v>0</v>
      </c>
      <c r="H114" s="12">
        <v>0</v>
      </c>
      <c r="I114" s="12">
        <v>300000</v>
      </c>
      <c r="J114" s="12">
        <f t="shared" si="26"/>
        <v>495000</v>
      </c>
      <c r="K114" s="12">
        <v>495000</v>
      </c>
      <c r="L114" s="12">
        <v>0</v>
      </c>
      <c r="M114" s="12">
        <v>0</v>
      </c>
      <c r="N114" s="12">
        <v>0</v>
      </c>
      <c r="O114" s="12">
        <v>495000</v>
      </c>
      <c r="P114" s="12">
        <f t="shared" si="42"/>
        <v>795000</v>
      </c>
    </row>
    <row r="115" spans="1:16" ht="46.8">
      <c r="A115" s="7" t="s">
        <v>236</v>
      </c>
      <c r="B115" s="7" t="s">
        <v>237</v>
      </c>
      <c r="C115" s="7" t="s">
        <v>55</v>
      </c>
      <c r="D115" s="11" t="s">
        <v>238</v>
      </c>
      <c r="E115" s="12">
        <f t="shared" si="54"/>
        <v>1493000</v>
      </c>
      <c r="F115" s="12">
        <v>0</v>
      </c>
      <c r="G115" s="12">
        <v>0</v>
      </c>
      <c r="H115" s="12">
        <v>0</v>
      </c>
      <c r="I115" s="12">
        <v>1493000</v>
      </c>
      <c r="J115" s="12">
        <f t="shared" si="26"/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f t="shared" si="42"/>
        <v>1493000</v>
      </c>
    </row>
    <row r="116" spans="1:16" ht="31.2">
      <c r="A116" s="7" t="s">
        <v>239</v>
      </c>
      <c r="B116" s="7" t="s">
        <v>54</v>
      </c>
      <c r="C116" s="7" t="s">
        <v>55</v>
      </c>
      <c r="D116" s="11" t="s">
        <v>56</v>
      </c>
      <c r="E116" s="12">
        <f t="shared" si="54"/>
        <v>74525200</v>
      </c>
      <c r="F116" s="12">
        <f>19865000+465200</f>
        <v>20330200</v>
      </c>
      <c r="G116" s="12">
        <v>0</v>
      </c>
      <c r="H116" s="12">
        <v>0</v>
      </c>
      <c r="I116" s="12">
        <v>54195000</v>
      </c>
      <c r="J116" s="12">
        <f t="shared" si="26"/>
        <v>875500</v>
      </c>
      <c r="K116" s="12">
        <v>875500</v>
      </c>
      <c r="L116" s="12">
        <v>0</v>
      </c>
      <c r="M116" s="12">
        <v>0</v>
      </c>
      <c r="N116" s="12">
        <v>0</v>
      </c>
      <c r="O116" s="12">
        <v>875500</v>
      </c>
      <c r="P116" s="12">
        <f t="shared" si="42"/>
        <v>75400700</v>
      </c>
    </row>
    <row r="117" spans="1:16" ht="46.8">
      <c r="A117" s="7" t="s">
        <v>240</v>
      </c>
      <c r="B117" s="7" t="s">
        <v>241</v>
      </c>
      <c r="C117" s="7" t="s">
        <v>242</v>
      </c>
      <c r="D117" s="11" t="s">
        <v>243</v>
      </c>
      <c r="E117" s="12">
        <f t="shared" si="54"/>
        <v>25700000</v>
      </c>
      <c r="F117" s="12">
        <v>25700000</v>
      </c>
      <c r="G117" s="12">
        <v>0</v>
      </c>
      <c r="H117" s="12">
        <v>0</v>
      </c>
      <c r="I117" s="12">
        <v>0</v>
      </c>
      <c r="J117" s="12">
        <f t="shared" si="26"/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f t="shared" si="42"/>
        <v>25700000</v>
      </c>
    </row>
    <row r="118" spans="1:16" ht="140.4">
      <c r="A118" s="32">
        <v>1217691</v>
      </c>
      <c r="B118" s="32">
        <v>7691</v>
      </c>
      <c r="C118" s="15" t="s">
        <v>59</v>
      </c>
      <c r="D118" s="11" t="s">
        <v>338</v>
      </c>
      <c r="E118" s="12">
        <f t="shared" si="54"/>
        <v>0</v>
      </c>
      <c r="F118" s="12"/>
      <c r="G118" s="12"/>
      <c r="H118" s="12"/>
      <c r="I118" s="12"/>
      <c r="J118" s="12">
        <f t="shared" si="26"/>
        <v>393146</v>
      </c>
      <c r="K118" s="12"/>
      <c r="L118" s="12"/>
      <c r="M118" s="12"/>
      <c r="N118" s="12"/>
      <c r="O118" s="12">
        <v>393146</v>
      </c>
      <c r="P118" s="12">
        <f t="shared" si="42"/>
        <v>393146</v>
      </c>
    </row>
    <row r="119" spans="1:16" ht="31.2">
      <c r="A119" s="7" t="s">
        <v>244</v>
      </c>
      <c r="B119" s="7" t="s">
        <v>245</v>
      </c>
      <c r="C119" s="7" t="s">
        <v>59</v>
      </c>
      <c r="D119" s="11" t="s">
        <v>246</v>
      </c>
      <c r="E119" s="12">
        <f t="shared" si="54"/>
        <v>34769300</v>
      </c>
      <c r="F119" s="12">
        <v>0</v>
      </c>
      <c r="G119" s="12">
        <v>0</v>
      </c>
      <c r="H119" s="12">
        <v>0</v>
      </c>
      <c r="I119" s="12">
        <f>31215000+3554300</f>
        <v>34769300</v>
      </c>
      <c r="J119" s="12">
        <f t="shared" si="26"/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f t="shared" si="42"/>
        <v>34769300</v>
      </c>
    </row>
    <row r="120" spans="1:16" ht="46.8">
      <c r="A120" s="7" t="s">
        <v>247</v>
      </c>
      <c r="B120" s="7" t="s">
        <v>248</v>
      </c>
      <c r="C120" s="7" t="s">
        <v>249</v>
      </c>
      <c r="D120" s="11" t="s">
        <v>250</v>
      </c>
      <c r="E120" s="12">
        <f t="shared" si="54"/>
        <v>1446241</v>
      </c>
      <c r="F120" s="12">
        <f>835000+552900+58341</f>
        <v>1446241</v>
      </c>
      <c r="G120" s="12">
        <v>0</v>
      </c>
      <c r="H120" s="12">
        <v>0</v>
      </c>
      <c r="I120" s="12">
        <v>0</v>
      </c>
      <c r="J120" s="12">
        <f t="shared" si="26"/>
        <v>0</v>
      </c>
      <c r="K120" s="12"/>
      <c r="L120" s="12">
        <v>0</v>
      </c>
      <c r="M120" s="12">
        <v>0</v>
      </c>
      <c r="N120" s="12">
        <v>0</v>
      </c>
      <c r="O120" s="12"/>
      <c r="P120" s="12">
        <f t="shared" si="42"/>
        <v>1446241</v>
      </c>
    </row>
    <row r="121" spans="1:16" ht="31.2">
      <c r="A121" s="15" t="s">
        <v>328</v>
      </c>
      <c r="B121" s="30">
        <v>8240</v>
      </c>
      <c r="C121" s="15" t="s">
        <v>63</v>
      </c>
      <c r="D121" s="11" t="s">
        <v>273</v>
      </c>
      <c r="E121" s="12">
        <f t="shared" si="54"/>
        <v>12700</v>
      </c>
      <c r="F121" s="12">
        <v>12700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>
        <f t="shared" si="42"/>
        <v>12700</v>
      </c>
    </row>
    <row r="122" spans="1:16" ht="31.2">
      <c r="A122" s="15" t="s">
        <v>296</v>
      </c>
      <c r="B122" s="7">
        <v>8340</v>
      </c>
      <c r="C122" s="7" t="s">
        <v>287</v>
      </c>
      <c r="D122" s="11" t="s">
        <v>288</v>
      </c>
      <c r="E122" s="12">
        <f t="shared" si="54"/>
        <v>0</v>
      </c>
      <c r="F122" s="12"/>
      <c r="G122" s="12"/>
      <c r="H122" s="12"/>
      <c r="I122" s="12"/>
      <c r="J122" s="12">
        <f t="shared" si="26"/>
        <v>250000</v>
      </c>
      <c r="K122" s="12"/>
      <c r="L122" s="12">
        <v>100000</v>
      </c>
      <c r="M122" s="12"/>
      <c r="N122" s="12"/>
      <c r="O122" s="12">
        <v>150000</v>
      </c>
      <c r="P122" s="12">
        <f t="shared" si="42"/>
        <v>250000</v>
      </c>
    </row>
    <row r="123" spans="1:16" ht="62.4">
      <c r="A123" s="8" t="s">
        <v>251</v>
      </c>
      <c r="B123" s="8" t="s">
        <v>18</v>
      </c>
      <c r="C123" s="8" t="s">
        <v>18</v>
      </c>
      <c r="D123" s="9" t="s">
        <v>252</v>
      </c>
      <c r="E123" s="10">
        <f t="shared" ref="E123:E138" si="55">F123+I123</f>
        <v>4485000</v>
      </c>
      <c r="F123" s="10">
        <f>F124</f>
        <v>4485000</v>
      </c>
      <c r="G123" s="10">
        <f t="shared" ref="G123:I123" si="56">G124</f>
        <v>4270900</v>
      </c>
      <c r="H123" s="10">
        <f t="shared" si="56"/>
        <v>0</v>
      </c>
      <c r="I123" s="10">
        <f t="shared" si="56"/>
        <v>0</v>
      </c>
      <c r="J123" s="10">
        <f t="shared" si="26"/>
        <v>84519724</v>
      </c>
      <c r="K123" s="10">
        <f>K124</f>
        <v>84519724</v>
      </c>
      <c r="L123" s="10">
        <f t="shared" ref="L123:O123" si="57">L124</f>
        <v>0</v>
      </c>
      <c r="M123" s="10">
        <f t="shared" si="57"/>
        <v>0</v>
      </c>
      <c r="N123" s="10">
        <f t="shared" si="57"/>
        <v>0</v>
      </c>
      <c r="O123" s="10">
        <f t="shared" si="57"/>
        <v>84519724</v>
      </c>
      <c r="P123" s="10">
        <f t="shared" si="42"/>
        <v>89004724</v>
      </c>
    </row>
    <row r="124" spans="1:16" ht="62.4">
      <c r="A124" s="8" t="s">
        <v>253</v>
      </c>
      <c r="B124" s="8" t="s">
        <v>18</v>
      </c>
      <c r="C124" s="8" t="s">
        <v>18</v>
      </c>
      <c r="D124" s="9" t="s">
        <v>252</v>
      </c>
      <c r="E124" s="10">
        <f t="shared" si="55"/>
        <v>4485000</v>
      </c>
      <c r="F124" s="10">
        <f>SUM(F125:F135)</f>
        <v>4485000</v>
      </c>
      <c r="G124" s="10">
        <f t="shared" ref="G124:K124" si="58">SUM(G125:G135)</f>
        <v>4270900</v>
      </c>
      <c r="H124" s="10">
        <f t="shared" si="58"/>
        <v>0</v>
      </c>
      <c r="I124" s="10">
        <f t="shared" si="58"/>
        <v>0</v>
      </c>
      <c r="J124" s="10">
        <f t="shared" si="26"/>
        <v>84519724</v>
      </c>
      <c r="K124" s="10">
        <f t="shared" si="58"/>
        <v>84519724</v>
      </c>
      <c r="L124" s="10">
        <f t="shared" ref="L124" si="59">SUM(L125:L135)</f>
        <v>0</v>
      </c>
      <c r="M124" s="10">
        <f t="shared" ref="M124" si="60">SUM(M125:M135)</f>
        <v>0</v>
      </c>
      <c r="N124" s="10">
        <f t="shared" ref="N124" si="61">SUM(N125:N135)</f>
        <v>0</v>
      </c>
      <c r="O124" s="10">
        <f t="shared" ref="O124" si="62">SUM(O125:O135)</f>
        <v>84519724</v>
      </c>
      <c r="P124" s="10">
        <f t="shared" si="42"/>
        <v>89004724</v>
      </c>
    </row>
    <row r="125" spans="1:16" ht="46.8">
      <c r="A125" s="7" t="s">
        <v>254</v>
      </c>
      <c r="B125" s="7" t="s">
        <v>75</v>
      </c>
      <c r="C125" s="7" t="s">
        <v>23</v>
      </c>
      <c r="D125" s="11" t="s">
        <v>76</v>
      </c>
      <c r="E125" s="12">
        <f t="shared" si="55"/>
        <v>4386000</v>
      </c>
      <c r="F125" s="12">
        <v>4386000</v>
      </c>
      <c r="G125" s="12">
        <v>4270900</v>
      </c>
      <c r="H125" s="12">
        <v>0</v>
      </c>
      <c r="I125" s="12">
        <v>0</v>
      </c>
      <c r="J125" s="12">
        <f t="shared" si="26"/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f t="shared" si="42"/>
        <v>4386000</v>
      </c>
    </row>
    <row r="126" spans="1:16" ht="31.2">
      <c r="A126" s="7" t="s">
        <v>255</v>
      </c>
      <c r="B126" s="7" t="s">
        <v>30</v>
      </c>
      <c r="C126" s="7" t="s">
        <v>31</v>
      </c>
      <c r="D126" s="11" t="s">
        <v>32</v>
      </c>
      <c r="E126" s="12">
        <f t="shared" si="55"/>
        <v>99000</v>
      </c>
      <c r="F126" s="12">
        <f>99000</f>
        <v>99000</v>
      </c>
      <c r="G126" s="12">
        <v>0</v>
      </c>
      <c r="H126" s="12">
        <v>0</v>
      </c>
      <c r="I126" s="12">
        <v>0</v>
      </c>
      <c r="J126" s="12">
        <f t="shared" si="26"/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f t="shared" si="42"/>
        <v>99000</v>
      </c>
    </row>
    <row r="127" spans="1:16" ht="31.2">
      <c r="A127" s="32">
        <v>1512010</v>
      </c>
      <c r="B127" s="15" t="s">
        <v>34</v>
      </c>
      <c r="C127" s="15" t="s">
        <v>35</v>
      </c>
      <c r="D127" s="11" t="s">
        <v>36</v>
      </c>
      <c r="E127" s="12">
        <f t="shared" si="55"/>
        <v>0</v>
      </c>
      <c r="F127" s="12"/>
      <c r="G127" s="12"/>
      <c r="H127" s="12"/>
      <c r="I127" s="12"/>
      <c r="J127" s="12">
        <f t="shared" si="26"/>
        <v>1205627</v>
      </c>
      <c r="K127" s="12">
        <v>1205627</v>
      </c>
      <c r="L127" s="12"/>
      <c r="M127" s="12"/>
      <c r="N127" s="12"/>
      <c r="O127" s="12">
        <v>1205627</v>
      </c>
      <c r="P127" s="12">
        <f t="shared" si="42"/>
        <v>1205627</v>
      </c>
    </row>
    <row r="128" spans="1:16" ht="31.2">
      <c r="A128" s="32">
        <v>1516013</v>
      </c>
      <c r="B128" s="15" t="s">
        <v>339</v>
      </c>
      <c r="C128" s="15" t="s">
        <v>55</v>
      </c>
      <c r="D128" s="11" t="s">
        <v>340</v>
      </c>
      <c r="E128" s="12">
        <f t="shared" si="55"/>
        <v>0</v>
      </c>
      <c r="F128" s="12"/>
      <c r="G128" s="12"/>
      <c r="H128" s="12"/>
      <c r="I128" s="12"/>
      <c r="J128" s="12">
        <f t="shared" si="26"/>
        <v>382750</v>
      </c>
      <c r="K128" s="12">
        <v>382750</v>
      </c>
      <c r="L128" s="12"/>
      <c r="M128" s="12"/>
      <c r="N128" s="12"/>
      <c r="O128" s="12">
        <v>382750</v>
      </c>
      <c r="P128" s="12">
        <f t="shared" si="42"/>
        <v>382750</v>
      </c>
    </row>
    <row r="129" spans="1:16" ht="31.2">
      <c r="A129" s="32">
        <v>1516015</v>
      </c>
      <c r="B129" s="15" t="s">
        <v>234</v>
      </c>
      <c r="C129" s="15" t="s">
        <v>55</v>
      </c>
      <c r="D129" s="11" t="s">
        <v>235</v>
      </c>
      <c r="E129" s="12">
        <f t="shared" si="55"/>
        <v>0</v>
      </c>
      <c r="F129" s="12"/>
      <c r="G129" s="12"/>
      <c r="H129" s="12"/>
      <c r="I129" s="12"/>
      <c r="J129" s="12">
        <f t="shared" si="26"/>
        <v>23415217</v>
      </c>
      <c r="K129" s="12">
        <v>23415217</v>
      </c>
      <c r="L129" s="12"/>
      <c r="M129" s="12"/>
      <c r="N129" s="12"/>
      <c r="O129" s="12">
        <v>23415217</v>
      </c>
      <c r="P129" s="12">
        <f t="shared" si="42"/>
        <v>23415217</v>
      </c>
    </row>
    <row r="130" spans="1:16" ht="78">
      <c r="A130" s="32">
        <v>1516050</v>
      </c>
      <c r="B130" s="15" t="s">
        <v>341</v>
      </c>
      <c r="C130" s="15" t="s">
        <v>55</v>
      </c>
      <c r="D130" s="11" t="s">
        <v>342</v>
      </c>
      <c r="E130" s="12">
        <f t="shared" si="55"/>
        <v>0</v>
      </c>
      <c r="F130" s="12"/>
      <c r="G130" s="12"/>
      <c r="H130" s="12"/>
      <c r="I130" s="12"/>
      <c r="J130" s="12">
        <f t="shared" si="26"/>
        <v>2439154</v>
      </c>
      <c r="K130" s="12">
        <v>2439154</v>
      </c>
      <c r="L130" s="12"/>
      <c r="M130" s="12"/>
      <c r="N130" s="12"/>
      <c r="O130" s="12">
        <v>2439154</v>
      </c>
      <c r="P130" s="12">
        <f t="shared" si="42"/>
        <v>2439154</v>
      </c>
    </row>
    <row r="131" spans="1:16" ht="31.2">
      <c r="A131" s="32">
        <v>1517310</v>
      </c>
      <c r="B131" s="15" t="s">
        <v>343</v>
      </c>
      <c r="C131" s="15" t="s">
        <v>268</v>
      </c>
      <c r="D131" s="11" t="s">
        <v>344</v>
      </c>
      <c r="E131" s="12">
        <f t="shared" si="55"/>
        <v>0</v>
      </c>
      <c r="F131" s="12"/>
      <c r="G131" s="12"/>
      <c r="H131" s="12"/>
      <c r="I131" s="12"/>
      <c r="J131" s="12">
        <f t="shared" si="26"/>
        <v>19000000</v>
      </c>
      <c r="K131" s="12">
        <v>19000000</v>
      </c>
      <c r="L131" s="12"/>
      <c r="M131" s="12"/>
      <c r="N131" s="12"/>
      <c r="O131" s="12">
        <v>19000000</v>
      </c>
      <c r="P131" s="12">
        <f t="shared" si="42"/>
        <v>19000000</v>
      </c>
    </row>
    <row r="132" spans="1:16">
      <c r="A132" s="32">
        <v>1517321</v>
      </c>
      <c r="B132" s="15" t="s">
        <v>345</v>
      </c>
      <c r="C132" s="15" t="s">
        <v>268</v>
      </c>
      <c r="D132" s="11" t="s">
        <v>346</v>
      </c>
      <c r="E132" s="12">
        <f t="shared" si="55"/>
        <v>0</v>
      </c>
      <c r="F132" s="12"/>
      <c r="G132" s="12"/>
      <c r="H132" s="12"/>
      <c r="I132" s="12"/>
      <c r="J132" s="12">
        <f t="shared" si="26"/>
        <v>202660</v>
      </c>
      <c r="K132" s="12">
        <v>202660</v>
      </c>
      <c r="L132" s="12"/>
      <c r="M132" s="12"/>
      <c r="N132" s="12"/>
      <c r="O132" s="12">
        <v>202660</v>
      </c>
      <c r="P132" s="12">
        <f t="shared" si="42"/>
        <v>202660</v>
      </c>
    </row>
    <row r="133" spans="1:16" ht="31.2">
      <c r="A133" s="32">
        <v>1517370</v>
      </c>
      <c r="B133" s="15" t="s">
        <v>347</v>
      </c>
      <c r="C133" s="15" t="s">
        <v>59</v>
      </c>
      <c r="D133" s="11" t="s">
        <v>348</v>
      </c>
      <c r="E133" s="12">
        <f t="shared" si="55"/>
        <v>0</v>
      </c>
      <c r="F133" s="12"/>
      <c r="G133" s="12"/>
      <c r="H133" s="12"/>
      <c r="I133" s="12"/>
      <c r="J133" s="12">
        <f t="shared" si="26"/>
        <v>7820447</v>
      </c>
      <c r="K133" s="12">
        <v>7820447</v>
      </c>
      <c r="L133" s="12"/>
      <c r="M133" s="12"/>
      <c r="N133" s="12"/>
      <c r="O133" s="12">
        <v>7820447</v>
      </c>
      <c r="P133" s="12">
        <f t="shared" si="42"/>
        <v>7820447</v>
      </c>
    </row>
    <row r="134" spans="1:16">
      <c r="A134" s="32">
        <v>1517640</v>
      </c>
      <c r="B134" s="15" t="s">
        <v>349</v>
      </c>
      <c r="C134" s="15" t="s">
        <v>336</v>
      </c>
      <c r="D134" s="11" t="s">
        <v>335</v>
      </c>
      <c r="E134" s="12">
        <f t="shared" si="55"/>
        <v>0</v>
      </c>
      <c r="F134" s="12"/>
      <c r="G134" s="12"/>
      <c r="H134" s="12"/>
      <c r="I134" s="12"/>
      <c r="J134" s="12">
        <f t="shared" si="26"/>
        <v>7720091</v>
      </c>
      <c r="K134" s="12">
        <v>7720091</v>
      </c>
      <c r="L134" s="12"/>
      <c r="M134" s="12"/>
      <c r="N134" s="12"/>
      <c r="O134" s="12">
        <v>7720091</v>
      </c>
      <c r="P134" s="12">
        <f t="shared" si="42"/>
        <v>7720091</v>
      </c>
    </row>
    <row r="135" spans="1:16" ht="46.8">
      <c r="A135" s="32">
        <v>1518110</v>
      </c>
      <c r="B135" s="15" t="s">
        <v>248</v>
      </c>
      <c r="C135" s="15" t="s">
        <v>249</v>
      </c>
      <c r="D135" s="11" t="s">
        <v>250</v>
      </c>
      <c r="E135" s="12">
        <f t="shared" si="55"/>
        <v>0</v>
      </c>
      <c r="F135" s="12"/>
      <c r="G135" s="12"/>
      <c r="H135" s="12"/>
      <c r="I135" s="12"/>
      <c r="J135" s="12">
        <f t="shared" si="26"/>
        <v>22333778</v>
      </c>
      <c r="K135" s="12">
        <v>22333778</v>
      </c>
      <c r="L135" s="12"/>
      <c r="M135" s="12"/>
      <c r="N135" s="12"/>
      <c r="O135" s="12">
        <v>22333778</v>
      </c>
      <c r="P135" s="12">
        <f t="shared" si="42"/>
        <v>22333778</v>
      </c>
    </row>
    <row r="136" spans="1:16" ht="62.4">
      <c r="A136" s="8" t="s">
        <v>256</v>
      </c>
      <c r="B136" s="8" t="s">
        <v>18</v>
      </c>
      <c r="C136" s="8" t="s">
        <v>18</v>
      </c>
      <c r="D136" s="9" t="s">
        <v>257</v>
      </c>
      <c r="E136" s="10">
        <f t="shared" si="55"/>
        <v>24199100</v>
      </c>
      <c r="F136" s="10">
        <f>F137</f>
        <v>5917800</v>
      </c>
      <c r="G136" s="10">
        <f t="shared" ref="G136:I136" si="63">G137</f>
        <v>3675600</v>
      </c>
      <c r="H136" s="10">
        <f t="shared" si="63"/>
        <v>0</v>
      </c>
      <c r="I136" s="10">
        <f t="shared" si="63"/>
        <v>18281300</v>
      </c>
      <c r="J136" s="10">
        <f t="shared" si="26"/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f t="shared" si="42"/>
        <v>24199100</v>
      </c>
    </row>
    <row r="137" spans="1:16" ht="62.4">
      <c r="A137" s="8" t="s">
        <v>258</v>
      </c>
      <c r="B137" s="8" t="s">
        <v>18</v>
      </c>
      <c r="C137" s="8" t="s">
        <v>18</v>
      </c>
      <c r="D137" s="9" t="s">
        <v>257</v>
      </c>
      <c r="E137" s="10">
        <f t="shared" si="55"/>
        <v>24199100</v>
      </c>
      <c r="F137" s="10">
        <f>SUM(F138:F144)</f>
        <v>5917800</v>
      </c>
      <c r="G137" s="10">
        <f t="shared" ref="G137:I137" si="64">SUM(G138:G144)</f>
        <v>3675600</v>
      </c>
      <c r="H137" s="10">
        <f t="shared" si="64"/>
        <v>0</v>
      </c>
      <c r="I137" s="10">
        <f t="shared" si="64"/>
        <v>18281300</v>
      </c>
      <c r="J137" s="10">
        <f t="shared" si="26"/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f t="shared" si="42"/>
        <v>24199100</v>
      </c>
    </row>
    <row r="138" spans="1:16" ht="46.8">
      <c r="A138" s="7" t="s">
        <v>259</v>
      </c>
      <c r="B138" s="7" t="s">
        <v>75</v>
      </c>
      <c r="C138" s="7" t="s">
        <v>23</v>
      </c>
      <c r="D138" s="11" t="s">
        <v>76</v>
      </c>
      <c r="E138" s="12">
        <f t="shared" si="55"/>
        <v>3762800</v>
      </c>
      <c r="F138" s="12">
        <v>3762800</v>
      </c>
      <c r="G138" s="12">
        <v>3675600</v>
      </c>
      <c r="H138" s="12">
        <v>0</v>
      </c>
      <c r="I138" s="12">
        <v>0</v>
      </c>
      <c r="J138" s="12">
        <f t="shared" si="26"/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f t="shared" si="42"/>
        <v>3762800</v>
      </c>
    </row>
    <row r="139" spans="1:16" ht="31.2">
      <c r="A139" s="7" t="s">
        <v>260</v>
      </c>
      <c r="B139" s="7" t="s">
        <v>30</v>
      </c>
      <c r="C139" s="7" t="s">
        <v>31</v>
      </c>
      <c r="D139" s="11" t="s">
        <v>32</v>
      </c>
      <c r="E139" s="12">
        <f t="shared" ref="E139:E144" si="65">F139+I139</f>
        <v>159000</v>
      </c>
      <c r="F139" s="12">
        <f>159000</f>
        <v>159000</v>
      </c>
      <c r="G139" s="12">
        <v>0</v>
      </c>
      <c r="H139" s="12">
        <v>0</v>
      </c>
      <c r="I139" s="12">
        <v>0</v>
      </c>
      <c r="J139" s="12">
        <f t="shared" si="26"/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f t="shared" si="42"/>
        <v>159000</v>
      </c>
    </row>
    <row r="140" spans="1:16" ht="46.8">
      <c r="A140" s="7" t="s">
        <v>261</v>
      </c>
      <c r="B140" s="7" t="s">
        <v>237</v>
      </c>
      <c r="C140" s="7" t="s">
        <v>55</v>
      </c>
      <c r="D140" s="11" t="s">
        <v>238</v>
      </c>
      <c r="E140" s="12">
        <f t="shared" si="65"/>
        <v>146000</v>
      </c>
      <c r="F140" s="12">
        <v>146000</v>
      </c>
      <c r="G140" s="12">
        <v>0</v>
      </c>
      <c r="H140" s="12">
        <v>0</v>
      </c>
      <c r="I140" s="12">
        <v>0</v>
      </c>
      <c r="J140" s="12">
        <f t="shared" si="26"/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f t="shared" si="42"/>
        <v>146000</v>
      </c>
    </row>
    <row r="141" spans="1:16">
      <c r="A141" s="7" t="s">
        <v>262</v>
      </c>
      <c r="B141" s="7" t="s">
        <v>263</v>
      </c>
      <c r="C141" s="7" t="s">
        <v>264</v>
      </c>
      <c r="D141" s="11" t="s">
        <v>265</v>
      </c>
      <c r="E141" s="12">
        <f t="shared" si="65"/>
        <v>200000</v>
      </c>
      <c r="F141" s="12">
        <v>200000</v>
      </c>
      <c r="G141" s="12">
        <v>0</v>
      </c>
      <c r="H141" s="12">
        <v>0</v>
      </c>
      <c r="I141" s="12">
        <v>0</v>
      </c>
      <c r="J141" s="12">
        <f t="shared" si="26"/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f t="shared" si="42"/>
        <v>200000</v>
      </c>
    </row>
    <row r="142" spans="1:16" ht="46.8">
      <c r="A142" s="7" t="s">
        <v>266</v>
      </c>
      <c r="B142" s="7" t="s">
        <v>267</v>
      </c>
      <c r="C142" s="7" t="s">
        <v>268</v>
      </c>
      <c r="D142" s="11" t="s">
        <v>269</v>
      </c>
      <c r="E142" s="12">
        <f t="shared" si="65"/>
        <v>1500000</v>
      </c>
      <c r="F142" s="12">
        <v>1500000</v>
      </c>
      <c r="G142" s="12">
        <v>0</v>
      </c>
      <c r="H142" s="12">
        <v>0</v>
      </c>
      <c r="I142" s="12">
        <v>0</v>
      </c>
      <c r="J142" s="12">
        <f t="shared" si="26"/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f t="shared" ref="P142:P161" si="66">E142 + J142</f>
        <v>1500000</v>
      </c>
    </row>
    <row r="143" spans="1:16" ht="31.2">
      <c r="A143" s="7" t="s">
        <v>270</v>
      </c>
      <c r="B143" s="7" t="s">
        <v>245</v>
      </c>
      <c r="C143" s="7" t="s">
        <v>59</v>
      </c>
      <c r="D143" s="11" t="s">
        <v>246</v>
      </c>
      <c r="E143" s="12">
        <f t="shared" si="65"/>
        <v>18281300</v>
      </c>
      <c r="F143" s="12">
        <v>0</v>
      </c>
      <c r="G143" s="12">
        <v>0</v>
      </c>
      <c r="H143" s="12">
        <v>0</v>
      </c>
      <c r="I143" s="12">
        <f>18281300</f>
        <v>18281300</v>
      </c>
      <c r="J143" s="12">
        <f t="shared" si="26"/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f t="shared" si="66"/>
        <v>18281300</v>
      </c>
    </row>
    <row r="144" spans="1:16" ht="31.2">
      <c r="A144" s="7" t="s">
        <v>271</v>
      </c>
      <c r="B144" s="7" t="s">
        <v>272</v>
      </c>
      <c r="C144" s="7" t="s">
        <v>63</v>
      </c>
      <c r="D144" s="11" t="s">
        <v>273</v>
      </c>
      <c r="E144" s="12">
        <f t="shared" si="65"/>
        <v>150000</v>
      </c>
      <c r="F144" s="12">
        <v>150000</v>
      </c>
      <c r="G144" s="12">
        <v>0</v>
      </c>
      <c r="H144" s="12">
        <v>0</v>
      </c>
      <c r="I144" s="12">
        <v>0</v>
      </c>
      <c r="J144" s="12">
        <f t="shared" si="26"/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f t="shared" si="66"/>
        <v>150000</v>
      </c>
    </row>
    <row r="145" spans="1:16" ht="46.8">
      <c r="A145" s="8" t="s">
        <v>274</v>
      </c>
      <c r="B145" s="8" t="s">
        <v>18</v>
      </c>
      <c r="C145" s="8" t="s">
        <v>18</v>
      </c>
      <c r="D145" s="9" t="s">
        <v>275</v>
      </c>
      <c r="E145" s="10">
        <f>E146</f>
        <v>24150977</v>
      </c>
      <c r="F145" s="10">
        <f>F146</f>
        <v>13930100</v>
      </c>
      <c r="G145" s="10">
        <f t="shared" ref="G145:I145" si="67">G146</f>
        <v>5671600</v>
      </c>
      <c r="H145" s="10">
        <f t="shared" si="67"/>
        <v>0</v>
      </c>
      <c r="I145" s="10">
        <f t="shared" si="67"/>
        <v>0</v>
      </c>
      <c r="J145" s="10">
        <f t="shared" si="26"/>
        <v>14650000</v>
      </c>
      <c r="K145" s="10">
        <f>K146</f>
        <v>14650000</v>
      </c>
      <c r="L145" s="10">
        <v>0</v>
      </c>
      <c r="M145" s="10">
        <v>0</v>
      </c>
      <c r="N145" s="10">
        <v>0</v>
      </c>
      <c r="O145" s="10">
        <f>O146</f>
        <v>14650000</v>
      </c>
      <c r="P145" s="10">
        <f t="shared" si="66"/>
        <v>38800977</v>
      </c>
    </row>
    <row r="146" spans="1:16" ht="46.8">
      <c r="A146" s="8" t="s">
        <v>276</v>
      </c>
      <c r="B146" s="8" t="s">
        <v>18</v>
      </c>
      <c r="C146" s="8" t="s">
        <v>18</v>
      </c>
      <c r="D146" s="9" t="s">
        <v>275</v>
      </c>
      <c r="E146" s="10">
        <f>SUM(E147:E155)</f>
        <v>24150977</v>
      </c>
      <c r="F146" s="10">
        <f>F147+F148+F149+F150+F155</f>
        <v>13930100</v>
      </c>
      <c r="G146" s="10">
        <f t="shared" ref="G146:K146" si="68">G147+G148+G149+G150+G155</f>
        <v>5671600</v>
      </c>
      <c r="H146" s="10">
        <f t="shared" si="68"/>
        <v>0</v>
      </c>
      <c r="I146" s="10">
        <f t="shared" si="68"/>
        <v>0</v>
      </c>
      <c r="J146" s="10">
        <f t="shared" ref="J146:J160" si="69">L146+O146</f>
        <v>14650000</v>
      </c>
      <c r="K146" s="10">
        <f t="shared" si="68"/>
        <v>14650000</v>
      </c>
      <c r="L146" s="10">
        <f t="shared" ref="L146" si="70">L147+L148+L149+L150+L155</f>
        <v>0</v>
      </c>
      <c r="M146" s="10">
        <f t="shared" ref="M146" si="71">M147+M148+M149+M150+M155</f>
        <v>0</v>
      </c>
      <c r="N146" s="10">
        <f t="shared" ref="N146" si="72">N147+N148+N149+N150+N155</f>
        <v>0</v>
      </c>
      <c r="O146" s="10">
        <f t="shared" ref="O146" si="73">O147+O148+O149+O150+O155</f>
        <v>14650000</v>
      </c>
      <c r="P146" s="10">
        <f t="shared" si="66"/>
        <v>38800977</v>
      </c>
    </row>
    <row r="147" spans="1:16" ht="46.8">
      <c r="A147" s="7" t="s">
        <v>277</v>
      </c>
      <c r="B147" s="7" t="s">
        <v>75</v>
      </c>
      <c r="C147" s="7" t="s">
        <v>23</v>
      </c>
      <c r="D147" s="11" t="s">
        <v>76</v>
      </c>
      <c r="E147" s="12">
        <f>F147+I147</f>
        <v>5938700</v>
      </c>
      <c r="F147" s="12">
        <v>5938700</v>
      </c>
      <c r="G147" s="12">
        <v>5671600</v>
      </c>
      <c r="H147" s="12">
        <v>0</v>
      </c>
      <c r="I147" s="12">
        <v>0</v>
      </c>
      <c r="J147" s="12">
        <f t="shared" si="69"/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f t="shared" si="66"/>
        <v>5938700</v>
      </c>
    </row>
    <row r="148" spans="1:16" ht="31.2">
      <c r="A148" s="7" t="s">
        <v>278</v>
      </c>
      <c r="B148" s="7" t="s">
        <v>30</v>
      </c>
      <c r="C148" s="7" t="s">
        <v>31</v>
      </c>
      <c r="D148" s="11" t="s">
        <v>32</v>
      </c>
      <c r="E148" s="12">
        <f>F148+I148</f>
        <v>52900</v>
      </c>
      <c r="F148" s="12">
        <v>52900</v>
      </c>
      <c r="G148" s="12">
        <v>0</v>
      </c>
      <c r="H148" s="12">
        <v>0</v>
      </c>
      <c r="I148" s="12">
        <v>0</v>
      </c>
      <c r="J148" s="12">
        <f t="shared" si="69"/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f t="shared" si="66"/>
        <v>52900</v>
      </c>
    </row>
    <row r="149" spans="1:16">
      <c r="A149" s="7" t="s">
        <v>279</v>
      </c>
      <c r="B149" s="7" t="s">
        <v>280</v>
      </c>
      <c r="C149" s="7" t="s">
        <v>31</v>
      </c>
      <c r="D149" s="11" t="s">
        <v>281</v>
      </c>
      <c r="E149" s="12">
        <f>8000000-1577623</f>
        <v>6422377</v>
      </c>
      <c r="F149" s="12">
        <v>0</v>
      </c>
      <c r="G149" s="12">
        <v>0</v>
      </c>
      <c r="H149" s="12">
        <v>0</v>
      </c>
      <c r="I149" s="12">
        <v>0</v>
      </c>
      <c r="J149" s="12">
        <f t="shared" si="69"/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f t="shared" si="66"/>
        <v>6422377</v>
      </c>
    </row>
    <row r="150" spans="1:16">
      <c r="A150" s="7" t="s">
        <v>282</v>
      </c>
      <c r="B150" s="7" t="s">
        <v>283</v>
      </c>
      <c r="C150" s="7" t="s">
        <v>30</v>
      </c>
      <c r="D150" s="11" t="s">
        <v>284</v>
      </c>
      <c r="E150" s="12">
        <f>F150+I150</f>
        <v>3798500</v>
      </c>
      <c r="F150" s="12">
        <f>F152+F153+F154</f>
        <v>3798500</v>
      </c>
      <c r="G150" s="12">
        <v>0</v>
      </c>
      <c r="H150" s="12">
        <v>0</v>
      </c>
      <c r="I150" s="12">
        <v>0</v>
      </c>
      <c r="J150" s="12">
        <f t="shared" si="69"/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f t="shared" si="66"/>
        <v>3798500</v>
      </c>
    </row>
    <row r="151" spans="1:16" s="6" customFormat="1">
      <c r="A151" s="13"/>
      <c r="B151" s="13"/>
      <c r="C151" s="13"/>
      <c r="D151" s="1" t="s">
        <v>355</v>
      </c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</row>
    <row r="152" spans="1:16" s="6" customFormat="1" ht="124.8">
      <c r="A152" s="13"/>
      <c r="B152" s="13"/>
      <c r="C152" s="13"/>
      <c r="D152" s="1" t="s">
        <v>354</v>
      </c>
      <c r="E152" s="14">
        <f>F152+I152</f>
        <v>1261500</v>
      </c>
      <c r="F152" s="14">
        <v>1261500</v>
      </c>
      <c r="G152" s="14"/>
      <c r="H152" s="14"/>
      <c r="I152" s="14"/>
      <c r="J152" s="14">
        <f>L152+O152</f>
        <v>0</v>
      </c>
      <c r="K152" s="14"/>
      <c r="L152" s="14"/>
      <c r="M152" s="14"/>
      <c r="N152" s="14"/>
      <c r="O152" s="14"/>
      <c r="P152" s="14">
        <f>E152+J152</f>
        <v>1261500</v>
      </c>
    </row>
    <row r="153" spans="1:16" s="6" customFormat="1" ht="62.4">
      <c r="A153" s="13"/>
      <c r="B153" s="13"/>
      <c r="C153" s="13"/>
      <c r="D153" s="1" t="s">
        <v>356</v>
      </c>
      <c r="E153" s="14">
        <f>F153+I153</f>
        <v>300000</v>
      </c>
      <c r="F153" s="14">
        <v>300000</v>
      </c>
      <c r="G153" s="14"/>
      <c r="H153" s="14"/>
      <c r="I153" s="14"/>
      <c r="J153" s="14">
        <f>L153+O153</f>
        <v>0</v>
      </c>
      <c r="K153" s="14"/>
      <c r="L153" s="14"/>
      <c r="M153" s="14"/>
      <c r="N153" s="14"/>
      <c r="O153" s="14"/>
      <c r="P153" s="14">
        <f t="shared" si="66"/>
        <v>300000</v>
      </c>
    </row>
    <row r="154" spans="1:16" s="6" customFormat="1" ht="78">
      <c r="A154" s="13"/>
      <c r="B154" s="13"/>
      <c r="C154" s="13"/>
      <c r="D154" s="1" t="s">
        <v>357</v>
      </c>
      <c r="E154" s="14">
        <f>F154+I154</f>
        <v>2237000</v>
      </c>
      <c r="F154" s="14">
        <v>2237000</v>
      </c>
      <c r="G154" s="14"/>
      <c r="H154" s="14"/>
      <c r="I154" s="14"/>
      <c r="J154" s="14">
        <f>L154+O154</f>
        <v>0</v>
      </c>
      <c r="K154" s="14"/>
      <c r="L154" s="14"/>
      <c r="M154" s="14"/>
      <c r="N154" s="14"/>
      <c r="O154" s="14"/>
      <c r="P154" s="14">
        <f>E154+J154</f>
        <v>2237000</v>
      </c>
    </row>
    <row r="155" spans="1:16" s="23" customFormat="1" ht="62.4">
      <c r="A155" s="30">
        <v>3719800</v>
      </c>
      <c r="B155" s="30">
        <v>9800</v>
      </c>
      <c r="C155" s="30"/>
      <c r="D155" s="11" t="s">
        <v>329</v>
      </c>
      <c r="E155" s="12">
        <f>F155+I155</f>
        <v>4140000</v>
      </c>
      <c r="F155" s="12">
        <f>F157+F158+F159+F160</f>
        <v>4140000</v>
      </c>
      <c r="G155" s="12">
        <f t="shared" ref="G155:O155" si="74">G157+G158+G159+G160</f>
        <v>0</v>
      </c>
      <c r="H155" s="12">
        <f t="shared" si="74"/>
        <v>0</v>
      </c>
      <c r="I155" s="12">
        <f t="shared" si="74"/>
        <v>0</v>
      </c>
      <c r="J155" s="12">
        <f t="shared" si="69"/>
        <v>14650000</v>
      </c>
      <c r="K155" s="12">
        <f t="shared" si="74"/>
        <v>14650000</v>
      </c>
      <c r="L155" s="12">
        <f t="shared" si="74"/>
        <v>0</v>
      </c>
      <c r="M155" s="12">
        <f t="shared" si="74"/>
        <v>0</v>
      </c>
      <c r="N155" s="12">
        <f t="shared" si="74"/>
        <v>0</v>
      </c>
      <c r="O155" s="12">
        <f t="shared" si="74"/>
        <v>14650000</v>
      </c>
      <c r="P155" s="12">
        <f t="shared" si="66"/>
        <v>18790000</v>
      </c>
    </row>
    <row r="156" spans="1:16" s="31" customFormat="1">
      <c r="A156" s="13"/>
      <c r="B156" s="13"/>
      <c r="C156" s="13"/>
      <c r="D156" s="1" t="s">
        <v>355</v>
      </c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</row>
    <row r="157" spans="1:16" s="31" customFormat="1" ht="124.8">
      <c r="A157" s="13"/>
      <c r="B157" s="13"/>
      <c r="C157" s="13"/>
      <c r="D157" s="1" t="s">
        <v>330</v>
      </c>
      <c r="E157" s="14">
        <f t="shared" ref="E157:E160" si="75">F157+I157</f>
        <v>1190000</v>
      </c>
      <c r="F157" s="14">
        <f>190000+1000000</f>
        <v>1190000</v>
      </c>
      <c r="G157" s="14"/>
      <c r="H157" s="14"/>
      <c r="I157" s="14"/>
      <c r="J157" s="14">
        <f t="shared" si="69"/>
        <v>8100000</v>
      </c>
      <c r="K157" s="14">
        <f>1300000+6800000</f>
        <v>8100000</v>
      </c>
      <c r="L157" s="14"/>
      <c r="M157" s="14"/>
      <c r="N157" s="14"/>
      <c r="O157" s="14">
        <f>1300000+6800000</f>
        <v>8100000</v>
      </c>
      <c r="P157" s="14">
        <f t="shared" si="66"/>
        <v>9290000</v>
      </c>
    </row>
    <row r="158" spans="1:16" s="31" customFormat="1" ht="78">
      <c r="A158" s="13"/>
      <c r="B158" s="13"/>
      <c r="C158" s="13"/>
      <c r="D158" s="1" t="s">
        <v>350</v>
      </c>
      <c r="E158" s="14">
        <f t="shared" si="75"/>
        <v>0</v>
      </c>
      <c r="F158" s="14"/>
      <c r="G158" s="14"/>
      <c r="H158" s="14"/>
      <c r="I158" s="14"/>
      <c r="J158" s="14">
        <f t="shared" si="69"/>
        <v>5000000</v>
      </c>
      <c r="K158" s="14">
        <v>5000000</v>
      </c>
      <c r="L158" s="14"/>
      <c r="M158" s="14"/>
      <c r="N158" s="14"/>
      <c r="O158" s="14">
        <v>5000000</v>
      </c>
      <c r="P158" s="14">
        <f t="shared" si="66"/>
        <v>5000000</v>
      </c>
    </row>
    <row r="159" spans="1:16" s="31" customFormat="1" ht="62.4">
      <c r="A159" s="13"/>
      <c r="B159" s="13"/>
      <c r="C159" s="13"/>
      <c r="D159" s="1" t="s">
        <v>351</v>
      </c>
      <c r="E159" s="14">
        <f t="shared" si="75"/>
        <v>950000</v>
      </c>
      <c r="F159" s="14">
        <v>950000</v>
      </c>
      <c r="G159" s="14"/>
      <c r="H159" s="14"/>
      <c r="I159" s="14"/>
      <c r="J159" s="14">
        <f t="shared" si="69"/>
        <v>1550000</v>
      </c>
      <c r="K159" s="14">
        <v>1550000</v>
      </c>
      <c r="L159" s="14"/>
      <c r="M159" s="14"/>
      <c r="N159" s="14"/>
      <c r="O159" s="14">
        <v>1550000</v>
      </c>
      <c r="P159" s="14">
        <f t="shared" si="66"/>
        <v>2500000</v>
      </c>
    </row>
    <row r="160" spans="1:16" s="31" customFormat="1" ht="78">
      <c r="A160" s="13"/>
      <c r="B160" s="13"/>
      <c r="C160" s="13"/>
      <c r="D160" s="1" t="s">
        <v>352</v>
      </c>
      <c r="E160" s="14">
        <f t="shared" si="75"/>
        <v>2000000</v>
      </c>
      <c r="F160" s="14">
        <v>2000000</v>
      </c>
      <c r="G160" s="14"/>
      <c r="H160" s="14"/>
      <c r="I160" s="14"/>
      <c r="J160" s="14">
        <f t="shared" si="69"/>
        <v>0</v>
      </c>
      <c r="K160" s="14"/>
      <c r="L160" s="14"/>
      <c r="M160" s="14"/>
      <c r="N160" s="14"/>
      <c r="O160" s="14"/>
      <c r="P160" s="14">
        <f t="shared" si="66"/>
        <v>2000000</v>
      </c>
    </row>
    <row r="161" spans="1:16">
      <c r="A161" s="8" t="s">
        <v>286</v>
      </c>
      <c r="B161" s="8" t="s">
        <v>286</v>
      </c>
      <c r="C161" s="8" t="s">
        <v>286</v>
      </c>
      <c r="D161" s="16" t="s">
        <v>285</v>
      </c>
      <c r="E161" s="10">
        <f>F161+I161+E149</f>
        <v>956455889</v>
      </c>
      <c r="F161" s="10">
        <f>F20+F47+F66+F83+F88+F99+F107+F123+F136+F145</f>
        <v>840415843</v>
      </c>
      <c r="G161" s="10">
        <f>G20+G47+G66+G83+G88+G99+G107+G123+G136+G145</f>
        <v>557014300</v>
      </c>
      <c r="H161" s="10">
        <f>H20+H47+H66+H83+H88+H99+H107+H123+H136+H145</f>
        <v>46117000</v>
      </c>
      <c r="I161" s="10">
        <f>I20+I47+I66+I83+I88+I99+I107+I123+I136+I145</f>
        <v>109617669</v>
      </c>
      <c r="J161" s="10">
        <f>L161+O161</f>
        <v>137279962</v>
      </c>
      <c r="K161" s="10">
        <f>K20+K47+K66+K83+K88+K99+K107+K123+K136+K145</f>
        <v>118536816</v>
      </c>
      <c r="L161" s="10">
        <f>L20+L47+L66+L83+L88+L99+L107+L123+L136+L145</f>
        <v>17943600</v>
      </c>
      <c r="M161" s="10">
        <f>M20+M47+M66+M83+M88+M99+M107+M123+M136+M145</f>
        <v>525100</v>
      </c>
      <c r="N161" s="10">
        <f>N20+N47+N66+N83+N88+N99+N107+N123+N136+N145</f>
        <v>0</v>
      </c>
      <c r="O161" s="10">
        <f>O20+O47+O66+O83+O88+O99+O107+O123+O136+O145</f>
        <v>119336362</v>
      </c>
      <c r="P161" s="10">
        <f t="shared" si="66"/>
        <v>1093735851</v>
      </c>
    </row>
    <row r="163" spans="1:16" s="21" customFormat="1" ht="18">
      <c r="A163" s="17"/>
      <c r="B163" s="17"/>
      <c r="C163" s="18" t="s">
        <v>303</v>
      </c>
      <c r="D163" s="19" t="s">
        <v>304</v>
      </c>
      <c r="E163" s="20">
        <f t="shared" ref="E163:O163" si="76">E22+E27+E28+E49+E50+E68+E69+E85+E86+E90+E91+E101+E102+E109+E110+E111+E125+E126+E138+E139+E147+E148</f>
        <v>122238200</v>
      </c>
      <c r="F163" s="20">
        <f t="shared" si="76"/>
        <v>122238200</v>
      </c>
      <c r="G163" s="20">
        <f t="shared" si="76"/>
        <v>104737000</v>
      </c>
      <c r="H163" s="20">
        <f t="shared" si="76"/>
        <v>6172400</v>
      </c>
      <c r="I163" s="20">
        <f t="shared" si="76"/>
        <v>0</v>
      </c>
      <c r="J163" s="20">
        <f t="shared" si="76"/>
        <v>138600</v>
      </c>
      <c r="K163" s="20">
        <f t="shared" si="76"/>
        <v>0</v>
      </c>
      <c r="L163" s="20">
        <f t="shared" si="76"/>
        <v>138600</v>
      </c>
      <c r="M163" s="20">
        <f t="shared" si="76"/>
        <v>0</v>
      </c>
      <c r="N163" s="20">
        <f t="shared" si="76"/>
        <v>0</v>
      </c>
      <c r="O163" s="20">
        <f t="shared" si="76"/>
        <v>0</v>
      </c>
      <c r="P163" s="20">
        <f>E163+J163</f>
        <v>122376800</v>
      </c>
    </row>
    <row r="164" spans="1:16" s="21" customFormat="1" ht="18">
      <c r="A164" s="17"/>
      <c r="B164" s="17"/>
      <c r="C164" s="18" t="s">
        <v>305</v>
      </c>
      <c r="D164" s="19" t="s">
        <v>306</v>
      </c>
      <c r="E164" s="20">
        <f>E51+E52+E53+E54+E55+E56+E57+E58+E59+E60+E61+E92</f>
        <v>448002440</v>
      </c>
      <c r="F164" s="20">
        <f t="shared" ref="F164:O164" si="77">F51+F52+F53+F54+F55+F56+F57+F58+F59+F60+F61+F92</f>
        <v>448002440</v>
      </c>
      <c r="G164" s="20">
        <f t="shared" si="77"/>
        <v>374595600</v>
      </c>
      <c r="H164" s="20">
        <f t="shared" si="77"/>
        <v>35635300</v>
      </c>
      <c r="I164" s="20">
        <f t="shared" si="77"/>
        <v>0</v>
      </c>
      <c r="J164" s="20">
        <f t="shared" si="77"/>
        <v>23401200</v>
      </c>
      <c r="K164" s="20">
        <f t="shared" si="77"/>
        <v>5876200</v>
      </c>
      <c r="L164" s="20">
        <f t="shared" si="77"/>
        <v>17325000</v>
      </c>
      <c r="M164" s="20">
        <f t="shared" si="77"/>
        <v>495100</v>
      </c>
      <c r="N164" s="20">
        <f t="shared" si="77"/>
        <v>0</v>
      </c>
      <c r="O164" s="20">
        <f t="shared" si="77"/>
        <v>6076200</v>
      </c>
      <c r="P164" s="20">
        <f t="shared" ref="P164:P172" si="78">E164+J164</f>
        <v>471403640</v>
      </c>
    </row>
    <row r="165" spans="1:16" s="21" customFormat="1" ht="18">
      <c r="A165" s="17"/>
      <c r="B165" s="17"/>
      <c r="C165" s="18" t="s">
        <v>307</v>
      </c>
      <c r="D165" s="19" t="s">
        <v>308</v>
      </c>
      <c r="E165" s="20">
        <f t="shared" ref="E165:O165" si="79">E29+E30+E31+E32+E127</f>
        <v>38046384</v>
      </c>
      <c r="F165" s="20">
        <f t="shared" si="79"/>
        <v>38046384</v>
      </c>
      <c r="G165" s="20">
        <f t="shared" si="79"/>
        <v>0</v>
      </c>
      <c r="H165" s="20">
        <f t="shared" si="79"/>
        <v>0</v>
      </c>
      <c r="I165" s="20">
        <f t="shared" si="79"/>
        <v>0</v>
      </c>
      <c r="J165" s="20">
        <f t="shared" si="79"/>
        <v>3340032</v>
      </c>
      <c r="K165" s="20">
        <f t="shared" si="79"/>
        <v>3340032</v>
      </c>
      <c r="L165" s="20">
        <f t="shared" si="79"/>
        <v>0</v>
      </c>
      <c r="M165" s="20">
        <f t="shared" si="79"/>
        <v>0</v>
      </c>
      <c r="N165" s="20">
        <f t="shared" si="79"/>
        <v>0</v>
      </c>
      <c r="O165" s="20">
        <f t="shared" si="79"/>
        <v>3340032</v>
      </c>
      <c r="P165" s="20">
        <f t="shared" si="78"/>
        <v>41386416</v>
      </c>
    </row>
    <row r="166" spans="1:16" s="21" customFormat="1" ht="31.8">
      <c r="A166" s="17"/>
      <c r="B166" s="17"/>
      <c r="C166" s="18" t="s">
        <v>309</v>
      </c>
      <c r="D166" s="19" t="s">
        <v>310</v>
      </c>
      <c r="E166" s="20">
        <f t="shared" ref="E166:O166" si="80">E33+E62+E63+E70+E71+E72+E73+E74+E75+E76+E77+E78+E79+E80+E81+E82+E87+E93+E103+E112</f>
        <v>97364565</v>
      </c>
      <c r="F166" s="20">
        <f t="shared" si="80"/>
        <v>97364565</v>
      </c>
      <c r="G166" s="20">
        <f t="shared" si="80"/>
        <v>26271600</v>
      </c>
      <c r="H166" s="20">
        <f t="shared" si="80"/>
        <v>650600</v>
      </c>
      <c r="I166" s="20">
        <f t="shared" si="80"/>
        <v>0</v>
      </c>
      <c r="J166" s="20">
        <f t="shared" si="80"/>
        <v>56400</v>
      </c>
      <c r="K166" s="20">
        <f t="shared" si="80"/>
        <v>0</v>
      </c>
      <c r="L166" s="20">
        <f t="shared" si="80"/>
        <v>0</v>
      </c>
      <c r="M166" s="20">
        <f t="shared" si="80"/>
        <v>0</v>
      </c>
      <c r="N166" s="20">
        <f t="shared" si="80"/>
        <v>0</v>
      </c>
      <c r="O166" s="20">
        <f t="shared" si="80"/>
        <v>56400</v>
      </c>
      <c r="P166" s="20">
        <f t="shared" si="78"/>
        <v>97420965</v>
      </c>
    </row>
    <row r="167" spans="1:16" s="21" customFormat="1" ht="18">
      <c r="A167" s="17"/>
      <c r="B167" s="17"/>
      <c r="C167" s="18" t="s">
        <v>311</v>
      </c>
      <c r="D167" s="19" t="s">
        <v>312</v>
      </c>
      <c r="E167" s="20">
        <f>E94+E95+E96+E97+E98</f>
        <v>29445900</v>
      </c>
      <c r="F167" s="20">
        <f t="shared" ref="F167:O167" si="81">F94+F95+F96+F97+F98</f>
        <v>29445900</v>
      </c>
      <c r="G167" s="20">
        <f t="shared" si="81"/>
        <v>24660200</v>
      </c>
      <c r="H167" s="20">
        <f t="shared" si="81"/>
        <v>2559900</v>
      </c>
      <c r="I167" s="20">
        <f t="shared" si="81"/>
        <v>0</v>
      </c>
      <c r="J167" s="20">
        <f t="shared" si="81"/>
        <v>280000</v>
      </c>
      <c r="K167" s="20">
        <f t="shared" si="81"/>
        <v>0</v>
      </c>
      <c r="L167" s="20">
        <f t="shared" si="81"/>
        <v>280000</v>
      </c>
      <c r="M167" s="20">
        <f t="shared" si="81"/>
        <v>30000</v>
      </c>
      <c r="N167" s="20">
        <f t="shared" si="81"/>
        <v>0</v>
      </c>
      <c r="O167" s="20">
        <f t="shared" si="81"/>
        <v>0</v>
      </c>
      <c r="P167" s="20">
        <f t="shared" si="78"/>
        <v>29725900</v>
      </c>
    </row>
    <row r="168" spans="1:16" s="21" customFormat="1" ht="18">
      <c r="A168" s="17"/>
      <c r="B168" s="17"/>
      <c r="C168" s="18" t="s">
        <v>313</v>
      </c>
      <c r="D168" s="19" t="s">
        <v>314</v>
      </c>
      <c r="E168" s="20">
        <f>E64+E104+E105+E106</f>
        <v>15033500</v>
      </c>
      <c r="F168" s="20">
        <f t="shared" ref="F168:O168" si="82">F64+F104+F105+F106</f>
        <v>15033500</v>
      </c>
      <c r="G168" s="20">
        <f t="shared" si="82"/>
        <v>10100000</v>
      </c>
      <c r="H168" s="20">
        <f t="shared" si="82"/>
        <v>771800</v>
      </c>
      <c r="I168" s="20">
        <f t="shared" si="82"/>
        <v>0</v>
      </c>
      <c r="J168" s="20">
        <f t="shared" si="82"/>
        <v>0</v>
      </c>
      <c r="K168" s="20">
        <f t="shared" si="82"/>
        <v>0</v>
      </c>
      <c r="L168" s="20">
        <f t="shared" si="82"/>
        <v>0</v>
      </c>
      <c r="M168" s="20">
        <f t="shared" si="82"/>
        <v>0</v>
      </c>
      <c r="N168" s="20">
        <f t="shared" si="82"/>
        <v>0</v>
      </c>
      <c r="O168" s="20">
        <f t="shared" si="82"/>
        <v>0</v>
      </c>
      <c r="P168" s="20">
        <f t="shared" si="78"/>
        <v>15033500</v>
      </c>
    </row>
    <row r="169" spans="1:16" s="21" customFormat="1" ht="18">
      <c r="A169" s="17"/>
      <c r="B169" s="17"/>
      <c r="C169" s="18" t="s">
        <v>315</v>
      </c>
      <c r="D169" s="19" t="s">
        <v>316</v>
      </c>
      <c r="E169" s="20">
        <f t="shared" ref="E169:O169" si="83">E34+E35+E113+E114+E115+E116+E128+E129+E130+E140</f>
        <v>87383482</v>
      </c>
      <c r="F169" s="20">
        <f t="shared" si="83"/>
        <v>31076413</v>
      </c>
      <c r="G169" s="20">
        <f t="shared" si="83"/>
        <v>0</v>
      </c>
      <c r="H169" s="20">
        <f t="shared" si="83"/>
        <v>0</v>
      </c>
      <c r="I169" s="20">
        <f t="shared" si="83"/>
        <v>56307069</v>
      </c>
      <c r="J169" s="20">
        <f t="shared" si="83"/>
        <v>31637108</v>
      </c>
      <c r="K169" s="20">
        <f t="shared" si="83"/>
        <v>31637108</v>
      </c>
      <c r="L169" s="20">
        <f t="shared" si="83"/>
        <v>0</v>
      </c>
      <c r="M169" s="20">
        <f t="shared" si="83"/>
        <v>0</v>
      </c>
      <c r="N169" s="20">
        <f t="shared" si="83"/>
        <v>0</v>
      </c>
      <c r="O169" s="20">
        <f t="shared" si="83"/>
        <v>31637108</v>
      </c>
      <c r="P169" s="20">
        <f t="shared" si="78"/>
        <v>119020590</v>
      </c>
    </row>
    <row r="170" spans="1:16" s="21" customFormat="1" ht="18">
      <c r="A170" s="17"/>
      <c r="B170" s="17"/>
      <c r="C170" s="18" t="s">
        <v>317</v>
      </c>
      <c r="D170" s="19" t="s">
        <v>318</v>
      </c>
      <c r="E170" s="20">
        <f t="shared" ref="E170:O170" si="84">E39+E40+E41+E117+E118+E119+E131+E132+E133+E134+E141+E142+E143</f>
        <v>80820600</v>
      </c>
      <c r="F170" s="20">
        <f t="shared" si="84"/>
        <v>27510000</v>
      </c>
      <c r="G170" s="20">
        <f t="shared" si="84"/>
        <v>0</v>
      </c>
      <c r="H170" s="20">
        <f t="shared" si="84"/>
        <v>0</v>
      </c>
      <c r="I170" s="20">
        <f t="shared" si="84"/>
        <v>53310600</v>
      </c>
      <c r="J170" s="20">
        <f t="shared" si="84"/>
        <v>36816344</v>
      </c>
      <c r="K170" s="20">
        <f t="shared" si="84"/>
        <v>36423198</v>
      </c>
      <c r="L170" s="20">
        <f t="shared" si="84"/>
        <v>0</v>
      </c>
      <c r="M170" s="20">
        <f t="shared" si="84"/>
        <v>0</v>
      </c>
      <c r="N170" s="20">
        <f t="shared" si="84"/>
        <v>0</v>
      </c>
      <c r="O170" s="20">
        <f t="shared" si="84"/>
        <v>36816344</v>
      </c>
      <c r="P170" s="20">
        <f>E170+J170</f>
        <v>117636944</v>
      </c>
    </row>
    <row r="171" spans="1:16" s="22" customFormat="1" ht="18">
      <c r="A171" s="17"/>
      <c r="B171" s="17"/>
      <c r="C171" s="18" t="s">
        <v>319</v>
      </c>
      <c r="D171" s="19" t="s">
        <v>331</v>
      </c>
      <c r="E171" s="20">
        <f>E42+E43+E44+E45+E46+E65+E121+E122+E120+E135+E144+E149</f>
        <v>30182318</v>
      </c>
      <c r="F171" s="20">
        <f t="shared" ref="F171:O171" si="85">F42+F43+F44+F45+F46+F65+F121+F122+F120+F135+F144+F149</f>
        <v>23759941</v>
      </c>
      <c r="G171" s="20">
        <f t="shared" si="85"/>
        <v>16649900</v>
      </c>
      <c r="H171" s="20">
        <f t="shared" si="85"/>
        <v>327000</v>
      </c>
      <c r="I171" s="20">
        <f t="shared" si="85"/>
        <v>0</v>
      </c>
      <c r="J171" s="20">
        <f t="shared" si="85"/>
        <v>26960278</v>
      </c>
      <c r="K171" s="20">
        <f t="shared" si="85"/>
        <v>26610278</v>
      </c>
      <c r="L171" s="20">
        <f t="shared" si="85"/>
        <v>200000</v>
      </c>
      <c r="M171" s="20">
        <f t="shared" si="85"/>
        <v>0</v>
      </c>
      <c r="N171" s="20">
        <f t="shared" si="85"/>
        <v>0</v>
      </c>
      <c r="O171" s="20">
        <f t="shared" si="85"/>
        <v>26760278</v>
      </c>
      <c r="P171" s="20">
        <f t="shared" si="78"/>
        <v>57142596</v>
      </c>
    </row>
    <row r="172" spans="1:16" s="23" customFormat="1" ht="18">
      <c r="A172" s="17"/>
      <c r="B172" s="17"/>
      <c r="C172" s="18" t="s">
        <v>320</v>
      </c>
      <c r="D172" s="19" t="s">
        <v>321</v>
      </c>
      <c r="E172" s="20">
        <f>E150+E155</f>
        <v>7938500</v>
      </c>
      <c r="F172" s="20">
        <f t="shared" ref="F172:O172" si="86">F150+F155</f>
        <v>7938500</v>
      </c>
      <c r="G172" s="20">
        <f t="shared" si="86"/>
        <v>0</v>
      </c>
      <c r="H172" s="20">
        <f t="shared" si="86"/>
        <v>0</v>
      </c>
      <c r="I172" s="20">
        <f t="shared" si="86"/>
        <v>0</v>
      </c>
      <c r="J172" s="20">
        <f t="shared" si="86"/>
        <v>14650000</v>
      </c>
      <c r="K172" s="20">
        <f t="shared" si="86"/>
        <v>14650000</v>
      </c>
      <c r="L172" s="20">
        <f t="shared" si="86"/>
        <v>0</v>
      </c>
      <c r="M172" s="20">
        <f t="shared" si="86"/>
        <v>0</v>
      </c>
      <c r="N172" s="20">
        <f t="shared" si="86"/>
        <v>0</v>
      </c>
      <c r="O172" s="20">
        <f t="shared" si="86"/>
        <v>14650000</v>
      </c>
      <c r="P172" s="20">
        <f t="shared" si="78"/>
        <v>22588500</v>
      </c>
    </row>
    <row r="173" spans="1:16" s="23" customFormat="1">
      <c r="A173" s="24"/>
      <c r="B173" s="24"/>
      <c r="C173" s="24"/>
      <c r="D173" s="24" t="s">
        <v>16</v>
      </c>
      <c r="E173" s="25">
        <f>SUM(E163:E172)</f>
        <v>956455889</v>
      </c>
      <c r="F173" s="25">
        <f t="shared" ref="F173:O173" si="87">SUM(F163:F172)</f>
        <v>840415843</v>
      </c>
      <c r="G173" s="25">
        <f t="shared" si="87"/>
        <v>557014300</v>
      </c>
      <c r="H173" s="25">
        <f t="shared" si="87"/>
        <v>46117000</v>
      </c>
      <c r="I173" s="25">
        <f t="shared" si="87"/>
        <v>109617669</v>
      </c>
      <c r="J173" s="25">
        <f t="shared" si="87"/>
        <v>137279962</v>
      </c>
      <c r="K173" s="25">
        <f t="shared" si="87"/>
        <v>118536816</v>
      </c>
      <c r="L173" s="25">
        <f t="shared" si="87"/>
        <v>17943600</v>
      </c>
      <c r="M173" s="25">
        <f t="shared" si="87"/>
        <v>525100</v>
      </c>
      <c r="N173" s="25">
        <f t="shared" si="87"/>
        <v>0</v>
      </c>
      <c r="O173" s="25">
        <f t="shared" si="87"/>
        <v>119336362</v>
      </c>
      <c r="P173" s="25">
        <f>E173+J173</f>
        <v>1093735851</v>
      </c>
    </row>
    <row r="174" spans="1:16" s="23" customFormat="1"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</row>
    <row r="175" spans="1:16" s="23" customFormat="1">
      <c r="D175" s="23" t="s">
        <v>297</v>
      </c>
      <c r="E175" s="26"/>
      <c r="F175" s="26"/>
      <c r="G175" s="26"/>
      <c r="H175" s="26"/>
      <c r="I175" s="26" t="s">
        <v>298</v>
      </c>
      <c r="J175" s="26"/>
      <c r="K175" s="26"/>
      <c r="L175" s="26"/>
      <c r="M175" s="26"/>
      <c r="N175" s="26"/>
      <c r="O175" s="26"/>
      <c r="P175" s="26"/>
    </row>
    <row r="176" spans="1:16">
      <c r="E176" s="5"/>
    </row>
    <row r="177" spans="4:16">
      <c r="D177" s="4" t="s">
        <v>325</v>
      </c>
      <c r="E177" s="5">
        <f>E161-E173</f>
        <v>0</v>
      </c>
      <c r="F177" s="5">
        <f t="shared" ref="F177:P177" si="88">F161-F173</f>
        <v>0</v>
      </c>
      <c r="G177" s="5">
        <f t="shared" si="88"/>
        <v>0</v>
      </c>
      <c r="H177" s="5">
        <f t="shared" si="88"/>
        <v>0</v>
      </c>
      <c r="I177" s="5">
        <f t="shared" si="88"/>
        <v>0</v>
      </c>
      <c r="J177" s="5">
        <f t="shared" si="88"/>
        <v>0</v>
      </c>
      <c r="K177" s="5">
        <f t="shared" si="88"/>
        <v>0</v>
      </c>
      <c r="L177" s="5">
        <f t="shared" si="88"/>
        <v>0</v>
      </c>
      <c r="M177" s="5">
        <f t="shared" si="88"/>
        <v>0</v>
      </c>
      <c r="N177" s="5">
        <f t="shared" si="88"/>
        <v>0</v>
      </c>
      <c r="O177" s="5">
        <f t="shared" si="88"/>
        <v>0</v>
      </c>
      <c r="P177" s="5">
        <f t="shared" si="88"/>
        <v>0</v>
      </c>
    </row>
    <row r="178" spans="4:16">
      <c r="D178" s="4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4:16" s="27" customFormat="1">
      <c r="D179" s="29" t="s">
        <v>323</v>
      </c>
      <c r="E179" s="28">
        <v>987537805</v>
      </c>
      <c r="F179" s="28">
        <v>874053505</v>
      </c>
      <c r="G179" s="28">
        <v>546697240</v>
      </c>
      <c r="H179" s="28">
        <v>46117000</v>
      </c>
      <c r="I179" s="28">
        <v>105484300</v>
      </c>
      <c r="J179" s="28">
        <v>23725500</v>
      </c>
      <c r="K179" s="28">
        <v>5375500</v>
      </c>
      <c r="L179" s="28">
        <v>17943600</v>
      </c>
      <c r="M179" s="28">
        <v>525100</v>
      </c>
      <c r="N179" s="28">
        <v>0</v>
      </c>
      <c r="O179" s="28">
        <v>5781900</v>
      </c>
      <c r="P179" s="28">
        <v>1011263305</v>
      </c>
    </row>
    <row r="180" spans="4:16" s="27" customFormat="1">
      <c r="D180" s="29" t="s">
        <v>324</v>
      </c>
      <c r="E180" s="28">
        <f>E173-E179</f>
        <v>-31081916</v>
      </c>
      <c r="F180" s="28">
        <f t="shared" ref="F180:P180" si="89">F173-F179</f>
        <v>-33637662</v>
      </c>
      <c r="G180" s="28">
        <f t="shared" si="89"/>
        <v>10317060</v>
      </c>
      <c r="H180" s="28">
        <f t="shared" si="89"/>
        <v>0</v>
      </c>
      <c r="I180" s="28">
        <f t="shared" si="89"/>
        <v>4133369</v>
      </c>
      <c r="J180" s="28">
        <f t="shared" si="89"/>
        <v>113554462</v>
      </c>
      <c r="K180" s="28">
        <f t="shared" si="89"/>
        <v>113161316</v>
      </c>
      <c r="L180" s="28">
        <f t="shared" si="89"/>
        <v>0</v>
      </c>
      <c r="M180" s="28">
        <f t="shared" si="89"/>
        <v>0</v>
      </c>
      <c r="N180" s="28">
        <f t="shared" si="89"/>
        <v>0</v>
      </c>
      <c r="O180" s="28">
        <f t="shared" si="89"/>
        <v>113554462</v>
      </c>
      <c r="P180" s="28">
        <f t="shared" si="89"/>
        <v>82472546</v>
      </c>
    </row>
    <row r="182" spans="4:16" s="5" customFormat="1">
      <c r="E182" s="5">
        <f>-82090257+51008341</f>
        <v>-31081916</v>
      </c>
      <c r="J182" s="5">
        <f>82090257+393146+362900+30708159</f>
        <v>113554462</v>
      </c>
    </row>
    <row r="183" spans="4:16" s="5" customFormat="1">
      <c r="E183" s="5">
        <f>E180-E182</f>
        <v>0</v>
      </c>
      <c r="J183" s="5">
        <f>J180-J182</f>
        <v>0</v>
      </c>
    </row>
  </sheetData>
  <mergeCells count="22">
    <mergeCell ref="A11:P11"/>
    <mergeCell ref="A12:P12"/>
    <mergeCell ref="A15:A18"/>
    <mergeCell ref="B15:B18"/>
    <mergeCell ref="C15:C18"/>
    <mergeCell ref="D15:D18"/>
    <mergeCell ref="E15:I15"/>
    <mergeCell ref="E16:E18"/>
    <mergeCell ref="F16:F18"/>
    <mergeCell ref="G16:H16"/>
    <mergeCell ref="O16:O18"/>
    <mergeCell ref="P15:P18"/>
    <mergeCell ref="G17:G18"/>
    <mergeCell ref="H17:H18"/>
    <mergeCell ref="I16:I18"/>
    <mergeCell ref="J15:O15"/>
    <mergeCell ref="J16:J18"/>
    <mergeCell ref="K16:K18"/>
    <mergeCell ref="L16:L18"/>
    <mergeCell ref="M16:N16"/>
    <mergeCell ref="M17:M18"/>
    <mergeCell ref="N17:N18"/>
  </mergeCells>
  <pageMargins left="0.19685039370078741" right="0.19685039370078741" top="0.59055118110236227" bottom="0.39370078740157483" header="0" footer="0"/>
  <pageSetup paperSize="9" scale="55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220FU11</cp:lastModifiedBy>
  <cp:lastPrinted>2024-01-29T09:18:37Z</cp:lastPrinted>
  <dcterms:created xsi:type="dcterms:W3CDTF">2023-12-16T13:37:11Z</dcterms:created>
  <dcterms:modified xsi:type="dcterms:W3CDTF">2024-01-29T09:39:08Z</dcterms:modified>
</cp:coreProperties>
</file>