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Z:\Оксана документы\1 ДОКУМЕНТИ\8 созыв\46 сесія буде\6   Зміни Здоров'я населення\"/>
    </mc:Choice>
  </mc:AlternateContent>
  <xr:revisionPtr revIDLastSave="0" documentId="13_ncr:1_{F22DB6A4-BACF-410C-9034-86E5A3AF7520}" xr6:coauthVersionLast="47" xr6:coauthVersionMax="47" xr10:uidLastSave="{00000000-0000-0000-0000-000000000000}"/>
  <bookViews>
    <workbookView xWindow="-108" yWindow="-108" windowWidth="23256" windowHeight="12576" firstSheet="1" activeTab="1" xr2:uid="{00000000-000D-0000-FFFF-FFFF00000000}"/>
  </bookViews>
  <sheets>
    <sheet name="поточ_кап" sheetId="2" state="hidden" r:id="rId1"/>
    <sheet name="2024 зі змінами" sheetId="7" r:id="rId2"/>
  </sheets>
  <definedNames>
    <definedName name="_xlnm.Print_Titles" localSheetId="1">'2024 зі змінами'!$7:$10</definedName>
    <definedName name="_xlnm.Print_Area" localSheetId="1">'2024 зі змінами'!$A$1:$L$83</definedName>
    <definedName name="_xlnm.Print_Area" localSheetId="0">поточ_кап!$A$1:$T$77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7" i="7" l="1"/>
  <c r="J73" i="7" l="1"/>
  <c r="J19" i="7" l="1"/>
  <c r="F19" i="7" s="1"/>
  <c r="F76" i="7"/>
  <c r="F78" i="7"/>
  <c r="F74" i="7"/>
  <c r="F73" i="7"/>
  <c r="F72" i="7"/>
  <c r="F71" i="7"/>
  <c r="F69" i="7"/>
  <c r="F68" i="7"/>
  <c r="F67" i="7"/>
  <c r="F66" i="7"/>
  <c r="F65" i="7"/>
  <c r="F64" i="7"/>
  <c r="F63" i="7"/>
  <c r="F62" i="7"/>
  <c r="F61" i="7"/>
  <c r="F59" i="7"/>
  <c r="F58" i="7"/>
  <c r="F57" i="7"/>
  <c r="F56" i="7"/>
  <c r="F55" i="7"/>
  <c r="F51" i="7"/>
  <c r="F50" i="7"/>
  <c r="F48" i="7"/>
  <c r="F44" i="7"/>
  <c r="F43" i="7"/>
  <c r="F33" i="7"/>
  <c r="F32" i="7"/>
  <c r="F31" i="7"/>
  <c r="F30" i="7"/>
  <c r="F28" i="7"/>
  <c r="F27" i="7"/>
  <c r="F24" i="7"/>
  <c r="F22" i="7"/>
  <c r="F21" i="7"/>
  <c r="F18" i="7"/>
  <c r="J52" i="7"/>
  <c r="J45" i="7" s="1"/>
  <c r="F52" i="7" l="1"/>
  <c r="I34" i="7"/>
  <c r="K79" i="7"/>
  <c r="J70" i="7"/>
  <c r="F70" i="7" s="1"/>
  <c r="J75" i="7"/>
  <c r="F75" i="7" s="1"/>
  <c r="J15" i="7" l="1"/>
  <c r="J39" i="7" l="1"/>
  <c r="J20" i="7"/>
  <c r="J12" i="7" l="1"/>
  <c r="J63" i="7"/>
  <c r="J29" i="7"/>
  <c r="I63" i="7"/>
  <c r="I29" i="7"/>
  <c r="F29" i="7" s="1"/>
  <c r="I26" i="7"/>
  <c r="I12" i="7" l="1"/>
  <c r="J36" i="7"/>
  <c r="J38" i="7" l="1"/>
  <c r="J34" i="7" s="1"/>
  <c r="J79" i="7" s="1"/>
  <c r="I49" i="7" l="1"/>
  <c r="F49" i="7" l="1"/>
  <c r="I45" i="7"/>
  <c r="H46" i="7"/>
  <c r="F46" i="7" s="1"/>
  <c r="H45" i="7" l="1"/>
  <c r="F45" i="7" s="1"/>
  <c r="I42" i="7"/>
  <c r="I79" i="7" s="1"/>
  <c r="H42" i="7" l="1"/>
  <c r="H40" i="7"/>
  <c r="F40" i="7" s="1"/>
  <c r="H39" i="7"/>
  <c r="F39" i="7" s="1"/>
  <c r="H38" i="7"/>
  <c r="H37" i="7"/>
  <c r="F37" i="7" s="1"/>
  <c r="H36" i="7"/>
  <c r="H35" i="7"/>
  <c r="H15" i="7"/>
  <c r="F35" i="7" l="1"/>
  <c r="H34" i="7"/>
  <c r="H41" i="7"/>
  <c r="G42" i="7" l="1"/>
  <c r="F42" i="7" s="1"/>
  <c r="G41" i="7"/>
  <c r="F41" i="7" s="1"/>
  <c r="G26" i="7"/>
  <c r="F26" i="7" s="1"/>
  <c r="G25" i="7"/>
  <c r="F25" i="7" s="1"/>
  <c r="G23" i="7"/>
  <c r="F23" i="7" s="1"/>
  <c r="G60" i="7"/>
  <c r="F60" i="7" s="1"/>
  <c r="G54" i="7"/>
  <c r="F54" i="7" s="1"/>
  <c r="G38" i="7"/>
  <c r="F38" i="7" s="1"/>
  <c r="G36" i="7"/>
  <c r="G20" i="7"/>
  <c r="F20" i="7" s="1"/>
  <c r="G17" i="7"/>
  <c r="F17" i="7" s="1"/>
  <c r="G16" i="7"/>
  <c r="F16" i="7" s="1"/>
  <c r="G15" i="7"/>
  <c r="F15" i="7" s="1"/>
  <c r="H14" i="7"/>
  <c r="H12" i="7" s="1"/>
  <c r="H79" i="7" s="1"/>
  <c r="G14" i="7"/>
  <c r="F14" i="7" s="1"/>
  <c r="G13" i="7"/>
  <c r="F13" i="7" l="1"/>
  <c r="G12" i="7"/>
  <c r="F36" i="7"/>
  <c r="G34" i="7"/>
  <c r="F34" i="7" s="1"/>
  <c r="G79" i="7" l="1"/>
  <c r="F79" i="7" s="1"/>
  <c r="F12" i="7"/>
  <c r="J75" i="2"/>
  <c r="J74" i="2"/>
  <c r="J70" i="2"/>
  <c r="T68" i="2"/>
  <c r="R68" i="2"/>
  <c r="O68" i="2"/>
  <c r="G67" i="2"/>
  <c r="G66" i="2"/>
  <c r="G65" i="2"/>
  <c r="G64" i="2"/>
  <c r="G63" i="2"/>
  <c r="G62" i="2"/>
  <c r="G61" i="2"/>
  <c r="G58" i="2"/>
  <c r="G56" i="2"/>
  <c r="G55" i="2"/>
  <c r="G54" i="2"/>
  <c r="G53" i="2"/>
  <c r="G52" i="2"/>
  <c r="G51" i="2"/>
  <c r="G50" i="2"/>
  <c r="G49" i="2"/>
  <c r="G48" i="2"/>
  <c r="R47" i="2"/>
  <c r="O47" i="2"/>
  <c r="M47" i="2"/>
  <c r="M68" i="2" s="1"/>
  <c r="J47" i="2"/>
  <c r="J71" i="2" s="1"/>
  <c r="J72" i="2" s="1"/>
  <c r="G46" i="2"/>
  <c r="G45" i="2"/>
  <c r="G44" i="2"/>
  <c r="G42" i="2"/>
  <c r="G40" i="2"/>
  <c r="G39" i="2"/>
  <c r="G37" i="2"/>
  <c r="G35" i="2"/>
  <c r="G34" i="2"/>
  <c r="G33" i="2"/>
  <c r="G31" i="2"/>
  <c r="G30" i="2"/>
  <c r="G29" i="2"/>
  <c r="G28" i="2"/>
  <c r="G27" i="2"/>
  <c r="G26" i="2"/>
  <c r="G25" i="2"/>
  <c r="G23" i="2"/>
  <c r="G22" i="2"/>
  <c r="G18" i="2"/>
  <c r="G17" i="2"/>
  <c r="G13" i="2"/>
  <c r="G12" i="2"/>
  <c r="G10" i="2"/>
  <c r="G7" i="2"/>
  <c r="G6" i="2"/>
  <c r="J76" i="2" l="1"/>
  <c r="G47" i="2"/>
  <c r="G68" i="2" s="1"/>
  <c r="J69" i="2"/>
  <c r="J68" i="2"/>
</calcChain>
</file>

<file path=xl/sharedStrings.xml><?xml version="1.0" encoding="utf-8"?>
<sst xmlns="http://schemas.openxmlformats.org/spreadsheetml/2006/main" count="556" uniqueCount="342">
  <si>
    <t>№ з/п</t>
  </si>
  <si>
    <t>Найменування заходу</t>
  </si>
  <si>
    <t>Відповідальні за виконання</t>
  </si>
  <si>
    <t>Строки виконання</t>
  </si>
  <si>
    <t>Джерело фінансу-вання</t>
  </si>
  <si>
    <t>Орієнтовний обсяг фінансування  (грн.)</t>
  </si>
  <si>
    <t>Всього</t>
  </si>
  <si>
    <t>1.1.</t>
  </si>
  <si>
    <t>1.2.</t>
  </si>
  <si>
    <t>Міський бюджет</t>
  </si>
  <si>
    <t>2.1.</t>
  </si>
  <si>
    <t>2.2.</t>
  </si>
  <si>
    <t>2.3.</t>
  </si>
  <si>
    <t>3.2.</t>
  </si>
  <si>
    <t>Забезпечення дієтхарчуванням дітей до 2-х років з малозабезпечених сімей та постраждалих від аварії на ЧАЕС</t>
  </si>
  <si>
    <t>УСП, МОЗУ</t>
  </si>
  <si>
    <t>4.1.</t>
  </si>
  <si>
    <t>5.1.</t>
  </si>
  <si>
    <t>5.2.</t>
  </si>
  <si>
    <t>7.1.</t>
  </si>
  <si>
    <t>7.2.</t>
  </si>
  <si>
    <t>7.3.</t>
  </si>
  <si>
    <t>8.1.</t>
  </si>
  <si>
    <t>9.1.</t>
  </si>
  <si>
    <t>10.1.</t>
  </si>
  <si>
    <t xml:space="preserve">Забезпечення вільного  та анонімного доступу до консультування та безоплатного тестування на ВІЛ різних категорій населення, в тому числі у хворих на туберкульоз, на базі діючих акредитованих лабораторій діагностики СНІДу для чого забезпечити закупівлю тест-систем для діагностики ВІЛ/СНІДу </t>
  </si>
  <si>
    <t>11.1.</t>
  </si>
  <si>
    <t xml:space="preserve"> Переоснащення стерилізаційного обладнання ІБЛ на  ВТ (сухожарові шафи, автоклави)</t>
  </si>
  <si>
    <t>12.1.</t>
  </si>
  <si>
    <t>13.1.</t>
  </si>
  <si>
    <t>Дооснащення  відділення  анестезіології з палатами інтенсивної терапії та операційного блоку наркозно-дихальним, слідкуючим та реанімаційним обладнанням</t>
  </si>
  <si>
    <t>Дооснащення акушерського відділення обладнанням:</t>
  </si>
  <si>
    <t>Пульсоксиметр з капнографом та комплектом датчиків для новонароджених - 2 шт.</t>
  </si>
  <si>
    <t xml:space="preserve"> Кардіотокограф - 2 шт.</t>
  </si>
  <si>
    <t>Лампа для фототерапії - 2 шт.</t>
  </si>
  <si>
    <t>Настінний дозатор кисню зі зволоженням та підігрівом - 6 шт.</t>
  </si>
  <si>
    <t>Відкрита реанімаційна система для виходжування новонароджених</t>
  </si>
  <si>
    <t xml:space="preserve">Забезпечення структурних підрозділів ІБЛ на ВТ оргтехнікою </t>
  </si>
  <si>
    <t>Стаціонар</t>
  </si>
  <si>
    <t> Міський бюджет</t>
  </si>
  <si>
    <t xml:space="preserve">ДЗ  ІБЛ на ВТ МОЗ України </t>
  </si>
  <si>
    <t xml:space="preserve">Виконавчі органи Іллічівської міської ради ДЗ  ІБЛ на ВТ МОЗ України </t>
  </si>
  <si>
    <t>Фінансове управління ІМР Міськвиконком ДЗ ІБЛ на ВТ МОЗ України, неурядові організації</t>
  </si>
  <si>
    <t>Фінансое управління ІМР,  Міськвиконком, ДЗ ІБЛ на ВТ МОЗ України</t>
  </si>
  <si>
    <t xml:space="preserve">Фінансове управління Іллічівської міської ради                  </t>
  </si>
  <si>
    <t>Фінансове управління Іллічівської міської ради, ДЗ ІБЛ на ВТ МОЗ України</t>
  </si>
  <si>
    <t>Підготовка лікарні до осінньо-зимового періоду та переведення її на автономне теплопостачання</t>
  </si>
  <si>
    <t>Фінансове управління ІМР, Стоматологічна  поліклініка</t>
  </si>
  <si>
    <t>Фінансове управління ІМР, ДЗ ІБЛ на ВТ МОЗ України, ЦСЕС на ВТ, МОЗ</t>
  </si>
  <si>
    <t>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t>
  </si>
  <si>
    <t>Забезпечення породіль рекомбінантним                          VІІ –а  фактором згортання крові. (Пабал, Октоплекс та інші) та засобами лікування дихальних розладів у недоношених новонароджених (куросурф та ін.)</t>
  </si>
  <si>
    <t>Дооснащення відділень терапевтичного, хірургічного профілю</t>
  </si>
  <si>
    <t>Іллічівська міська рада,                       ДЗ  ІБЛ на ВТ МОЗ України</t>
  </si>
  <si>
    <t>Дооснащення поліклініки № 1 сучасним мамографом</t>
  </si>
  <si>
    <t>Дооснащення лабораторним обладнанням та реактивами</t>
  </si>
  <si>
    <t>Проведення профілактичних оглядів та диспансерного нагляду за дітьми і підлітками, реалізації ефективних скринінгових програм, виявлення найбільш поширеної патології у дітей і підлітків (обстеження призовників на гепатити  В, С, захворювання легенів - рентген-плівка і хімреактиви)</t>
  </si>
  <si>
    <t>Забезпечити  своєчасну діагностику туберкульозу і довести відсоток хворих на туберкульоз, яким діагноз встановлено за допомогою рентгенологічного обстеження, до 50%, для  чого придбати:  Рентген-плівку  і хімреактиви.</t>
  </si>
  <si>
    <t>Фінансове управління ІМР  ДЗ ІБЛ на ВТ МОЗ України</t>
  </si>
  <si>
    <t>у т. ч. по роках, 2016-2020</t>
  </si>
  <si>
    <t>2016-2020</t>
  </si>
  <si>
    <r>
      <t>1.</t>
    </r>
    <r>
      <rPr>
        <b/>
        <sz val="13"/>
        <color indexed="8"/>
        <rFont val="Times New Roman"/>
        <family val="1"/>
        <charset val="204"/>
      </rPr>
      <t xml:space="preserve"> </t>
    </r>
    <r>
      <rPr>
        <sz val="13"/>
        <color indexed="8"/>
        <rFont val="Times New Roman"/>
        <family val="1"/>
        <charset val="204"/>
      </rPr>
      <t>Зниження показників материнської та перинатальної смертності, смертності немовлят</t>
    </r>
  </si>
  <si>
    <t>2. Поліпшення стану здоров’я дітей та підлітків, зниження рівня їх інвалідизації, смертності немовлят, дітей  та підлітків</t>
  </si>
  <si>
    <t>3.  Зниження рівня захворюваності, інвалідності, смертності та  травматизму дорослого населення</t>
  </si>
  <si>
    <t>Придбання кисню медичного</t>
  </si>
  <si>
    <t>Упровадження стоматологічних технологій (придбання апарату УЗВ)</t>
  </si>
  <si>
    <t>Проведення лікувально-оздоровчої роботи серед юнаків допризивного та призовного віку, медичного забезпечення призову та приписки.</t>
  </si>
  <si>
    <t xml:space="preserve">Забезпечення закупівлі імунобіологічних препаратів, лікувально-діагностичних сивороток та імуноглобулінів для проведення щеплень населенню за епідемічними показниками                                       </t>
  </si>
  <si>
    <t>Забезпечення проведення мікробіологічного та епідеміологічного моніторингу в операційних, хірургічних, травматологічних відділеннях, ВА з ПІТ, пологовому відділенні</t>
  </si>
  <si>
    <t>Фінансове управління ІМР Міськвиконком ДЗ ІБЛ на ВТ МОЗ України, лабораторний центр ДСЕС на ВТ</t>
  </si>
  <si>
    <t xml:space="preserve">Фінансове управління ІМР Міськвиконком ДЗ ІБЛ на ВТ МОЗ України, </t>
  </si>
  <si>
    <t>Дооснащення відділень хірургічного профілю обладнанням</t>
  </si>
  <si>
    <t xml:space="preserve">пульсоксиметр  </t>
  </si>
  <si>
    <t>Апарат наркозно-дихальний для дітей до 6-ти років "Фаза-9"</t>
  </si>
  <si>
    <t>Неврологічне відділення (капітальний ремонт)</t>
  </si>
  <si>
    <t>Капітальний ремонт травматологічного відділення</t>
  </si>
  <si>
    <t>Капітальний ремонт акушерського відділення</t>
  </si>
  <si>
    <t>Поточний ремонт приміщень поліклініки № 1</t>
  </si>
  <si>
    <t>Поточний ремонт дезінфекційного відділення</t>
  </si>
  <si>
    <t>Придбання прального обладнання для забезпечення санітарно-гігієнічних норм відділень лікарні</t>
  </si>
  <si>
    <t>РАЗОМ ПО ПРОГРАМІ</t>
  </si>
  <si>
    <t>Придбання  дітям-інвалідам дієтичного харчування  (Тетрафен) згідно з чинним законодавством</t>
  </si>
  <si>
    <t xml:space="preserve">монітор поліфункціональний для новонароджених (АД, ЧСС, ЧД,ЕКГ,SpO2t) з комплектами відповідних манжеток та датчиків,  монітор реанімаційний та анестезіологічний для контролю ряду фізіологічних параметрів    </t>
  </si>
  <si>
    <r>
      <t>Забезпечення профілактики лікування, оздоровлення жінок щодо захворювання на ТОRSH-інфекцію</t>
    </r>
    <r>
      <rPr>
        <sz val="13"/>
        <rFont val="Times New Roman"/>
        <family val="1"/>
        <charset val="204"/>
      </rPr>
      <t xml:space="preserve"> </t>
    </r>
  </si>
  <si>
    <t>Проведення щорічних цільових профілактичних оглядів жіночого населення  для раннього виявлення онкопатології з обов’язковим цитологічним обстеженням (придбання щіточок для профілактичного цитологічного обстеження  жіночого населення міста)</t>
  </si>
  <si>
    <t>5. Зниження захворюваності, смертності, інвалідності від злоякісних новоутворень</t>
  </si>
  <si>
    <t>4. Зниження захворюваності, інвалідності та смертності від  серцево-судинних та судинно-мозкових захворювань</t>
  </si>
  <si>
    <t>Проведення вірусологічних обстежень на базі  ДУ "Одеський обласний лабораторний центр Держсанепідслужби України"</t>
  </si>
  <si>
    <t>Придбання Цито-тестів для діагностики ротавірусної інфекції</t>
  </si>
  <si>
    <t>3.1.</t>
  </si>
  <si>
    <t>6. Поступове зниження рівня стоматологічної захворюваності</t>
  </si>
  <si>
    <t>6.1.</t>
  </si>
  <si>
    <t>6.3.</t>
  </si>
  <si>
    <t>6.5.</t>
  </si>
  <si>
    <t>6.6.</t>
  </si>
  <si>
    <t>6.7.</t>
  </si>
  <si>
    <t>7. Імунопрофілактика та захист населення від інфекційних хвороб</t>
  </si>
  <si>
    <t>8. Забезпечення профілактики ВІЛ-інфекції, лікування, догляд та підтримка ВІЛ-інфікованих і хворих на СНІД</t>
  </si>
  <si>
    <t>9. Профілактика внутрішньолікарняного інфікування пацієнтів і медперсоналу</t>
  </si>
  <si>
    <t>9.2.</t>
  </si>
  <si>
    <t>10.  Заходи протидії захворюванню на туберкульоз</t>
  </si>
  <si>
    <t>11.2.</t>
  </si>
  <si>
    <t>11.3.</t>
  </si>
  <si>
    <t>11.4.</t>
  </si>
  <si>
    <t>11.4.1.</t>
  </si>
  <si>
    <t>11.4.2.</t>
  </si>
  <si>
    <t>11.4.3.</t>
  </si>
  <si>
    <t>11.4.4.</t>
  </si>
  <si>
    <t>11.4.5.</t>
  </si>
  <si>
    <t>11.4.6.</t>
  </si>
  <si>
    <t>11.4.7.</t>
  </si>
  <si>
    <t>11.4.8.</t>
  </si>
  <si>
    <t>11.4.9.</t>
  </si>
  <si>
    <t>12.  Створення сучасної системи інформаційного забезпечення в сфері охорони здоров’я</t>
  </si>
  <si>
    <t>13. Заходи, необхідні для створення у лікарні умов роботи, які відповідають санітарно-гігієнічним нормативам</t>
  </si>
  <si>
    <t>13.2.</t>
  </si>
  <si>
    <t>13.3.</t>
  </si>
  <si>
    <t>13.4.</t>
  </si>
  <si>
    <t>13.5.</t>
  </si>
  <si>
    <t>13.6.</t>
  </si>
  <si>
    <t>13.7.</t>
  </si>
  <si>
    <t xml:space="preserve">Придбання лікарських засобів для громадян, які лікуються на стаціонарному відділені лікарні та зареєстровані на території Іллічівської міської ради і є членами благодійної організації "Лікарняна каса м. Іллічівська" </t>
  </si>
  <si>
    <t>11.  Дооснащення лікувально-діагностичним обладнанням структурних підрозділів Іллічівська басейнова лікарня на водному транспорті</t>
  </si>
  <si>
    <t>Кошти спонсорів</t>
  </si>
  <si>
    <t>Забезпечення проведення щорічної дворазової планової санації порожнини рота, профілактику та лікування зубо-щелепних аномалій дітей та підлітків.</t>
  </si>
  <si>
    <t>Забезпечення   планової  терапевтичної  і хірургічної   санації УВВ ІВВ, УБД, УВ, тимчасово переміщених осіб у регіоні та учасників АТО.</t>
  </si>
  <si>
    <t>Впровадження регіональної програми профілактики та лікування стоматологічних захворювань у дітей-інвалідів та сиріт м. Іллічівська</t>
  </si>
  <si>
    <t>6.4</t>
  </si>
  <si>
    <t>Створення єдиної системи інформаційного забезпечення з використанням оргтехніки та мережі інтернет (три ком`ютери у комплекті)</t>
  </si>
  <si>
    <t>6.2</t>
  </si>
  <si>
    <t>Зміцнення матеріально-технічної бази лікувально-профілактичних закладів стоматологічного профілю (автоклави,камери "Панмед", устаткування стоматологічні, крісла стоматологічні, компресори безмасляні)</t>
  </si>
  <si>
    <r>
      <rPr>
        <b/>
        <sz val="13"/>
        <color indexed="8"/>
        <rFont val="Calibri"/>
        <family val="2"/>
        <charset val="204"/>
      </rPr>
      <t>поточні</t>
    </r>
    <r>
      <rPr>
        <sz val="13"/>
        <color indexed="8"/>
        <rFont val="Calibri"/>
        <family val="2"/>
        <charset val="204"/>
      </rPr>
      <t xml:space="preserve"> трансферти органам держуправління (2620)</t>
    </r>
  </si>
  <si>
    <r>
      <rPr>
        <b/>
        <sz val="13"/>
        <color indexed="8"/>
        <rFont val="Calibri"/>
        <family val="2"/>
        <charset val="204"/>
      </rPr>
      <t xml:space="preserve">капітальні </t>
    </r>
    <r>
      <rPr>
        <sz val="13"/>
        <color indexed="8"/>
        <rFont val="Calibri"/>
        <family val="2"/>
        <charset val="204"/>
      </rPr>
      <t>трансферти органам держуправління (3220)</t>
    </r>
  </si>
  <si>
    <t>ДЗ ІБЛ на ВТ</t>
  </si>
  <si>
    <t>ДЗ Стоматполікліника</t>
  </si>
  <si>
    <t>у т.ч. : разом проверка</t>
  </si>
  <si>
    <t>1.3.</t>
  </si>
  <si>
    <t>1.4.</t>
  </si>
  <si>
    <t>РАЗОМ ПО ЗАХОДАМ</t>
  </si>
  <si>
    <t xml:space="preserve">Забезпечення надання медичної допомоги дітям (учням)  у закладах освіти </t>
  </si>
  <si>
    <t>Придбання лікарських засобів, медичних виробів та/або медичного обладнання, робіт та послуг, необхідних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</si>
  <si>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1.5.</t>
  </si>
  <si>
    <t>1.6.</t>
  </si>
  <si>
    <t>Утримання медичних комісій та забезпечення проведення медичного обстеження громадян на придатність за станом здоров'я до військової служби у закладах охорони здоров'я за направленням міського територіального центру комплектування та соціальної підтримки</t>
  </si>
  <si>
    <t>Надання одноразової адресної допомоги жителям Чорноморської територіальної громади, хворим на  COVID-19, для КТ обстеження  органів грудної клітини</t>
  </si>
  <si>
    <t>Термін виконання, роки</t>
  </si>
  <si>
    <t> Очікувані результати</t>
  </si>
  <si>
    <t>1.</t>
  </si>
  <si>
    <t>Забезпечення відшкодування фактичних витрат на виплату та доставку пенсій, призначених на пільгових умовах</t>
  </si>
  <si>
    <t>Проведення своєчасних розрахунків по відшкодуванню пільгових пенсій</t>
  </si>
  <si>
    <t>Проведення своєчасних розрахунків по комунальним платежам</t>
  </si>
  <si>
    <t xml:space="preserve">Проведення своєчасних розрахунків по відшкодуванню пільгового відпуску лікарських  та технічних засобів </t>
  </si>
  <si>
    <t>Забезпечення лікарні медикаментами та виробами медичного призначення</t>
  </si>
  <si>
    <t>2.</t>
  </si>
  <si>
    <t>Виконання державного завдання по призову</t>
  </si>
  <si>
    <t>3.</t>
  </si>
  <si>
    <t>Джерело фінансування</t>
  </si>
  <si>
    <t> Всього</t>
  </si>
  <si>
    <t>в т. ч. за роками</t>
  </si>
  <si>
    <t>Бюджет Чорноморської міської територіальної громади</t>
  </si>
  <si>
    <t>Доплата медичним та іншим працівникам Комунального некомерційного підприємства "Чорноморська лікарня" Чорноморської міської ради Одеського району  Одеської області, які безпосередньо зайняті  ліквідацією захворювання серед людей на коронавірусну хворобу та яка встановлюється на  період виконання заходів, спрямованих на запобігання виникненню і поширенню, локалізацію та ліквідацію спалахів, епідемій та пандемій коронавірусної хвороби (COVID-19)</t>
  </si>
  <si>
    <t>2021-2025</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</si>
  <si>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</si>
  <si>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 xml:space="preserve">Забезпечення надання медичної допомоги дітям (учням) в закладах освіти </t>
  </si>
  <si>
    <t>Матеріальна підтримка медичних та інших працівників в умовах пандемії COVID-19</t>
  </si>
  <si>
    <t>Забезпечення надання населенню безперебійної стоматологічної  допомоги</t>
  </si>
  <si>
    <t>Обов'язкове особисте страхування працівників відомчої та місцевої пожежної охорони, членів добровільних пожежних дружин</t>
  </si>
  <si>
    <t xml:space="preserve">Надання фінансової підтримки комунальному некомерційному підприємству "Стоматологічна поліклініка міста Чорноморська" Чорноморської міської ради Одеського району Одеської області  всього,                                                                            в т. ч.:                            </t>
  </si>
  <si>
    <t>Головний розпорядник/ Відповідальний виконавець</t>
  </si>
  <si>
    <t>Соціальне забезпечення (виплата пільгових пенсій  рентгенолаборантам)</t>
  </si>
  <si>
    <t>Частина І "Заходи, необхідні для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</si>
  <si>
    <t>Оновлення матеріально-технічної бази Комунального некомерційного підприємства "Чорноморська лікарня" Чорноморської міської ради Одеського району Одеської області, в тому числі для відділення екстреної медичної допомоги</t>
  </si>
  <si>
    <t>Капітальний ремонт низьковольтних розподільчих силових щитів та монтажу додаткових силових ліній електропроводки в поліклініці № 1 та дитячій поліклініці (блок А, блок Б)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вул.1-го Травня, 1, літ "А"</t>
  </si>
  <si>
    <t>Реконструкція приймального відділення КНП "Чорноморська лікарня" Чорноморської  міської ради Одеського району  Одеської області під відділення екстреної медичної допомоги, за адресою: Одеська область, м.Чорноморськ, вул. Віталія Шума, 4</t>
  </si>
  <si>
    <t xml:space="preserve">Недопущення аварійної ситуації </t>
  </si>
  <si>
    <t xml:space="preserve">Оновлення матеріально-технічної бази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</si>
  <si>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Придбання сучасного медичного обладнання для надання стоматологічної допомоги</t>
  </si>
  <si>
    <t>Створення сучасного  приймального відділення в опорній  лікарні</t>
  </si>
  <si>
    <t>Частина ІІІ "Імунопрофілактика та захист населення від інфекційних хвороб"</t>
  </si>
  <si>
    <t>Придбання медикаментів та виробів медичного призначення для комунального  некомерційного  підприємства  "Чорноморська лікарня" Чорноморської міської ради Одеського району Одеської області</t>
  </si>
  <si>
    <t>Доукомплектування робочих місць сучасною комп’ютерною та іншою оргтехнікою, придбання медичного обладнання, інвентаря і предметів довгострокового користування</t>
  </si>
  <si>
    <t xml:space="preserve">Приведення до належного технічного стану будівель </t>
  </si>
  <si>
    <t xml:space="preserve">Приведення до належного протипожежного стану будівлі лікарні </t>
  </si>
  <si>
    <t>Забезпечення відшкодування фактичних витрат на виплату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забезпечення осіб з інвалідністю, дітей з інвалідністю, інших окремих категорій населення медичними виробами та іншими засобами</t>
  </si>
  <si>
    <t>1.7.</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</si>
  <si>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</si>
  <si>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</si>
  <si>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</si>
  <si>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1.8.</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</si>
  <si>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</si>
  <si>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Проведення капітальних ремонтів приміщень, заміна вікон в приміщеннях КНП "Чорноморська лікарня" Чорноморської міської ради Одеської області</t>
  </si>
  <si>
    <t>Приведення до належного технічного стану приміщень</t>
  </si>
  <si>
    <t>Капітальний ремонт с заміною трьох ліфтів у поліклініці КНП "Чорноморська лікарня" Чорноморської міської ради Одеського району Одеської області за адресою: м.Чорноморськ, вул.1-го Травня, 1</t>
  </si>
  <si>
    <t>Надання фінансової підтримки комунальному некомерційному підприємству "Чорноморська лікарня" Чорноморської міської ради Одеського району Одеської області всього,
 в тому числі: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</si>
  <si>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</si>
  <si>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</si>
  <si>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</si>
  <si>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</si>
  <si>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</si>
  <si>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</si>
  <si>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</si>
  <si>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</si>
  <si>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</si>
  <si>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</si>
  <si>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</si>
  <si>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</si>
  <si>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</si>
  <si>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</si>
  <si>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</si>
  <si>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</si>
  <si>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</si>
  <si>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2021-2022</t>
  </si>
  <si>
    <t xml:space="preserve">
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</si>
  <si>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Підвищення  рівня  медичного  обслуговування населення,  впровадження  нових  підходів  в  організації  роботи  закладів  охорони здоров’я  та  їх  фінансового  забезпечення,  завершення  процедури  реорганізації закладу  охорони  здоров’я</t>
  </si>
  <si>
    <t>1.9.</t>
  </si>
  <si>
    <t>Висвітлення діяльності підприємства в засобах масової інформації</t>
  </si>
  <si>
    <t>Орієнтовний обсяг фінансування  (грн)</t>
  </si>
  <si>
    <t>Страхування окремої категорії працівників відповідно до законодавства</t>
  </si>
  <si>
    <t xml:space="preserve">Забезпечення лікарні медикаментами та виробами медичного призначення </t>
  </si>
  <si>
    <t xml:space="preserve">Надання безоплатного або пільгового зубопротезування окремим категоріям громадян </t>
  </si>
  <si>
    <t>Підготовка підприємства до опалювального періоду</t>
  </si>
  <si>
    <t>Забезпечення  лікарськими  засобами, медичними виробами  та/або медичним обладнанням, роботами  та послугами, необхідними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</si>
  <si>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Надання стоматологічної  допомоги населенню</t>
  </si>
  <si>
    <t>Фінансова підтримка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на висвітлення діяльності підприємства</t>
  </si>
  <si>
    <t>Частина ІІ "Перелік заходів розвитку комунальних некомерційних підприємств галузі охорони здоров'я"</t>
  </si>
  <si>
    <t>Забезпечення надання населенню безперебійної медичної  допомоги</t>
  </si>
  <si>
    <t>Соціальна підтримка громадян</t>
  </si>
  <si>
    <t>2021*</t>
  </si>
  <si>
    <t>Управління соціальної політики Чорноморської міської ради Одеського району Одеської області; 
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</si>
  <si>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1.10.</t>
  </si>
  <si>
    <t>Забезпечення надання населенню безперебійної медичної  допомоги в особливий період</t>
  </si>
  <si>
    <r>
      <t>VI.  Заходи Міської програми "Здоров'я населення Чорноморської міської територіальної громади на 2021-2025 роки</t>
    </r>
    <r>
      <rPr>
        <b/>
        <sz val="12"/>
        <color theme="1"/>
        <rFont val="Calibri"/>
        <family val="2"/>
        <charset val="204"/>
      </rPr>
      <t>"</t>
    </r>
    <r>
      <rPr>
        <b/>
        <sz val="12"/>
        <color theme="1"/>
        <rFont val="Times New Roman"/>
        <family val="1"/>
        <charset val="204"/>
      </rPr>
      <t>, необхідні для розвитку,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r>
  </si>
  <si>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</si>
  <si>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</si>
  <si>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Забезпечення безперебійної роботи підприємства</t>
  </si>
  <si>
    <t xml:space="preserve">Придбання джерела безперервного живлення для забезпечення безперебійної роботи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</si>
  <si>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до рішення Чорноморської міської ради</t>
  </si>
  <si>
    <t>Забезпечення покращеного харчування військовослужбовців, які проходять лікування в комунальному некомерційному підприємстві "Чорноморська лікарня" Чорноморської міської ради Одеського району Одеської області</t>
  </si>
  <si>
    <t>Забезпечення лікарні  продуктами харчування</t>
  </si>
  <si>
    <t xml:space="preserve">Забезпечення належного технічного стану </t>
  </si>
  <si>
    <t>Покращення  матеріально-технічної бази лікарні (постільна білизна, твердий інвентар), в тому числі придбання медичного обладнання та інвентарю, меблів для відділення екстреної медичної допомоги. Оплата послуг для підтримки діяльності підприємства.
Модернізація єдиної системи інтернету</t>
  </si>
  <si>
    <t>Забезпечення лікарні  продуктами харчування, продуктами дитячого харчування, спеціальним продуктом харчування для пільгових груп населення</t>
  </si>
  <si>
    <t>1.11.</t>
  </si>
  <si>
    <t>1.12.</t>
  </si>
  <si>
    <t>1.13.</t>
  </si>
  <si>
    <t>1.14.</t>
  </si>
  <si>
    <t>1.15.</t>
  </si>
  <si>
    <t>1.16.</t>
  </si>
  <si>
    <t>2.4.</t>
  </si>
  <si>
    <t>2.5.</t>
  </si>
  <si>
    <t>4.</t>
  </si>
  <si>
    <t>5.</t>
  </si>
  <si>
    <t>6.</t>
  </si>
  <si>
    <t>7.</t>
  </si>
  <si>
    <t>8.</t>
  </si>
  <si>
    <t>9.</t>
  </si>
  <si>
    <t>2.6</t>
  </si>
  <si>
    <t>Забезпечення стабільної роботи КНП "Стоматологічна поліклініка міста Чорноморська" в особливий період, в т.ч. придбання пально-мастильних матеріалів для забезпечення роботи джерел резервного живлення</t>
  </si>
  <si>
    <t>2022*</t>
  </si>
  <si>
    <t>10.</t>
  </si>
  <si>
    <t>2022-2023</t>
  </si>
  <si>
    <t>Бюджет Чорноморської міської територіальної громади, 
Інші субвенції з місцевого бюджету</t>
  </si>
  <si>
    <t>11.</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</si>
  <si>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</si>
  <si>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2022 - 2023</t>
  </si>
  <si>
    <t>Заходи з енергозбереження</t>
  </si>
  <si>
    <t>Забезпечення енергоефективності використання будівель, економія споживання енергоресурсів</t>
  </si>
  <si>
    <t xml:space="preserve">Проведення вірусологічних, мікробіологічних та бактеріологічних  обстежень/досліджень </t>
  </si>
  <si>
    <t>Проведення своєчасних розрахунків з комунальних платежів</t>
  </si>
  <si>
    <t>Придбання органічних та неорганічних хімічних речовин, лікарських засобів, медичних виробів та/або медичного обладнання, послуг, необхідних для проведення вірусологічних, мікробіологічних та бактеріологічних  обстежень/досліджень на базі ДУ "Лабораторний центр  Міністерства охорони здоров`я України   на водному транспорті" та придбання діагностичних наборів для проведення досліджень на COVID-19, вірусів грипу та вірусів іншої етіології, деззасобів, витратних матеріалів, тощо для відбору та обстеження хворих та працівників закладів освіти  Чорноморської міської ради Одеського району Одеської області на мікробіологічні, бактеріологічні та вірусологічні дослідження</t>
  </si>
  <si>
    <t>1.14.1.</t>
  </si>
  <si>
    <t>1.14.2.</t>
  </si>
  <si>
    <t xml:space="preserve">Створення та модернізація належної  матеріально-технічної бази, оплата послуг (крім комунальних)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 в т.ч.:
</t>
  </si>
  <si>
    <t>Придбання медикаментів, медичного майна, лабораторних реактивів, розхідних матеріалів та медичного обладнання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для надання медичної допомоги при стаціонарному лікуванні військовослужбовців та цивільних осіб, постраждалих внаслідок воєнних дій</t>
  </si>
  <si>
    <t xml:space="preserve">монтаж структурованих кабельних систем інтернет доступу (25 станцій, 1, 2, 3 поверх, роумінг) з улаштуванням обладнання за адресою: м.Чорноморськ, вул.В.Шума, 4 </t>
  </si>
  <si>
    <t>Фінансове управління Чорноморської міської ради Одеського району Одеської області;
Державна установа "Лабораторний центр Міністерства охорони здоров'я України на водному транспорті";
 Відокремлений підрозділ на водному транспорті ДУ "Одеський обласний центр контролю та профілактики хвороб МОЗ України";
Відокремлений підрозділ санітарної охорони територій та на видах транспорту ДУ "Одеський обласний центр контролю та профілактики хвороб МОЗ України"</t>
  </si>
  <si>
    <t>Відновлення елементів благоустрою - поточний ремонт твердого покриття вимощення на об'єкті КНП "Чорноморська лікарня" Чорноморської міської ради Одеського району Одеської області за адресою:
м. Чорноморськ, вул. В.Шума,4</t>
  </si>
  <si>
    <t>Відновлення елементів благоустрою - поточний ремонт твердого покриття доріг та тротуарів на об'єкті КНП "Чорноморська лікарня" Чорноморської міської ради Одеського району Одеської області за адресою:
м. Чорноморськ, вул. В.Шума,4</t>
  </si>
  <si>
    <t>12.</t>
  </si>
  <si>
    <t>13.</t>
  </si>
  <si>
    <t>Відновлення благоустрою території лікарні по завершенню виконання робіт по протипожежній безпеці</t>
  </si>
  <si>
    <t>Бюджет Чорноморської міської територіальної громади
Субвенції з інших бюджетів</t>
  </si>
  <si>
    <t>Надання медичних послуг населенню</t>
  </si>
  <si>
    <t>Надання первинної медичної допомоги  населенню Чорноморської міської територіальної громади</t>
  </si>
  <si>
    <t>Надання фінансової підтримки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в т. ч.:</t>
  </si>
  <si>
    <t>6.2.</t>
  </si>
  <si>
    <t>Капітальний ремонт внутрішніх мереж електропостачання поліклініки із встановленням пристрою безперебійного електроживлення на базі дизельної електростанції для будівлі поліклініки КНП "Чорноморська лікарня" Чорноморської міської ради Одеського району Одеської області за адресою: м. Чорноморськ, вул. 1 Травня, буд. 1</t>
  </si>
  <si>
    <t>Забезпечення умов  належного технічного стану для укладання договору з НСЗУ</t>
  </si>
  <si>
    <t>14.</t>
  </si>
  <si>
    <t>Поточний ремонт приміщення травматологічного відділення КНП "Чорноморська лікарня" Чорноморської міської ради Одеського району Одеської області за адресою: м. Чорноморськ, вул. В. Шума, 4</t>
  </si>
  <si>
    <t>15.</t>
  </si>
  <si>
    <t>16.</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</si>
  <si>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</si>
  <si>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10.1</t>
  </si>
  <si>
    <t>10.2</t>
  </si>
  <si>
    <t>10.3</t>
  </si>
  <si>
    <t>Капітальний ремонт вбиральні відділення сімейної медицини поліклініки №1 КНП "Чорноморський міський центр первинної медико-санітарної допомоги", розташованої за адресою: Одеська область, Одеський район, м. Чорноморськ, селище Олександрівка, вулиця Перемоги, 64</t>
  </si>
  <si>
    <t xml:space="preserve">Капітальний ремонт по заміні трубопроводу централізованого опалення КНП "Чорноморська лікарня" Чорноморської міської ради Одеського району Одеської області за адресою: м.Чорноморськ, вул. В.Шума, 4 </t>
  </si>
  <si>
    <t xml:space="preserve">монтаж структурованих кабельних систем інтернет доступу (СКС-99 робочих місць), монтаж системи інтернет доступу на обладнання MIKROTIK,система Gigabit Ethernet 1000 Мбит, за адресою м.Чорноморськ, вул. 1 Травня, 1 </t>
  </si>
  <si>
    <t>Начальник фінансового управління                                                                                                                                                            Ольга ЯКОВЕНКО</t>
  </si>
  <si>
    <t>Забезпечення продуктами харчування, продуктами дитячого харчування, спеціальним продуктом харчування для пільгових груп населення</t>
  </si>
  <si>
    <t>1.17.</t>
  </si>
  <si>
    <t>Відновлення  мереж водопостачання та водовідведення</t>
  </si>
  <si>
    <t xml:space="preserve">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</si>
  <si>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17.</t>
  </si>
  <si>
    <t>Облаштування реабілітаційного відділення згідно вимог НСЗУ</t>
  </si>
  <si>
    <t>Поточний ремонт вводу водопроводу на будівлю психо-наркологічного відділення КНП "Чорноморська лікарня" Чорноморської міської ради Одеського району Одеської області за адресою: м. Чорноморськ, вул. Хантадзе, 6</t>
  </si>
  <si>
    <t>Безоплатне та пільгове зубопротезування окремих пільгових категорій громадян Чорноморської міської територіальної громади (учасників бойових дій та членів їх сімей, членів сімей загиблих, учасників війни, осіб з інвалідністю внаслідок війни, осіб з інвалідністю, дітей з інвалідністю, осіб з інвалідністю з дитинства, почесних донорів України, ветеранів праці, осіб, які постраждали внаслідок Чорнобильської катастрофи та віднесені до 1 та 2 категорій, дітей з багатодітних сімей, пенсіонерів, внутрішньо переміщених осіб, які мають вище наведений статус)</t>
  </si>
  <si>
    <t>придбання кондиціонерів</t>
  </si>
  <si>
    <t>Придбання  кондиціонерів та їх встановлення  у приміщеннях лікарні КНП "Чорноморська лікарня" Чорноморської міської ради Одеського району Одеської області, всього:
в т.ч.:</t>
  </si>
  <si>
    <t xml:space="preserve">Фінансова підтримка комунального некомерційного підприємства "Чорноморська лікарня" Чорноморської міської ради Одеського району Одеської області на висвітлення діяльності підприємства та оплату інших послуг, пов'язаних з обслуговуванням програмного забезпечення </t>
  </si>
  <si>
    <t>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</si>
  <si>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Придбання продуктів харчування для хворих, які перебувають на стаціонарному лікуванні у відділеннях лікарні.
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</si>
  <si>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18.</t>
  </si>
  <si>
    <t xml:space="preserve">Оновлення матеріально-технічної бази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t>
  </si>
  <si>
    <t>Реконструкція електричних мереж, в частині встановлення сонячної електростанції на даху будівлі КНП "Чорноморська лікарня" Чорноморської міської ради Одеського району Одеської області за адресою: м. Чорноморськ, вул. Віталія Шума, 4, літ. А</t>
  </si>
  <si>
    <t>2023*</t>
  </si>
  <si>
    <t>від                    2024   №           - VIII</t>
  </si>
  <si>
    <t>2023-2024</t>
  </si>
  <si>
    <t>2022-2024</t>
  </si>
  <si>
    <t>2021-2024</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</si>
  <si>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</si>
  <si>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</si>
  <si>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t>встановлення кондиціонерів у будівлях головного корпусу літ. "А" та інфекційного корпусу літ "Б" КНП "Чорноморська лікарня"  Одеського району Одеської області" за адресою: Одеська обл., м. Чорноморськ, вул. В. Шума,4</t>
  </si>
  <si>
    <t>Реконструкція приміщень дитячого відділення з прибудовою ліфта із ліфтовим холом до головного корпусу  Комунального некомерційного підприємства "Чорноморська лікарня" Чорноморської міської ради Одеського району Одеської області за адресою: м. Чорноморськ, вул. Віталія Шума, 4</t>
  </si>
  <si>
    <t xml:space="preserve">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 В.Шума, 4. Коригування </t>
  </si>
  <si>
    <t>Укомплектування робочих місць сучасною комп’ютерною та іншою оргтехнікою</t>
  </si>
  <si>
    <t>Реконструкція частини приміщень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 Чорноморськ, вул. Віталія Шума, 4</t>
  </si>
  <si>
    <t>19.</t>
  </si>
  <si>
    <t>Приведення до належного технічного стану приміщень, виконання вимог НСЗУ</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</si>
  <si>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</si>
  <si>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Надання стоматологічної  допомоги дорослому та дитячому населенню Чорноморської міської територіальної громади:
- надання ургентної стоматологічної допомоги пільговим категоріям населення та дітям цілодобово;
- надання терапевтичної та хірургічної стоматологічної допомоги пільговим категоріям населення;
- планова стоматологічна допомога, профілактичні огляди дітям  до 18 років;
- рентгенологічне дослідження пільговим категоріям населення.
Пільгові категорії, визначені в пункті 2.1.</t>
  </si>
  <si>
    <t>20.</t>
  </si>
  <si>
    <t>Додаток 2</t>
  </si>
  <si>
    <t>Підготовка до опалювального періоду будівель та споруд, мереж опалення та водопостачання  КНП "Чорноморська лікарня" Чорноморської міської ради Одеської області</t>
  </si>
  <si>
    <t>Придбання медикаментів,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придбання  доз туберкуліну для постановки проби Манту дітям, які своєчасно не отримали вакцину БЦЖ (проти туберкульозу)</t>
  </si>
  <si>
    <t>Придбання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</si>
  <si>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Забезпечення Чорноморського міського центру первинної медико-санітарної допомоги  медичним обладнанням та приладдям</t>
  </si>
  <si>
    <t>Забезпечення Чорноморського міського центру первинної медико-санітарної допомоги медикаментами, медичним обладнанням та приладдям</t>
  </si>
  <si>
    <t xml:space="preserve">Оплата праці працівників КНП "Чорноморський міський центр первинної медико-санітарної допомоги", які виконують функції денного стаціонару </t>
  </si>
  <si>
    <t>Створення умов для лікування, відновлення та реабілітації осіб, які постраждали внаслідок збройної агресії Російської Федерації проти України (Придбання обладнання, ліжок функціональних  для облаштування реабілітаційного відділення КНП "Чорноморська лікарня" Чорноморської міської ради Одеського району Одеської області за адресою: м. Чорноморськ, вул. В. Шума, 4)</t>
  </si>
  <si>
    <t xml:space="preserve">Фінансова підтримка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на висвітлення діяльності підприємства </t>
  </si>
  <si>
    <t xml:space="preserve">*  2021-2023 роки -  зазначені видатки згідно зі звітом про виконання бюджету за відповідний рік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</si>
</sst>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0.000"/>
  </numFmts>
  <fonts count="40" x14ac:knownFonts="1">
    <font>
      <sz val="11"/>
      <color theme="1"/>
      <name val="Calibri"/>
      <family val="2"/>
      <charset val="204"/>
      <scheme val="minor"/>
    </font>
    <font>
      <sz val="10"/>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i/>
      <sz val="13"/>
      <name val="Times New Roman"/>
      <family val="1"/>
      <charset val="204"/>
    </font>
    <font>
      <sz val="13"/>
      <color indexed="8"/>
      <name val="Calibri"/>
      <family val="2"/>
      <charset val="204"/>
    </font>
    <font>
      <b/>
      <sz val="13"/>
      <color indexed="8"/>
      <name val="Calibri"/>
      <family val="2"/>
      <charset val="204"/>
    </font>
    <font>
      <b/>
      <sz val="13"/>
      <name val="Times New Roman"/>
      <family val="1"/>
      <charset val="204"/>
    </font>
    <font>
      <sz val="13"/>
      <color theme="1"/>
      <name val="Calibri"/>
      <family val="2"/>
      <charset val="204"/>
      <scheme val="minor"/>
    </font>
    <font>
      <sz val="13"/>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i/>
      <sz val="13"/>
      <color rgb="FF000000"/>
      <name val="Times New Roman"/>
      <family val="1"/>
      <charset val="204"/>
    </font>
    <font>
      <sz val="14"/>
      <color theme="1"/>
      <name val="Times New Roman"/>
      <family val="1"/>
      <charset val="204"/>
    </font>
    <font>
      <i/>
      <sz val="13"/>
      <color theme="1"/>
      <name val="Calibri"/>
      <family val="2"/>
      <charset val="204"/>
      <scheme val="minor"/>
    </font>
    <font>
      <b/>
      <sz val="13"/>
      <color rgb="FF000000"/>
      <name val="Times New Roman"/>
      <family val="1"/>
      <charset val="204"/>
    </font>
    <font>
      <b/>
      <sz val="13"/>
      <color theme="1"/>
      <name val="Calibri"/>
      <family val="2"/>
      <charset val="204"/>
      <scheme val="minor"/>
    </font>
    <font>
      <b/>
      <i/>
      <sz val="13"/>
      <color theme="1"/>
      <name val="Calibri"/>
      <family val="2"/>
      <charset val="204"/>
      <scheme val="minor"/>
    </font>
    <font>
      <b/>
      <sz val="18"/>
      <color theme="1"/>
      <name val="Times New Roman"/>
      <family val="1"/>
      <charset val="204"/>
    </font>
    <font>
      <b/>
      <sz val="12"/>
      <color theme="1"/>
      <name val="Times New Roman"/>
      <family val="1"/>
      <charset val="204"/>
    </font>
    <font>
      <b/>
      <sz val="9.5"/>
      <color theme="1"/>
      <name val="Times New Roman"/>
      <family val="1"/>
      <charset val="204"/>
    </font>
    <font>
      <b/>
      <sz val="12"/>
      <name val="Times New Roman"/>
      <family val="1"/>
      <charset val="204"/>
    </font>
    <font>
      <sz val="12"/>
      <name val="Times New Roman"/>
      <family val="1"/>
      <charset val="204"/>
    </font>
    <font>
      <b/>
      <sz val="11"/>
      <color theme="1"/>
      <name val="Calibri"/>
      <family val="2"/>
      <charset val="204"/>
      <scheme val="minor"/>
    </font>
    <font>
      <sz val="11"/>
      <color theme="1"/>
      <name val="Times New Roman"/>
      <family val="1"/>
      <charset val="204"/>
    </font>
    <font>
      <sz val="10"/>
      <name val="Helv"/>
      <charset val="204"/>
    </font>
    <font>
      <sz val="12"/>
      <color theme="1"/>
      <name val="Times New Roman"/>
      <family val="1"/>
      <charset val="204"/>
    </font>
    <font>
      <sz val="12"/>
      <color rgb="FF000000"/>
      <name val="Times New Roman"/>
      <family val="1"/>
      <charset val="204"/>
    </font>
    <font>
      <sz val="12"/>
      <color theme="1"/>
      <name val="Calibri"/>
      <family val="2"/>
      <charset val="204"/>
      <scheme val="minor"/>
    </font>
    <font>
      <sz val="11"/>
      <color theme="1"/>
      <name val="Calibri"/>
      <family val="2"/>
      <charset val="204"/>
      <scheme val="minor"/>
    </font>
    <font>
      <sz val="14"/>
      <color theme="1"/>
      <name val="Calibri"/>
      <family val="2"/>
      <charset val="204"/>
      <scheme val="minor"/>
    </font>
    <font>
      <sz val="18"/>
      <color theme="1"/>
      <name val="Calibri"/>
      <family val="2"/>
      <charset val="204"/>
      <scheme val="minor"/>
    </font>
    <font>
      <b/>
      <sz val="12"/>
      <color theme="1"/>
      <name val="Calibri"/>
      <family val="2"/>
      <charset val="204"/>
    </font>
    <font>
      <sz val="12"/>
      <name val="Calibri"/>
      <family val="2"/>
      <charset val="204"/>
      <scheme val="minor"/>
    </font>
    <font>
      <i/>
      <sz val="12"/>
      <name val="Times New Roman"/>
      <family val="1"/>
      <charset val="204"/>
    </font>
    <font>
      <i/>
      <sz val="12"/>
      <color theme="1"/>
      <name val="Calibri"/>
      <family val="2"/>
      <charset val="204"/>
      <scheme val="minor"/>
    </font>
    <font>
      <sz val="16"/>
      <name val="Times New Roman"/>
      <family val="1"/>
      <charset val="204"/>
    </font>
    <font>
      <sz val="16"/>
      <color theme="1"/>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0" fontId="27" fillId="0" borderId="0"/>
    <xf numFmtId="164" fontId="31" fillId="0" borderId="0" applyFont="0" applyFill="0" applyBorder="0" applyAlignment="0" applyProtection="0"/>
  </cellStyleXfs>
  <cellXfs count="268">
    <xf numFmtId="0" fontId="0" fillId="0" borderId="0" xfId="0"/>
    <xf numFmtId="0" fontId="9" fillId="0" borderId="0" xfId="0" applyFont="1"/>
    <xf numFmtId="165" fontId="10" fillId="0" borderId="1" xfId="0" applyNumberFormat="1" applyFont="1" applyBorder="1" applyAlignment="1">
      <alignment vertical="center" wrapText="1"/>
    </xf>
    <xf numFmtId="0" fontId="11" fillId="0" borderId="1" xfId="0" applyFont="1" applyBorder="1" applyAlignment="1">
      <alignment horizontal="center" vertical="top" wrapText="1"/>
    </xf>
    <xf numFmtId="0" fontId="10" fillId="0" borderId="1" xfId="0" applyFont="1" applyBorder="1" applyAlignment="1">
      <alignment vertical="center" wrapText="1"/>
    </xf>
    <xf numFmtId="165" fontId="10" fillId="2" borderId="1" xfId="0" applyNumberFormat="1" applyFont="1" applyFill="1" applyBorder="1" applyAlignment="1">
      <alignment vertical="center" wrapText="1"/>
    </xf>
    <xf numFmtId="0" fontId="11" fillId="0" borderId="1" xfId="0" applyFont="1" applyBorder="1" applyAlignment="1">
      <alignment vertical="center" wrapText="1"/>
    </xf>
    <xf numFmtId="0" fontId="9" fillId="3" borderId="0" xfId="0" applyFont="1" applyFill="1"/>
    <xf numFmtId="0" fontId="10" fillId="2" borderId="1" xfId="0" applyFont="1" applyFill="1" applyBorder="1" applyAlignment="1">
      <alignment vertical="center" wrapText="1"/>
    </xf>
    <xf numFmtId="165" fontId="11" fillId="2" borderId="1" xfId="0" applyNumberFormat="1" applyFont="1" applyFill="1" applyBorder="1" applyAlignment="1">
      <alignment vertical="center" wrapText="1"/>
    </xf>
    <xf numFmtId="165" fontId="10" fillId="0" borderId="1" xfId="0" applyNumberFormat="1" applyFont="1" applyBorder="1" applyAlignment="1">
      <alignment horizontal="center" wrapText="1"/>
    </xf>
    <xf numFmtId="0" fontId="11" fillId="2" borderId="1" xfId="0" applyFont="1" applyFill="1" applyBorder="1" applyAlignment="1">
      <alignment vertical="top" wrapText="1"/>
    </xf>
    <xf numFmtId="0" fontId="11" fillId="4" borderId="1" xfId="0" applyFont="1" applyFill="1" applyBorder="1" applyAlignment="1">
      <alignment horizontal="center" vertical="center" wrapText="1"/>
    </xf>
    <xf numFmtId="0" fontId="12" fillId="4" borderId="1" xfId="0" applyFont="1" applyFill="1" applyBorder="1" applyAlignment="1">
      <alignment vertical="top" wrapText="1"/>
    </xf>
    <xf numFmtId="0" fontId="12" fillId="4" borderId="1" xfId="0" applyFont="1" applyFill="1" applyBorder="1" applyAlignment="1">
      <alignment horizontal="center" vertical="top" wrapText="1"/>
    </xf>
    <xf numFmtId="0" fontId="9" fillId="0" borderId="0" xfId="0" applyFont="1" applyAlignment="1">
      <alignment horizontal="center" vertical="center"/>
    </xf>
    <xf numFmtId="0" fontId="9" fillId="0" borderId="0" xfId="0" applyFont="1" applyAlignment="1">
      <alignment vertical="top"/>
    </xf>
    <xf numFmtId="0" fontId="9" fillId="0" borderId="0" xfId="0" applyFont="1" applyAlignment="1">
      <alignment horizontal="center" vertical="top"/>
    </xf>
    <xf numFmtId="0" fontId="10" fillId="0" borderId="1" xfId="0" applyFont="1" applyBorder="1" applyAlignment="1">
      <alignment horizontal="center" vertical="top" wrapText="1"/>
    </xf>
    <xf numFmtId="0" fontId="11" fillId="0" borderId="1" xfId="0" applyFont="1" applyBorder="1" applyAlignment="1">
      <alignment horizontal="right" vertical="center" wrapText="1"/>
    </xf>
    <xf numFmtId="0" fontId="9" fillId="3" borderId="0" xfId="0" applyFont="1" applyFill="1" applyAlignment="1">
      <alignment vertical="top"/>
    </xf>
    <xf numFmtId="4" fontId="10" fillId="2" borderId="1" xfId="0" applyNumberFormat="1" applyFont="1" applyFill="1" applyBorder="1" applyAlignment="1">
      <alignment vertical="center" wrapText="1"/>
    </xf>
    <xf numFmtId="0" fontId="10" fillId="2" borderId="1" xfId="0" applyFont="1" applyFill="1" applyBorder="1" applyAlignment="1">
      <alignment horizontal="center" vertical="top" wrapText="1"/>
    </xf>
    <xf numFmtId="0" fontId="9" fillId="5" borderId="0" xfId="0" applyFont="1" applyFill="1"/>
    <xf numFmtId="0" fontId="9" fillId="6" borderId="0" xfId="0" applyFont="1" applyFill="1"/>
    <xf numFmtId="0" fontId="11" fillId="2" borderId="1" xfId="0" applyFont="1" applyFill="1" applyBorder="1" applyAlignment="1">
      <alignment horizontal="left" vertical="top" wrapText="1"/>
    </xf>
    <xf numFmtId="165" fontId="10" fillId="2" borderId="1" xfId="0" applyNumberFormat="1" applyFont="1" applyFill="1" applyBorder="1" applyAlignment="1">
      <alignment wrapText="1"/>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1" fillId="2" borderId="1" xfId="0" applyFont="1" applyFill="1" applyBorder="1" applyAlignment="1">
      <alignment vertical="center" wrapText="1"/>
    </xf>
    <xf numFmtId="0" fontId="9" fillId="0" borderId="1" xfId="0" applyFont="1" applyBorder="1" applyAlignment="1">
      <alignment horizontal="center" vertical="center"/>
    </xf>
    <xf numFmtId="0" fontId="10" fillId="2" borderId="1" xfId="0" applyFont="1" applyFill="1" applyBorder="1" applyAlignment="1">
      <alignment horizontal="left" vertical="center" wrapText="1"/>
    </xf>
    <xf numFmtId="0" fontId="10" fillId="0" borderId="1" xfId="0" applyFont="1" applyBorder="1" applyAlignment="1">
      <alignment horizontal="left" vertical="top" wrapText="1"/>
    </xf>
    <xf numFmtId="4" fontId="9" fillId="0" borderId="1" xfId="0" applyNumberFormat="1" applyFont="1" applyBorder="1"/>
    <xf numFmtId="0" fontId="13" fillId="2" borderId="1" xfId="0" applyFont="1" applyFill="1" applyBorder="1" applyAlignment="1">
      <alignment vertical="center" wrapText="1"/>
    </xf>
    <xf numFmtId="0" fontId="14" fillId="0" borderId="1" xfId="0" applyFont="1" applyBorder="1" applyAlignment="1">
      <alignment horizontal="center" vertical="center" wrapText="1"/>
    </xf>
    <xf numFmtId="0" fontId="13" fillId="0" borderId="1" xfId="0" applyFont="1" applyBorder="1" applyAlignment="1">
      <alignment vertical="top" wrapText="1"/>
    </xf>
    <xf numFmtId="0" fontId="13" fillId="2" borderId="1" xfId="0" applyFont="1" applyFill="1" applyBorder="1" applyAlignment="1">
      <alignment vertical="top" wrapText="1"/>
    </xf>
    <xf numFmtId="165" fontId="12" fillId="0" borderId="1" xfId="0" applyNumberFormat="1" applyFont="1" applyBorder="1" applyAlignment="1">
      <alignment horizontal="center"/>
    </xf>
    <xf numFmtId="49" fontId="15" fillId="0" borderId="1" xfId="0" applyNumberFormat="1" applyFont="1" applyBorder="1" applyAlignment="1">
      <alignment vertical="center" wrapText="1"/>
    </xf>
    <xf numFmtId="49" fontId="10" fillId="0" borderId="1" xfId="0" applyNumberFormat="1" applyFont="1" applyBorder="1" applyAlignment="1">
      <alignment horizontal="center" vertical="center" wrapText="1"/>
    </xf>
    <xf numFmtId="165" fontId="14" fillId="2" borderId="1" xfId="0" applyNumberFormat="1" applyFont="1" applyFill="1" applyBorder="1" applyAlignment="1">
      <alignment vertical="center" wrapText="1"/>
    </xf>
    <xf numFmtId="0" fontId="9" fillId="0" borderId="2" xfId="0" applyFont="1" applyBorder="1" applyAlignment="1">
      <alignment horizontal="center" vertical="center"/>
    </xf>
    <xf numFmtId="0" fontId="9" fillId="0" borderId="3" xfId="0" applyFont="1" applyBorder="1" applyAlignment="1">
      <alignment vertical="top"/>
    </xf>
    <xf numFmtId="0" fontId="9" fillId="0" borderId="3" xfId="0" applyFont="1" applyBorder="1" applyAlignment="1">
      <alignment horizontal="center" vertical="top"/>
    </xf>
    <xf numFmtId="0" fontId="9" fillId="0" borderId="3" xfId="0" applyFont="1" applyBorder="1" applyAlignment="1">
      <alignment horizontal="center" vertical="center"/>
    </xf>
    <xf numFmtId="0" fontId="9" fillId="0" borderId="3" xfId="0" applyFont="1" applyBorder="1"/>
    <xf numFmtId="0" fontId="9" fillId="0" borderId="4" xfId="0" applyFont="1" applyBorder="1"/>
    <xf numFmtId="4" fontId="16" fillId="0" borderId="1" xfId="0" applyNumberFormat="1" applyFont="1" applyBorder="1"/>
    <xf numFmtId="0" fontId="4" fillId="0" borderId="1" xfId="0" applyFont="1" applyBorder="1" applyAlignment="1">
      <alignment horizontal="left" vertical="center" wrapText="1"/>
    </xf>
    <xf numFmtId="0" fontId="11" fillId="2" borderId="1" xfId="0"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0" fontId="17" fillId="7" borderId="1" xfId="0" applyFont="1" applyFill="1" applyBorder="1" applyAlignment="1">
      <alignment horizontal="center" wrapText="1"/>
    </xf>
    <xf numFmtId="0" fontId="10" fillId="2" borderId="1" xfId="0" applyFont="1" applyFill="1" applyBorder="1" applyAlignment="1">
      <alignment vertical="top" wrapText="1"/>
    </xf>
    <xf numFmtId="0" fontId="10" fillId="0" borderId="1" xfId="0" applyFont="1" applyBorder="1" applyAlignment="1">
      <alignment vertical="top" wrapText="1"/>
    </xf>
    <xf numFmtId="165" fontId="11"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165" fontId="9" fillId="2" borderId="1" xfId="0" applyNumberFormat="1" applyFont="1" applyFill="1" applyBorder="1" applyAlignment="1">
      <alignment horizontal="center" vertical="center"/>
    </xf>
    <xf numFmtId="0" fontId="12" fillId="4" borderId="1" xfId="0" applyFont="1" applyFill="1" applyBorder="1" applyAlignment="1">
      <alignment horizontal="center" vertical="center" wrapText="1"/>
    </xf>
    <xf numFmtId="4" fontId="11" fillId="0" borderId="1" xfId="0" applyNumberFormat="1" applyFont="1" applyBorder="1" applyAlignment="1">
      <alignment horizontal="center" vertical="center"/>
    </xf>
    <xf numFmtId="0" fontId="11" fillId="0" borderId="0" xfId="0" applyFont="1" applyAlignment="1">
      <alignment vertical="center"/>
    </xf>
    <xf numFmtId="0" fontId="9" fillId="5" borderId="0" xfId="0" applyFont="1" applyFill="1" applyAlignment="1">
      <alignment horizontal="center" vertical="center"/>
    </xf>
    <xf numFmtId="0" fontId="9" fillId="5" borderId="1" xfId="0" applyFont="1" applyFill="1" applyBorder="1"/>
    <xf numFmtId="0" fontId="9" fillId="8" borderId="0" xfId="0" applyFont="1" applyFill="1" applyAlignment="1">
      <alignment horizontal="center" vertical="center"/>
    </xf>
    <xf numFmtId="0" fontId="9" fillId="8" borderId="1" xfId="0" applyFont="1" applyFill="1" applyBorder="1"/>
    <xf numFmtId="0" fontId="9" fillId="8" borderId="0" xfId="0" applyFont="1" applyFill="1"/>
    <xf numFmtId="0" fontId="12" fillId="0" borderId="0" xfId="0" applyFont="1" applyAlignment="1">
      <alignment vertical="center"/>
    </xf>
    <xf numFmtId="0" fontId="18" fillId="0" borderId="0" xfId="0" applyFont="1" applyAlignment="1">
      <alignment vertical="center"/>
    </xf>
    <xf numFmtId="0" fontId="19" fillId="0" borderId="0" xfId="0" applyFont="1"/>
    <xf numFmtId="0" fontId="9" fillId="2" borderId="0" xfId="0" applyFont="1" applyFill="1" applyAlignment="1">
      <alignment horizontal="center" vertical="center"/>
    </xf>
    <xf numFmtId="0" fontId="20" fillId="2" borderId="0" xfId="0" applyFont="1" applyFill="1" applyAlignment="1">
      <alignment vertical="center"/>
    </xf>
    <xf numFmtId="0" fontId="26" fillId="2" borderId="0" xfId="0" applyFont="1" applyFill="1"/>
    <xf numFmtId="0" fontId="0" fillId="2" borderId="0" xfId="0" applyFill="1"/>
    <xf numFmtId="4" fontId="0" fillId="2" borderId="0" xfId="0" applyNumberFormat="1" applyFill="1"/>
    <xf numFmtId="4" fontId="32" fillId="2" borderId="0" xfId="0" applyNumberFormat="1" applyFont="1" applyFill="1"/>
    <xf numFmtId="0" fontId="32" fillId="2" borderId="0" xfId="0" applyFont="1" applyFill="1"/>
    <xf numFmtId="4" fontId="33" fillId="2" borderId="0" xfId="0" applyNumberFormat="1" applyFont="1" applyFill="1"/>
    <xf numFmtId="0" fontId="33" fillId="2" borderId="0" xfId="0" applyFont="1" applyFill="1"/>
    <xf numFmtId="164" fontId="0" fillId="2" borderId="0" xfId="3" applyFont="1" applyFill="1"/>
    <xf numFmtId="164" fontId="32" fillId="2" borderId="0" xfId="3" applyFont="1" applyFill="1"/>
    <xf numFmtId="0" fontId="32" fillId="2" borderId="0" xfId="0" applyFont="1" applyFill="1" applyAlignment="1">
      <alignment horizontal="center"/>
    </xf>
    <xf numFmtId="1" fontId="26" fillId="2" borderId="0" xfId="0" applyNumberFormat="1" applyFont="1" applyFill="1"/>
    <xf numFmtId="1" fontId="0" fillId="2" borderId="0" xfId="0" applyNumberFormat="1" applyFill="1"/>
    <xf numFmtId="1" fontId="32" fillId="2" borderId="0" xfId="0" applyNumberFormat="1" applyFont="1" applyFill="1"/>
    <xf numFmtId="1" fontId="23" fillId="2" borderId="1" xfId="0" applyNumberFormat="1" applyFont="1" applyFill="1" applyBorder="1" applyAlignment="1">
      <alignment horizontal="center" wrapText="1"/>
    </xf>
    <xf numFmtId="0" fontId="23" fillId="2" borderId="1" xfId="0" applyFont="1" applyFill="1" applyBorder="1" applyAlignment="1">
      <alignment horizontal="center" wrapText="1"/>
    </xf>
    <xf numFmtId="0" fontId="17" fillId="2" borderId="0" xfId="0" applyFont="1" applyFill="1" applyAlignment="1">
      <alignment vertical="center" wrapText="1"/>
    </xf>
    <xf numFmtId="0" fontId="24" fillId="2" borderId="1" xfId="0" applyFont="1" applyFill="1" applyBorder="1" applyAlignment="1">
      <alignment horizontal="left" vertical="center" wrapText="1"/>
    </xf>
    <xf numFmtId="4" fontId="24" fillId="2" borderId="1" xfId="0" applyNumberFormat="1" applyFont="1" applyFill="1" applyBorder="1" applyAlignment="1">
      <alignment horizontal="center" vertical="center" wrapText="1"/>
    </xf>
    <xf numFmtId="3" fontId="24" fillId="2" borderId="1" xfId="0" applyNumberFormat="1" applyFont="1" applyFill="1" applyBorder="1" applyAlignment="1">
      <alignment horizontal="center" vertical="center" wrapText="1"/>
    </xf>
    <xf numFmtId="4" fontId="30" fillId="2" borderId="0" xfId="0" applyNumberFormat="1" applyFont="1" applyFill="1"/>
    <xf numFmtId="0" fontId="30" fillId="2" borderId="0" xfId="0" applyFont="1" applyFill="1"/>
    <xf numFmtId="0" fontId="35" fillId="2" borderId="0" xfId="0" applyFont="1" applyFill="1"/>
    <xf numFmtId="0" fontId="29" fillId="2" borderId="1" xfId="0" applyFont="1" applyFill="1" applyBorder="1" applyAlignment="1">
      <alignment vertical="center" wrapText="1"/>
    </xf>
    <xf numFmtId="49" fontId="24" fillId="2" borderId="1" xfId="0" applyNumberFormat="1" applyFont="1" applyFill="1" applyBorder="1" applyAlignment="1">
      <alignment horizontal="center" vertical="center" wrapText="1"/>
    </xf>
    <xf numFmtId="0" fontId="28" fillId="2" borderId="1" xfId="0" applyFont="1" applyFill="1" applyBorder="1" applyAlignment="1">
      <alignment vertical="center" wrapText="1"/>
    </xf>
    <xf numFmtId="0" fontId="28" fillId="2" borderId="1" xfId="0" applyFont="1" applyFill="1" applyBorder="1" applyAlignment="1">
      <alignment horizontal="center" vertical="center" wrapText="1"/>
    </xf>
    <xf numFmtId="3" fontId="30" fillId="2" borderId="0" xfId="0" applyNumberFormat="1" applyFont="1" applyFill="1"/>
    <xf numFmtId="3" fontId="24" fillId="2" borderId="1" xfId="0" applyNumberFormat="1" applyFont="1" applyFill="1" applyBorder="1" applyAlignment="1">
      <alignment vertical="center" wrapText="1"/>
    </xf>
    <xf numFmtId="0" fontId="24" fillId="2" borderId="1" xfId="0" applyFont="1" applyFill="1" applyBorder="1" applyAlignment="1">
      <alignment vertical="center" wrapText="1"/>
    </xf>
    <xf numFmtId="1" fontId="24" fillId="2" borderId="1" xfId="2" applyNumberFormat="1" applyFont="1" applyFill="1" applyBorder="1" applyAlignment="1">
      <alignment horizontal="left" vertical="center" wrapText="1"/>
    </xf>
    <xf numFmtId="0" fontId="25" fillId="2" borderId="0" xfId="0" applyFont="1" applyFill="1"/>
    <xf numFmtId="1" fontId="22" fillId="2" borderId="1" xfId="0" applyNumberFormat="1" applyFont="1" applyFill="1" applyBorder="1"/>
    <xf numFmtId="0" fontId="25" fillId="2" borderId="1" xfId="0" applyFont="1" applyFill="1" applyBorder="1"/>
    <xf numFmtId="4" fontId="25" fillId="2" borderId="0" xfId="0" applyNumberFormat="1" applyFont="1" applyFill="1"/>
    <xf numFmtId="1" fontId="15" fillId="2" borderId="0" xfId="0" applyNumberFormat="1" applyFont="1" applyFill="1"/>
    <xf numFmtId="0" fontId="15" fillId="2" borderId="0" xfId="0" applyFont="1" applyFill="1" applyAlignment="1">
      <alignment horizontal="center" vertical="center" wrapText="1"/>
    </xf>
    <xf numFmtId="4" fontId="15" fillId="2" borderId="0" xfId="0" applyNumberFormat="1" applyFont="1" applyFill="1" applyAlignment="1">
      <alignment vertical="center" wrapText="1"/>
    </xf>
    <xf numFmtId="166" fontId="15" fillId="2" borderId="0" xfId="0" applyNumberFormat="1" applyFont="1" applyFill="1" applyAlignment="1">
      <alignment vertical="center" wrapText="1"/>
    </xf>
    <xf numFmtId="3" fontId="15" fillId="2" borderId="0" xfId="0" applyNumberFormat="1" applyFont="1" applyFill="1" applyAlignment="1">
      <alignment vertical="center" wrapText="1"/>
    </xf>
    <xf numFmtId="1" fontId="28" fillId="2" borderId="0" xfId="0" applyNumberFormat="1" applyFont="1" applyFill="1"/>
    <xf numFmtId="0" fontId="28" fillId="2" borderId="0" xfId="0" applyFont="1" applyFill="1"/>
    <xf numFmtId="0" fontId="23" fillId="2" borderId="1" xfId="0" applyFont="1" applyFill="1" applyBorder="1" applyAlignment="1">
      <alignment horizontal="center" vertical="center" wrapText="1"/>
    </xf>
    <xf numFmtId="1" fontId="24" fillId="2" borderId="1" xfId="0" applyNumberFormat="1" applyFont="1" applyFill="1" applyBorder="1" applyAlignment="1">
      <alignment horizontal="center" vertical="center" wrapText="1"/>
    </xf>
    <xf numFmtId="0" fontId="28" fillId="2" borderId="1" xfId="0" applyFont="1" applyFill="1" applyBorder="1" applyAlignment="1">
      <alignment horizontal="left" vertical="center" wrapText="1"/>
    </xf>
    <xf numFmtId="0" fontId="24" fillId="2" borderId="1" xfId="0" applyFont="1" applyFill="1" applyBorder="1" applyAlignment="1">
      <alignment horizontal="center" vertical="center" wrapText="1"/>
    </xf>
    <xf numFmtId="164" fontId="30" fillId="2" borderId="0" xfId="3" applyFont="1" applyFill="1"/>
    <xf numFmtId="2" fontId="24"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0" fontId="36" fillId="2" borderId="1" xfId="0" applyFont="1" applyFill="1" applyBorder="1" applyAlignment="1">
      <alignment horizontal="left" vertical="center" wrapText="1"/>
    </xf>
    <xf numFmtId="0" fontId="36" fillId="2" borderId="1" xfId="0" applyFont="1" applyFill="1" applyBorder="1" applyAlignment="1">
      <alignment horizontal="center" vertical="center" wrapText="1"/>
    </xf>
    <xf numFmtId="4" fontId="36" fillId="2" borderId="1" xfId="0" applyNumberFormat="1" applyFont="1" applyFill="1" applyBorder="1" applyAlignment="1">
      <alignment horizontal="center" vertical="center" wrapText="1"/>
    </xf>
    <xf numFmtId="0" fontId="37" fillId="2" borderId="0" xfId="0" applyFont="1" applyFill="1"/>
    <xf numFmtId="0" fontId="38" fillId="0" borderId="0" xfId="0" applyFont="1"/>
    <xf numFmtId="0" fontId="39" fillId="0" borderId="0" xfId="0" applyFont="1" applyAlignment="1">
      <alignment vertical="center"/>
    </xf>
    <xf numFmtId="4" fontId="24" fillId="2" borderId="1" xfId="0" applyNumberFormat="1" applyFont="1" applyFill="1" applyBorder="1" applyAlignment="1">
      <alignment vertical="center" wrapText="1"/>
    </xf>
    <xf numFmtId="4" fontId="18" fillId="0" borderId="3" xfId="0" applyNumberFormat="1" applyFont="1" applyBorder="1" applyAlignment="1">
      <alignment horizontal="center"/>
    </xf>
    <xf numFmtId="0" fontId="18" fillId="0" borderId="3" xfId="0" applyFont="1" applyBorder="1" applyAlignment="1">
      <alignment horizontal="center"/>
    </xf>
    <xf numFmtId="49" fontId="9" fillId="5" borderId="0" xfId="0" applyNumberFormat="1" applyFont="1" applyFill="1" applyAlignment="1">
      <alignment horizontal="center" vertical="center" wrapText="1"/>
    </xf>
    <xf numFmtId="49" fontId="9" fillId="8" borderId="0" xfId="0" applyNumberFormat="1" applyFont="1" applyFill="1" applyAlignment="1">
      <alignment horizontal="center" vertical="center" wrapText="1"/>
    </xf>
    <xf numFmtId="4" fontId="19" fillId="0" borderId="8" xfId="0" applyNumberFormat="1" applyFont="1" applyBorder="1" applyAlignment="1">
      <alignment horizontal="center"/>
    </xf>
    <xf numFmtId="0" fontId="19" fillId="0" borderId="8" xfId="0" applyFont="1" applyBorder="1" applyAlignment="1">
      <alignment horizontal="center"/>
    </xf>
    <xf numFmtId="0" fontId="9" fillId="5" borderId="1" xfId="0" applyFont="1" applyFill="1" applyBorder="1" applyAlignment="1">
      <alignment horizontal="center"/>
    </xf>
    <xf numFmtId="4" fontId="9" fillId="5" borderId="1" xfId="0" applyNumberFormat="1" applyFont="1" applyFill="1" applyBorder="1" applyAlignment="1">
      <alignment horizontal="center"/>
    </xf>
    <xf numFmtId="0" fontId="9" fillId="0" borderId="3" xfId="0" applyFont="1" applyBorder="1" applyAlignment="1">
      <alignment horizontal="center"/>
    </xf>
    <xf numFmtId="0" fontId="9" fillId="8" borderId="1" xfId="0" applyFont="1" applyFill="1" applyBorder="1" applyAlignment="1">
      <alignment horizontal="center"/>
    </xf>
    <xf numFmtId="165" fontId="9" fillId="8" borderId="1" xfId="0" applyNumberFormat="1" applyFont="1" applyFill="1" applyBorder="1" applyAlignment="1">
      <alignment horizontal="center"/>
    </xf>
    <xf numFmtId="165" fontId="11" fillId="2" borderId="7" xfId="0" applyNumberFormat="1" applyFont="1" applyFill="1" applyBorder="1" applyAlignment="1">
      <alignment horizontal="center" vertical="center" wrapText="1"/>
    </xf>
    <xf numFmtId="0" fontId="0" fillId="0" borderId="9" xfId="0" applyBorder="1"/>
    <xf numFmtId="165" fontId="10" fillId="5" borderId="7" xfId="0" applyNumberFormat="1" applyFont="1" applyFill="1" applyBorder="1" applyAlignment="1">
      <alignment horizontal="center" vertical="center" wrapText="1"/>
    </xf>
    <xf numFmtId="165" fontId="10" fillId="5" borderId="8" xfId="0" applyNumberFormat="1" applyFont="1" applyFill="1" applyBorder="1" applyAlignment="1">
      <alignment horizontal="center" vertical="center" wrapText="1"/>
    </xf>
    <xf numFmtId="165" fontId="10" fillId="5" borderId="9" xfId="0" applyNumberFormat="1" applyFont="1" applyFill="1" applyBorder="1" applyAlignment="1">
      <alignment horizontal="center" vertical="center" wrapText="1"/>
    </xf>
    <xf numFmtId="165" fontId="10" fillId="2" borderId="7" xfId="0" applyNumberFormat="1" applyFont="1" applyFill="1" applyBorder="1" applyAlignment="1">
      <alignment horizontal="center" vertical="center" wrapText="1"/>
    </xf>
    <xf numFmtId="165" fontId="10" fillId="2" borderId="9" xfId="0" applyNumberFormat="1" applyFont="1" applyFill="1" applyBorder="1" applyAlignment="1">
      <alignment horizontal="center" vertical="center" wrapText="1"/>
    </xf>
    <xf numFmtId="165" fontId="10" fillId="2" borderId="8" xfId="0" applyNumberFormat="1" applyFont="1" applyFill="1" applyBorder="1" applyAlignment="1">
      <alignment horizontal="center" vertical="center" wrapText="1"/>
    </xf>
    <xf numFmtId="165" fontId="11" fillId="5" borderId="7" xfId="0" applyNumberFormat="1" applyFont="1" applyFill="1" applyBorder="1" applyAlignment="1">
      <alignment horizontal="center" vertical="center" wrapText="1"/>
    </xf>
    <xf numFmtId="0" fontId="0" fillId="5" borderId="8" xfId="0" applyFill="1" applyBorder="1"/>
    <xf numFmtId="0" fontId="0" fillId="5" borderId="9" xfId="0" applyFill="1" applyBorder="1"/>
    <xf numFmtId="0" fontId="0" fillId="0" borderId="8" xfId="0" applyBorder="1"/>
    <xf numFmtId="4" fontId="10" fillId="2" borderId="1" xfId="0" applyNumberFormat="1" applyFont="1" applyFill="1" applyBorder="1" applyAlignment="1">
      <alignment horizontal="center" vertical="center" wrapText="1"/>
    </xf>
    <xf numFmtId="4" fontId="10" fillId="5" borderId="1" xfId="0" applyNumberFormat="1" applyFont="1" applyFill="1" applyBorder="1" applyAlignment="1">
      <alignment horizontal="center" vertical="center" wrapText="1"/>
    </xf>
    <xf numFmtId="0" fontId="10" fillId="9" borderId="1" xfId="0" applyFont="1" applyFill="1" applyBorder="1" applyAlignment="1">
      <alignment horizontal="center" wrapText="1"/>
    </xf>
    <xf numFmtId="16" fontId="10" fillId="0" borderId="1" xfId="0" applyNumberFormat="1" applyFont="1" applyBorder="1" applyAlignment="1">
      <alignment horizontal="center" vertical="center" wrapText="1"/>
    </xf>
    <xf numFmtId="0" fontId="10" fillId="0" borderId="1" xfId="0" applyFont="1" applyBorder="1" applyAlignment="1">
      <alignment vertical="top" wrapText="1"/>
    </xf>
    <xf numFmtId="0" fontId="17" fillId="10" borderId="1" xfId="0" applyFont="1" applyFill="1" applyBorder="1" applyAlignment="1">
      <alignment horizontal="center" vertical="center" wrapText="1"/>
    </xf>
    <xf numFmtId="0" fontId="17" fillId="10" borderId="7" xfId="0" applyFont="1" applyFill="1" applyBorder="1" applyAlignment="1">
      <alignment horizontal="center" wrapText="1"/>
    </xf>
    <xf numFmtId="0" fontId="17" fillId="10" borderId="2" xfId="0" applyFont="1" applyFill="1" applyBorder="1" applyAlignment="1">
      <alignment horizontal="center" wrapText="1"/>
    </xf>
    <xf numFmtId="0" fontId="17" fillId="10" borderId="3" xfId="0" applyFont="1" applyFill="1" applyBorder="1" applyAlignment="1">
      <alignment horizontal="center" wrapText="1"/>
    </xf>
    <xf numFmtId="0" fontId="17" fillId="10" borderId="4" xfId="0" applyFont="1" applyFill="1" applyBorder="1" applyAlignment="1">
      <alignment horizontal="center" wrapText="1"/>
    </xf>
    <xf numFmtId="0" fontId="17" fillId="10" borderId="11" xfId="0" applyFont="1" applyFill="1" applyBorder="1" applyAlignment="1">
      <alignment horizontal="center" wrapText="1"/>
    </xf>
    <xf numFmtId="0" fontId="17" fillId="10" borderId="10" xfId="0" applyFont="1" applyFill="1" applyBorder="1" applyAlignment="1">
      <alignment horizontal="center" wrapText="1"/>
    </xf>
    <xf numFmtId="0" fontId="17" fillId="10" borderId="12" xfId="0" applyFont="1" applyFill="1" applyBorder="1" applyAlignment="1">
      <alignment horizontal="center" wrapText="1"/>
    </xf>
    <xf numFmtId="0" fontId="17" fillId="10" borderId="8" xfId="0" applyFont="1" applyFill="1" applyBorder="1" applyAlignment="1">
      <alignment horizontal="center" wrapText="1"/>
    </xf>
    <xf numFmtId="0" fontId="17" fillId="10" borderId="9" xfId="0" applyFont="1" applyFill="1" applyBorder="1" applyAlignment="1">
      <alignment horizontal="center" wrapText="1"/>
    </xf>
    <xf numFmtId="0" fontId="17" fillId="7" borderId="7" xfId="0" applyFont="1" applyFill="1" applyBorder="1" applyAlignment="1">
      <alignment horizontal="center" wrapText="1"/>
    </xf>
    <xf numFmtId="0" fontId="17" fillId="7" borderId="8" xfId="0" applyFont="1" applyFill="1" applyBorder="1" applyAlignment="1">
      <alignment horizontal="center" wrapText="1"/>
    </xf>
    <xf numFmtId="0" fontId="17" fillId="7" borderId="9" xfId="0" applyFont="1" applyFill="1" applyBorder="1" applyAlignment="1">
      <alignment horizontal="center" wrapText="1"/>
    </xf>
    <xf numFmtId="165" fontId="10" fillId="0" borderId="2" xfId="0" applyNumberFormat="1" applyFont="1" applyBorder="1" applyAlignment="1">
      <alignment horizontal="center" vertical="center" wrapText="1"/>
    </xf>
    <xf numFmtId="165" fontId="10" fillId="0" borderId="3" xfId="0" applyNumberFormat="1" applyFont="1" applyBorder="1" applyAlignment="1">
      <alignment horizontal="center" vertical="center" wrapText="1"/>
    </xf>
    <xf numFmtId="165" fontId="10" fillId="0" borderId="4" xfId="0" applyNumberFormat="1" applyFont="1" applyBorder="1" applyAlignment="1">
      <alignment horizontal="center" vertical="center" wrapText="1"/>
    </xf>
    <xf numFmtId="165" fontId="10" fillId="0" borderId="11" xfId="0" applyNumberFormat="1" applyFont="1" applyBorder="1" applyAlignment="1">
      <alignment horizontal="center" vertical="center" wrapText="1"/>
    </xf>
    <xf numFmtId="165" fontId="10" fillId="0" borderId="10" xfId="0" applyNumberFormat="1" applyFont="1" applyBorder="1" applyAlignment="1">
      <alignment horizontal="center" vertical="center" wrapText="1"/>
    </xf>
    <xf numFmtId="165" fontId="10" fillId="0" borderId="12" xfId="0" applyNumberFormat="1" applyFont="1" applyBorder="1" applyAlignment="1">
      <alignment horizontal="center" vertical="center" wrapText="1"/>
    </xf>
    <xf numFmtId="165" fontId="10" fillId="5" borderId="2" xfId="0" applyNumberFormat="1" applyFont="1" applyFill="1" applyBorder="1" applyAlignment="1">
      <alignment horizontal="center" vertical="center" wrapText="1"/>
    </xf>
    <xf numFmtId="165" fontId="10" fillId="5" borderId="3" xfId="0" applyNumberFormat="1" applyFont="1" applyFill="1" applyBorder="1" applyAlignment="1">
      <alignment horizontal="center" vertical="center" wrapText="1"/>
    </xf>
    <xf numFmtId="165" fontId="10" fillId="5" borderId="4" xfId="0" applyNumberFormat="1" applyFont="1" applyFill="1" applyBorder="1" applyAlignment="1">
      <alignment horizontal="center" vertical="center" wrapText="1"/>
    </xf>
    <xf numFmtId="165" fontId="10" fillId="5" borderId="11" xfId="0" applyNumberFormat="1" applyFont="1" applyFill="1" applyBorder="1" applyAlignment="1">
      <alignment horizontal="center" vertical="center" wrapText="1"/>
    </xf>
    <xf numFmtId="165" fontId="10" fillId="5" borderId="10" xfId="0" applyNumberFormat="1" applyFont="1" applyFill="1" applyBorder="1" applyAlignment="1">
      <alignment horizontal="center" vertical="center" wrapText="1"/>
    </xf>
    <xf numFmtId="165" fontId="10" fillId="5" borderId="12"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165" fontId="11" fillId="2" borderId="2" xfId="0" applyNumberFormat="1" applyFont="1" applyFill="1" applyBorder="1" applyAlignment="1">
      <alignment horizontal="center" vertical="center" wrapText="1"/>
    </xf>
    <xf numFmtId="165" fontId="11" fillId="2" borderId="4" xfId="0" applyNumberFormat="1" applyFont="1" applyFill="1" applyBorder="1" applyAlignment="1">
      <alignment horizontal="center" vertical="center" wrapText="1"/>
    </xf>
    <xf numFmtId="165" fontId="11" fillId="2" borderId="11" xfId="0" applyNumberFormat="1" applyFont="1" applyFill="1" applyBorder="1" applyAlignment="1">
      <alignment horizontal="center" vertical="center" wrapText="1"/>
    </xf>
    <xf numFmtId="165" fontId="11" fillId="2" borderId="12" xfId="0" applyNumberFormat="1" applyFont="1" applyFill="1" applyBorder="1" applyAlignment="1">
      <alignment horizontal="center" vertical="center" wrapText="1"/>
    </xf>
    <xf numFmtId="4" fontId="11" fillId="0" borderId="5" xfId="0" applyNumberFormat="1" applyFont="1" applyBorder="1" applyAlignment="1">
      <alignment horizontal="center" vertical="center"/>
    </xf>
    <xf numFmtId="4" fontId="11" fillId="0" borderId="6" xfId="0" applyNumberFormat="1" applyFont="1" applyBorder="1" applyAlignment="1">
      <alignment horizontal="center" vertical="center"/>
    </xf>
    <xf numFmtId="165" fontId="10" fillId="0" borderId="7" xfId="0" applyNumberFormat="1" applyFont="1" applyBorder="1" applyAlignment="1">
      <alignment horizontal="center" vertical="center" wrapText="1"/>
    </xf>
    <xf numFmtId="165" fontId="10" fillId="0" borderId="8" xfId="0" applyNumberFormat="1" applyFont="1" applyBorder="1" applyAlignment="1">
      <alignment horizontal="center" vertical="center" wrapText="1"/>
    </xf>
    <xf numFmtId="165" fontId="10" fillId="0" borderId="9" xfId="0" applyNumberFormat="1" applyFont="1" applyBorder="1" applyAlignment="1">
      <alignment horizontal="center" vertical="center" wrapText="1"/>
    </xf>
    <xf numFmtId="165" fontId="11" fillId="0" borderId="7" xfId="0" applyNumberFormat="1" applyFont="1" applyBorder="1" applyAlignment="1">
      <alignment horizontal="center" vertical="center" wrapText="1"/>
    </xf>
    <xf numFmtId="165" fontId="11" fillId="0" borderId="9" xfId="0" applyNumberFormat="1" applyFont="1" applyBorder="1" applyAlignment="1">
      <alignment horizontal="center" vertical="center" wrapText="1"/>
    </xf>
    <xf numFmtId="165" fontId="11" fillId="0" borderId="8" xfId="0" applyNumberFormat="1" applyFont="1" applyBorder="1" applyAlignment="1">
      <alignment horizontal="center" vertical="center" wrapText="1"/>
    </xf>
    <xf numFmtId="0" fontId="10" fillId="9" borderId="1" xfId="0" applyFont="1" applyFill="1" applyBorder="1" applyAlignment="1">
      <alignment horizontal="center" vertical="center" wrapText="1"/>
    </xf>
    <xf numFmtId="0" fontId="10" fillId="2" borderId="1" xfId="0" applyFont="1" applyFill="1" applyBorder="1" applyAlignment="1">
      <alignment vertical="top" wrapText="1"/>
    </xf>
    <xf numFmtId="0" fontId="10" fillId="2" borderId="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6" xfId="0" applyFont="1" applyFill="1" applyBorder="1" applyAlignment="1">
      <alignment horizontal="center" vertical="center" wrapText="1"/>
    </xf>
    <xf numFmtId="165" fontId="11" fillId="2" borderId="3" xfId="0" applyNumberFormat="1" applyFont="1" applyFill="1" applyBorder="1" applyAlignment="1">
      <alignment horizontal="center" vertical="center" wrapText="1"/>
    </xf>
    <xf numFmtId="165" fontId="11" fillId="2" borderId="10" xfId="0" applyNumberFormat="1" applyFont="1" applyFill="1" applyBorder="1" applyAlignment="1">
      <alignment horizontal="center" vertical="center" wrapText="1"/>
    </xf>
    <xf numFmtId="165" fontId="11" fillId="5" borderId="2" xfId="0" applyNumberFormat="1" applyFont="1" applyFill="1" applyBorder="1" applyAlignment="1">
      <alignment horizontal="center" vertical="center" wrapText="1"/>
    </xf>
    <xf numFmtId="165" fontId="11" fillId="5" borderId="3" xfId="0" applyNumberFormat="1" applyFont="1" applyFill="1" applyBorder="1" applyAlignment="1">
      <alignment horizontal="center" vertical="center" wrapText="1"/>
    </xf>
    <xf numFmtId="165" fontId="11" fillId="5" borderId="4" xfId="0" applyNumberFormat="1" applyFont="1" applyFill="1" applyBorder="1" applyAlignment="1">
      <alignment horizontal="center" vertical="center" wrapText="1"/>
    </xf>
    <xf numFmtId="165" fontId="11" fillId="5" borderId="11" xfId="0" applyNumberFormat="1" applyFont="1" applyFill="1" applyBorder="1" applyAlignment="1">
      <alignment horizontal="center" vertical="center" wrapText="1"/>
    </xf>
    <xf numFmtId="165" fontId="11" fillId="5" borderId="10" xfId="0" applyNumberFormat="1" applyFont="1" applyFill="1" applyBorder="1" applyAlignment="1">
      <alignment horizontal="center" vertical="center" wrapText="1"/>
    </xf>
    <xf numFmtId="165" fontId="11" fillId="5" borderId="12" xfId="0" applyNumberFormat="1"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165" fontId="11" fillId="0" borderId="1" xfId="0" applyNumberFormat="1" applyFont="1" applyBorder="1" applyAlignment="1">
      <alignment horizontal="center" vertical="center" wrapText="1"/>
    </xf>
    <xf numFmtId="4" fontId="11" fillId="5" borderId="1" xfId="0" applyNumberFormat="1" applyFont="1" applyFill="1" applyBorder="1" applyAlignment="1">
      <alignment horizontal="center" vertical="center" wrapText="1"/>
    </xf>
    <xf numFmtId="4" fontId="11" fillId="0" borderId="1" xfId="0" applyNumberFormat="1" applyFont="1" applyBorder="1" applyAlignment="1">
      <alignment horizontal="center" vertical="center" wrapText="1"/>
    </xf>
    <xf numFmtId="4" fontId="11" fillId="2" borderId="1"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165" fontId="10" fillId="5"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165" fontId="10" fillId="8" borderId="1" xfId="0" applyNumberFormat="1" applyFont="1" applyFill="1" applyBorder="1" applyAlignment="1">
      <alignment horizontal="center" vertical="center" wrapText="1"/>
    </xf>
    <xf numFmtId="0" fontId="11" fillId="7" borderId="1" xfId="0" applyFont="1" applyFill="1" applyBorder="1" applyAlignment="1">
      <alignment horizontal="center" wrapText="1"/>
    </xf>
    <xf numFmtId="165" fontId="11" fillId="5" borderId="1" xfId="0" applyNumberFormat="1" applyFont="1" applyFill="1" applyBorder="1" applyAlignment="1">
      <alignment horizontal="center" vertical="center" wrapText="1"/>
    </xf>
    <xf numFmtId="165" fontId="11" fillId="8" borderId="1" xfId="0" applyNumberFormat="1" applyFont="1" applyFill="1" applyBorder="1" applyAlignment="1">
      <alignment horizontal="center" vertical="center" wrapText="1"/>
    </xf>
    <xf numFmtId="0" fontId="11" fillId="9" borderId="1" xfId="0" applyFont="1" applyFill="1" applyBorder="1" applyAlignment="1">
      <alignment horizontal="center" wrapText="1"/>
    </xf>
    <xf numFmtId="0" fontId="10" fillId="2" borderId="7" xfId="0" applyFont="1" applyFill="1" applyBorder="1" applyAlignment="1">
      <alignment horizontal="center" vertical="center" wrapText="1"/>
    </xf>
    <xf numFmtId="0" fontId="10" fillId="2" borderId="9" xfId="0"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165" fontId="14" fillId="2" borderId="1" xfId="0"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165" fontId="14" fillId="0" borderId="1" xfId="0" applyNumberFormat="1" applyFont="1" applyBorder="1" applyAlignment="1">
      <alignment horizontal="center" vertical="center" wrapText="1"/>
    </xf>
    <xf numFmtId="165" fontId="13" fillId="0" borderId="1" xfId="0" applyNumberFormat="1" applyFont="1" applyBorder="1" applyAlignment="1">
      <alignment horizontal="center" vertical="center" wrapText="1"/>
    </xf>
    <xf numFmtId="165" fontId="5" fillId="2" borderId="1" xfId="0" applyNumberFormat="1" applyFont="1" applyFill="1" applyBorder="1" applyAlignment="1">
      <alignment horizontal="center" vertical="center" wrapText="1"/>
    </xf>
    <xf numFmtId="0" fontId="12" fillId="9" borderId="1" xfId="0" applyFont="1" applyFill="1" applyBorder="1" applyAlignment="1">
      <alignment horizontal="center" wrapText="1"/>
    </xf>
    <xf numFmtId="0" fontId="12" fillId="4" borderId="1" xfId="0" applyFont="1" applyFill="1" applyBorder="1" applyAlignment="1">
      <alignment horizontal="center" vertical="center" wrapText="1"/>
    </xf>
    <xf numFmtId="165" fontId="12" fillId="4" borderId="1" xfId="0" applyNumberFormat="1" applyFont="1" applyFill="1" applyBorder="1" applyAlignment="1">
      <alignment horizontal="right" wrapText="1"/>
    </xf>
    <xf numFmtId="0" fontId="12" fillId="2" borderId="1" xfId="0" applyFont="1" applyFill="1" applyBorder="1" applyAlignment="1">
      <alignment horizontal="center" vertical="center" wrapText="1"/>
    </xf>
    <xf numFmtId="165" fontId="12" fillId="2" borderId="1" xfId="0" applyNumberFormat="1" applyFont="1" applyFill="1" applyBorder="1" applyAlignment="1">
      <alignment horizontal="center" wrapText="1"/>
    </xf>
    <xf numFmtId="0" fontId="11" fillId="0" borderId="3" xfId="0" applyFont="1" applyBorder="1" applyAlignment="1">
      <alignment horizontal="center"/>
    </xf>
    <xf numFmtId="0" fontId="24" fillId="2" borderId="5"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8" fillId="2" borderId="1" xfId="0" applyFont="1" applyFill="1" applyBorder="1" applyAlignment="1">
      <alignment horizontal="center" vertical="center" wrapText="1"/>
    </xf>
    <xf numFmtId="49" fontId="24" fillId="2" borderId="5" xfId="0" applyNumberFormat="1" applyFont="1" applyFill="1" applyBorder="1" applyAlignment="1">
      <alignment horizontal="center" vertical="center" wrapText="1"/>
    </xf>
    <xf numFmtId="49" fontId="24" fillId="2" borderId="13" xfId="0" applyNumberFormat="1" applyFont="1" applyFill="1" applyBorder="1" applyAlignment="1">
      <alignment horizontal="center" vertical="center" wrapText="1"/>
    </xf>
    <xf numFmtId="49" fontId="24" fillId="2" borderId="6" xfId="0" applyNumberFormat="1" applyFont="1" applyFill="1" applyBorder="1" applyAlignment="1">
      <alignment horizontal="center" vertical="center" wrapText="1"/>
    </xf>
    <xf numFmtId="4" fontId="33" fillId="2" borderId="0" xfId="0" applyNumberFormat="1" applyFont="1" applyFill="1" applyAlignment="1">
      <alignment horizontal="center"/>
    </xf>
    <xf numFmtId="1" fontId="24" fillId="2" borderId="1" xfId="0" applyNumberFormat="1" applyFont="1" applyFill="1" applyBorder="1" applyAlignment="1">
      <alignment horizontal="center" vertical="center" wrapText="1"/>
    </xf>
    <xf numFmtId="0" fontId="28" fillId="2" borderId="1" xfId="0" applyFont="1" applyFill="1" applyBorder="1" applyAlignment="1">
      <alignment horizontal="left" vertical="center" wrapText="1"/>
    </xf>
    <xf numFmtId="0" fontId="24"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21" fillId="2" borderId="0" xfId="0" applyFont="1" applyFill="1" applyAlignment="1">
      <alignment horizontal="center" vertical="center" wrapText="1"/>
    </xf>
    <xf numFmtId="1" fontId="23"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cellXfs>
  <cellStyles count="4">
    <cellStyle name="Звичайний" xfId="0" builtinId="0"/>
    <cellStyle name="Обычный 17" xfId="1" xr:uid="{00000000-0005-0000-0000-000001000000}"/>
    <cellStyle name="Обычный_Лист1" xfId="2" xr:uid="{00000000-0005-0000-0000-000002000000}"/>
    <cellStyle name="Фінансови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7"/>
  <sheetViews>
    <sheetView view="pageBreakPreview" topLeftCell="A2" zoomScale="75" zoomScaleNormal="75" zoomScaleSheetLayoutView="75" workbookViewId="0">
      <pane ySplit="3" topLeftCell="A5" activePane="bottomLeft" state="frozen"/>
      <selection activeCell="A2" sqref="A2"/>
      <selection pane="bottomLeft" activeCell="J6" sqref="J6:L6"/>
    </sheetView>
  </sheetViews>
  <sheetFormatPr defaultColWidth="9.109375" defaultRowHeight="17.399999999999999" x14ac:dyDescent="0.35"/>
  <cols>
    <col min="1" max="1" width="9.88671875" style="15" customWidth="1"/>
    <col min="2" max="2" width="48.88671875" style="16" customWidth="1"/>
    <col min="3" max="3" width="20.6640625" style="17" customWidth="1"/>
    <col min="4" max="4" width="14.5546875" style="15" customWidth="1"/>
    <col min="5" max="5" width="7.88671875" style="15" customWidth="1"/>
    <col min="6" max="6" width="7.5546875" style="15" customWidth="1"/>
    <col min="7" max="7" width="5" style="1" customWidth="1"/>
    <col min="8" max="8" width="9.88671875" style="1" customWidth="1"/>
    <col min="9" max="9" width="5.5546875" style="1" hidden="1" customWidth="1"/>
    <col min="10" max="10" width="7.109375" style="1" customWidth="1"/>
    <col min="11" max="11" width="4.88671875" style="1" customWidth="1"/>
    <col min="12" max="12" width="4.6640625" style="1" customWidth="1"/>
    <col min="13" max="13" width="7.33203125" style="1" customWidth="1"/>
    <col min="14" max="14" width="9.6640625" style="1" customWidth="1"/>
    <col min="15" max="15" width="7.33203125" style="1" customWidth="1"/>
    <col min="16" max="16" width="6.33203125" style="1" customWidth="1"/>
    <col min="17" max="17" width="3.109375" style="1" customWidth="1"/>
    <col min="18" max="18" width="9.109375" style="1"/>
    <col min="19" max="19" width="5.109375" style="1" customWidth="1"/>
    <col min="20" max="20" width="15.88671875" style="1" customWidth="1"/>
    <col min="21" max="16384" width="9.109375" style="1"/>
  </cols>
  <sheetData>
    <row r="1" spans="1:20" x14ac:dyDescent="0.35">
      <c r="A1" s="43"/>
      <c r="B1" s="44"/>
      <c r="C1" s="45"/>
      <c r="D1" s="46"/>
      <c r="E1" s="46"/>
      <c r="F1" s="46"/>
      <c r="G1" s="47"/>
      <c r="H1" s="47"/>
      <c r="I1" s="47"/>
      <c r="J1" s="47"/>
      <c r="K1" s="47"/>
      <c r="L1" s="47"/>
      <c r="M1" s="47"/>
      <c r="N1" s="47"/>
      <c r="O1" s="47"/>
      <c r="P1" s="47"/>
      <c r="Q1" s="47"/>
      <c r="R1" s="47"/>
      <c r="S1" s="47"/>
      <c r="T1" s="48"/>
    </row>
    <row r="2" spans="1:20" ht="19.5" customHeight="1" x14ac:dyDescent="0.35">
      <c r="A2" s="164" t="s">
        <v>0</v>
      </c>
      <c r="B2" s="164" t="s">
        <v>1</v>
      </c>
      <c r="C2" s="164" t="s">
        <v>2</v>
      </c>
      <c r="D2" s="164" t="s">
        <v>3</v>
      </c>
      <c r="E2" s="164" t="s">
        <v>4</v>
      </c>
      <c r="F2" s="164"/>
      <c r="G2" s="165" t="s">
        <v>5</v>
      </c>
      <c r="H2" s="158"/>
      <c r="I2" s="158"/>
      <c r="J2" s="158"/>
      <c r="K2" s="158"/>
      <c r="L2" s="158"/>
      <c r="M2" s="158"/>
      <c r="N2" s="158"/>
      <c r="O2" s="158"/>
      <c r="P2" s="158"/>
      <c r="Q2" s="158"/>
      <c r="R2" s="158"/>
      <c r="S2" s="158"/>
      <c r="T2" s="148"/>
    </row>
    <row r="3" spans="1:20" ht="17.25" customHeight="1" x14ac:dyDescent="0.35">
      <c r="A3" s="164"/>
      <c r="B3" s="164"/>
      <c r="C3" s="164"/>
      <c r="D3" s="164"/>
      <c r="E3" s="164"/>
      <c r="F3" s="164"/>
      <c r="G3" s="166" t="s">
        <v>6</v>
      </c>
      <c r="H3" s="167"/>
      <c r="I3" s="168"/>
      <c r="J3" s="165" t="s">
        <v>58</v>
      </c>
      <c r="K3" s="172"/>
      <c r="L3" s="172"/>
      <c r="M3" s="172"/>
      <c r="N3" s="172"/>
      <c r="O3" s="172"/>
      <c r="P3" s="172"/>
      <c r="Q3" s="172"/>
      <c r="R3" s="172"/>
      <c r="S3" s="172"/>
      <c r="T3" s="173"/>
    </row>
    <row r="4" spans="1:20" ht="27" customHeight="1" x14ac:dyDescent="0.35">
      <c r="A4" s="164"/>
      <c r="B4" s="164"/>
      <c r="C4" s="164"/>
      <c r="D4" s="164"/>
      <c r="E4" s="164"/>
      <c r="F4" s="164"/>
      <c r="G4" s="169"/>
      <c r="H4" s="170"/>
      <c r="I4" s="171"/>
      <c r="J4" s="165">
        <v>2016</v>
      </c>
      <c r="K4" s="172"/>
      <c r="L4" s="173"/>
      <c r="M4" s="165">
        <v>2017</v>
      </c>
      <c r="N4" s="173"/>
      <c r="O4" s="174">
        <v>2018</v>
      </c>
      <c r="P4" s="175"/>
      <c r="Q4" s="176"/>
      <c r="R4" s="174">
        <v>2019</v>
      </c>
      <c r="S4" s="176"/>
      <c r="T4" s="61">
        <v>2020</v>
      </c>
    </row>
    <row r="5" spans="1:20" ht="17.25" customHeight="1" x14ac:dyDescent="0.35">
      <c r="A5" s="161" t="s">
        <v>60</v>
      </c>
      <c r="B5" s="161"/>
      <c r="C5" s="161"/>
      <c r="D5" s="161"/>
      <c r="E5" s="161"/>
      <c r="F5" s="161"/>
      <c r="G5" s="161"/>
      <c r="H5" s="161"/>
      <c r="I5" s="161"/>
      <c r="J5" s="161"/>
      <c r="K5" s="161"/>
      <c r="L5" s="161"/>
      <c r="M5" s="161"/>
      <c r="N5" s="161"/>
      <c r="O5" s="161"/>
      <c r="P5" s="161"/>
      <c r="Q5" s="161"/>
      <c r="R5" s="161"/>
      <c r="S5" s="161"/>
      <c r="T5" s="161"/>
    </row>
    <row r="6" spans="1:20" s="7" customFormat="1" ht="78" customHeight="1" x14ac:dyDescent="0.35">
      <c r="A6" s="53" t="s">
        <v>7</v>
      </c>
      <c r="B6" s="30" t="s">
        <v>82</v>
      </c>
      <c r="C6" s="189" t="s">
        <v>52</v>
      </c>
      <c r="D6" s="190" t="s">
        <v>59</v>
      </c>
      <c r="E6" s="190" t="s">
        <v>9</v>
      </c>
      <c r="F6" s="190"/>
      <c r="G6" s="147">
        <f>J6+M6+O6+R6+T6</f>
        <v>250000</v>
      </c>
      <c r="H6" s="148"/>
      <c r="I6" s="66"/>
      <c r="J6" s="155">
        <v>50000</v>
      </c>
      <c r="K6" s="156"/>
      <c r="L6" s="157"/>
      <c r="M6" s="147">
        <v>50000</v>
      </c>
      <c r="N6" s="148"/>
      <c r="O6" s="147">
        <v>50000</v>
      </c>
      <c r="P6" s="158"/>
      <c r="Q6" s="148"/>
      <c r="R6" s="147">
        <v>50000</v>
      </c>
      <c r="S6" s="148"/>
      <c r="T6" s="58">
        <v>50000</v>
      </c>
    </row>
    <row r="7" spans="1:20" ht="88.5" customHeight="1" x14ac:dyDescent="0.35">
      <c r="A7" s="53" t="s">
        <v>8</v>
      </c>
      <c r="B7" s="25" t="s">
        <v>50</v>
      </c>
      <c r="C7" s="189"/>
      <c r="D7" s="190"/>
      <c r="E7" s="190"/>
      <c r="F7" s="190"/>
      <c r="G7" s="147">
        <f>J7+M7+O7+R7+T7</f>
        <v>70000</v>
      </c>
      <c r="H7" s="148"/>
      <c r="I7" s="26"/>
      <c r="J7" s="149">
        <v>35000</v>
      </c>
      <c r="K7" s="150"/>
      <c r="L7" s="151"/>
      <c r="M7" s="152"/>
      <c r="N7" s="153"/>
      <c r="O7" s="152">
        <v>35000</v>
      </c>
      <c r="P7" s="154"/>
      <c r="Q7" s="153"/>
      <c r="R7" s="152"/>
      <c r="S7" s="153"/>
      <c r="T7" s="31"/>
    </row>
    <row r="8" spans="1:20" ht="15.75" customHeight="1" x14ac:dyDescent="0.35">
      <c r="A8" s="203" t="s">
        <v>61</v>
      </c>
      <c r="B8" s="203"/>
      <c r="C8" s="203"/>
      <c r="D8" s="203"/>
      <c r="E8" s="203"/>
      <c r="F8" s="203"/>
      <c r="G8" s="203"/>
      <c r="H8" s="203"/>
      <c r="I8" s="203"/>
      <c r="J8" s="203"/>
      <c r="K8" s="203"/>
      <c r="L8" s="203"/>
      <c r="M8" s="203"/>
      <c r="N8" s="203"/>
      <c r="O8" s="203"/>
      <c r="P8" s="203"/>
      <c r="Q8" s="203"/>
      <c r="R8" s="203"/>
      <c r="S8" s="203"/>
      <c r="T8" s="203"/>
    </row>
    <row r="9" spans="1:20" x14ac:dyDescent="0.35">
      <c r="A9" s="203"/>
      <c r="B9" s="203"/>
      <c r="C9" s="203"/>
      <c r="D9" s="203"/>
      <c r="E9" s="203"/>
      <c r="F9" s="203"/>
      <c r="G9" s="203"/>
      <c r="H9" s="203"/>
      <c r="I9" s="203"/>
      <c r="J9" s="203"/>
      <c r="K9" s="203"/>
      <c r="L9" s="203"/>
      <c r="M9" s="203"/>
      <c r="N9" s="203"/>
      <c r="O9" s="203"/>
      <c r="P9" s="203"/>
      <c r="Q9" s="203"/>
      <c r="R9" s="203"/>
      <c r="S9" s="203"/>
      <c r="T9" s="203"/>
    </row>
    <row r="10" spans="1:20" ht="36.75" customHeight="1" x14ac:dyDescent="0.35">
      <c r="A10" s="189" t="s">
        <v>10</v>
      </c>
      <c r="B10" s="204" t="s">
        <v>55</v>
      </c>
      <c r="C10" s="205" t="s">
        <v>52</v>
      </c>
      <c r="D10" s="190" t="s">
        <v>59</v>
      </c>
      <c r="E10" s="190" t="s">
        <v>9</v>
      </c>
      <c r="F10" s="190"/>
      <c r="G10" s="191">
        <f>J10+M10+O10+R10+T10</f>
        <v>100000</v>
      </c>
      <c r="H10" s="208"/>
      <c r="I10" s="192"/>
      <c r="J10" s="210">
        <v>20000</v>
      </c>
      <c r="K10" s="211"/>
      <c r="L10" s="212"/>
      <c r="M10" s="191">
        <v>20000</v>
      </c>
      <c r="N10" s="192"/>
      <c r="O10" s="191">
        <v>20000</v>
      </c>
      <c r="P10" s="208"/>
      <c r="Q10" s="192"/>
      <c r="R10" s="191">
        <v>20000</v>
      </c>
      <c r="S10" s="192"/>
      <c r="T10" s="195">
        <v>20000</v>
      </c>
    </row>
    <row r="11" spans="1:20" ht="108.75" customHeight="1" x14ac:dyDescent="0.35">
      <c r="A11" s="189"/>
      <c r="B11" s="204"/>
      <c r="C11" s="206"/>
      <c r="D11" s="190"/>
      <c r="E11" s="190"/>
      <c r="F11" s="190"/>
      <c r="G11" s="193"/>
      <c r="H11" s="209"/>
      <c r="I11" s="194"/>
      <c r="J11" s="213"/>
      <c r="K11" s="214"/>
      <c r="L11" s="215"/>
      <c r="M11" s="193"/>
      <c r="N11" s="194"/>
      <c r="O11" s="193"/>
      <c r="P11" s="209"/>
      <c r="Q11" s="194"/>
      <c r="R11" s="193"/>
      <c r="S11" s="194"/>
      <c r="T11" s="196"/>
    </row>
    <row r="12" spans="1:20" ht="55.5" customHeight="1" x14ac:dyDescent="0.35">
      <c r="A12" s="56" t="s">
        <v>11</v>
      </c>
      <c r="B12" s="33" t="s">
        <v>80</v>
      </c>
      <c r="C12" s="206"/>
      <c r="D12" s="190"/>
      <c r="E12" s="190"/>
      <c r="F12" s="190"/>
      <c r="G12" s="197">
        <f>J12+M12+O12+R12+T12</f>
        <v>500000</v>
      </c>
      <c r="H12" s="198"/>
      <c r="I12" s="199"/>
      <c r="J12" s="149">
        <v>100000</v>
      </c>
      <c r="K12" s="150"/>
      <c r="L12" s="151"/>
      <c r="M12" s="200">
        <v>100000</v>
      </c>
      <c r="N12" s="201"/>
      <c r="O12" s="200">
        <v>100000</v>
      </c>
      <c r="P12" s="202"/>
      <c r="Q12" s="201"/>
      <c r="R12" s="200">
        <v>100000</v>
      </c>
      <c r="S12" s="201"/>
      <c r="T12" s="64">
        <v>100000</v>
      </c>
    </row>
    <row r="13" spans="1:20" ht="69" customHeight="1" x14ac:dyDescent="0.35">
      <c r="A13" s="162" t="s">
        <v>12</v>
      </c>
      <c r="B13" s="163" t="s">
        <v>14</v>
      </c>
      <c r="C13" s="207"/>
      <c r="D13" s="190"/>
      <c r="E13" s="190"/>
      <c r="F13" s="190"/>
      <c r="G13" s="177">
        <f>J13+M13+O13+R13+T13</f>
        <v>1500000</v>
      </c>
      <c r="H13" s="178"/>
      <c r="I13" s="179"/>
      <c r="J13" s="183">
        <v>300000</v>
      </c>
      <c r="K13" s="184"/>
      <c r="L13" s="185"/>
      <c r="M13" s="177">
        <v>300000</v>
      </c>
      <c r="N13" s="179"/>
      <c r="O13" s="177">
        <v>300000</v>
      </c>
      <c r="P13" s="178"/>
      <c r="Q13" s="179"/>
      <c r="R13" s="177">
        <v>300000</v>
      </c>
      <c r="S13" s="179"/>
      <c r="T13" s="64">
        <v>300000</v>
      </c>
    </row>
    <row r="14" spans="1:20" ht="17.25" hidden="1" customHeight="1" x14ac:dyDescent="0.35">
      <c r="A14" s="162"/>
      <c r="B14" s="163"/>
      <c r="C14" s="3" t="s">
        <v>15</v>
      </c>
      <c r="D14" s="190"/>
      <c r="E14" s="190"/>
      <c r="F14" s="190"/>
      <c r="G14" s="180"/>
      <c r="H14" s="181"/>
      <c r="I14" s="182"/>
      <c r="J14" s="186"/>
      <c r="K14" s="187"/>
      <c r="L14" s="188"/>
      <c r="M14" s="180"/>
      <c r="N14" s="182"/>
      <c r="O14" s="180"/>
      <c r="P14" s="181"/>
      <c r="Q14" s="182"/>
      <c r="R14" s="180"/>
      <c r="S14" s="182"/>
      <c r="T14" s="34"/>
    </row>
    <row r="15" spans="1:20" ht="15.75" customHeight="1" x14ac:dyDescent="0.35">
      <c r="A15" s="203" t="s">
        <v>62</v>
      </c>
      <c r="B15" s="203"/>
      <c r="C15" s="203"/>
      <c r="D15" s="203"/>
      <c r="E15" s="203"/>
      <c r="F15" s="203"/>
      <c r="G15" s="203"/>
      <c r="H15" s="203"/>
      <c r="I15" s="203"/>
      <c r="J15" s="203"/>
      <c r="K15" s="203"/>
      <c r="L15" s="203"/>
      <c r="M15" s="203"/>
      <c r="N15" s="203"/>
      <c r="O15" s="203"/>
      <c r="P15" s="203"/>
      <c r="Q15" s="203"/>
      <c r="R15" s="203"/>
      <c r="S15" s="203"/>
      <c r="T15" s="203"/>
    </row>
    <row r="16" spans="1:20" x14ac:dyDescent="0.35">
      <c r="A16" s="203"/>
      <c r="B16" s="203"/>
      <c r="C16" s="203"/>
      <c r="D16" s="203"/>
      <c r="E16" s="203"/>
      <c r="F16" s="203"/>
      <c r="G16" s="203"/>
      <c r="H16" s="203"/>
      <c r="I16" s="203"/>
      <c r="J16" s="203"/>
      <c r="K16" s="203"/>
      <c r="L16" s="203"/>
      <c r="M16" s="203"/>
      <c r="N16" s="203"/>
      <c r="O16" s="203"/>
      <c r="P16" s="203"/>
      <c r="Q16" s="203"/>
      <c r="R16" s="203"/>
      <c r="S16" s="203"/>
      <c r="T16" s="203"/>
    </row>
    <row r="17" spans="1:20" ht="36" customHeight="1" x14ac:dyDescent="0.35">
      <c r="A17" s="53" t="s">
        <v>88</v>
      </c>
      <c r="B17" s="8" t="s">
        <v>63</v>
      </c>
      <c r="C17" s="205" t="s">
        <v>45</v>
      </c>
      <c r="D17" s="205" t="s">
        <v>59</v>
      </c>
      <c r="E17" s="222" t="s">
        <v>9</v>
      </c>
      <c r="F17" s="223"/>
      <c r="G17" s="159">
        <f>J17+M17+O17+R17+T17</f>
        <v>500000</v>
      </c>
      <c r="H17" s="159"/>
      <c r="I17" s="21"/>
      <c r="J17" s="160">
        <v>100000</v>
      </c>
      <c r="K17" s="160"/>
      <c r="L17" s="160"/>
      <c r="M17" s="159">
        <v>100000</v>
      </c>
      <c r="N17" s="159"/>
      <c r="O17" s="159">
        <v>100000</v>
      </c>
      <c r="P17" s="159"/>
      <c r="Q17" s="159"/>
      <c r="R17" s="159">
        <v>100000</v>
      </c>
      <c r="S17" s="159"/>
      <c r="T17" s="60">
        <v>100000</v>
      </c>
    </row>
    <row r="18" spans="1:20" ht="106.5" customHeight="1" x14ac:dyDescent="0.35">
      <c r="A18" s="53" t="s">
        <v>13</v>
      </c>
      <c r="B18" s="8" t="s">
        <v>120</v>
      </c>
      <c r="C18" s="207"/>
      <c r="D18" s="207"/>
      <c r="E18" s="224"/>
      <c r="F18" s="225"/>
      <c r="G18" s="159">
        <f>J18+M18+O18+R18+T18</f>
        <v>2200000</v>
      </c>
      <c r="H18" s="159"/>
      <c r="I18" s="21"/>
      <c r="J18" s="160">
        <v>1000000</v>
      </c>
      <c r="K18" s="160"/>
      <c r="L18" s="160"/>
      <c r="M18" s="159">
        <v>300000</v>
      </c>
      <c r="N18" s="159"/>
      <c r="O18" s="159">
        <v>300000</v>
      </c>
      <c r="P18" s="159"/>
      <c r="Q18" s="159"/>
      <c r="R18" s="159">
        <v>300000</v>
      </c>
      <c r="S18" s="159"/>
      <c r="T18" s="60">
        <v>300000</v>
      </c>
    </row>
    <row r="19" spans="1:20" ht="17.25" customHeight="1" x14ac:dyDescent="0.35">
      <c r="A19" s="161" t="s">
        <v>85</v>
      </c>
      <c r="B19" s="161"/>
      <c r="C19" s="161"/>
      <c r="D19" s="161"/>
      <c r="E19" s="161"/>
      <c r="F19" s="161"/>
      <c r="G19" s="161"/>
      <c r="H19" s="161"/>
      <c r="I19" s="161"/>
      <c r="J19" s="161"/>
      <c r="K19" s="161"/>
      <c r="L19" s="161"/>
      <c r="M19" s="161"/>
      <c r="N19" s="161"/>
      <c r="O19" s="161"/>
      <c r="P19" s="161"/>
      <c r="Q19" s="161"/>
      <c r="R19" s="161"/>
      <c r="S19" s="161"/>
      <c r="T19" s="161"/>
    </row>
    <row r="20" spans="1:20" ht="88.5" customHeight="1" x14ac:dyDescent="0.35">
      <c r="A20" s="55" t="s">
        <v>16</v>
      </c>
      <c r="B20" s="50" t="s">
        <v>49</v>
      </c>
      <c r="C20" s="18" t="s">
        <v>44</v>
      </c>
      <c r="D20" s="55" t="s">
        <v>59</v>
      </c>
      <c r="E20" s="217" t="s">
        <v>9</v>
      </c>
      <c r="F20" s="217"/>
      <c r="G20" s="218">
        <v>100000</v>
      </c>
      <c r="H20" s="218"/>
      <c r="I20" s="19"/>
      <c r="J20" s="219">
        <v>20000</v>
      </c>
      <c r="K20" s="219"/>
      <c r="L20" s="219"/>
      <c r="M20" s="220">
        <v>20000</v>
      </c>
      <c r="N20" s="220"/>
      <c r="O20" s="221">
        <v>20000</v>
      </c>
      <c r="P20" s="221"/>
      <c r="Q20" s="221"/>
      <c r="R20" s="220">
        <v>20000</v>
      </c>
      <c r="S20" s="220"/>
      <c r="T20" s="65">
        <v>20000</v>
      </c>
    </row>
    <row r="21" spans="1:20" ht="17.25" customHeight="1" x14ac:dyDescent="0.35">
      <c r="A21" s="161" t="s">
        <v>84</v>
      </c>
      <c r="B21" s="161"/>
      <c r="C21" s="161"/>
      <c r="D21" s="161"/>
      <c r="E21" s="161"/>
      <c r="F21" s="161"/>
      <c r="G21" s="161"/>
      <c r="H21" s="161"/>
      <c r="I21" s="161"/>
      <c r="J21" s="161"/>
      <c r="K21" s="161"/>
      <c r="L21" s="161"/>
      <c r="M21" s="161"/>
      <c r="N21" s="161"/>
      <c r="O21" s="161"/>
      <c r="P21" s="161"/>
      <c r="Q21" s="161"/>
      <c r="R21" s="161"/>
      <c r="S21" s="161"/>
      <c r="T21" s="161"/>
    </row>
    <row r="22" spans="1:20" ht="124.5" customHeight="1" x14ac:dyDescent="0.35">
      <c r="A22" s="56" t="s">
        <v>17</v>
      </c>
      <c r="B22" s="63" t="s">
        <v>83</v>
      </c>
      <c r="C22" s="53" t="s">
        <v>41</v>
      </c>
      <c r="D22" s="53" t="s">
        <v>59</v>
      </c>
      <c r="E22" s="189" t="s">
        <v>9</v>
      </c>
      <c r="F22" s="189"/>
      <c r="G22" s="216">
        <f>J22+M22+O22+R22+T22</f>
        <v>50000</v>
      </c>
      <c r="H22" s="216"/>
      <c r="I22" s="216"/>
      <c r="J22" s="228">
        <v>10000</v>
      </c>
      <c r="K22" s="228"/>
      <c r="L22" s="228"/>
      <c r="M22" s="216">
        <v>10000</v>
      </c>
      <c r="N22" s="216"/>
      <c r="O22" s="216">
        <v>10000</v>
      </c>
      <c r="P22" s="216"/>
      <c r="Q22" s="216"/>
      <c r="R22" s="216">
        <v>10000</v>
      </c>
      <c r="S22" s="216"/>
      <c r="T22" s="57">
        <v>10000</v>
      </c>
    </row>
    <row r="23" spans="1:20" ht="52.5" customHeight="1" x14ac:dyDescent="0.35">
      <c r="A23" s="53" t="s">
        <v>18</v>
      </c>
      <c r="B23" s="32" t="s">
        <v>53</v>
      </c>
      <c r="C23" s="53" t="s">
        <v>40</v>
      </c>
      <c r="D23" s="53">
        <v>2017</v>
      </c>
      <c r="E23" s="189" t="s">
        <v>122</v>
      </c>
      <c r="F23" s="189"/>
      <c r="G23" s="229">
        <f>M23</f>
        <v>3000000</v>
      </c>
      <c r="H23" s="229"/>
      <c r="I23" s="229"/>
      <c r="J23" s="216"/>
      <c r="K23" s="216"/>
      <c r="L23" s="216"/>
      <c r="M23" s="216">
        <v>3000000</v>
      </c>
      <c r="N23" s="216"/>
      <c r="O23" s="216"/>
      <c r="P23" s="216"/>
      <c r="Q23" s="216"/>
      <c r="R23" s="216"/>
      <c r="S23" s="216"/>
      <c r="T23" s="34"/>
    </row>
    <row r="24" spans="1:20" ht="20.25" customHeight="1" x14ac:dyDescent="0.35">
      <c r="A24" s="161" t="s">
        <v>89</v>
      </c>
      <c r="B24" s="161"/>
      <c r="C24" s="161"/>
      <c r="D24" s="161"/>
      <c r="E24" s="161"/>
      <c r="F24" s="161"/>
      <c r="G24" s="161"/>
      <c r="H24" s="161"/>
      <c r="I24" s="161"/>
      <c r="J24" s="161"/>
      <c r="K24" s="161"/>
      <c r="L24" s="161"/>
      <c r="M24" s="161"/>
      <c r="N24" s="161"/>
      <c r="O24" s="161"/>
      <c r="P24" s="161"/>
      <c r="Q24" s="161"/>
      <c r="R24" s="161"/>
      <c r="S24" s="161"/>
      <c r="T24" s="161"/>
    </row>
    <row r="25" spans="1:20" ht="86.25" customHeight="1" x14ac:dyDescent="0.35">
      <c r="A25" s="56" t="s">
        <v>90</v>
      </c>
      <c r="B25" s="40" t="s">
        <v>123</v>
      </c>
      <c r="C25" s="56" t="s">
        <v>47</v>
      </c>
      <c r="D25" s="56" t="s">
        <v>59</v>
      </c>
      <c r="E25" s="226" t="s">
        <v>9</v>
      </c>
      <c r="F25" s="226"/>
      <c r="G25" s="227">
        <f>J25+M25+O25+R25+T25</f>
        <v>300000</v>
      </c>
      <c r="H25" s="227"/>
      <c r="I25" s="2"/>
      <c r="J25" s="228">
        <v>60000</v>
      </c>
      <c r="K25" s="228"/>
      <c r="L25" s="228"/>
      <c r="M25" s="227">
        <v>60000</v>
      </c>
      <c r="N25" s="227"/>
      <c r="O25" s="227">
        <v>60000</v>
      </c>
      <c r="P25" s="227"/>
      <c r="Q25" s="227"/>
      <c r="R25" s="227">
        <v>60000</v>
      </c>
      <c r="S25" s="227"/>
      <c r="T25" s="52">
        <v>60000</v>
      </c>
    </row>
    <row r="26" spans="1:20" ht="86.25" customHeight="1" x14ac:dyDescent="0.35">
      <c r="A26" s="41" t="s">
        <v>128</v>
      </c>
      <c r="B26" s="40" t="s">
        <v>125</v>
      </c>
      <c r="C26" s="56" t="s">
        <v>47</v>
      </c>
      <c r="D26" s="56" t="s">
        <v>59</v>
      </c>
      <c r="E26" s="226" t="s">
        <v>9</v>
      </c>
      <c r="F26" s="226"/>
      <c r="G26" s="227">
        <f>M26+O26+R26+T26</f>
        <v>40000</v>
      </c>
      <c r="H26" s="227"/>
      <c r="I26" s="2"/>
      <c r="J26" s="227"/>
      <c r="K26" s="227"/>
      <c r="L26" s="227"/>
      <c r="M26" s="227">
        <v>10000</v>
      </c>
      <c r="N26" s="227"/>
      <c r="O26" s="227">
        <v>10000</v>
      </c>
      <c r="P26" s="227"/>
      <c r="Q26" s="227"/>
      <c r="R26" s="227">
        <v>10000</v>
      </c>
      <c r="S26" s="227"/>
      <c r="T26" s="52">
        <v>10000</v>
      </c>
    </row>
    <row r="27" spans="1:20" ht="68.25" customHeight="1" x14ac:dyDescent="0.35">
      <c r="A27" s="56" t="s">
        <v>91</v>
      </c>
      <c r="B27" s="29" t="s">
        <v>64</v>
      </c>
      <c r="C27" s="56" t="s">
        <v>47</v>
      </c>
      <c r="D27" s="56" t="s">
        <v>59</v>
      </c>
      <c r="E27" s="226" t="s">
        <v>9</v>
      </c>
      <c r="F27" s="226"/>
      <c r="G27" s="227">
        <f>J27+M27+O27+R27+T27</f>
        <v>25000</v>
      </c>
      <c r="H27" s="227"/>
      <c r="I27" s="227"/>
      <c r="J27" s="227"/>
      <c r="K27" s="227"/>
      <c r="L27" s="227"/>
      <c r="M27" s="227">
        <v>25000</v>
      </c>
      <c r="N27" s="227"/>
      <c r="O27" s="227"/>
      <c r="P27" s="227"/>
      <c r="Q27" s="227"/>
      <c r="R27" s="227"/>
      <c r="S27" s="227"/>
      <c r="T27" s="2"/>
    </row>
    <row r="28" spans="1:20" ht="68.25" customHeight="1" x14ac:dyDescent="0.35">
      <c r="A28" s="41" t="s">
        <v>126</v>
      </c>
      <c r="B28" s="29" t="s">
        <v>127</v>
      </c>
      <c r="C28" s="56" t="s">
        <v>47</v>
      </c>
      <c r="D28" s="56" t="s">
        <v>59</v>
      </c>
      <c r="E28" s="226" t="s">
        <v>9</v>
      </c>
      <c r="F28" s="226"/>
      <c r="G28" s="227">
        <f>M28+O28</f>
        <v>30000</v>
      </c>
      <c r="H28" s="227"/>
      <c r="I28" s="52"/>
      <c r="J28" s="227"/>
      <c r="K28" s="227"/>
      <c r="L28" s="227"/>
      <c r="M28" s="227">
        <v>15000</v>
      </c>
      <c r="N28" s="227"/>
      <c r="O28" s="227">
        <v>15000</v>
      </c>
      <c r="P28" s="227"/>
      <c r="Q28" s="227"/>
      <c r="R28" s="227"/>
      <c r="S28" s="227"/>
      <c r="T28" s="2"/>
    </row>
    <row r="29" spans="1:20" s="24" customFormat="1" ht="81" customHeight="1" x14ac:dyDescent="0.35">
      <c r="A29" s="53" t="s">
        <v>92</v>
      </c>
      <c r="B29" s="8" t="s">
        <v>65</v>
      </c>
      <c r="C29" s="56" t="s">
        <v>47</v>
      </c>
      <c r="D29" s="56" t="s">
        <v>59</v>
      </c>
      <c r="E29" s="226" t="s">
        <v>9</v>
      </c>
      <c r="F29" s="226"/>
      <c r="G29" s="216">
        <f>J29+M29+O29+R29+T29</f>
        <v>80000</v>
      </c>
      <c r="H29" s="216"/>
      <c r="I29" s="216"/>
      <c r="J29" s="228">
        <v>16000</v>
      </c>
      <c r="K29" s="228"/>
      <c r="L29" s="228"/>
      <c r="M29" s="216">
        <v>16000</v>
      </c>
      <c r="N29" s="216"/>
      <c r="O29" s="216">
        <v>16000</v>
      </c>
      <c r="P29" s="216"/>
      <c r="Q29" s="216"/>
      <c r="R29" s="216">
        <v>16000</v>
      </c>
      <c r="S29" s="216"/>
      <c r="T29" s="57">
        <v>16000</v>
      </c>
    </row>
    <row r="30" spans="1:20" ht="87" customHeight="1" x14ac:dyDescent="0.35">
      <c r="A30" s="53" t="s">
        <v>93</v>
      </c>
      <c r="B30" s="4" t="s">
        <v>124</v>
      </c>
      <c r="C30" s="56" t="s">
        <v>47</v>
      </c>
      <c r="D30" s="4" t="s">
        <v>59</v>
      </c>
      <c r="E30" s="226" t="s">
        <v>9</v>
      </c>
      <c r="F30" s="226"/>
      <c r="G30" s="216">
        <f>J30+M30+O30+R30+T30</f>
        <v>125000</v>
      </c>
      <c r="H30" s="216"/>
      <c r="I30" s="216"/>
      <c r="J30" s="228">
        <v>25000</v>
      </c>
      <c r="K30" s="228"/>
      <c r="L30" s="228"/>
      <c r="M30" s="227">
        <v>25000</v>
      </c>
      <c r="N30" s="227"/>
      <c r="O30" s="227">
        <v>25000</v>
      </c>
      <c r="P30" s="227"/>
      <c r="Q30" s="227"/>
      <c r="R30" s="227">
        <v>25000</v>
      </c>
      <c r="S30" s="227"/>
      <c r="T30" s="52">
        <v>25000</v>
      </c>
    </row>
    <row r="31" spans="1:20" ht="117" customHeight="1" x14ac:dyDescent="0.35">
      <c r="A31" s="53" t="s">
        <v>94</v>
      </c>
      <c r="B31" s="32" t="s">
        <v>129</v>
      </c>
      <c r="C31" s="56" t="s">
        <v>47</v>
      </c>
      <c r="D31" s="4" t="s">
        <v>59</v>
      </c>
      <c r="E31" s="226" t="s">
        <v>9</v>
      </c>
      <c r="F31" s="226"/>
      <c r="G31" s="216">
        <f>J31+M31+O31+R31+T31</f>
        <v>1008000</v>
      </c>
      <c r="H31" s="216"/>
      <c r="I31" s="216"/>
      <c r="J31" s="230">
        <v>180000</v>
      </c>
      <c r="K31" s="230"/>
      <c r="L31" s="230"/>
      <c r="M31" s="216">
        <v>168000</v>
      </c>
      <c r="N31" s="216"/>
      <c r="O31" s="216">
        <v>220000</v>
      </c>
      <c r="P31" s="216"/>
      <c r="Q31" s="216"/>
      <c r="R31" s="216">
        <v>220000</v>
      </c>
      <c r="S31" s="216"/>
      <c r="T31" s="57">
        <v>220000</v>
      </c>
    </row>
    <row r="32" spans="1:20" ht="27.75" customHeight="1" x14ac:dyDescent="0.35">
      <c r="A32" s="231" t="s">
        <v>95</v>
      </c>
      <c r="B32" s="231"/>
      <c r="C32" s="231"/>
      <c r="D32" s="231"/>
      <c r="E32" s="231"/>
      <c r="F32" s="231"/>
      <c r="G32" s="231"/>
      <c r="H32" s="231"/>
      <c r="I32" s="231"/>
      <c r="J32" s="231"/>
      <c r="K32" s="231"/>
      <c r="L32" s="231"/>
      <c r="M32" s="231"/>
      <c r="N32" s="231"/>
      <c r="O32" s="231"/>
      <c r="P32" s="231"/>
      <c r="Q32" s="231"/>
      <c r="R32" s="231"/>
      <c r="S32" s="231"/>
      <c r="T32" s="231"/>
    </row>
    <row r="33" spans="1:20" ht="93.75" customHeight="1" x14ac:dyDescent="0.35">
      <c r="A33" s="53" t="s">
        <v>19</v>
      </c>
      <c r="B33" s="8" t="s">
        <v>66</v>
      </c>
      <c r="C33" s="189" t="s">
        <v>48</v>
      </c>
      <c r="D33" s="189" t="s">
        <v>59</v>
      </c>
      <c r="E33" s="189" t="s">
        <v>9</v>
      </c>
      <c r="F33" s="189"/>
      <c r="G33" s="229">
        <f>J33+M33+O33+R33+T33</f>
        <v>1000000</v>
      </c>
      <c r="H33" s="229"/>
      <c r="I33" s="229"/>
      <c r="J33" s="232">
        <v>200000</v>
      </c>
      <c r="K33" s="232"/>
      <c r="L33" s="232"/>
      <c r="M33" s="229">
        <v>200000</v>
      </c>
      <c r="N33" s="229"/>
      <c r="O33" s="229">
        <v>200000</v>
      </c>
      <c r="P33" s="229"/>
      <c r="Q33" s="229"/>
      <c r="R33" s="229">
        <v>200000</v>
      </c>
      <c r="S33" s="229"/>
      <c r="T33" s="58">
        <v>200000</v>
      </c>
    </row>
    <row r="34" spans="1:20" ht="87" customHeight="1" x14ac:dyDescent="0.35">
      <c r="A34" s="53" t="s">
        <v>20</v>
      </c>
      <c r="B34" s="8" t="s">
        <v>86</v>
      </c>
      <c r="C34" s="189"/>
      <c r="D34" s="189"/>
      <c r="E34" s="189"/>
      <c r="F34" s="189"/>
      <c r="G34" s="229">
        <f>J34+M34+O34+R34+T34</f>
        <v>1000000</v>
      </c>
      <c r="H34" s="229"/>
      <c r="I34" s="229"/>
      <c r="J34" s="232">
        <v>200000</v>
      </c>
      <c r="K34" s="232"/>
      <c r="L34" s="232"/>
      <c r="M34" s="229">
        <v>200000</v>
      </c>
      <c r="N34" s="229"/>
      <c r="O34" s="229">
        <v>200000</v>
      </c>
      <c r="P34" s="229"/>
      <c r="Q34" s="229"/>
      <c r="R34" s="229">
        <v>200000</v>
      </c>
      <c r="S34" s="229"/>
      <c r="T34" s="58">
        <v>200000</v>
      </c>
    </row>
    <row r="35" spans="1:20" ht="120" customHeight="1" x14ac:dyDescent="0.35">
      <c r="A35" s="53" t="s">
        <v>21</v>
      </c>
      <c r="B35" s="4" t="s">
        <v>87</v>
      </c>
      <c r="C35" s="55" t="s">
        <v>45</v>
      </c>
      <c r="D35" s="189"/>
      <c r="E35" s="189"/>
      <c r="F35" s="189"/>
      <c r="G35" s="227">
        <f>J35+M35+O35+R35+T35</f>
        <v>100000</v>
      </c>
      <c r="H35" s="227"/>
      <c r="I35" s="10"/>
      <c r="J35" s="228">
        <v>20000</v>
      </c>
      <c r="K35" s="228"/>
      <c r="L35" s="228"/>
      <c r="M35" s="216">
        <v>20000</v>
      </c>
      <c r="N35" s="216"/>
      <c r="O35" s="216">
        <v>20000</v>
      </c>
      <c r="P35" s="216"/>
      <c r="Q35" s="216"/>
      <c r="R35" s="227">
        <v>20000</v>
      </c>
      <c r="S35" s="227"/>
      <c r="T35" s="52">
        <v>20000</v>
      </c>
    </row>
    <row r="36" spans="1:20" ht="27.75" customHeight="1" x14ac:dyDescent="0.35">
      <c r="A36" s="203" t="s">
        <v>96</v>
      </c>
      <c r="B36" s="203"/>
      <c r="C36" s="203"/>
      <c r="D36" s="203"/>
      <c r="E36" s="203"/>
      <c r="F36" s="203"/>
      <c r="G36" s="203"/>
      <c r="H36" s="203"/>
      <c r="I36" s="203"/>
      <c r="J36" s="203"/>
      <c r="K36" s="203"/>
      <c r="L36" s="203"/>
      <c r="M36" s="203"/>
      <c r="N36" s="203"/>
      <c r="O36" s="203"/>
      <c r="P36" s="203"/>
      <c r="Q36" s="203"/>
      <c r="R36" s="203"/>
      <c r="S36" s="203"/>
      <c r="T36" s="203"/>
    </row>
    <row r="37" spans="1:20" ht="141" customHeight="1" x14ac:dyDescent="0.35">
      <c r="A37" s="53" t="s">
        <v>22</v>
      </c>
      <c r="B37" s="62" t="s">
        <v>25</v>
      </c>
      <c r="C37" s="22" t="s">
        <v>42</v>
      </c>
      <c r="D37" s="51" t="s">
        <v>59</v>
      </c>
      <c r="E37" s="190" t="s">
        <v>9</v>
      </c>
      <c r="F37" s="190"/>
      <c r="G37" s="229">
        <f>J37+M37+O37+R37+T37</f>
        <v>100000</v>
      </c>
      <c r="H37" s="229"/>
      <c r="I37" s="9"/>
      <c r="J37" s="232">
        <v>20000</v>
      </c>
      <c r="K37" s="232"/>
      <c r="L37" s="232"/>
      <c r="M37" s="229">
        <v>20000</v>
      </c>
      <c r="N37" s="229"/>
      <c r="O37" s="229">
        <v>20000</v>
      </c>
      <c r="P37" s="229"/>
      <c r="Q37" s="229"/>
      <c r="R37" s="229">
        <v>20000</v>
      </c>
      <c r="S37" s="229"/>
      <c r="T37" s="58">
        <v>20000</v>
      </c>
    </row>
    <row r="38" spans="1:20" ht="17.25" customHeight="1" x14ac:dyDescent="0.35">
      <c r="A38" s="161" t="s">
        <v>97</v>
      </c>
      <c r="B38" s="161"/>
      <c r="C38" s="161"/>
      <c r="D38" s="161"/>
      <c r="E38" s="161"/>
      <c r="F38" s="161"/>
      <c r="G38" s="161"/>
      <c r="H38" s="161"/>
      <c r="I38" s="161"/>
      <c r="J38" s="161"/>
      <c r="K38" s="161"/>
      <c r="L38" s="161"/>
      <c r="M38" s="161"/>
      <c r="N38" s="161"/>
      <c r="O38" s="161"/>
      <c r="P38" s="161"/>
      <c r="Q38" s="161"/>
      <c r="R38" s="161"/>
      <c r="S38" s="161"/>
      <c r="T38" s="161"/>
    </row>
    <row r="39" spans="1:20" ht="129.75" customHeight="1" x14ac:dyDescent="0.35">
      <c r="A39" s="55" t="s">
        <v>23</v>
      </c>
      <c r="B39" s="6" t="s">
        <v>67</v>
      </c>
      <c r="C39" s="53" t="s">
        <v>68</v>
      </c>
      <c r="D39" s="217" t="s">
        <v>59</v>
      </c>
      <c r="E39" s="217" t="s">
        <v>9</v>
      </c>
      <c r="F39" s="217"/>
      <c r="G39" s="218">
        <f>J39+M39+O39+R39+T39</f>
        <v>400000</v>
      </c>
      <c r="H39" s="218"/>
      <c r="I39" s="218"/>
      <c r="J39" s="218"/>
      <c r="K39" s="218"/>
      <c r="L39" s="218"/>
      <c r="M39" s="218">
        <v>100000</v>
      </c>
      <c r="N39" s="218"/>
      <c r="O39" s="218">
        <v>100000</v>
      </c>
      <c r="P39" s="218"/>
      <c r="Q39" s="218"/>
      <c r="R39" s="218">
        <v>100000</v>
      </c>
      <c r="S39" s="218"/>
      <c r="T39" s="64">
        <v>100000</v>
      </c>
    </row>
    <row r="40" spans="1:20" ht="111" customHeight="1" x14ac:dyDescent="0.35">
      <c r="A40" s="55" t="s">
        <v>98</v>
      </c>
      <c r="B40" s="6" t="s">
        <v>27</v>
      </c>
      <c r="C40" s="53" t="s">
        <v>69</v>
      </c>
      <c r="D40" s="217"/>
      <c r="E40" s="217"/>
      <c r="F40" s="217"/>
      <c r="G40" s="218">
        <f>J40+M40+O40+R40+T40</f>
        <v>500000</v>
      </c>
      <c r="H40" s="218"/>
      <c r="I40" s="218"/>
      <c r="J40" s="233">
        <v>100000</v>
      </c>
      <c r="K40" s="233"/>
      <c r="L40" s="233"/>
      <c r="M40" s="218">
        <v>100000</v>
      </c>
      <c r="N40" s="218"/>
      <c r="O40" s="218">
        <v>100000</v>
      </c>
      <c r="P40" s="218"/>
      <c r="Q40" s="218"/>
      <c r="R40" s="200">
        <v>100000</v>
      </c>
      <c r="S40" s="201"/>
      <c r="T40" s="64">
        <v>100000</v>
      </c>
    </row>
    <row r="41" spans="1:20" ht="26.25" customHeight="1" x14ac:dyDescent="0.35">
      <c r="A41" s="234" t="s">
        <v>99</v>
      </c>
      <c r="B41" s="234"/>
      <c r="C41" s="234"/>
      <c r="D41" s="234"/>
      <c r="E41" s="234"/>
      <c r="F41" s="234"/>
      <c r="G41" s="234"/>
      <c r="H41" s="234"/>
      <c r="I41" s="234"/>
      <c r="J41" s="234"/>
      <c r="K41" s="234"/>
      <c r="L41" s="234"/>
      <c r="M41" s="234"/>
      <c r="N41" s="234"/>
      <c r="O41" s="234"/>
      <c r="P41" s="234"/>
      <c r="Q41" s="234"/>
      <c r="R41" s="234"/>
      <c r="S41" s="234"/>
      <c r="T41" s="234"/>
    </row>
    <row r="42" spans="1:20" ht="103.65" customHeight="1" x14ac:dyDescent="0.35">
      <c r="A42" s="53" t="s">
        <v>24</v>
      </c>
      <c r="B42" s="62" t="s">
        <v>56</v>
      </c>
      <c r="C42" s="22" t="s">
        <v>43</v>
      </c>
      <c r="D42" s="55" t="s">
        <v>59</v>
      </c>
      <c r="E42" s="189" t="s">
        <v>9</v>
      </c>
      <c r="F42" s="189"/>
      <c r="G42" s="229">
        <f>J42+M42+O42+R42+T42</f>
        <v>100000</v>
      </c>
      <c r="H42" s="229"/>
      <c r="I42" s="229"/>
      <c r="J42" s="232">
        <v>20000</v>
      </c>
      <c r="K42" s="232"/>
      <c r="L42" s="232"/>
      <c r="M42" s="229">
        <v>20000</v>
      </c>
      <c r="N42" s="229"/>
      <c r="O42" s="229">
        <v>20000</v>
      </c>
      <c r="P42" s="229"/>
      <c r="Q42" s="229"/>
      <c r="R42" s="229">
        <v>20000</v>
      </c>
      <c r="S42" s="229"/>
      <c r="T42" s="58">
        <v>20000</v>
      </c>
    </row>
    <row r="43" spans="1:20" ht="17.25" customHeight="1" x14ac:dyDescent="0.35">
      <c r="A43" s="234" t="s">
        <v>121</v>
      </c>
      <c r="B43" s="234"/>
      <c r="C43" s="234"/>
      <c r="D43" s="234"/>
      <c r="E43" s="234"/>
      <c r="F43" s="234"/>
      <c r="G43" s="234"/>
      <c r="H43" s="234"/>
      <c r="I43" s="234"/>
      <c r="J43" s="234"/>
      <c r="K43" s="234"/>
      <c r="L43" s="234"/>
      <c r="M43" s="234"/>
      <c r="N43" s="234"/>
      <c r="O43" s="234"/>
      <c r="P43" s="234"/>
      <c r="Q43" s="234"/>
      <c r="R43" s="234"/>
      <c r="S43" s="234"/>
      <c r="T43" s="234"/>
    </row>
    <row r="44" spans="1:20" ht="94.65" customHeight="1" x14ac:dyDescent="0.35">
      <c r="A44" s="56" t="s">
        <v>26</v>
      </c>
      <c r="B44" s="4" t="s">
        <v>30</v>
      </c>
      <c r="C44" s="189" t="s">
        <v>43</v>
      </c>
      <c r="D44" s="217" t="s">
        <v>59</v>
      </c>
      <c r="E44" s="189" t="s">
        <v>9</v>
      </c>
      <c r="F44" s="189"/>
      <c r="G44" s="227">
        <f>J44+M44+O44+R44+T44</f>
        <v>1550000</v>
      </c>
      <c r="H44" s="227"/>
      <c r="I44" s="227"/>
      <c r="J44" s="230">
        <v>350000</v>
      </c>
      <c r="K44" s="230"/>
      <c r="L44" s="230"/>
      <c r="M44" s="227">
        <v>300000</v>
      </c>
      <c r="N44" s="227"/>
      <c r="O44" s="227">
        <v>300000</v>
      </c>
      <c r="P44" s="227"/>
      <c r="Q44" s="227"/>
      <c r="R44" s="227">
        <v>300000</v>
      </c>
      <c r="S44" s="227"/>
      <c r="T44" s="52">
        <v>300000</v>
      </c>
    </row>
    <row r="45" spans="1:20" ht="59.25" customHeight="1" x14ac:dyDescent="0.35">
      <c r="A45" s="53" t="s">
        <v>100</v>
      </c>
      <c r="B45" s="8" t="s">
        <v>70</v>
      </c>
      <c r="C45" s="189"/>
      <c r="D45" s="217"/>
      <c r="E45" s="189"/>
      <c r="F45" s="189"/>
      <c r="G45" s="216">
        <f>J45+M45+O45+R45+T45</f>
        <v>1300000</v>
      </c>
      <c r="H45" s="216"/>
      <c r="I45" s="5"/>
      <c r="J45" s="230">
        <v>100000</v>
      </c>
      <c r="K45" s="230"/>
      <c r="L45" s="230"/>
      <c r="M45" s="216">
        <v>300000</v>
      </c>
      <c r="N45" s="216"/>
      <c r="O45" s="216">
        <v>300000</v>
      </c>
      <c r="P45" s="216"/>
      <c r="Q45" s="216"/>
      <c r="R45" s="216">
        <v>300000</v>
      </c>
      <c r="S45" s="216"/>
      <c r="T45" s="57">
        <v>300000</v>
      </c>
    </row>
    <row r="46" spans="1:20" ht="48" customHeight="1" x14ac:dyDescent="0.35">
      <c r="A46" s="53" t="s">
        <v>101</v>
      </c>
      <c r="B46" s="8" t="s">
        <v>54</v>
      </c>
      <c r="C46" s="189"/>
      <c r="D46" s="217"/>
      <c r="E46" s="189"/>
      <c r="F46" s="189"/>
      <c r="G46" s="216">
        <f>J46+M46+O46+T46+R46</f>
        <v>1200000</v>
      </c>
      <c r="H46" s="216"/>
      <c r="I46" s="216"/>
      <c r="J46" s="216"/>
      <c r="K46" s="216"/>
      <c r="L46" s="216"/>
      <c r="M46" s="216">
        <v>300000</v>
      </c>
      <c r="N46" s="216"/>
      <c r="O46" s="216">
        <v>300000</v>
      </c>
      <c r="P46" s="216"/>
      <c r="Q46" s="216"/>
      <c r="R46" s="216">
        <v>300000</v>
      </c>
      <c r="S46" s="216"/>
      <c r="T46" s="57">
        <v>300000</v>
      </c>
    </row>
    <row r="47" spans="1:20" ht="36.75" customHeight="1" x14ac:dyDescent="0.35">
      <c r="A47" s="53" t="s">
        <v>102</v>
      </c>
      <c r="B47" s="30" t="s">
        <v>31</v>
      </c>
      <c r="C47" s="53"/>
      <c r="D47" s="6"/>
      <c r="E47" s="235"/>
      <c r="F47" s="236"/>
      <c r="G47" s="216">
        <f>G48+G49+G50+G51+G52+G53+G54+G55+G56</f>
        <v>1640000</v>
      </c>
      <c r="H47" s="216"/>
      <c r="I47" s="216"/>
      <c r="J47" s="230">
        <f>J50+J51+J52+J49</f>
        <v>165000</v>
      </c>
      <c r="K47" s="230"/>
      <c r="L47" s="230"/>
      <c r="M47" s="216">
        <f>M56</f>
        <v>1200000</v>
      </c>
      <c r="N47" s="216"/>
      <c r="O47" s="216">
        <f>O51+O53+O54</f>
        <v>150000</v>
      </c>
      <c r="P47" s="216"/>
      <c r="Q47" s="216"/>
      <c r="R47" s="216">
        <f>R50+R52</f>
        <v>125000</v>
      </c>
      <c r="S47" s="216"/>
      <c r="T47" s="34"/>
    </row>
    <row r="48" spans="1:20" ht="109.5" customHeight="1" x14ac:dyDescent="0.35">
      <c r="A48" s="54" t="s">
        <v>103</v>
      </c>
      <c r="B48" s="35" t="s">
        <v>81</v>
      </c>
      <c r="C48" s="239" t="s">
        <v>43</v>
      </c>
      <c r="D48" s="242" t="s">
        <v>59</v>
      </c>
      <c r="E48" s="243" t="s">
        <v>9</v>
      </c>
      <c r="F48" s="243"/>
      <c r="G48" s="238">
        <f>J48+M48+O48+R48</f>
        <v>0</v>
      </c>
      <c r="H48" s="238"/>
      <c r="I48" s="42"/>
      <c r="J48" s="237"/>
      <c r="K48" s="237"/>
      <c r="L48" s="237"/>
      <c r="M48" s="237"/>
      <c r="N48" s="237"/>
      <c r="O48" s="237"/>
      <c r="P48" s="237"/>
      <c r="Q48" s="237"/>
      <c r="R48" s="237"/>
      <c r="S48" s="237"/>
      <c r="T48" s="49"/>
    </row>
    <row r="49" spans="1:20" ht="41.25" customHeight="1" x14ac:dyDescent="0.35">
      <c r="A49" s="54" t="s">
        <v>104</v>
      </c>
      <c r="B49" s="35" t="s">
        <v>71</v>
      </c>
      <c r="C49" s="240"/>
      <c r="D49" s="242"/>
      <c r="E49" s="243"/>
      <c r="F49" s="243"/>
      <c r="G49" s="238">
        <f>J49+M49+O49+R49</f>
        <v>25000</v>
      </c>
      <c r="H49" s="238"/>
      <c r="I49" s="238"/>
      <c r="J49" s="237">
        <v>25000</v>
      </c>
      <c r="K49" s="237"/>
      <c r="L49" s="237"/>
      <c r="M49" s="237"/>
      <c r="N49" s="237"/>
      <c r="O49" s="237"/>
      <c r="P49" s="237"/>
      <c r="Q49" s="237"/>
      <c r="R49" s="237"/>
      <c r="S49" s="237"/>
      <c r="T49" s="49"/>
    </row>
    <row r="50" spans="1:20" ht="54" customHeight="1" x14ac:dyDescent="0.35">
      <c r="A50" s="36" t="s">
        <v>105</v>
      </c>
      <c r="B50" s="37" t="s">
        <v>32</v>
      </c>
      <c r="C50" s="241"/>
      <c r="D50" s="242"/>
      <c r="E50" s="243"/>
      <c r="F50" s="243"/>
      <c r="G50" s="244">
        <f>J50+M50+O50+R50</f>
        <v>100000</v>
      </c>
      <c r="H50" s="244"/>
      <c r="I50" s="244"/>
      <c r="J50" s="245">
        <v>50000</v>
      </c>
      <c r="K50" s="245"/>
      <c r="L50" s="245"/>
      <c r="M50" s="245"/>
      <c r="N50" s="245"/>
      <c r="O50" s="245"/>
      <c r="P50" s="245"/>
      <c r="Q50" s="245"/>
      <c r="R50" s="245">
        <v>50000</v>
      </c>
      <c r="S50" s="245"/>
      <c r="T50" s="49"/>
    </row>
    <row r="51" spans="1:20" ht="33" customHeight="1" x14ac:dyDescent="0.35">
      <c r="A51" s="36" t="s">
        <v>106</v>
      </c>
      <c r="B51" s="37" t="s">
        <v>33</v>
      </c>
      <c r="C51" s="243" t="s">
        <v>43</v>
      </c>
      <c r="D51" s="242" t="s">
        <v>59</v>
      </c>
      <c r="E51" s="243" t="s">
        <v>9</v>
      </c>
      <c r="F51" s="243"/>
      <c r="G51" s="244">
        <f>J51+M51+O51+R51</f>
        <v>50000</v>
      </c>
      <c r="H51" s="244"/>
      <c r="I51" s="244"/>
      <c r="J51" s="245">
        <v>25000</v>
      </c>
      <c r="K51" s="245"/>
      <c r="L51" s="245"/>
      <c r="M51" s="245"/>
      <c r="N51" s="245"/>
      <c r="O51" s="245">
        <v>25000</v>
      </c>
      <c r="P51" s="245"/>
      <c r="Q51" s="245"/>
      <c r="R51" s="245"/>
      <c r="S51" s="245"/>
      <c r="T51" s="49"/>
    </row>
    <row r="52" spans="1:20" ht="33" customHeight="1" x14ac:dyDescent="0.35">
      <c r="A52" s="36" t="s">
        <v>107</v>
      </c>
      <c r="B52" s="37" t="s">
        <v>34</v>
      </c>
      <c r="C52" s="243"/>
      <c r="D52" s="242"/>
      <c r="E52" s="243"/>
      <c r="F52" s="243"/>
      <c r="G52" s="244">
        <f>J52+M52+O52+R52</f>
        <v>140000</v>
      </c>
      <c r="H52" s="244"/>
      <c r="I52" s="244"/>
      <c r="J52" s="245">
        <v>65000</v>
      </c>
      <c r="K52" s="245"/>
      <c r="L52" s="245"/>
      <c r="M52" s="245"/>
      <c r="N52" s="245"/>
      <c r="O52" s="245"/>
      <c r="P52" s="245"/>
      <c r="Q52" s="245"/>
      <c r="R52" s="245">
        <v>75000</v>
      </c>
      <c r="S52" s="245"/>
      <c r="T52" s="49"/>
    </row>
    <row r="53" spans="1:20" ht="33" customHeight="1" x14ac:dyDescent="0.35">
      <c r="A53" s="36" t="s">
        <v>108</v>
      </c>
      <c r="B53" s="37" t="s">
        <v>35</v>
      </c>
      <c r="C53" s="243"/>
      <c r="D53" s="242"/>
      <c r="E53" s="243"/>
      <c r="F53" s="243"/>
      <c r="G53" s="244">
        <f>M53+O53+R53+J53</f>
        <v>25000</v>
      </c>
      <c r="H53" s="244"/>
      <c r="I53" s="244"/>
      <c r="J53" s="245"/>
      <c r="K53" s="245"/>
      <c r="L53" s="245"/>
      <c r="M53" s="245"/>
      <c r="N53" s="245"/>
      <c r="O53" s="245">
        <v>25000</v>
      </c>
      <c r="P53" s="245"/>
      <c r="Q53" s="245"/>
      <c r="R53" s="245"/>
      <c r="S53" s="245"/>
      <c r="T53" s="49"/>
    </row>
    <row r="54" spans="1:20" ht="33" customHeight="1" x14ac:dyDescent="0.35">
      <c r="A54" s="36" t="s">
        <v>109</v>
      </c>
      <c r="B54" s="37" t="s">
        <v>36</v>
      </c>
      <c r="C54" s="243"/>
      <c r="D54" s="242"/>
      <c r="E54" s="243"/>
      <c r="F54" s="243"/>
      <c r="G54" s="244">
        <f>J54+M54+O54+R54</f>
        <v>100000</v>
      </c>
      <c r="H54" s="244"/>
      <c r="I54" s="244"/>
      <c r="J54" s="245"/>
      <c r="K54" s="245"/>
      <c r="L54" s="245"/>
      <c r="M54" s="245"/>
      <c r="N54" s="245"/>
      <c r="O54" s="245">
        <v>100000</v>
      </c>
      <c r="P54" s="245"/>
      <c r="Q54" s="245"/>
      <c r="R54" s="245"/>
      <c r="S54" s="245"/>
      <c r="T54" s="49"/>
    </row>
    <row r="55" spans="1:20" ht="41.25" customHeight="1" x14ac:dyDescent="0.35">
      <c r="A55" s="36" t="s">
        <v>110</v>
      </c>
      <c r="B55" s="38" t="s">
        <v>72</v>
      </c>
      <c r="C55" s="243"/>
      <c r="D55" s="242"/>
      <c r="E55" s="243"/>
      <c r="F55" s="243"/>
      <c r="G55" s="238">
        <f>J55</f>
        <v>0</v>
      </c>
      <c r="H55" s="238"/>
      <c r="I55" s="42"/>
      <c r="J55" s="237"/>
      <c r="K55" s="237"/>
      <c r="L55" s="237"/>
      <c r="M55" s="237"/>
      <c r="N55" s="237"/>
      <c r="O55" s="237"/>
      <c r="P55" s="237"/>
      <c r="Q55" s="237"/>
      <c r="R55" s="237"/>
      <c r="S55" s="237"/>
      <c r="T55" s="49"/>
    </row>
    <row r="56" spans="1:20" ht="55.5" customHeight="1" x14ac:dyDescent="0.35">
      <c r="A56" s="36" t="s">
        <v>111</v>
      </c>
      <c r="B56" s="35" t="s">
        <v>51</v>
      </c>
      <c r="C56" s="243"/>
      <c r="D56" s="242"/>
      <c r="E56" s="243"/>
      <c r="F56" s="243"/>
      <c r="G56" s="238">
        <f>J56+M56+O56+R56</f>
        <v>1200000</v>
      </c>
      <c r="H56" s="238"/>
      <c r="I56" s="42"/>
      <c r="J56" s="237"/>
      <c r="K56" s="237"/>
      <c r="L56" s="237"/>
      <c r="M56" s="237">
        <v>1200000</v>
      </c>
      <c r="N56" s="237"/>
      <c r="O56" s="237"/>
      <c r="P56" s="237"/>
      <c r="Q56" s="237"/>
      <c r="R56" s="246"/>
      <c r="S56" s="246"/>
      <c r="T56" s="49"/>
    </row>
    <row r="57" spans="1:20" ht="17.25" customHeight="1" x14ac:dyDescent="0.35">
      <c r="A57" s="247" t="s">
        <v>112</v>
      </c>
      <c r="B57" s="247"/>
      <c r="C57" s="247"/>
      <c r="D57" s="247"/>
      <c r="E57" s="247"/>
      <c r="F57" s="247"/>
      <c r="G57" s="247"/>
      <c r="H57" s="247"/>
      <c r="I57" s="247"/>
      <c r="J57" s="247"/>
      <c r="K57" s="247"/>
      <c r="L57" s="247"/>
      <c r="M57" s="247"/>
      <c r="N57" s="247"/>
      <c r="O57" s="247"/>
      <c r="P57" s="247"/>
      <c r="Q57" s="247"/>
      <c r="R57" s="247"/>
      <c r="S57" s="247"/>
      <c r="T57" s="247"/>
    </row>
    <row r="58" spans="1:20" s="23" customFormat="1" ht="89.25" customHeight="1" x14ac:dyDescent="0.35">
      <c r="A58" s="51" t="s">
        <v>28</v>
      </c>
      <c r="B58" s="30" t="s">
        <v>37</v>
      </c>
      <c r="C58" s="51" t="s">
        <v>57</v>
      </c>
      <c r="D58" s="51" t="s">
        <v>59</v>
      </c>
      <c r="E58" s="190" t="s">
        <v>39</v>
      </c>
      <c r="F58" s="190"/>
      <c r="G58" s="229">
        <f>J58+M58+O58+R58+T58</f>
        <v>200000</v>
      </c>
      <c r="H58" s="229"/>
      <c r="I58" s="58"/>
      <c r="J58" s="229"/>
      <c r="K58" s="229"/>
      <c r="L58" s="229"/>
      <c r="M58" s="229">
        <v>50000</v>
      </c>
      <c r="N58" s="229"/>
      <c r="O58" s="229">
        <v>50000</v>
      </c>
      <c r="P58" s="229"/>
      <c r="Q58" s="229"/>
      <c r="R58" s="229">
        <v>50000</v>
      </c>
      <c r="S58" s="229"/>
      <c r="T58" s="58">
        <v>50000</v>
      </c>
    </row>
    <row r="59" spans="1:20" ht="17.25" customHeight="1" x14ac:dyDescent="0.35">
      <c r="A59" s="247" t="s">
        <v>113</v>
      </c>
      <c r="B59" s="247"/>
      <c r="C59" s="247"/>
      <c r="D59" s="247"/>
      <c r="E59" s="247"/>
      <c r="F59" s="247"/>
      <c r="G59" s="247"/>
      <c r="H59" s="247"/>
      <c r="I59" s="247"/>
      <c r="J59" s="247"/>
      <c r="K59" s="247"/>
      <c r="L59" s="247"/>
      <c r="M59" s="247"/>
      <c r="N59" s="247"/>
      <c r="O59" s="247"/>
      <c r="P59" s="247"/>
      <c r="Q59" s="247"/>
      <c r="R59" s="247"/>
      <c r="S59" s="247"/>
      <c r="T59" s="247"/>
    </row>
    <row r="60" spans="1:20" x14ac:dyDescent="0.35">
      <c r="A60" s="12"/>
      <c r="B60" s="13" t="s">
        <v>38</v>
      </c>
      <c r="C60" s="14"/>
      <c r="D60" s="67"/>
      <c r="E60" s="248"/>
      <c r="F60" s="248"/>
      <c r="G60" s="249"/>
      <c r="H60" s="249"/>
      <c r="I60" s="249"/>
      <c r="J60" s="249"/>
      <c r="K60" s="249"/>
      <c r="L60" s="249"/>
      <c r="M60" s="249"/>
      <c r="N60" s="249"/>
      <c r="O60" s="249"/>
      <c r="P60" s="249"/>
      <c r="Q60" s="249"/>
      <c r="R60" s="249"/>
      <c r="S60" s="249"/>
      <c r="T60" s="34"/>
    </row>
    <row r="61" spans="1:20" ht="66" customHeight="1" x14ac:dyDescent="0.35">
      <c r="A61" s="51" t="s">
        <v>29</v>
      </c>
      <c r="B61" s="30" t="s">
        <v>46</v>
      </c>
      <c r="C61" s="190" t="s">
        <v>57</v>
      </c>
      <c r="D61" s="190" t="s">
        <v>59</v>
      </c>
      <c r="E61" s="190" t="s">
        <v>39</v>
      </c>
      <c r="F61" s="190"/>
      <c r="G61" s="229">
        <f>J61+M61+O61+R61+T61</f>
        <v>1500000</v>
      </c>
      <c r="H61" s="229"/>
      <c r="I61" s="229"/>
      <c r="J61" s="232">
        <v>300000</v>
      </c>
      <c r="K61" s="232"/>
      <c r="L61" s="232"/>
      <c r="M61" s="229">
        <v>300000</v>
      </c>
      <c r="N61" s="229"/>
      <c r="O61" s="229">
        <v>300000</v>
      </c>
      <c r="P61" s="229"/>
      <c r="Q61" s="229"/>
      <c r="R61" s="229">
        <v>300000</v>
      </c>
      <c r="S61" s="229"/>
      <c r="T61" s="58">
        <v>300000</v>
      </c>
    </row>
    <row r="62" spans="1:20" ht="45" customHeight="1" x14ac:dyDescent="0.35">
      <c r="A62" s="51" t="s">
        <v>114</v>
      </c>
      <c r="B62" s="11" t="s">
        <v>73</v>
      </c>
      <c r="C62" s="190"/>
      <c r="D62" s="190"/>
      <c r="E62" s="190"/>
      <c r="F62" s="190"/>
      <c r="G62" s="229">
        <f>J62+M62+O62+R62</f>
        <v>4000000</v>
      </c>
      <c r="H62" s="229"/>
      <c r="I62" s="229"/>
      <c r="J62" s="233">
        <v>2890000</v>
      </c>
      <c r="K62" s="233"/>
      <c r="L62" s="233"/>
      <c r="M62" s="229">
        <v>1110000</v>
      </c>
      <c r="N62" s="229"/>
      <c r="O62" s="229"/>
      <c r="P62" s="229"/>
      <c r="Q62" s="229"/>
      <c r="R62" s="229"/>
      <c r="S62" s="229"/>
      <c r="T62" s="34"/>
    </row>
    <row r="63" spans="1:20" ht="51.75" customHeight="1" x14ac:dyDescent="0.35">
      <c r="A63" s="51" t="s">
        <v>115</v>
      </c>
      <c r="B63" s="30" t="s">
        <v>74</v>
      </c>
      <c r="C63" s="190"/>
      <c r="D63" s="190"/>
      <c r="E63" s="190"/>
      <c r="F63" s="190"/>
      <c r="G63" s="229">
        <f>J63+M63+O63+R63</f>
        <v>4000000</v>
      </c>
      <c r="H63" s="229"/>
      <c r="I63" s="9"/>
      <c r="J63" s="229"/>
      <c r="K63" s="229"/>
      <c r="L63" s="229"/>
      <c r="M63" s="221">
        <v>2000000</v>
      </c>
      <c r="N63" s="221"/>
      <c r="O63" s="221">
        <v>2000000</v>
      </c>
      <c r="P63" s="221"/>
      <c r="Q63" s="221"/>
      <c r="R63" s="221"/>
      <c r="S63" s="221"/>
      <c r="T63" s="34"/>
    </row>
    <row r="64" spans="1:20" ht="102" customHeight="1" x14ac:dyDescent="0.35">
      <c r="A64" s="27" t="s">
        <v>116</v>
      </c>
      <c r="B64" s="30" t="s">
        <v>75</v>
      </c>
      <c r="C64" s="190"/>
      <c r="D64" s="190"/>
      <c r="E64" s="190"/>
      <c r="F64" s="190"/>
      <c r="G64" s="221">
        <f>J64+M64+O64+R64+T64</f>
        <v>5000000</v>
      </c>
      <c r="H64" s="221"/>
      <c r="I64" s="59"/>
      <c r="J64" s="221"/>
      <c r="K64" s="221"/>
      <c r="L64" s="221"/>
      <c r="M64" s="221"/>
      <c r="N64" s="221"/>
      <c r="O64" s="221">
        <v>1000000</v>
      </c>
      <c r="P64" s="221"/>
      <c r="Q64" s="221"/>
      <c r="R64" s="221">
        <v>2000000</v>
      </c>
      <c r="S64" s="221"/>
      <c r="T64" s="68">
        <v>2000000</v>
      </c>
    </row>
    <row r="65" spans="1:20" ht="84.75" customHeight="1" x14ac:dyDescent="0.35">
      <c r="A65" s="27" t="s">
        <v>117</v>
      </c>
      <c r="B65" s="30" t="s">
        <v>76</v>
      </c>
      <c r="C65" s="190"/>
      <c r="D65" s="190"/>
      <c r="E65" s="190"/>
      <c r="F65" s="190"/>
      <c r="G65" s="221">
        <f>J65+M65+O65+R65+T65</f>
        <v>500000</v>
      </c>
      <c r="H65" s="221"/>
      <c r="I65" s="59"/>
      <c r="J65" s="221"/>
      <c r="K65" s="221"/>
      <c r="L65" s="221"/>
      <c r="M65" s="221"/>
      <c r="N65" s="221"/>
      <c r="O65" s="221"/>
      <c r="P65" s="221"/>
      <c r="Q65" s="221"/>
      <c r="R65" s="221"/>
      <c r="S65" s="221"/>
      <c r="T65" s="68">
        <v>500000</v>
      </c>
    </row>
    <row r="66" spans="1:20" ht="84.75" customHeight="1" x14ac:dyDescent="0.35">
      <c r="A66" s="27" t="s">
        <v>118</v>
      </c>
      <c r="B66" s="28" t="s">
        <v>77</v>
      </c>
      <c r="C66" s="190"/>
      <c r="D66" s="190"/>
      <c r="E66" s="190"/>
      <c r="F66" s="190"/>
      <c r="G66" s="221">
        <f>J66+M66+O66+R66+T66</f>
        <v>300000</v>
      </c>
      <c r="H66" s="221"/>
      <c r="I66" s="59"/>
      <c r="J66" s="221"/>
      <c r="K66" s="221"/>
      <c r="L66" s="221"/>
      <c r="M66" s="221"/>
      <c r="N66" s="221"/>
      <c r="O66" s="221"/>
      <c r="P66" s="221"/>
      <c r="Q66" s="221"/>
      <c r="R66" s="221"/>
      <c r="S66" s="221"/>
      <c r="T66" s="68">
        <v>300000</v>
      </c>
    </row>
    <row r="67" spans="1:20" ht="84.75" customHeight="1" x14ac:dyDescent="0.35">
      <c r="A67" s="27" t="s">
        <v>119</v>
      </c>
      <c r="B67" s="28" t="s">
        <v>78</v>
      </c>
      <c r="C67" s="51" t="s">
        <v>57</v>
      </c>
      <c r="D67" s="51" t="s">
        <v>59</v>
      </c>
      <c r="E67" s="190" t="s">
        <v>39</v>
      </c>
      <c r="F67" s="190"/>
      <c r="G67" s="221">
        <f>J67+M67+O67+R67+T67</f>
        <v>300000</v>
      </c>
      <c r="H67" s="221"/>
      <c r="I67" s="59"/>
      <c r="J67" s="221"/>
      <c r="K67" s="221"/>
      <c r="L67" s="221"/>
      <c r="M67" s="221"/>
      <c r="N67" s="221"/>
      <c r="O67" s="221"/>
      <c r="P67" s="221"/>
      <c r="Q67" s="221"/>
      <c r="R67" s="221"/>
      <c r="S67" s="221"/>
      <c r="T67" s="68">
        <v>300000</v>
      </c>
    </row>
    <row r="68" spans="1:20" ht="41.25" customHeight="1" x14ac:dyDescent="0.35">
      <c r="A68" s="30"/>
      <c r="B68" s="250" t="s">
        <v>79</v>
      </c>
      <c r="C68" s="250"/>
      <c r="D68" s="250"/>
      <c r="E68" s="250"/>
      <c r="F68" s="250"/>
      <c r="G68" s="251">
        <f>G6+G7+G10+G12+G13+G17+G20+G22+G23+G25+G27+G29+G30+G31+G33+G34+G35+G37+G39+G40+G42+G44+G45+G46+G58+G61+G62+G63+G64+G65+G66+G67+G18+G28+G26+G47</f>
        <v>34568000</v>
      </c>
      <c r="H68" s="251"/>
      <c r="I68" s="251"/>
      <c r="J68" s="251">
        <f>J6+J7+J10+J12+J13+J17+J18+J20+J22+J25+J29+J30+J31+J33+J34+J35+J37+J39+J40+J42+J44+J45+J46+J47+J58+J61+J62+J63+J64+J65+J66+J67</f>
        <v>6281000</v>
      </c>
      <c r="K68" s="251"/>
      <c r="L68" s="251"/>
      <c r="M68" s="251">
        <f>M6+M7+M10+M12+M13+M17+M18+M20+M22+M23+M25+M26+M27+M28+M29+M30+M31+M33+M34+M35+M37+M39+M40+M42+M44+M45+M46+M47+M58+M61+M62+M63+M64+M65+M66+M67</f>
        <v>10439000</v>
      </c>
      <c r="N68" s="251"/>
      <c r="O68" s="251">
        <f>O6+O7+O10+O12+O13+O17++O20+O22+O23+O25+O27+O29++O30+O31+O33+O34+O35+O37++O39+O40+O42+O44+O45+O46+O48+O49+O50+O51+O52+O53+O54+O56+O55+O58+O61+O62+O63+O64++O65+O66+O67+O18+O28+O26</f>
        <v>6341000</v>
      </c>
      <c r="P68" s="251"/>
      <c r="Q68" s="251"/>
      <c r="R68" s="251">
        <f>R6+R7+R10+R12+R13+R17+R20+R22+R23+R25+R27+R29+R30+R31+R33+R34+R35+R37+R39+R40+R42++R44+R45+R46+R48+R49+R50+R51+R52+R53+R54+R55+R56+R58++R61+R62+R63+R64+R65+R66+R67+R18+R28+R26</f>
        <v>5266000</v>
      </c>
      <c r="S68" s="251"/>
      <c r="T68" s="39">
        <f>T6+T7+T10+T12+T13+T17+T20+T22+T23+T25+T27+T29+T30+T31+T33+T34+T35+T37+T39+T40+T42+T44+T45+T46+T48+T49+T50+T51+T52+T53+T54+T55+T56+T58+T61+T62+T63+T64+T65+T66+T67+T18+T28+T26</f>
        <v>6241000</v>
      </c>
    </row>
    <row r="69" spans="1:20" ht="30" customHeight="1" x14ac:dyDescent="0.35">
      <c r="B69" s="77" t="s">
        <v>134</v>
      </c>
      <c r="J69" s="140">
        <f>J72+J76</f>
        <v>6281000</v>
      </c>
      <c r="K69" s="141"/>
      <c r="L69" s="141"/>
    </row>
    <row r="70" spans="1:20" s="23" customFormat="1" ht="27.75" customHeight="1" x14ac:dyDescent="0.35">
      <c r="A70" s="78"/>
      <c r="B70" s="138" t="s">
        <v>130</v>
      </c>
      <c r="C70" s="138"/>
      <c r="D70" s="70"/>
      <c r="E70" s="70"/>
      <c r="F70" s="70"/>
      <c r="G70" s="142"/>
      <c r="H70" s="142"/>
      <c r="I70" s="71"/>
      <c r="J70" s="143">
        <f>J6+J7+J10+J12+J13+J17+J18+J20+J22+J33+J34+J35+J37+J42+J61</f>
        <v>2395000</v>
      </c>
      <c r="K70" s="142"/>
      <c r="L70" s="142"/>
      <c r="M70" s="142"/>
      <c r="N70" s="142"/>
      <c r="O70" s="142"/>
      <c r="P70" s="142"/>
      <c r="Q70" s="142"/>
      <c r="R70" s="142"/>
      <c r="S70" s="142"/>
      <c r="T70" s="71"/>
    </row>
    <row r="71" spans="1:20" s="74" customFormat="1" ht="26.25" customHeight="1" x14ac:dyDescent="0.35">
      <c r="A71" s="78"/>
      <c r="B71" s="139" t="s">
        <v>131</v>
      </c>
      <c r="C71" s="139"/>
      <c r="D71" s="72"/>
      <c r="E71" s="72"/>
      <c r="F71" s="72"/>
      <c r="G71" s="145"/>
      <c r="H71" s="145"/>
      <c r="I71" s="73"/>
      <c r="J71" s="146">
        <f>J40+J44+J45+J47+J62</f>
        <v>3605000</v>
      </c>
      <c r="K71" s="145"/>
      <c r="L71" s="145"/>
      <c r="M71" s="145"/>
      <c r="N71" s="145"/>
      <c r="O71" s="145"/>
      <c r="P71" s="145"/>
      <c r="Q71" s="145"/>
      <c r="R71" s="145"/>
      <c r="S71" s="145"/>
      <c r="T71" s="73"/>
    </row>
    <row r="72" spans="1:20" ht="35.25" customHeight="1" x14ac:dyDescent="0.35">
      <c r="A72" s="69"/>
      <c r="B72" s="75" t="s">
        <v>132</v>
      </c>
      <c r="C72" s="69"/>
      <c r="D72" s="69"/>
      <c r="G72" s="144"/>
      <c r="H72" s="144"/>
      <c r="J72" s="136">
        <f>J70+J71</f>
        <v>6000000</v>
      </c>
      <c r="K72" s="137"/>
      <c r="L72" s="137"/>
      <c r="M72" s="144"/>
      <c r="N72" s="144"/>
      <c r="O72" s="252"/>
      <c r="P72" s="252"/>
      <c r="Q72" s="252"/>
      <c r="R72" s="252"/>
      <c r="S72" s="252"/>
    </row>
    <row r="74" spans="1:20" ht="26.25" customHeight="1" x14ac:dyDescent="0.35">
      <c r="B74" s="138" t="s">
        <v>130</v>
      </c>
      <c r="C74" s="138"/>
      <c r="D74" s="70"/>
      <c r="E74" s="70"/>
      <c r="F74" s="70"/>
      <c r="G74" s="142"/>
      <c r="H74" s="142"/>
      <c r="I74" s="71"/>
      <c r="J74" s="143">
        <f>J25+J29+J30</f>
        <v>101000</v>
      </c>
      <c r="K74" s="142"/>
      <c r="L74" s="142"/>
      <c r="M74" s="142"/>
      <c r="N74" s="142"/>
      <c r="O74" s="142"/>
      <c r="P74" s="142"/>
      <c r="Q74" s="142"/>
      <c r="R74" s="142"/>
      <c r="S74" s="142"/>
      <c r="T74" s="71"/>
    </row>
    <row r="75" spans="1:20" ht="25.5" customHeight="1" x14ac:dyDescent="0.35">
      <c r="B75" s="139" t="s">
        <v>131</v>
      </c>
      <c r="C75" s="139"/>
      <c r="D75" s="72"/>
      <c r="E75" s="72"/>
      <c r="F75" s="72"/>
      <c r="G75" s="145"/>
      <c r="H75" s="145"/>
      <c r="I75" s="73"/>
      <c r="J75" s="146">
        <f>J31</f>
        <v>180000</v>
      </c>
      <c r="K75" s="145"/>
      <c r="L75" s="145"/>
      <c r="M75" s="145"/>
      <c r="N75" s="145"/>
      <c r="O75" s="145"/>
      <c r="P75" s="145"/>
      <c r="Q75" s="145"/>
      <c r="R75" s="145"/>
      <c r="S75" s="145"/>
      <c r="T75" s="73"/>
    </row>
    <row r="76" spans="1:20" ht="26.25" customHeight="1" x14ac:dyDescent="0.35">
      <c r="B76" s="76" t="s">
        <v>133</v>
      </c>
      <c r="J76" s="136">
        <f>J74+J75</f>
        <v>281000</v>
      </c>
      <c r="K76" s="137"/>
      <c r="L76" s="137"/>
    </row>
    <row r="85" spans="2:2" x14ac:dyDescent="0.35">
      <c r="B85" s="20"/>
    </row>
    <row r="86" spans="2:2" x14ac:dyDescent="0.35">
      <c r="B86" s="20"/>
    </row>
    <row r="87" spans="2:2" x14ac:dyDescent="0.35">
      <c r="B87" s="20"/>
    </row>
  </sheetData>
  <mergeCells count="339">
    <mergeCell ref="M72:N72"/>
    <mergeCell ref="O72:Q72"/>
    <mergeCell ref="R72:S72"/>
    <mergeCell ref="M70:N70"/>
    <mergeCell ref="O70:Q70"/>
    <mergeCell ref="R70:S70"/>
    <mergeCell ref="G71:H71"/>
    <mergeCell ref="J71:L71"/>
    <mergeCell ref="M71:N71"/>
    <mergeCell ref="O71:Q71"/>
    <mergeCell ref="R71:S71"/>
    <mergeCell ref="O65:Q65"/>
    <mergeCell ref="R65:S65"/>
    <mergeCell ref="G66:H66"/>
    <mergeCell ref="J66:L66"/>
    <mergeCell ref="M66:N66"/>
    <mergeCell ref="O66:Q66"/>
    <mergeCell ref="R66:S66"/>
    <mergeCell ref="B68:F68"/>
    <mergeCell ref="G68:I68"/>
    <mergeCell ref="J68:L68"/>
    <mergeCell ref="M68:N68"/>
    <mergeCell ref="O68:Q68"/>
    <mergeCell ref="R68:S68"/>
    <mergeCell ref="E67:F67"/>
    <mergeCell ref="G67:H67"/>
    <mergeCell ref="J67:L67"/>
    <mergeCell ref="M67:N67"/>
    <mergeCell ref="O67:Q67"/>
    <mergeCell ref="R67:S67"/>
    <mergeCell ref="C61:C66"/>
    <mergeCell ref="D61:D66"/>
    <mergeCell ref="E61:F66"/>
    <mergeCell ref="G65:H65"/>
    <mergeCell ref="J65:L65"/>
    <mergeCell ref="J62:L62"/>
    <mergeCell ref="M62:N62"/>
    <mergeCell ref="O62:Q62"/>
    <mergeCell ref="R62:S62"/>
    <mergeCell ref="G61:I61"/>
    <mergeCell ref="J61:L61"/>
    <mergeCell ref="M61:N61"/>
    <mergeCell ref="G63:H63"/>
    <mergeCell ref="J63:L63"/>
    <mergeCell ref="M63:N63"/>
    <mergeCell ref="M65:N65"/>
    <mergeCell ref="A59:T59"/>
    <mergeCell ref="E60:F60"/>
    <mergeCell ref="G60:I60"/>
    <mergeCell ref="J60:L60"/>
    <mergeCell ref="M60:N60"/>
    <mergeCell ref="O60:Q60"/>
    <mergeCell ref="R60:S60"/>
    <mergeCell ref="E58:F58"/>
    <mergeCell ref="G58:H58"/>
    <mergeCell ref="J58:L58"/>
    <mergeCell ref="M58:N58"/>
    <mergeCell ref="O58:Q58"/>
    <mergeCell ref="R58:S58"/>
    <mergeCell ref="O63:Q63"/>
    <mergeCell ref="R63:S63"/>
    <mergeCell ref="G64:H64"/>
    <mergeCell ref="J64:L64"/>
    <mergeCell ref="M64:N64"/>
    <mergeCell ref="O64:Q64"/>
    <mergeCell ref="R64:S64"/>
    <mergeCell ref="O61:Q61"/>
    <mergeCell ref="R61:S61"/>
    <mergeCell ref="G62:I62"/>
    <mergeCell ref="A57:T57"/>
    <mergeCell ref="G54:I54"/>
    <mergeCell ref="J54:L54"/>
    <mergeCell ref="M54:N54"/>
    <mergeCell ref="O54:Q54"/>
    <mergeCell ref="R54:S54"/>
    <mergeCell ref="G55:H55"/>
    <mergeCell ref="J55:L55"/>
    <mergeCell ref="M55:N55"/>
    <mergeCell ref="O55:Q55"/>
    <mergeCell ref="R55:S55"/>
    <mergeCell ref="C51:C56"/>
    <mergeCell ref="D51:D56"/>
    <mergeCell ref="E51:F56"/>
    <mergeCell ref="G51:I51"/>
    <mergeCell ref="J51:L51"/>
    <mergeCell ref="M51:N51"/>
    <mergeCell ref="O51:Q51"/>
    <mergeCell ref="R51:S51"/>
    <mergeCell ref="G52:I52"/>
    <mergeCell ref="J52:L52"/>
    <mergeCell ref="M52:N52"/>
    <mergeCell ref="O52:Q52"/>
    <mergeCell ref="R52:S52"/>
    <mergeCell ref="G53:I53"/>
    <mergeCell ref="J53:L53"/>
    <mergeCell ref="M53:N53"/>
    <mergeCell ref="O53:Q53"/>
    <mergeCell ref="R53:S53"/>
    <mergeCell ref="G56:H56"/>
    <mergeCell ref="J56:L56"/>
    <mergeCell ref="M56:N56"/>
    <mergeCell ref="O56:Q56"/>
    <mergeCell ref="R56:S56"/>
    <mergeCell ref="O48:Q48"/>
    <mergeCell ref="R48:S48"/>
    <mergeCell ref="G49:I49"/>
    <mergeCell ref="J49:L49"/>
    <mergeCell ref="M49:N49"/>
    <mergeCell ref="O49:Q49"/>
    <mergeCell ref="R49:S49"/>
    <mergeCell ref="C48:C50"/>
    <mergeCell ref="D48:D50"/>
    <mergeCell ref="E48:F50"/>
    <mergeCell ref="G48:H48"/>
    <mergeCell ref="J48:L48"/>
    <mergeCell ref="M48:N48"/>
    <mergeCell ref="G50:I50"/>
    <mergeCell ref="J50:L50"/>
    <mergeCell ref="M50:N50"/>
    <mergeCell ref="O50:Q50"/>
    <mergeCell ref="R50:S50"/>
    <mergeCell ref="E47:F47"/>
    <mergeCell ref="G47:I47"/>
    <mergeCell ref="J47:L47"/>
    <mergeCell ref="M47:N47"/>
    <mergeCell ref="O47:Q47"/>
    <mergeCell ref="R47:S47"/>
    <mergeCell ref="J45:L45"/>
    <mergeCell ref="M45:N45"/>
    <mergeCell ref="O45:Q45"/>
    <mergeCell ref="R45:S45"/>
    <mergeCell ref="G46:I46"/>
    <mergeCell ref="J46:L46"/>
    <mergeCell ref="M46:N46"/>
    <mergeCell ref="O46:Q46"/>
    <mergeCell ref="R46:S46"/>
    <mergeCell ref="A41:T41"/>
    <mergeCell ref="E42:F42"/>
    <mergeCell ref="G42:I42"/>
    <mergeCell ref="J42:L42"/>
    <mergeCell ref="M42:N42"/>
    <mergeCell ref="O42:Q42"/>
    <mergeCell ref="R42:S42"/>
    <mergeCell ref="A43:T43"/>
    <mergeCell ref="C44:C46"/>
    <mergeCell ref="D44:D46"/>
    <mergeCell ref="E44:F46"/>
    <mergeCell ref="G44:I44"/>
    <mergeCell ref="J44:L44"/>
    <mergeCell ref="M44:N44"/>
    <mergeCell ref="O44:Q44"/>
    <mergeCell ref="R44:S44"/>
    <mergeCell ref="G45:H45"/>
    <mergeCell ref="A38:T38"/>
    <mergeCell ref="D39:D40"/>
    <mergeCell ref="E39:F40"/>
    <mergeCell ref="G39:I39"/>
    <mergeCell ref="J39:L39"/>
    <mergeCell ref="M39:N39"/>
    <mergeCell ref="O39:Q39"/>
    <mergeCell ref="R39:S39"/>
    <mergeCell ref="G40:I40"/>
    <mergeCell ref="J40:L40"/>
    <mergeCell ref="M40:N40"/>
    <mergeCell ref="O40:Q40"/>
    <mergeCell ref="R40:S40"/>
    <mergeCell ref="A36:T36"/>
    <mergeCell ref="E37:F37"/>
    <mergeCell ref="G37:H37"/>
    <mergeCell ref="J37:L37"/>
    <mergeCell ref="M37:N37"/>
    <mergeCell ref="O37:Q37"/>
    <mergeCell ref="R37:S37"/>
    <mergeCell ref="J34:L34"/>
    <mergeCell ref="M34:N34"/>
    <mergeCell ref="O34:Q34"/>
    <mergeCell ref="R34:S34"/>
    <mergeCell ref="G35:H35"/>
    <mergeCell ref="J35:L35"/>
    <mergeCell ref="M35:N35"/>
    <mergeCell ref="O35:Q35"/>
    <mergeCell ref="R35:S35"/>
    <mergeCell ref="A32:T32"/>
    <mergeCell ref="C33:C34"/>
    <mergeCell ref="D33:D35"/>
    <mergeCell ref="E33:F35"/>
    <mergeCell ref="G33:I33"/>
    <mergeCell ref="J33:L33"/>
    <mergeCell ref="M33:N33"/>
    <mergeCell ref="O33:Q33"/>
    <mergeCell ref="R33:S33"/>
    <mergeCell ref="G34:I34"/>
    <mergeCell ref="E31:F31"/>
    <mergeCell ref="G31:I31"/>
    <mergeCell ref="J31:L31"/>
    <mergeCell ref="M31:N31"/>
    <mergeCell ref="O31:Q31"/>
    <mergeCell ref="R31:S31"/>
    <mergeCell ref="E30:F30"/>
    <mergeCell ref="G30:I30"/>
    <mergeCell ref="J30:L30"/>
    <mergeCell ref="M30:N30"/>
    <mergeCell ref="O30:Q30"/>
    <mergeCell ref="R30:S30"/>
    <mergeCell ref="E29:F29"/>
    <mergeCell ref="G29:I29"/>
    <mergeCell ref="J29:L29"/>
    <mergeCell ref="M29:N29"/>
    <mergeCell ref="O29:Q29"/>
    <mergeCell ref="R29:S29"/>
    <mergeCell ref="E28:F28"/>
    <mergeCell ref="G28:H28"/>
    <mergeCell ref="J28:L28"/>
    <mergeCell ref="M28:N28"/>
    <mergeCell ref="O28:Q28"/>
    <mergeCell ref="R28:S28"/>
    <mergeCell ref="E27:F27"/>
    <mergeCell ref="G27:I27"/>
    <mergeCell ref="J27:L27"/>
    <mergeCell ref="M27:N27"/>
    <mergeCell ref="O27:Q27"/>
    <mergeCell ref="R27:S27"/>
    <mergeCell ref="E26:F26"/>
    <mergeCell ref="G26:H26"/>
    <mergeCell ref="J26:L26"/>
    <mergeCell ref="M26:N26"/>
    <mergeCell ref="O26:Q26"/>
    <mergeCell ref="R26:S26"/>
    <mergeCell ref="A15:T16"/>
    <mergeCell ref="C17:C18"/>
    <mergeCell ref="D17:D18"/>
    <mergeCell ref="E17:F18"/>
    <mergeCell ref="G17:H17"/>
    <mergeCell ref="J17:L17"/>
    <mergeCell ref="M17:N17"/>
    <mergeCell ref="A24:T24"/>
    <mergeCell ref="E25:F25"/>
    <mergeCell ref="G25:H25"/>
    <mergeCell ref="J25:L25"/>
    <mergeCell ref="M25:N25"/>
    <mergeCell ref="O25:Q25"/>
    <mergeCell ref="R25:S25"/>
    <mergeCell ref="E23:F23"/>
    <mergeCell ref="G23:I23"/>
    <mergeCell ref="J23:L23"/>
    <mergeCell ref="M23:N23"/>
    <mergeCell ref="O23:Q23"/>
    <mergeCell ref="R23:S23"/>
    <mergeCell ref="A21:T21"/>
    <mergeCell ref="E22:F22"/>
    <mergeCell ref="G22:I22"/>
    <mergeCell ref="J22:L22"/>
    <mergeCell ref="M22:N22"/>
    <mergeCell ref="O22:Q22"/>
    <mergeCell ref="R22:S22"/>
    <mergeCell ref="E20:F20"/>
    <mergeCell ref="G20:H20"/>
    <mergeCell ref="J20:L20"/>
    <mergeCell ref="M20:N20"/>
    <mergeCell ref="O20:Q20"/>
    <mergeCell ref="R20:S20"/>
    <mergeCell ref="O17:Q17"/>
    <mergeCell ref="R17:S17"/>
    <mergeCell ref="A5:T5"/>
    <mergeCell ref="C6:C7"/>
    <mergeCell ref="D6:D7"/>
    <mergeCell ref="E6:F7"/>
    <mergeCell ref="R10:S11"/>
    <mergeCell ref="T10:T11"/>
    <mergeCell ref="G12:I12"/>
    <mergeCell ref="J12:L12"/>
    <mergeCell ref="M12:N12"/>
    <mergeCell ref="O12:Q12"/>
    <mergeCell ref="R12:S12"/>
    <mergeCell ref="A8:T9"/>
    <mergeCell ref="A10:A11"/>
    <mergeCell ref="B10:B11"/>
    <mergeCell ref="C10:C13"/>
    <mergeCell ref="D10:D14"/>
    <mergeCell ref="E10:F14"/>
    <mergeCell ref="G10:I11"/>
    <mergeCell ref="J10:L11"/>
    <mergeCell ref="M10:N11"/>
    <mergeCell ref="O10:Q11"/>
    <mergeCell ref="R13:S14"/>
    <mergeCell ref="A13:A14"/>
    <mergeCell ref="B13:B14"/>
    <mergeCell ref="A2:A4"/>
    <mergeCell ref="B2:B4"/>
    <mergeCell ref="C2:C4"/>
    <mergeCell ref="D2:D4"/>
    <mergeCell ref="E2:F4"/>
    <mergeCell ref="G2:T2"/>
    <mergeCell ref="G3:I4"/>
    <mergeCell ref="J3:T3"/>
    <mergeCell ref="J4:L4"/>
    <mergeCell ref="M4:N4"/>
    <mergeCell ref="O4:Q4"/>
    <mergeCell ref="R4:S4"/>
    <mergeCell ref="G13:I14"/>
    <mergeCell ref="J13:L14"/>
    <mergeCell ref="M13:N14"/>
    <mergeCell ref="O13:Q14"/>
    <mergeCell ref="M74:N74"/>
    <mergeCell ref="O74:Q74"/>
    <mergeCell ref="R74:S74"/>
    <mergeCell ref="G75:H75"/>
    <mergeCell ref="J75:L75"/>
    <mergeCell ref="M75:N75"/>
    <mergeCell ref="O75:Q75"/>
    <mergeCell ref="R75:S75"/>
    <mergeCell ref="R6:S6"/>
    <mergeCell ref="G7:H7"/>
    <mergeCell ref="J7:L7"/>
    <mergeCell ref="M7:N7"/>
    <mergeCell ref="O7:Q7"/>
    <mergeCell ref="R7:S7"/>
    <mergeCell ref="G6:H6"/>
    <mergeCell ref="J6:L6"/>
    <mergeCell ref="M6:N6"/>
    <mergeCell ref="O6:Q6"/>
    <mergeCell ref="G18:H18"/>
    <mergeCell ref="J18:L18"/>
    <mergeCell ref="M18:N18"/>
    <mergeCell ref="O18:Q18"/>
    <mergeCell ref="R18:S18"/>
    <mergeCell ref="A19:T19"/>
    <mergeCell ref="J76:L76"/>
    <mergeCell ref="B70:C70"/>
    <mergeCell ref="B71:C71"/>
    <mergeCell ref="B74:C74"/>
    <mergeCell ref="B75:C75"/>
    <mergeCell ref="J69:L69"/>
    <mergeCell ref="G74:H74"/>
    <mergeCell ref="J74:L74"/>
    <mergeCell ref="G70:H70"/>
    <mergeCell ref="J70:L70"/>
    <mergeCell ref="G72:H72"/>
    <mergeCell ref="J72:L72"/>
  </mergeCells>
  <pageMargins left="0" right="0" top="0.19685039370078741" bottom="0.19685039370078741" header="0.31496062992125984" footer="0.31496062992125984"/>
  <pageSetup paperSize="9" scale="62" fitToHeight="6" orientation="landscape" horizontalDpi="4294967293" r:id="rId1"/>
  <rowBreaks count="3" manualBreakCount="3">
    <brk id="39" max="19" man="1"/>
    <brk id="53" max="19" man="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32"/>
  <sheetViews>
    <sheetView tabSelected="1" view="pageBreakPreview" topLeftCell="A71" zoomScale="70" zoomScaleNormal="70" zoomScaleSheetLayoutView="70" workbookViewId="0">
      <selection activeCell="B78" sqref="B78"/>
    </sheetView>
  </sheetViews>
  <sheetFormatPr defaultColWidth="9.109375" defaultRowHeight="14.4" x14ac:dyDescent="0.3"/>
  <cols>
    <col min="1" max="1" width="9.109375" style="91" customWidth="1"/>
    <col min="2" max="2" width="58.88671875" style="81" customWidth="1"/>
    <col min="3" max="3" width="50" style="81" customWidth="1"/>
    <col min="4" max="4" width="14.88671875" style="81" customWidth="1"/>
    <col min="5" max="5" width="17.6640625" style="81" customWidth="1"/>
    <col min="6" max="6" width="20.33203125" style="81" customWidth="1"/>
    <col min="7" max="7" width="19.33203125" style="81" customWidth="1"/>
    <col min="8" max="8" width="19.6640625" style="81" customWidth="1"/>
    <col min="9" max="9" width="18.109375" style="81" customWidth="1"/>
    <col min="10" max="10" width="17" style="81" customWidth="1"/>
    <col min="11" max="11" width="13.44140625" style="81" customWidth="1"/>
    <col min="12" max="12" width="38" style="81" customWidth="1"/>
    <col min="13" max="13" width="23.109375" style="81" customWidth="1"/>
    <col min="14" max="14" width="16.6640625" style="81" customWidth="1"/>
    <col min="15" max="16" width="9.109375" style="81"/>
    <col min="17" max="17" width="13.44140625" style="81" bestFit="1" customWidth="1"/>
    <col min="18" max="16384" width="9.109375" style="81"/>
  </cols>
  <sheetData>
    <row r="1" spans="1:21" s="80" customFormat="1" ht="15.6" x14ac:dyDescent="0.3">
      <c r="A1" s="90"/>
      <c r="J1" s="120" t="s">
        <v>332</v>
      </c>
      <c r="K1" s="120"/>
      <c r="L1" s="120"/>
    </row>
    <row r="2" spans="1:21" s="80" customFormat="1" ht="15.6" x14ac:dyDescent="0.3">
      <c r="A2" s="90"/>
      <c r="J2" s="120" t="s">
        <v>235</v>
      </c>
      <c r="K2" s="120"/>
      <c r="L2" s="120"/>
    </row>
    <row r="3" spans="1:21" s="80" customFormat="1" ht="15.6" x14ac:dyDescent="0.3">
      <c r="A3" s="90"/>
      <c r="J3" s="120" t="s">
        <v>316</v>
      </c>
      <c r="K3" s="120"/>
      <c r="L3" s="120"/>
    </row>
    <row r="4" spans="1:21" ht="0.75" hidden="1" customHeight="1" x14ac:dyDescent="0.3"/>
    <row r="5" spans="1:21" ht="51.75" customHeight="1" x14ac:dyDescent="0.3">
      <c r="A5" s="265" t="s">
        <v>230</v>
      </c>
      <c r="B5" s="265"/>
      <c r="C5" s="265"/>
      <c r="D5" s="265"/>
      <c r="E5" s="265"/>
      <c r="F5" s="265"/>
      <c r="G5" s="265"/>
      <c r="H5" s="265"/>
      <c r="I5" s="265"/>
      <c r="J5" s="265"/>
      <c r="K5" s="265"/>
      <c r="L5" s="265"/>
      <c r="M5" s="79"/>
      <c r="N5" s="79"/>
      <c r="O5" s="79"/>
      <c r="P5" s="79"/>
      <c r="Q5" s="79"/>
      <c r="R5" s="79"/>
      <c r="S5" s="79"/>
      <c r="T5" s="79"/>
      <c r="U5" s="79"/>
    </row>
    <row r="6" spans="1:21" ht="1.5" customHeight="1" x14ac:dyDescent="0.3"/>
    <row r="7" spans="1:21" ht="15.6" x14ac:dyDescent="0.3">
      <c r="A7" s="266" t="s">
        <v>0</v>
      </c>
      <c r="B7" s="267" t="s">
        <v>1</v>
      </c>
      <c r="C7" s="267" t="s">
        <v>167</v>
      </c>
      <c r="D7" s="267" t="s">
        <v>144</v>
      </c>
      <c r="E7" s="267" t="s">
        <v>155</v>
      </c>
      <c r="F7" s="267" t="s">
        <v>215</v>
      </c>
      <c r="G7" s="267"/>
      <c r="H7" s="267"/>
      <c r="I7" s="267"/>
      <c r="J7" s="267"/>
      <c r="K7" s="267"/>
      <c r="L7" s="267" t="s">
        <v>145</v>
      </c>
    </row>
    <row r="8" spans="1:21" ht="15.75" customHeight="1" x14ac:dyDescent="0.3">
      <c r="A8" s="266"/>
      <c r="B8" s="267"/>
      <c r="C8" s="267"/>
      <c r="D8" s="267"/>
      <c r="E8" s="267"/>
      <c r="F8" s="267" t="s">
        <v>156</v>
      </c>
      <c r="G8" s="267" t="s">
        <v>157</v>
      </c>
      <c r="H8" s="267"/>
      <c r="I8" s="267"/>
      <c r="J8" s="267"/>
      <c r="K8" s="267"/>
      <c r="L8" s="267"/>
    </row>
    <row r="9" spans="1:21" ht="15.6" x14ac:dyDescent="0.3">
      <c r="A9" s="266"/>
      <c r="B9" s="267"/>
      <c r="C9" s="267"/>
      <c r="D9" s="267"/>
      <c r="E9" s="267"/>
      <c r="F9" s="267"/>
      <c r="G9" s="121" t="s">
        <v>226</v>
      </c>
      <c r="H9" s="121" t="s">
        <v>257</v>
      </c>
      <c r="I9" s="121" t="s">
        <v>315</v>
      </c>
      <c r="J9" s="121">
        <v>2024</v>
      </c>
      <c r="K9" s="121">
        <v>2025</v>
      </c>
      <c r="L9" s="267"/>
    </row>
    <row r="10" spans="1:21" ht="15.6" x14ac:dyDescent="0.3">
      <c r="A10" s="93">
        <v>1</v>
      </c>
      <c r="B10" s="94">
        <v>2</v>
      </c>
      <c r="C10" s="94">
        <v>3</v>
      </c>
      <c r="D10" s="94">
        <v>4</v>
      </c>
      <c r="E10" s="94">
        <v>5</v>
      </c>
      <c r="F10" s="94">
        <v>6</v>
      </c>
      <c r="G10" s="94">
        <v>7</v>
      </c>
      <c r="H10" s="94">
        <v>8</v>
      </c>
      <c r="I10" s="94">
        <v>9</v>
      </c>
      <c r="J10" s="94">
        <v>10</v>
      </c>
      <c r="K10" s="94">
        <v>11</v>
      </c>
      <c r="L10" s="94">
        <v>12</v>
      </c>
    </row>
    <row r="11" spans="1:21" ht="42.75" customHeight="1" x14ac:dyDescent="0.3">
      <c r="A11" s="264" t="s">
        <v>169</v>
      </c>
      <c r="B11" s="264"/>
      <c r="C11" s="264"/>
      <c r="D11" s="264"/>
      <c r="E11" s="264"/>
      <c r="F11" s="264"/>
      <c r="G11" s="264"/>
      <c r="H11" s="264"/>
      <c r="I11" s="264"/>
      <c r="J11" s="264"/>
      <c r="K11" s="264"/>
      <c r="L11" s="264"/>
      <c r="M11" s="95"/>
      <c r="N11" s="95"/>
      <c r="O11" s="95"/>
      <c r="P11" s="95"/>
      <c r="Q11" s="95"/>
      <c r="R11" s="95"/>
      <c r="S11" s="95"/>
    </row>
    <row r="12" spans="1:21" s="100" customFormat="1" ht="177" customHeight="1" x14ac:dyDescent="0.3">
      <c r="A12" s="122" t="s">
        <v>146</v>
      </c>
      <c r="B12" s="96" t="s">
        <v>192</v>
      </c>
      <c r="C12" s="124" t="s">
        <v>193</v>
      </c>
      <c r="D12" s="124" t="s">
        <v>160</v>
      </c>
      <c r="E12" s="124" t="s">
        <v>158</v>
      </c>
      <c r="F12" s="97">
        <f t="shared" ref="F12:F44" si="0">G12+H12+I12+J12+K12</f>
        <v>94658817.25</v>
      </c>
      <c r="G12" s="97">
        <f>SUM(G13:G33)-G27-G28-G30-G31</f>
        <v>18262534.02</v>
      </c>
      <c r="H12" s="97">
        <f t="shared" ref="H12:I12" si="1">SUM(H13:H33)-H27-H28-H30-H31</f>
        <v>24980532.59</v>
      </c>
      <c r="I12" s="97">
        <f t="shared" si="1"/>
        <v>31419346.640000004</v>
      </c>
      <c r="J12" s="97">
        <f>SUM(J13:J33)-J27-J28-J30-J31</f>
        <v>19996404</v>
      </c>
      <c r="K12" s="97"/>
      <c r="L12" s="124" t="s">
        <v>224</v>
      </c>
      <c r="M12" s="99"/>
      <c r="N12" s="99"/>
    </row>
    <row r="13" spans="1:21" s="100" customFormat="1" ht="186" customHeight="1" x14ac:dyDescent="0.3">
      <c r="A13" s="122" t="s">
        <v>7</v>
      </c>
      <c r="B13" s="123" t="s">
        <v>159</v>
      </c>
      <c r="C13" s="124" t="s">
        <v>194</v>
      </c>
      <c r="D13" s="124">
        <v>2021</v>
      </c>
      <c r="E13" s="124" t="s">
        <v>158</v>
      </c>
      <c r="F13" s="97">
        <f t="shared" si="0"/>
        <v>2397486.0299999998</v>
      </c>
      <c r="G13" s="97">
        <f>1987239.15+410246.88</f>
        <v>2397486.0299999998</v>
      </c>
      <c r="H13" s="97"/>
      <c r="I13" s="97"/>
      <c r="J13" s="97"/>
      <c r="K13" s="98"/>
      <c r="L13" s="124" t="s">
        <v>163</v>
      </c>
      <c r="M13" s="99"/>
    </row>
    <row r="14" spans="1:21" s="100" customFormat="1" ht="180" customHeight="1" x14ac:dyDescent="0.3">
      <c r="A14" s="122" t="s">
        <v>8</v>
      </c>
      <c r="B14" s="96" t="s">
        <v>147</v>
      </c>
      <c r="C14" s="124" t="s">
        <v>195</v>
      </c>
      <c r="D14" s="124" t="s">
        <v>160</v>
      </c>
      <c r="E14" s="124" t="s">
        <v>158</v>
      </c>
      <c r="F14" s="97">
        <f t="shared" si="0"/>
        <v>1007700</v>
      </c>
      <c r="G14" s="97">
        <f>104000+216000</f>
        <v>320000</v>
      </c>
      <c r="H14" s="97">
        <f>280300-139900</f>
        <v>140400</v>
      </c>
      <c r="I14" s="97">
        <v>226000</v>
      </c>
      <c r="J14" s="97">
        <v>321300</v>
      </c>
      <c r="K14" s="98"/>
      <c r="L14" s="124" t="s">
        <v>148</v>
      </c>
    </row>
    <row r="15" spans="1:21" s="101" customFormat="1" ht="173.25" customHeight="1" x14ac:dyDescent="0.3">
      <c r="A15" s="122" t="s">
        <v>135</v>
      </c>
      <c r="B15" s="96" t="s">
        <v>161</v>
      </c>
      <c r="C15" s="124" t="s">
        <v>188</v>
      </c>
      <c r="D15" s="124" t="s">
        <v>160</v>
      </c>
      <c r="E15" s="124" t="s">
        <v>260</v>
      </c>
      <c r="F15" s="97">
        <f t="shared" si="0"/>
        <v>48998011.469999999</v>
      </c>
      <c r="G15" s="97">
        <f>356640+388175.4+1295277.12+51349.35+31648+2574682+510188.88+3170036.13+61238.66+80500</f>
        <v>8519735.5399999991</v>
      </c>
      <c r="H15" s="97">
        <f>10963592.04</f>
        <v>10963592.039999999</v>
      </c>
      <c r="I15" s="97">
        <v>14122383.890000001</v>
      </c>
      <c r="J15" s="97">
        <f>15458300-66000</f>
        <v>15392300</v>
      </c>
      <c r="K15" s="98"/>
      <c r="L15" s="124" t="s">
        <v>267</v>
      </c>
    </row>
    <row r="16" spans="1:21" s="100" customFormat="1" ht="165.75" customHeight="1" x14ac:dyDescent="0.3">
      <c r="A16" s="122" t="s">
        <v>136</v>
      </c>
      <c r="B16" s="96" t="s">
        <v>182</v>
      </c>
      <c r="C16" s="124" t="s">
        <v>184</v>
      </c>
      <c r="D16" s="124" t="s">
        <v>160</v>
      </c>
      <c r="E16" s="124" t="s">
        <v>158</v>
      </c>
      <c r="F16" s="97">
        <f t="shared" si="0"/>
        <v>11088909.82</v>
      </c>
      <c r="G16" s="97">
        <f>1001934.24+2373058.75</f>
        <v>3374992.99</v>
      </c>
      <c r="H16" s="97">
        <v>4229517.16</v>
      </c>
      <c r="I16" s="97">
        <v>3484399.67</v>
      </c>
      <c r="J16" s="97"/>
      <c r="K16" s="98"/>
      <c r="L16" s="124" t="s">
        <v>150</v>
      </c>
    </row>
    <row r="17" spans="1:12" s="100" customFormat="1" ht="163.5" customHeight="1" x14ac:dyDescent="0.3">
      <c r="A17" s="122" t="s">
        <v>140</v>
      </c>
      <c r="B17" s="102" t="s">
        <v>138</v>
      </c>
      <c r="C17" s="124" t="s">
        <v>185</v>
      </c>
      <c r="D17" s="124" t="s">
        <v>160</v>
      </c>
      <c r="E17" s="124" t="s">
        <v>158</v>
      </c>
      <c r="F17" s="97">
        <f t="shared" si="0"/>
        <v>2000798.3200000003</v>
      </c>
      <c r="G17" s="97">
        <f>279045.25+67358.15+483666.13+115520.03</f>
        <v>945589.56</v>
      </c>
      <c r="H17" s="97">
        <v>613277.16</v>
      </c>
      <c r="I17" s="97">
        <v>212331.6</v>
      </c>
      <c r="J17" s="97">
        <v>229600</v>
      </c>
      <c r="K17" s="98"/>
      <c r="L17" s="124" t="s">
        <v>162</v>
      </c>
    </row>
    <row r="18" spans="1:12" s="100" customFormat="1" ht="177" customHeight="1" x14ac:dyDescent="0.3">
      <c r="A18" s="122" t="s">
        <v>141</v>
      </c>
      <c r="B18" s="102" t="s">
        <v>165</v>
      </c>
      <c r="C18" s="124" t="s">
        <v>196</v>
      </c>
      <c r="D18" s="124" t="s">
        <v>160</v>
      </c>
      <c r="E18" s="124" t="s">
        <v>158</v>
      </c>
      <c r="F18" s="97">
        <f t="shared" si="0"/>
        <v>22700</v>
      </c>
      <c r="G18" s="97">
        <v>22700</v>
      </c>
      <c r="H18" s="97"/>
      <c r="I18" s="97"/>
      <c r="J18" s="97"/>
      <c r="K18" s="98"/>
      <c r="L18" s="124" t="s">
        <v>216</v>
      </c>
    </row>
    <row r="19" spans="1:12" s="100" customFormat="1" ht="174" customHeight="1" x14ac:dyDescent="0.3">
      <c r="A19" s="122" t="s">
        <v>183</v>
      </c>
      <c r="B19" s="123" t="s">
        <v>333</v>
      </c>
      <c r="C19" s="124" t="s">
        <v>197</v>
      </c>
      <c r="D19" s="124" t="s">
        <v>160</v>
      </c>
      <c r="E19" s="124" t="s">
        <v>158</v>
      </c>
      <c r="F19" s="97">
        <f>G19+H19+I19+J19+K19</f>
        <v>849808.8</v>
      </c>
      <c r="G19" s="97">
        <v>267088.8</v>
      </c>
      <c r="H19" s="97"/>
      <c r="I19" s="97"/>
      <c r="J19" s="97">
        <f>582720</f>
        <v>582720</v>
      </c>
      <c r="K19" s="98"/>
      <c r="L19" s="124" t="s">
        <v>219</v>
      </c>
    </row>
    <row r="20" spans="1:12" s="100" customFormat="1" ht="141" customHeight="1" x14ac:dyDescent="0.3">
      <c r="A20" s="122" t="s">
        <v>187</v>
      </c>
      <c r="B20" s="123" t="s">
        <v>309</v>
      </c>
      <c r="C20" s="124" t="s">
        <v>198</v>
      </c>
      <c r="D20" s="124" t="s">
        <v>160</v>
      </c>
      <c r="E20" s="124" t="s">
        <v>158</v>
      </c>
      <c r="F20" s="97">
        <f t="shared" si="0"/>
        <v>577951.19999999995</v>
      </c>
      <c r="G20" s="97">
        <f>49000+149501.2</f>
        <v>198501.2</v>
      </c>
      <c r="H20" s="97">
        <v>179100</v>
      </c>
      <c r="I20" s="97">
        <v>98550</v>
      </c>
      <c r="J20" s="97">
        <f>99000+2800</f>
        <v>101800</v>
      </c>
      <c r="K20" s="98"/>
      <c r="L20" s="124" t="s">
        <v>214</v>
      </c>
    </row>
    <row r="21" spans="1:12" s="100" customFormat="1" ht="180" customHeight="1" x14ac:dyDescent="0.3">
      <c r="A21" s="122" t="s">
        <v>213</v>
      </c>
      <c r="B21" s="123" t="s">
        <v>272</v>
      </c>
      <c r="C21" s="124" t="s">
        <v>198</v>
      </c>
      <c r="D21" s="124" t="s">
        <v>259</v>
      </c>
      <c r="E21" s="124" t="s">
        <v>158</v>
      </c>
      <c r="F21" s="97">
        <f t="shared" si="0"/>
        <v>15724846</v>
      </c>
      <c r="G21" s="97">
        <v>0</v>
      </c>
      <c r="H21" s="97">
        <v>7322467.1799999997</v>
      </c>
      <c r="I21" s="97">
        <v>8402378.8200000003</v>
      </c>
      <c r="J21" s="97"/>
      <c r="K21" s="98"/>
      <c r="L21" s="124" t="s">
        <v>217</v>
      </c>
    </row>
    <row r="22" spans="1:12" s="100" customFormat="1" ht="142.5" customHeight="1" x14ac:dyDescent="0.3">
      <c r="A22" s="122" t="s">
        <v>228</v>
      </c>
      <c r="B22" s="123" t="s">
        <v>231</v>
      </c>
      <c r="C22" s="124" t="s">
        <v>198</v>
      </c>
      <c r="D22" s="124">
        <v>2022</v>
      </c>
      <c r="E22" s="124" t="s">
        <v>158</v>
      </c>
      <c r="F22" s="97">
        <f t="shared" si="0"/>
        <v>787240</v>
      </c>
      <c r="G22" s="97"/>
      <c r="H22" s="97">
        <v>787240</v>
      </c>
      <c r="I22" s="97"/>
      <c r="J22" s="97"/>
      <c r="K22" s="98"/>
      <c r="L22" s="124" t="s">
        <v>229</v>
      </c>
    </row>
    <row r="23" spans="1:12" s="100" customFormat="1" ht="161.25" customHeight="1" x14ac:dyDescent="0.3">
      <c r="A23" s="103" t="s">
        <v>241</v>
      </c>
      <c r="B23" s="96" t="s">
        <v>311</v>
      </c>
      <c r="C23" s="124" t="s">
        <v>201</v>
      </c>
      <c r="D23" s="124" t="s">
        <v>160</v>
      </c>
      <c r="E23" s="124" t="s">
        <v>158</v>
      </c>
      <c r="F23" s="97">
        <f t="shared" si="0"/>
        <v>5939879.29</v>
      </c>
      <c r="G23" s="97">
        <f>53865.84+196134.16</f>
        <v>250000</v>
      </c>
      <c r="H23" s="97">
        <v>490046</v>
      </c>
      <c r="I23" s="97">
        <v>2699833.29</v>
      </c>
      <c r="J23" s="97">
        <v>2500000</v>
      </c>
      <c r="K23" s="98"/>
      <c r="L23" s="124" t="s">
        <v>240</v>
      </c>
    </row>
    <row r="24" spans="1:12" s="100" customFormat="1" ht="121.5" customHeight="1" x14ac:dyDescent="0.3">
      <c r="A24" s="103" t="s">
        <v>242</v>
      </c>
      <c r="B24" s="96" t="s">
        <v>236</v>
      </c>
      <c r="C24" s="124" t="s">
        <v>206</v>
      </c>
      <c r="D24" s="124">
        <v>2022</v>
      </c>
      <c r="E24" s="124" t="s">
        <v>158</v>
      </c>
      <c r="F24" s="97">
        <f t="shared" si="0"/>
        <v>104999.29</v>
      </c>
      <c r="G24" s="97"/>
      <c r="H24" s="97">
        <v>104999.29</v>
      </c>
      <c r="I24" s="97"/>
      <c r="J24" s="97"/>
      <c r="K24" s="98"/>
      <c r="L24" s="124" t="s">
        <v>237</v>
      </c>
    </row>
    <row r="25" spans="1:12" s="100" customFormat="1" ht="184.5" customHeight="1" x14ac:dyDescent="0.3">
      <c r="A25" s="103" t="s">
        <v>243</v>
      </c>
      <c r="B25" s="96" t="s">
        <v>178</v>
      </c>
      <c r="C25" s="124" t="s">
        <v>194</v>
      </c>
      <c r="D25" s="124" t="s">
        <v>160</v>
      </c>
      <c r="E25" s="124" t="s">
        <v>158</v>
      </c>
      <c r="F25" s="97">
        <f t="shared" si="0"/>
        <v>548894.74</v>
      </c>
      <c r="G25" s="97">
        <f>23205+308920.11+216769.63</f>
        <v>548894.74</v>
      </c>
      <c r="H25" s="97"/>
      <c r="I25" s="97"/>
      <c r="J25" s="97"/>
      <c r="K25" s="124"/>
      <c r="L25" s="124" t="s">
        <v>151</v>
      </c>
    </row>
    <row r="26" spans="1:12" s="100" customFormat="1" ht="148.5" customHeight="1" x14ac:dyDescent="0.3">
      <c r="A26" s="103" t="s">
        <v>244</v>
      </c>
      <c r="B26" s="96" t="s">
        <v>271</v>
      </c>
      <c r="C26" s="253" t="s">
        <v>199</v>
      </c>
      <c r="D26" s="253" t="s">
        <v>160</v>
      </c>
      <c r="E26" s="253" t="s">
        <v>158</v>
      </c>
      <c r="F26" s="97">
        <f t="shared" si="0"/>
        <v>2215240.0300000003</v>
      </c>
      <c r="G26" s="97">
        <f>197667.6+503746+498270.77+9187.14+48980.04+49899.75+49855+10038.86+49900</f>
        <v>1417545.1600000001</v>
      </c>
      <c r="H26" s="97">
        <v>149893.76000000001</v>
      </c>
      <c r="I26" s="97">
        <f>344254.99+303546.12</f>
        <v>647801.11</v>
      </c>
      <c r="J26" s="97"/>
      <c r="K26" s="124"/>
      <c r="L26" s="253" t="s">
        <v>239</v>
      </c>
    </row>
    <row r="27" spans="1:12" s="132" customFormat="1" ht="102" customHeight="1" x14ac:dyDescent="0.3">
      <c r="A27" s="128" t="s">
        <v>269</v>
      </c>
      <c r="B27" s="129" t="s">
        <v>297</v>
      </c>
      <c r="C27" s="254"/>
      <c r="D27" s="254"/>
      <c r="E27" s="254"/>
      <c r="F27" s="131">
        <f t="shared" si="0"/>
        <v>344254.99</v>
      </c>
      <c r="G27" s="131">
        <v>0</v>
      </c>
      <c r="H27" s="131">
        <v>0</v>
      </c>
      <c r="I27" s="131">
        <v>344254.99</v>
      </c>
      <c r="J27" s="131"/>
      <c r="K27" s="130"/>
      <c r="L27" s="254"/>
    </row>
    <row r="28" spans="1:12" s="132" customFormat="1" ht="90.75" customHeight="1" x14ac:dyDescent="0.3">
      <c r="A28" s="128" t="s">
        <v>270</v>
      </c>
      <c r="B28" s="129" t="s">
        <v>273</v>
      </c>
      <c r="C28" s="255"/>
      <c r="D28" s="255"/>
      <c r="E28" s="255"/>
      <c r="F28" s="131">
        <f t="shared" si="0"/>
        <v>303546.12</v>
      </c>
      <c r="G28" s="131">
        <v>0</v>
      </c>
      <c r="H28" s="131">
        <v>0</v>
      </c>
      <c r="I28" s="131">
        <v>303546.12</v>
      </c>
      <c r="J28" s="131"/>
      <c r="K28" s="130"/>
      <c r="L28" s="255"/>
    </row>
    <row r="29" spans="1:12" s="100" customFormat="1" ht="91.95" customHeight="1" x14ac:dyDescent="0.3">
      <c r="A29" s="257" t="s">
        <v>245</v>
      </c>
      <c r="B29" s="96" t="s">
        <v>308</v>
      </c>
      <c r="C29" s="253" t="s">
        <v>206</v>
      </c>
      <c r="D29" s="253" t="s">
        <v>317</v>
      </c>
      <c r="E29" s="253" t="s">
        <v>158</v>
      </c>
      <c r="F29" s="97">
        <f t="shared" si="0"/>
        <v>2189490</v>
      </c>
      <c r="G29" s="97"/>
      <c r="H29" s="97"/>
      <c r="I29" s="97">
        <f>1237540+180750</f>
        <v>1418290</v>
      </c>
      <c r="J29" s="97">
        <f>771200</f>
        <v>771200</v>
      </c>
      <c r="K29" s="124"/>
      <c r="L29" s="253" t="s">
        <v>286</v>
      </c>
    </row>
    <row r="30" spans="1:12" s="100" customFormat="1" ht="28.2" customHeight="1" x14ac:dyDescent="0.3">
      <c r="A30" s="258"/>
      <c r="B30" s="96" t="s">
        <v>307</v>
      </c>
      <c r="C30" s="254"/>
      <c r="D30" s="254"/>
      <c r="E30" s="254"/>
      <c r="F30" s="131">
        <f t="shared" si="0"/>
        <v>1237540</v>
      </c>
      <c r="G30" s="131"/>
      <c r="H30" s="131"/>
      <c r="I30" s="131">
        <v>1237540</v>
      </c>
      <c r="J30" s="131"/>
      <c r="K30" s="130"/>
      <c r="L30" s="254"/>
    </row>
    <row r="31" spans="1:12" s="100" customFormat="1" ht="78" x14ac:dyDescent="0.3">
      <c r="A31" s="259"/>
      <c r="B31" s="96" t="s">
        <v>322</v>
      </c>
      <c r="C31" s="255"/>
      <c r="D31" s="255"/>
      <c r="E31" s="255"/>
      <c r="F31" s="131">
        <f t="shared" si="0"/>
        <v>951950</v>
      </c>
      <c r="G31" s="131"/>
      <c r="H31" s="131"/>
      <c r="I31" s="131">
        <v>180750</v>
      </c>
      <c r="J31" s="131">
        <v>771200</v>
      </c>
      <c r="K31" s="130"/>
      <c r="L31" s="255"/>
    </row>
    <row r="32" spans="1:12" s="100" customFormat="1" ht="99.75" customHeight="1" x14ac:dyDescent="0.3">
      <c r="A32" s="103" t="s">
        <v>246</v>
      </c>
      <c r="B32" s="96" t="s">
        <v>288</v>
      </c>
      <c r="C32" s="124" t="s">
        <v>206</v>
      </c>
      <c r="D32" s="124" t="s">
        <v>317</v>
      </c>
      <c r="E32" s="124" t="s">
        <v>158</v>
      </c>
      <c r="F32" s="97">
        <f t="shared" si="0"/>
        <v>97484</v>
      </c>
      <c r="G32" s="97"/>
      <c r="H32" s="97"/>
      <c r="I32" s="97">
        <v>0</v>
      </c>
      <c r="J32" s="97">
        <v>97484</v>
      </c>
      <c r="K32" s="124"/>
      <c r="L32" s="124" t="s">
        <v>238</v>
      </c>
    </row>
    <row r="33" spans="1:14" s="100" customFormat="1" ht="111" customHeight="1" x14ac:dyDescent="0.3">
      <c r="A33" s="103" t="s">
        <v>300</v>
      </c>
      <c r="B33" s="96" t="s">
        <v>305</v>
      </c>
      <c r="C33" s="124" t="s">
        <v>302</v>
      </c>
      <c r="D33" s="124">
        <v>2023</v>
      </c>
      <c r="E33" s="124" t="s">
        <v>158</v>
      </c>
      <c r="F33" s="97">
        <f t="shared" si="0"/>
        <v>107378.26</v>
      </c>
      <c r="G33" s="97"/>
      <c r="H33" s="97"/>
      <c r="I33" s="97">
        <v>107378.26</v>
      </c>
      <c r="J33" s="97"/>
      <c r="K33" s="124"/>
      <c r="L33" s="124" t="s">
        <v>301</v>
      </c>
    </row>
    <row r="34" spans="1:14" s="100" customFormat="1" ht="145.94999999999999" customHeight="1" x14ac:dyDescent="0.3">
      <c r="A34" s="103" t="s">
        <v>152</v>
      </c>
      <c r="B34" s="96" t="s">
        <v>166</v>
      </c>
      <c r="C34" s="124" t="s">
        <v>202</v>
      </c>
      <c r="D34" s="124" t="s">
        <v>160</v>
      </c>
      <c r="E34" s="124" t="s">
        <v>158</v>
      </c>
      <c r="F34" s="97">
        <f t="shared" si="0"/>
        <v>30541478.629999999</v>
      </c>
      <c r="G34" s="97">
        <f>SUM(G35:G40)</f>
        <v>5875027.1199999992</v>
      </c>
      <c r="H34" s="97">
        <f t="shared" ref="H34:I34" si="2">SUM(H35:H40)</f>
        <v>6557139.1799999997</v>
      </c>
      <c r="I34" s="97">
        <f t="shared" si="2"/>
        <v>7767812.330000001</v>
      </c>
      <c r="J34" s="97">
        <f>SUM(J35:J40)</f>
        <v>10341500</v>
      </c>
      <c r="K34" s="98"/>
      <c r="L34" s="124" t="s">
        <v>164</v>
      </c>
      <c r="M34" s="99"/>
    </row>
    <row r="35" spans="1:14" s="100" customFormat="1" ht="196.5" customHeight="1" x14ac:dyDescent="0.3">
      <c r="A35" s="103" t="s">
        <v>10</v>
      </c>
      <c r="B35" s="96" t="s">
        <v>306</v>
      </c>
      <c r="C35" s="124" t="s">
        <v>202</v>
      </c>
      <c r="D35" s="124" t="s">
        <v>160</v>
      </c>
      <c r="E35" s="124" t="s">
        <v>158</v>
      </c>
      <c r="F35" s="97">
        <f t="shared" si="0"/>
        <v>3396547.5700000003</v>
      </c>
      <c r="G35" s="97">
        <v>606430.43000000005</v>
      </c>
      <c r="H35" s="97">
        <f>594947.64</f>
        <v>594947.64</v>
      </c>
      <c r="I35" s="97">
        <v>795169.5</v>
      </c>
      <c r="J35" s="97">
        <v>1400000</v>
      </c>
      <c r="K35" s="98"/>
      <c r="L35" s="124" t="s">
        <v>218</v>
      </c>
    </row>
    <row r="36" spans="1:14" s="100" customFormat="1" ht="207" customHeight="1" x14ac:dyDescent="0.3">
      <c r="A36" s="103" t="s">
        <v>11</v>
      </c>
      <c r="B36" s="96" t="s">
        <v>330</v>
      </c>
      <c r="C36" s="124" t="s">
        <v>202</v>
      </c>
      <c r="D36" s="124" t="s">
        <v>160</v>
      </c>
      <c r="E36" s="124" t="s">
        <v>158</v>
      </c>
      <c r="F36" s="97">
        <f t="shared" si="0"/>
        <v>23944295.509999998</v>
      </c>
      <c r="G36" s="97">
        <f>3343391.45+812509.18+17820.81+460457.73+156234.01+5000</f>
        <v>4795413.18</v>
      </c>
      <c r="H36" s="97">
        <f>5040652.68</f>
        <v>5040652.68</v>
      </c>
      <c r="I36" s="97">
        <v>6130529.6500000004</v>
      </c>
      <c r="J36" s="97">
        <f>6952700+5000+1020000</f>
        <v>7977700</v>
      </c>
      <c r="K36" s="98"/>
      <c r="L36" s="124" t="s">
        <v>221</v>
      </c>
    </row>
    <row r="37" spans="1:14" s="100" customFormat="1" ht="161.4" customHeight="1" x14ac:dyDescent="0.3">
      <c r="A37" s="103" t="s">
        <v>12</v>
      </c>
      <c r="B37" s="96" t="s">
        <v>168</v>
      </c>
      <c r="C37" s="124" t="s">
        <v>202</v>
      </c>
      <c r="D37" s="124" t="s">
        <v>160</v>
      </c>
      <c r="E37" s="124" t="s">
        <v>158</v>
      </c>
      <c r="F37" s="97">
        <f t="shared" si="0"/>
        <v>130811.35</v>
      </c>
      <c r="G37" s="97">
        <v>42590.34</v>
      </c>
      <c r="H37" s="97">
        <f>36817.07</f>
        <v>36817.07</v>
      </c>
      <c r="I37" s="97">
        <v>23303.94</v>
      </c>
      <c r="J37" s="97">
        <v>28100</v>
      </c>
      <c r="K37" s="98"/>
      <c r="L37" s="124" t="s">
        <v>148</v>
      </c>
    </row>
    <row r="38" spans="1:14" s="100" customFormat="1" ht="162" customHeight="1" x14ac:dyDescent="0.3">
      <c r="A38" s="103" t="s">
        <v>247</v>
      </c>
      <c r="B38" s="96" t="s">
        <v>161</v>
      </c>
      <c r="C38" s="124" t="s">
        <v>202</v>
      </c>
      <c r="D38" s="124" t="s">
        <v>160</v>
      </c>
      <c r="E38" s="124" t="s">
        <v>158</v>
      </c>
      <c r="F38" s="97">
        <f t="shared" si="0"/>
        <v>2576727.7000000002</v>
      </c>
      <c r="G38" s="97">
        <f>100000+38010.11+268247.5+4547.68+19787.88</f>
        <v>430593.17</v>
      </c>
      <c r="H38" s="97">
        <f>685155.79</f>
        <v>685155.79</v>
      </c>
      <c r="I38" s="97">
        <v>624278.74</v>
      </c>
      <c r="J38" s="97">
        <f>836700</f>
        <v>836700</v>
      </c>
      <c r="K38" s="98"/>
      <c r="L38" s="124" t="s">
        <v>149</v>
      </c>
    </row>
    <row r="39" spans="1:14" s="100" customFormat="1" ht="162.75" customHeight="1" x14ac:dyDescent="0.3">
      <c r="A39" s="103" t="s">
        <v>248</v>
      </c>
      <c r="B39" s="123" t="s">
        <v>222</v>
      </c>
      <c r="C39" s="124" t="s">
        <v>208</v>
      </c>
      <c r="D39" s="124" t="s">
        <v>160</v>
      </c>
      <c r="E39" s="124" t="s">
        <v>158</v>
      </c>
      <c r="F39" s="97">
        <f t="shared" si="0"/>
        <v>377100</v>
      </c>
      <c r="G39" s="97"/>
      <c r="H39" s="97">
        <f>179100</f>
        <v>179100</v>
      </c>
      <c r="I39" s="97">
        <v>99000</v>
      </c>
      <c r="J39" s="97">
        <f>99000</f>
        <v>99000</v>
      </c>
      <c r="K39" s="98"/>
      <c r="L39" s="124" t="s">
        <v>214</v>
      </c>
    </row>
    <row r="40" spans="1:14" s="100" customFormat="1" ht="138" customHeight="1" x14ac:dyDescent="0.3">
      <c r="A40" s="103" t="s">
        <v>255</v>
      </c>
      <c r="B40" s="123" t="s">
        <v>256</v>
      </c>
      <c r="C40" s="124" t="s">
        <v>208</v>
      </c>
      <c r="D40" s="124" t="s">
        <v>263</v>
      </c>
      <c r="E40" s="124" t="s">
        <v>158</v>
      </c>
      <c r="F40" s="97">
        <f t="shared" si="0"/>
        <v>115996.5</v>
      </c>
      <c r="G40" s="97"/>
      <c r="H40" s="97">
        <f>20466</f>
        <v>20466</v>
      </c>
      <c r="I40" s="97">
        <v>95530.5</v>
      </c>
      <c r="J40" s="97"/>
      <c r="K40" s="98"/>
      <c r="L40" s="124" t="s">
        <v>229</v>
      </c>
    </row>
    <row r="41" spans="1:14" s="100" customFormat="1" ht="182.25" customHeight="1" x14ac:dyDescent="0.3">
      <c r="A41" s="261" t="s">
        <v>154</v>
      </c>
      <c r="B41" s="262" t="s">
        <v>142</v>
      </c>
      <c r="C41" s="124" t="s">
        <v>199</v>
      </c>
      <c r="D41" s="263" t="s">
        <v>160</v>
      </c>
      <c r="E41" s="263" t="s">
        <v>158</v>
      </c>
      <c r="F41" s="97">
        <f t="shared" si="0"/>
        <v>1287037.55</v>
      </c>
      <c r="G41" s="97">
        <f>138900+30600</f>
        <v>169500</v>
      </c>
      <c r="H41" s="97">
        <f>461300+410400-29700-35500</f>
        <v>806500</v>
      </c>
      <c r="I41" s="97">
        <v>311037.55</v>
      </c>
      <c r="J41" s="97"/>
      <c r="K41" s="124"/>
      <c r="L41" s="263" t="s">
        <v>153</v>
      </c>
    </row>
    <row r="42" spans="1:14" s="100" customFormat="1" ht="186.75" customHeight="1" x14ac:dyDescent="0.3">
      <c r="A42" s="261"/>
      <c r="B42" s="262"/>
      <c r="C42" s="124" t="s">
        <v>200</v>
      </c>
      <c r="D42" s="263"/>
      <c r="E42" s="263"/>
      <c r="F42" s="97">
        <f t="shared" si="0"/>
        <v>143285.29</v>
      </c>
      <c r="G42" s="97">
        <f>23659+5019.46+17500</f>
        <v>46178.46</v>
      </c>
      <c r="H42" s="97">
        <f>13165.6</f>
        <v>13165.6</v>
      </c>
      <c r="I42" s="97">
        <f>37000+15000+244000-212058.77</f>
        <v>83941.23000000001</v>
      </c>
      <c r="J42" s="97"/>
      <c r="K42" s="124"/>
      <c r="L42" s="263"/>
    </row>
    <row r="43" spans="1:14" s="100" customFormat="1" ht="184.5" customHeight="1" x14ac:dyDescent="0.3">
      <c r="A43" s="103" t="s">
        <v>249</v>
      </c>
      <c r="B43" s="104" t="s">
        <v>139</v>
      </c>
      <c r="C43" s="105" t="s">
        <v>209</v>
      </c>
      <c r="D43" s="124" t="s">
        <v>210</v>
      </c>
      <c r="E43" s="124" t="s">
        <v>158</v>
      </c>
      <c r="F43" s="97">
        <f t="shared" si="0"/>
        <v>108200</v>
      </c>
      <c r="G43" s="97">
        <v>108200</v>
      </c>
      <c r="H43" s="97">
        <v>0</v>
      </c>
      <c r="I43" s="97">
        <v>0</v>
      </c>
      <c r="J43" s="97"/>
      <c r="K43" s="124"/>
      <c r="L43" s="124" t="s">
        <v>220</v>
      </c>
    </row>
    <row r="44" spans="1:14" s="100" customFormat="1" ht="219" customHeight="1" x14ac:dyDescent="0.3">
      <c r="A44" s="103" t="s">
        <v>250</v>
      </c>
      <c r="B44" s="123" t="s">
        <v>143</v>
      </c>
      <c r="C44" s="105" t="s">
        <v>227</v>
      </c>
      <c r="D44" s="124" t="s">
        <v>210</v>
      </c>
      <c r="E44" s="124" t="s">
        <v>158</v>
      </c>
      <c r="F44" s="97">
        <f t="shared" si="0"/>
        <v>232560</v>
      </c>
      <c r="G44" s="97">
        <v>232560</v>
      </c>
      <c r="H44" s="97">
        <v>0</v>
      </c>
      <c r="I44" s="97"/>
      <c r="J44" s="97"/>
      <c r="K44" s="124"/>
      <c r="L44" s="124" t="s">
        <v>225</v>
      </c>
      <c r="N44" s="106"/>
    </row>
    <row r="45" spans="1:14" s="100" customFormat="1" ht="171.75" customHeight="1" x14ac:dyDescent="0.3">
      <c r="A45" s="122" t="s">
        <v>251</v>
      </c>
      <c r="B45" s="96" t="s">
        <v>283</v>
      </c>
      <c r="C45" s="124" t="s">
        <v>211</v>
      </c>
      <c r="D45" s="124" t="s">
        <v>318</v>
      </c>
      <c r="E45" s="124" t="s">
        <v>158</v>
      </c>
      <c r="F45" s="97">
        <f>H45+I45+J45+K45</f>
        <v>12333425.84</v>
      </c>
      <c r="G45" s="97"/>
      <c r="H45" s="97">
        <f>H46+H48+H49</f>
        <v>520795.56</v>
      </c>
      <c r="I45" s="97">
        <f>I46+I48+I49+I50</f>
        <v>2885430.28</v>
      </c>
      <c r="J45" s="97">
        <f>J46+J47+J48+J49+J50+J51+J52</f>
        <v>8927200</v>
      </c>
      <c r="K45" s="98"/>
      <c r="L45" s="124" t="s">
        <v>212</v>
      </c>
      <c r="N45" s="106"/>
    </row>
    <row r="46" spans="1:14" s="100" customFormat="1" ht="124.5" customHeight="1" x14ac:dyDescent="0.3">
      <c r="A46" s="103" t="s">
        <v>90</v>
      </c>
      <c r="B46" s="96" t="s">
        <v>282</v>
      </c>
      <c r="C46" s="124" t="s">
        <v>211</v>
      </c>
      <c r="D46" s="124" t="s">
        <v>317</v>
      </c>
      <c r="E46" s="124" t="s">
        <v>158</v>
      </c>
      <c r="F46" s="97">
        <f t="shared" ref="F46:F52" si="3">H46+I46+J46</f>
        <v>1068296.44</v>
      </c>
      <c r="G46" s="97"/>
      <c r="H46" s="97">
        <f>520795.56</f>
        <v>520795.56</v>
      </c>
      <c r="I46" s="97">
        <v>547500.88</v>
      </c>
      <c r="J46" s="97"/>
      <c r="K46" s="98"/>
      <c r="L46" s="124" t="s">
        <v>281</v>
      </c>
      <c r="N46" s="106"/>
    </row>
    <row r="47" spans="1:14" s="100" customFormat="1" ht="124.5" customHeight="1" x14ac:dyDescent="0.3">
      <c r="A47" s="103" t="s">
        <v>284</v>
      </c>
      <c r="B47" s="96" t="s">
        <v>338</v>
      </c>
      <c r="C47" s="124" t="s">
        <v>211</v>
      </c>
      <c r="D47" s="124">
        <v>2024</v>
      </c>
      <c r="E47" s="124" t="s">
        <v>158</v>
      </c>
      <c r="F47" s="97">
        <f t="shared" si="3"/>
        <v>316000</v>
      </c>
      <c r="G47" s="97"/>
      <c r="H47" s="97"/>
      <c r="I47" s="97"/>
      <c r="J47" s="97">
        <v>316000</v>
      </c>
      <c r="K47" s="98"/>
      <c r="L47" s="124" t="s">
        <v>281</v>
      </c>
      <c r="N47" s="106"/>
    </row>
    <row r="48" spans="1:14" s="100" customFormat="1" ht="128.25" customHeight="1" x14ac:dyDescent="0.3">
      <c r="A48" s="103" t="s">
        <v>91</v>
      </c>
      <c r="B48" s="96" t="s">
        <v>182</v>
      </c>
      <c r="C48" s="124" t="s">
        <v>211</v>
      </c>
      <c r="D48" s="124" t="s">
        <v>317</v>
      </c>
      <c r="E48" s="124" t="s">
        <v>158</v>
      </c>
      <c r="F48" s="97">
        <f t="shared" si="3"/>
        <v>7256139.5999999996</v>
      </c>
      <c r="G48" s="97"/>
      <c r="H48" s="97"/>
      <c r="I48" s="97">
        <v>2256139.6</v>
      </c>
      <c r="J48" s="97">
        <v>5000000</v>
      </c>
      <c r="K48" s="98"/>
      <c r="L48" s="124" t="s">
        <v>150</v>
      </c>
      <c r="N48" s="106"/>
    </row>
    <row r="49" spans="1:14" s="100" customFormat="1" ht="128.25" customHeight="1" x14ac:dyDescent="0.3">
      <c r="A49" s="103" t="s">
        <v>126</v>
      </c>
      <c r="B49" s="96" t="s">
        <v>310</v>
      </c>
      <c r="C49" s="124" t="s">
        <v>211</v>
      </c>
      <c r="D49" s="124" t="s">
        <v>317</v>
      </c>
      <c r="E49" s="124" t="s">
        <v>158</v>
      </c>
      <c r="F49" s="97">
        <f t="shared" si="3"/>
        <v>1287295.3999999999</v>
      </c>
      <c r="G49" s="97"/>
      <c r="H49" s="97"/>
      <c r="I49" s="97">
        <f>28895.4</f>
        <v>28895.4</v>
      </c>
      <c r="J49" s="97">
        <v>1258400</v>
      </c>
      <c r="K49" s="98"/>
      <c r="L49" s="124" t="s">
        <v>299</v>
      </c>
      <c r="N49" s="106"/>
    </row>
    <row r="50" spans="1:14" s="100" customFormat="1" ht="128.25" customHeight="1" x14ac:dyDescent="0.3">
      <c r="A50" s="103" t="s">
        <v>92</v>
      </c>
      <c r="B50" s="96" t="s">
        <v>161</v>
      </c>
      <c r="C50" s="124" t="s">
        <v>211</v>
      </c>
      <c r="D50" s="124" t="s">
        <v>317</v>
      </c>
      <c r="E50" s="124" t="s">
        <v>158</v>
      </c>
      <c r="F50" s="97">
        <f t="shared" si="3"/>
        <v>2019694.4</v>
      </c>
      <c r="G50" s="97"/>
      <c r="H50" s="97"/>
      <c r="I50" s="97">
        <v>52894.400000000001</v>
      </c>
      <c r="J50" s="97">
        <v>1966800</v>
      </c>
      <c r="K50" s="98"/>
      <c r="L50" s="124" t="s">
        <v>149</v>
      </c>
      <c r="N50" s="106"/>
    </row>
    <row r="51" spans="1:14" s="100" customFormat="1" ht="128.25" customHeight="1" x14ac:dyDescent="0.3">
      <c r="A51" s="103" t="s">
        <v>93</v>
      </c>
      <c r="B51" s="96" t="s">
        <v>340</v>
      </c>
      <c r="C51" s="124" t="s">
        <v>211</v>
      </c>
      <c r="D51" s="124">
        <v>2024</v>
      </c>
      <c r="E51" s="124" t="s">
        <v>158</v>
      </c>
      <c r="F51" s="97">
        <f t="shared" si="3"/>
        <v>99000</v>
      </c>
      <c r="G51" s="97"/>
      <c r="H51" s="97"/>
      <c r="I51" s="97"/>
      <c r="J51" s="97">
        <v>99000</v>
      </c>
      <c r="K51" s="98"/>
      <c r="L51" s="124" t="s">
        <v>214</v>
      </c>
      <c r="N51" s="106"/>
    </row>
    <row r="52" spans="1:14" s="100" customFormat="1" ht="147" customHeight="1" x14ac:dyDescent="0.3">
      <c r="A52" s="103" t="s">
        <v>94</v>
      </c>
      <c r="B52" s="96" t="s">
        <v>334</v>
      </c>
      <c r="C52" s="124" t="s">
        <v>211</v>
      </c>
      <c r="D52" s="124">
        <v>2024</v>
      </c>
      <c r="E52" s="124" t="s">
        <v>158</v>
      </c>
      <c r="F52" s="97">
        <f t="shared" si="3"/>
        <v>287000</v>
      </c>
      <c r="G52" s="97"/>
      <c r="H52" s="97"/>
      <c r="I52" s="97"/>
      <c r="J52" s="97">
        <f>247000+40000</f>
        <v>287000</v>
      </c>
      <c r="K52" s="98"/>
      <c r="L52" s="124" t="s">
        <v>337</v>
      </c>
      <c r="N52" s="106"/>
    </row>
    <row r="53" spans="1:14" ht="23.25" customHeight="1" x14ac:dyDescent="0.3">
      <c r="A53" s="256" t="s">
        <v>223</v>
      </c>
      <c r="B53" s="256"/>
      <c r="C53" s="256"/>
      <c r="D53" s="256"/>
      <c r="E53" s="256"/>
      <c r="F53" s="256"/>
      <c r="G53" s="256"/>
      <c r="H53" s="256"/>
      <c r="I53" s="256"/>
      <c r="J53" s="256"/>
      <c r="K53" s="256"/>
      <c r="L53" s="256"/>
    </row>
    <row r="54" spans="1:14" s="100" customFormat="1" ht="175.5" customHeight="1" x14ac:dyDescent="0.3">
      <c r="A54" s="122" t="s">
        <v>146</v>
      </c>
      <c r="B54" s="96" t="s">
        <v>170</v>
      </c>
      <c r="C54" s="124" t="s">
        <v>193</v>
      </c>
      <c r="D54" s="124" t="s">
        <v>160</v>
      </c>
      <c r="E54" s="124" t="s">
        <v>280</v>
      </c>
      <c r="F54" s="97">
        <f t="shared" ref="F54:F62" si="4">G54+H54+I54+J54+K54</f>
        <v>14662385</v>
      </c>
      <c r="G54" s="97">
        <f>5176185+9486200</f>
        <v>14662385</v>
      </c>
      <c r="H54" s="97"/>
      <c r="I54" s="97"/>
      <c r="J54" s="107"/>
      <c r="K54" s="107"/>
      <c r="L54" s="124" t="s">
        <v>179</v>
      </c>
    </row>
    <row r="55" spans="1:14" s="100" customFormat="1" ht="170.25" customHeight="1" x14ac:dyDescent="0.3">
      <c r="A55" s="122" t="s">
        <v>152</v>
      </c>
      <c r="B55" s="108" t="s">
        <v>171</v>
      </c>
      <c r="C55" s="124" t="s">
        <v>203</v>
      </c>
      <c r="D55" s="124">
        <v>2021</v>
      </c>
      <c r="E55" s="124" t="s">
        <v>158</v>
      </c>
      <c r="F55" s="97">
        <f t="shared" si="4"/>
        <v>2577081.2400000002</v>
      </c>
      <c r="G55" s="97">
        <v>2577081.2400000002</v>
      </c>
      <c r="H55" s="97"/>
      <c r="I55" s="97"/>
      <c r="J55" s="107"/>
      <c r="K55" s="107"/>
      <c r="L55" s="124" t="s">
        <v>180</v>
      </c>
    </row>
    <row r="56" spans="1:14" s="100" customFormat="1" ht="147.6" customHeight="1" x14ac:dyDescent="0.3">
      <c r="A56" s="122" t="s">
        <v>154</v>
      </c>
      <c r="B56" s="108" t="s">
        <v>324</v>
      </c>
      <c r="C56" s="124" t="s">
        <v>186</v>
      </c>
      <c r="D56" s="124" t="s">
        <v>319</v>
      </c>
      <c r="E56" s="124" t="s">
        <v>158</v>
      </c>
      <c r="F56" s="97">
        <f t="shared" si="4"/>
        <v>11617591.050000001</v>
      </c>
      <c r="G56" s="97">
        <v>49350.84</v>
      </c>
      <c r="H56" s="97"/>
      <c r="I56" s="97">
        <v>10362613.210000001</v>
      </c>
      <c r="J56" s="135">
        <v>1205627</v>
      </c>
      <c r="K56" s="107"/>
      <c r="L56" s="124" t="s">
        <v>181</v>
      </c>
    </row>
    <row r="57" spans="1:14" s="100" customFormat="1" ht="108" customHeight="1" x14ac:dyDescent="0.3">
      <c r="A57" s="122" t="s">
        <v>249</v>
      </c>
      <c r="B57" s="109" t="s">
        <v>172</v>
      </c>
      <c r="C57" s="124" t="s">
        <v>204</v>
      </c>
      <c r="D57" s="124">
        <v>2021</v>
      </c>
      <c r="E57" s="124" t="s">
        <v>158</v>
      </c>
      <c r="F57" s="97">
        <f t="shared" si="4"/>
        <v>7250244.8700000001</v>
      </c>
      <c r="G57" s="97">
        <v>7250244.8700000001</v>
      </c>
      <c r="H57" s="97"/>
      <c r="I57" s="97"/>
      <c r="J57" s="107"/>
      <c r="K57" s="107"/>
      <c r="L57" s="124" t="s">
        <v>176</v>
      </c>
    </row>
    <row r="58" spans="1:14" s="100" customFormat="1" ht="174.75" customHeight="1" x14ac:dyDescent="0.3">
      <c r="A58" s="122" t="s">
        <v>250</v>
      </c>
      <c r="B58" s="108" t="s">
        <v>191</v>
      </c>
      <c r="C58" s="124" t="s">
        <v>205</v>
      </c>
      <c r="D58" s="124" t="s">
        <v>210</v>
      </c>
      <c r="E58" s="124" t="s">
        <v>158</v>
      </c>
      <c r="F58" s="97">
        <f t="shared" si="4"/>
        <v>3205846.12</v>
      </c>
      <c r="G58" s="97"/>
      <c r="H58" s="97">
        <v>3205846.12</v>
      </c>
      <c r="I58" s="97"/>
      <c r="J58" s="107"/>
      <c r="K58" s="107"/>
      <c r="L58" s="124" t="s">
        <v>173</v>
      </c>
    </row>
    <row r="59" spans="1:14" s="100" customFormat="1" ht="121.5" customHeight="1" x14ac:dyDescent="0.3">
      <c r="A59" s="122" t="s">
        <v>251</v>
      </c>
      <c r="B59" s="108" t="s">
        <v>296</v>
      </c>
      <c r="C59" s="124" t="s">
        <v>206</v>
      </c>
      <c r="D59" s="124">
        <v>2021</v>
      </c>
      <c r="E59" s="124" t="s">
        <v>158</v>
      </c>
      <c r="F59" s="97">
        <f t="shared" si="4"/>
        <v>254580</v>
      </c>
      <c r="G59" s="97">
        <v>254580</v>
      </c>
      <c r="H59" s="97"/>
      <c r="I59" s="97"/>
      <c r="J59" s="107"/>
      <c r="K59" s="107"/>
      <c r="L59" s="124" t="s">
        <v>173</v>
      </c>
    </row>
    <row r="60" spans="1:14" s="100" customFormat="1" ht="129" customHeight="1" x14ac:dyDescent="0.3">
      <c r="A60" s="122" t="s">
        <v>252</v>
      </c>
      <c r="B60" s="108" t="s">
        <v>189</v>
      </c>
      <c r="C60" s="124" t="s">
        <v>206</v>
      </c>
      <c r="D60" s="124" t="s">
        <v>160</v>
      </c>
      <c r="E60" s="124" t="s">
        <v>158</v>
      </c>
      <c r="F60" s="97">
        <f t="shared" si="4"/>
        <v>869262.05</v>
      </c>
      <c r="G60" s="97">
        <f>237826.14+161527.83+469908.08</f>
        <v>869262.05</v>
      </c>
      <c r="H60" s="97"/>
      <c r="I60" s="97"/>
      <c r="J60" s="107"/>
      <c r="K60" s="107"/>
      <c r="L60" s="124" t="s">
        <v>190</v>
      </c>
    </row>
    <row r="61" spans="1:14" s="100" customFormat="1" ht="170.25" customHeight="1" x14ac:dyDescent="0.3">
      <c r="A61" s="122" t="s">
        <v>253</v>
      </c>
      <c r="B61" s="96" t="s">
        <v>174</v>
      </c>
      <c r="C61" s="124" t="s">
        <v>207</v>
      </c>
      <c r="D61" s="124" t="s">
        <v>160</v>
      </c>
      <c r="E61" s="124" t="s">
        <v>158</v>
      </c>
      <c r="F61" s="97">
        <f t="shared" si="4"/>
        <v>829419.5</v>
      </c>
      <c r="G61" s="97">
        <v>802119.5</v>
      </c>
      <c r="H61" s="97"/>
      <c r="I61" s="97">
        <v>27300</v>
      </c>
      <c r="J61" s="107"/>
      <c r="K61" s="107"/>
      <c r="L61" s="124" t="s">
        <v>175</v>
      </c>
    </row>
    <row r="62" spans="1:14" s="101" customFormat="1" ht="100.2" customHeight="1" x14ac:dyDescent="0.3">
      <c r="A62" s="122" t="s">
        <v>254</v>
      </c>
      <c r="B62" s="96" t="s">
        <v>234</v>
      </c>
      <c r="C62" s="124" t="s">
        <v>232</v>
      </c>
      <c r="D62" s="124">
        <v>2022</v>
      </c>
      <c r="E62" s="124" t="s">
        <v>158</v>
      </c>
      <c r="F62" s="97">
        <f t="shared" si="4"/>
        <v>219800</v>
      </c>
      <c r="G62" s="97"/>
      <c r="H62" s="97">
        <v>219800</v>
      </c>
      <c r="I62" s="97"/>
      <c r="J62" s="107"/>
      <c r="K62" s="107"/>
      <c r="L62" s="124" t="s">
        <v>233</v>
      </c>
    </row>
    <row r="63" spans="1:14" s="101" customFormat="1" ht="34.5" customHeight="1" x14ac:dyDescent="0.3">
      <c r="A63" s="122" t="s">
        <v>258</v>
      </c>
      <c r="B63" s="96" t="s">
        <v>264</v>
      </c>
      <c r="C63" s="124"/>
      <c r="D63" s="124"/>
      <c r="E63" s="124"/>
      <c r="F63" s="97">
        <f>F64+F65+F66</f>
        <v>10562800.469999999</v>
      </c>
      <c r="G63" s="97"/>
      <c r="H63" s="97"/>
      <c r="I63" s="97">
        <f>I64+I65+I66</f>
        <v>1283931.47</v>
      </c>
      <c r="J63" s="97">
        <f>J64+J65+J66</f>
        <v>9278869</v>
      </c>
      <c r="K63" s="107"/>
      <c r="L63" s="253" t="s">
        <v>265</v>
      </c>
    </row>
    <row r="64" spans="1:14" s="101" customFormat="1" ht="93.6" x14ac:dyDescent="0.3">
      <c r="A64" s="103" t="s">
        <v>292</v>
      </c>
      <c r="B64" s="96" t="s">
        <v>320</v>
      </c>
      <c r="C64" s="124" t="s">
        <v>262</v>
      </c>
      <c r="D64" s="124" t="s">
        <v>317</v>
      </c>
      <c r="E64" s="124" t="s">
        <v>158</v>
      </c>
      <c r="F64" s="97">
        <f t="shared" ref="F64:F76" si="5">G64+H64+I64+J64+K64</f>
        <v>5511800.5099999998</v>
      </c>
      <c r="G64" s="97"/>
      <c r="H64" s="97"/>
      <c r="I64" s="97">
        <v>724059.51</v>
      </c>
      <c r="J64" s="135">
        <v>4787741</v>
      </c>
      <c r="K64" s="107"/>
      <c r="L64" s="254"/>
    </row>
    <row r="65" spans="1:17" s="101" customFormat="1" ht="93.6" x14ac:dyDescent="0.3">
      <c r="A65" s="103" t="s">
        <v>293</v>
      </c>
      <c r="B65" s="96" t="s">
        <v>321</v>
      </c>
      <c r="C65" s="124" t="s">
        <v>262</v>
      </c>
      <c r="D65" s="124" t="s">
        <v>317</v>
      </c>
      <c r="E65" s="124" t="s">
        <v>158</v>
      </c>
      <c r="F65" s="97">
        <f t="shared" si="5"/>
        <v>3300999.96</v>
      </c>
      <c r="G65" s="97"/>
      <c r="H65" s="97"/>
      <c r="I65" s="97">
        <v>489871.96</v>
      </c>
      <c r="J65" s="135">
        <v>2811128</v>
      </c>
      <c r="K65" s="107"/>
      <c r="L65" s="254"/>
    </row>
    <row r="66" spans="1:17" s="101" customFormat="1" ht="111" customHeight="1" x14ac:dyDescent="0.3">
      <c r="A66" s="103" t="s">
        <v>294</v>
      </c>
      <c r="B66" s="96" t="s">
        <v>314</v>
      </c>
      <c r="C66" s="124" t="s">
        <v>206</v>
      </c>
      <c r="D66" s="124" t="s">
        <v>317</v>
      </c>
      <c r="E66" s="124" t="s">
        <v>158</v>
      </c>
      <c r="F66" s="97">
        <f t="shared" si="5"/>
        <v>1750000</v>
      </c>
      <c r="G66" s="97"/>
      <c r="H66" s="97"/>
      <c r="I66" s="97">
        <v>70000</v>
      </c>
      <c r="J66" s="135">
        <v>1680000</v>
      </c>
      <c r="K66" s="107"/>
      <c r="L66" s="254"/>
    </row>
    <row r="67" spans="1:17" s="101" customFormat="1" ht="93" customHeight="1" x14ac:dyDescent="0.3">
      <c r="A67" s="103" t="s">
        <v>261</v>
      </c>
      <c r="B67" s="96" t="s">
        <v>275</v>
      </c>
      <c r="C67" s="124" t="s">
        <v>206</v>
      </c>
      <c r="D67" s="124">
        <v>2023</v>
      </c>
      <c r="E67" s="124" t="s">
        <v>158</v>
      </c>
      <c r="F67" s="97">
        <f t="shared" si="5"/>
        <v>0</v>
      </c>
      <c r="G67" s="97"/>
      <c r="H67" s="97"/>
      <c r="I67" s="97">
        <v>0</v>
      </c>
      <c r="J67" s="107"/>
      <c r="K67" s="107"/>
      <c r="L67" s="124" t="s">
        <v>279</v>
      </c>
    </row>
    <row r="68" spans="1:17" s="101" customFormat="1" ht="100.5" customHeight="1" x14ac:dyDescent="0.3">
      <c r="A68" s="103" t="s">
        <v>277</v>
      </c>
      <c r="B68" s="96" t="s">
        <v>276</v>
      </c>
      <c r="C68" s="124" t="s">
        <v>206</v>
      </c>
      <c r="D68" s="124">
        <v>2023</v>
      </c>
      <c r="E68" s="124" t="s">
        <v>158</v>
      </c>
      <c r="F68" s="97">
        <f t="shared" si="5"/>
        <v>0</v>
      </c>
      <c r="G68" s="97"/>
      <c r="H68" s="97"/>
      <c r="I68" s="97">
        <v>0</v>
      </c>
      <c r="J68" s="107"/>
      <c r="K68" s="107"/>
      <c r="L68" s="124" t="s">
        <v>279</v>
      </c>
    </row>
    <row r="69" spans="1:17" s="101" customFormat="1" ht="118.5" customHeight="1" x14ac:dyDescent="0.3">
      <c r="A69" s="103" t="s">
        <v>278</v>
      </c>
      <c r="B69" s="96" t="s">
        <v>285</v>
      </c>
      <c r="C69" s="124" t="s">
        <v>262</v>
      </c>
      <c r="D69" s="124">
        <v>2023</v>
      </c>
      <c r="E69" s="124" t="s">
        <v>158</v>
      </c>
      <c r="F69" s="97">
        <f t="shared" si="5"/>
        <v>507964.15</v>
      </c>
      <c r="G69" s="97"/>
      <c r="H69" s="97"/>
      <c r="I69" s="97">
        <v>507964.15</v>
      </c>
      <c r="J69" s="107"/>
      <c r="K69" s="107"/>
      <c r="L69" s="124" t="s">
        <v>265</v>
      </c>
    </row>
    <row r="70" spans="1:17" s="101" customFormat="1" ht="137.25" customHeight="1" x14ac:dyDescent="0.3">
      <c r="A70" s="103" t="s">
        <v>287</v>
      </c>
      <c r="B70" s="96" t="s">
        <v>326</v>
      </c>
      <c r="C70" s="124" t="s">
        <v>206</v>
      </c>
      <c r="D70" s="124" t="s">
        <v>317</v>
      </c>
      <c r="E70" s="124" t="s">
        <v>158</v>
      </c>
      <c r="F70" s="97">
        <f t="shared" si="5"/>
        <v>334805</v>
      </c>
      <c r="G70" s="97"/>
      <c r="H70" s="97"/>
      <c r="I70" s="97">
        <v>0</v>
      </c>
      <c r="J70" s="135">
        <f>334805</f>
        <v>334805</v>
      </c>
      <c r="K70" s="107"/>
      <c r="L70" s="124" t="s">
        <v>190</v>
      </c>
    </row>
    <row r="71" spans="1:17" s="101" customFormat="1" ht="110.25" customHeight="1" x14ac:dyDescent="0.3">
      <c r="A71" s="103" t="s">
        <v>289</v>
      </c>
      <c r="B71" s="96" t="s">
        <v>323</v>
      </c>
      <c r="C71" s="124" t="s">
        <v>206</v>
      </c>
      <c r="D71" s="124" t="s">
        <v>317</v>
      </c>
      <c r="E71" s="124" t="s">
        <v>158</v>
      </c>
      <c r="F71" s="97">
        <f t="shared" si="5"/>
        <v>399600</v>
      </c>
      <c r="G71" s="97"/>
      <c r="H71" s="97"/>
      <c r="I71" s="97">
        <v>0</v>
      </c>
      <c r="J71" s="135">
        <v>399600</v>
      </c>
      <c r="K71" s="107"/>
      <c r="L71" s="124" t="s">
        <v>190</v>
      </c>
    </row>
    <row r="72" spans="1:17" s="101" customFormat="1" ht="129.75" customHeight="1" x14ac:dyDescent="0.3">
      <c r="A72" s="103" t="s">
        <v>290</v>
      </c>
      <c r="B72" s="96" t="s">
        <v>295</v>
      </c>
      <c r="C72" s="124" t="s">
        <v>291</v>
      </c>
      <c r="D72" s="124">
        <v>2023</v>
      </c>
      <c r="E72" s="124" t="s">
        <v>158</v>
      </c>
      <c r="F72" s="97">
        <f t="shared" si="5"/>
        <v>443042.63</v>
      </c>
      <c r="G72" s="97"/>
      <c r="H72" s="97"/>
      <c r="I72" s="97">
        <v>443042.63</v>
      </c>
      <c r="J72" s="107"/>
      <c r="K72" s="107"/>
      <c r="L72" s="124" t="s">
        <v>190</v>
      </c>
    </row>
    <row r="73" spans="1:17" s="101" customFormat="1" ht="136.5" customHeight="1" x14ac:dyDescent="0.3">
      <c r="A73" s="103" t="s">
        <v>303</v>
      </c>
      <c r="B73" s="96" t="s">
        <v>339</v>
      </c>
      <c r="C73" s="124" t="s">
        <v>206</v>
      </c>
      <c r="D73" s="124" t="s">
        <v>317</v>
      </c>
      <c r="E73" s="124" t="s">
        <v>158</v>
      </c>
      <c r="F73" s="97">
        <f t="shared" si="5"/>
        <v>2199991.5</v>
      </c>
      <c r="G73" s="97"/>
      <c r="H73" s="97"/>
      <c r="I73" s="97">
        <v>99991.5</v>
      </c>
      <c r="J73" s="135">
        <f>1400000+700000</f>
        <v>2100000</v>
      </c>
      <c r="K73" s="107"/>
      <c r="L73" s="124" t="s">
        <v>304</v>
      </c>
    </row>
    <row r="74" spans="1:17" s="101" customFormat="1" ht="132" customHeight="1" x14ac:dyDescent="0.3">
      <c r="A74" s="103" t="s">
        <v>312</v>
      </c>
      <c r="B74" s="96" t="s">
        <v>313</v>
      </c>
      <c r="C74" s="124" t="s">
        <v>211</v>
      </c>
      <c r="D74" s="124">
        <v>2023</v>
      </c>
      <c r="E74" s="124" t="s">
        <v>158</v>
      </c>
      <c r="F74" s="97">
        <f t="shared" si="5"/>
        <v>68900</v>
      </c>
      <c r="G74" s="97"/>
      <c r="H74" s="97"/>
      <c r="I74" s="97">
        <v>68900</v>
      </c>
      <c r="J74" s="107"/>
      <c r="K74" s="107"/>
      <c r="L74" s="124" t="s">
        <v>325</v>
      </c>
    </row>
    <row r="75" spans="1:17" s="101" customFormat="1" ht="118.5" customHeight="1" x14ac:dyDescent="0.3">
      <c r="A75" s="103" t="s">
        <v>327</v>
      </c>
      <c r="B75" s="96" t="s">
        <v>329</v>
      </c>
      <c r="C75" s="124" t="s">
        <v>206</v>
      </c>
      <c r="D75" s="124">
        <v>2024</v>
      </c>
      <c r="E75" s="124" t="s">
        <v>158</v>
      </c>
      <c r="F75" s="97">
        <f t="shared" si="5"/>
        <v>66000</v>
      </c>
      <c r="G75" s="97"/>
      <c r="H75" s="97"/>
      <c r="I75" s="97"/>
      <c r="J75" s="135">
        <f>66000</f>
        <v>66000</v>
      </c>
      <c r="K75" s="107"/>
      <c r="L75" s="124" t="s">
        <v>328</v>
      </c>
    </row>
    <row r="76" spans="1:17" s="101" customFormat="1" ht="129.75" customHeight="1" x14ac:dyDescent="0.3">
      <c r="A76" s="103" t="s">
        <v>331</v>
      </c>
      <c r="B76" s="96" t="s">
        <v>335</v>
      </c>
      <c r="C76" s="124" t="s">
        <v>211</v>
      </c>
      <c r="D76" s="124">
        <v>2024</v>
      </c>
      <c r="E76" s="124" t="s">
        <v>158</v>
      </c>
      <c r="F76" s="97">
        <f t="shared" si="5"/>
        <v>1000000</v>
      </c>
      <c r="G76" s="97"/>
      <c r="H76" s="97"/>
      <c r="I76" s="97"/>
      <c r="J76" s="135">
        <v>1000000</v>
      </c>
      <c r="K76" s="107"/>
      <c r="L76" s="124" t="s">
        <v>336</v>
      </c>
    </row>
    <row r="77" spans="1:17" ht="22.5" customHeight="1" x14ac:dyDescent="0.3">
      <c r="A77" s="256" t="s">
        <v>177</v>
      </c>
      <c r="B77" s="256"/>
      <c r="C77" s="256"/>
      <c r="D77" s="256"/>
      <c r="E77" s="256"/>
      <c r="F77" s="256"/>
      <c r="G77" s="256"/>
      <c r="H77" s="256"/>
      <c r="I77" s="256"/>
      <c r="J77" s="256"/>
      <c r="K77" s="256"/>
      <c r="L77" s="256"/>
    </row>
    <row r="78" spans="1:17" s="100" customFormat="1" ht="250.5" customHeight="1" x14ac:dyDescent="0.3">
      <c r="A78" s="122" t="s">
        <v>146</v>
      </c>
      <c r="B78" s="96" t="s">
        <v>268</v>
      </c>
      <c r="C78" s="105" t="s">
        <v>274</v>
      </c>
      <c r="D78" s="124" t="s">
        <v>160</v>
      </c>
      <c r="E78" s="124" t="s">
        <v>158</v>
      </c>
      <c r="F78" s="97">
        <f>G78+H78+I78+J78+K78</f>
        <v>554995.56000000006</v>
      </c>
      <c r="G78" s="97">
        <v>299995.56</v>
      </c>
      <c r="H78" s="126"/>
      <c r="I78" s="97">
        <v>255000</v>
      </c>
      <c r="J78" s="124"/>
      <c r="K78" s="124"/>
      <c r="L78" s="124" t="s">
        <v>266</v>
      </c>
      <c r="N78" s="110"/>
      <c r="Q78" s="99"/>
    </row>
    <row r="79" spans="1:17" s="110" customFormat="1" ht="16.8" x14ac:dyDescent="0.3">
      <c r="A79" s="111"/>
      <c r="B79" s="250" t="s">
        <v>137</v>
      </c>
      <c r="C79" s="250"/>
      <c r="D79" s="250"/>
      <c r="E79" s="250"/>
      <c r="F79" s="127">
        <f>G79+H79+I79+J79+K79</f>
        <v>196929113.70000002</v>
      </c>
      <c r="G79" s="127">
        <f>G12+G34+G41+G42+G43+G44+G45+G54+G55+G56+G57+G58+G59+G60+G61+G62+G63++G67+G68+G78+G69+G70+G71+G72+G73+G74+G75</f>
        <v>51459018.660000004</v>
      </c>
      <c r="H79" s="127">
        <f t="shared" ref="H79:K79" si="6">H12+H34+H41+H42+H43+H44+H45+H54+H55+H56+H57+H58+H59+H60+H61+H62+H63++H67+H68+H78+H69+H70+H71+H72+H73+H74+H75</f>
        <v>36303779.049999997</v>
      </c>
      <c r="I79" s="127">
        <f t="shared" si="6"/>
        <v>55516310.990000002</v>
      </c>
      <c r="J79" s="127">
        <f>J12+J34+J41+J42+J43+J44+J45+J54+J55+J56+J57+J58+J59+J60+J61+J62+J63++J67+J68+J78+J69+J70+J71+J72+J73+J74+J76+J75</f>
        <v>53650005</v>
      </c>
      <c r="K79" s="127">
        <f t="shared" si="6"/>
        <v>0</v>
      </c>
      <c r="L79" s="112"/>
      <c r="M79" s="113"/>
    </row>
    <row r="80" spans="1:17" s="84" customFormat="1" ht="18" x14ac:dyDescent="0.35">
      <c r="A80" s="114" t="s">
        <v>341</v>
      </c>
      <c r="B80" s="115"/>
      <c r="C80" s="115"/>
      <c r="D80" s="115"/>
      <c r="E80" s="115"/>
      <c r="F80" s="116"/>
      <c r="G80" s="116"/>
      <c r="H80" s="117"/>
      <c r="I80" s="118"/>
      <c r="J80" s="118"/>
      <c r="K80" s="118"/>
      <c r="M80" s="83"/>
    </row>
    <row r="81" spans="1:11" s="84" customFormat="1" ht="18" x14ac:dyDescent="0.35">
      <c r="A81" s="114"/>
      <c r="B81" s="115"/>
      <c r="C81" s="115"/>
      <c r="D81" s="115"/>
      <c r="E81" s="115"/>
      <c r="F81" s="116"/>
      <c r="G81" s="116"/>
      <c r="H81" s="117"/>
      <c r="I81" s="118"/>
      <c r="J81" s="118"/>
      <c r="K81" s="118"/>
    </row>
    <row r="82" spans="1:11" s="133" customFormat="1" ht="21" x14ac:dyDescent="0.4">
      <c r="B82" s="134" t="s">
        <v>298</v>
      </c>
      <c r="C82" s="134"/>
      <c r="D82" s="134"/>
      <c r="E82" s="134"/>
      <c r="F82" s="134"/>
      <c r="G82" s="134"/>
      <c r="H82" s="134"/>
    </row>
    <row r="83" spans="1:11" s="120" customFormat="1" ht="15.6" x14ac:dyDescent="0.3">
      <c r="A83" s="119"/>
    </row>
    <row r="85" spans="1:11" x14ac:dyDescent="0.3">
      <c r="G85" s="82"/>
      <c r="H85" s="82"/>
      <c r="I85" s="87"/>
    </row>
    <row r="86" spans="1:11" x14ac:dyDescent="0.3">
      <c r="G86" s="82"/>
      <c r="H86" s="82"/>
      <c r="I86" s="82"/>
    </row>
    <row r="87" spans="1:11" s="84" customFormat="1" ht="18" x14ac:dyDescent="0.35">
      <c r="A87" s="92"/>
      <c r="F87" s="88"/>
      <c r="G87" s="88"/>
      <c r="H87" s="88"/>
      <c r="I87" s="125"/>
      <c r="J87" s="88"/>
      <c r="K87" s="88"/>
    </row>
    <row r="88" spans="1:11" x14ac:dyDescent="0.3">
      <c r="F88" s="87"/>
      <c r="G88" s="87"/>
      <c r="H88" s="87"/>
      <c r="I88" s="87"/>
    </row>
    <row r="89" spans="1:11" ht="18" x14ac:dyDescent="0.35">
      <c r="F89" s="87"/>
      <c r="G89" s="83"/>
      <c r="H89" s="82"/>
    </row>
    <row r="90" spans="1:11" x14ac:dyDescent="0.3">
      <c r="F90" s="87"/>
    </row>
    <row r="94" spans="1:11" ht="18" x14ac:dyDescent="0.35">
      <c r="C94" s="84"/>
      <c r="D94" s="84"/>
      <c r="E94" s="84"/>
      <c r="F94" s="84"/>
      <c r="G94" s="84"/>
      <c r="H94" s="84"/>
    </row>
    <row r="95" spans="1:11" ht="18" x14ac:dyDescent="0.35">
      <c r="C95" s="84"/>
      <c r="D95" s="84"/>
      <c r="E95" s="84"/>
      <c r="F95" s="84"/>
      <c r="G95" s="84"/>
      <c r="H95" s="84"/>
    </row>
    <row r="96" spans="1:11" ht="18" x14ac:dyDescent="0.35">
      <c r="C96" s="83"/>
      <c r="D96" s="84"/>
      <c r="E96" s="89"/>
      <c r="F96" s="84"/>
      <c r="G96" s="84"/>
      <c r="H96" s="84"/>
    </row>
    <row r="97" spans="3:9" ht="18" x14ac:dyDescent="0.35">
      <c r="C97" s="84"/>
      <c r="D97" s="84"/>
      <c r="E97" s="89"/>
      <c r="F97" s="84"/>
      <c r="G97" s="84"/>
      <c r="H97" s="84"/>
    </row>
    <row r="98" spans="3:9" ht="18" x14ac:dyDescent="0.35">
      <c r="C98" s="84"/>
      <c r="D98" s="84"/>
      <c r="E98" s="89"/>
      <c r="F98" s="84"/>
      <c r="G98" s="84"/>
      <c r="H98" s="84"/>
      <c r="I98" s="87"/>
    </row>
    <row r="99" spans="3:9" ht="18" x14ac:dyDescent="0.35">
      <c r="C99" s="84"/>
      <c r="D99" s="84"/>
      <c r="E99" s="89"/>
      <c r="F99" s="84"/>
      <c r="G99" s="84"/>
      <c r="H99" s="84"/>
      <c r="I99" s="87"/>
    </row>
    <row r="100" spans="3:9" ht="18" x14ac:dyDescent="0.35">
      <c r="C100" s="84"/>
      <c r="D100" s="84"/>
      <c r="E100" s="89"/>
      <c r="F100" s="84"/>
      <c r="G100" s="84"/>
      <c r="H100" s="84"/>
      <c r="I100" s="87"/>
    </row>
    <row r="101" spans="3:9" ht="18" x14ac:dyDescent="0.35">
      <c r="C101" s="84"/>
      <c r="D101" s="84"/>
      <c r="E101" s="89"/>
      <c r="F101" s="84"/>
      <c r="G101" s="84"/>
      <c r="H101" s="84"/>
    </row>
    <row r="102" spans="3:9" ht="18" x14ac:dyDescent="0.35">
      <c r="C102" s="84"/>
      <c r="D102" s="84"/>
      <c r="E102" s="84"/>
      <c r="F102" s="83"/>
      <c r="G102" s="84"/>
      <c r="H102" s="84"/>
    </row>
    <row r="103" spans="3:9" ht="18" x14ac:dyDescent="0.35">
      <c r="C103" s="84"/>
      <c r="D103" s="84"/>
      <c r="E103" s="84"/>
      <c r="F103" s="84"/>
      <c r="G103" s="84"/>
      <c r="H103" s="84"/>
      <c r="I103" s="82"/>
    </row>
    <row r="104" spans="3:9" ht="18" x14ac:dyDescent="0.35">
      <c r="C104" s="84"/>
      <c r="D104" s="84"/>
      <c r="E104" s="84"/>
      <c r="F104" s="83"/>
      <c r="H104" s="84"/>
    </row>
    <row r="105" spans="3:9" ht="18" x14ac:dyDescent="0.35">
      <c r="C105" s="84"/>
      <c r="D105" s="84"/>
      <c r="E105" s="84"/>
      <c r="F105" s="84"/>
      <c r="G105" s="84"/>
      <c r="H105" s="84"/>
    </row>
    <row r="123" spans="6:9" ht="23.4" x14ac:dyDescent="0.45">
      <c r="F123" s="86"/>
      <c r="G123" s="86"/>
      <c r="H123" s="86"/>
    </row>
    <row r="124" spans="6:9" ht="23.4" x14ac:dyDescent="0.45">
      <c r="F124" s="86"/>
      <c r="G124" s="86"/>
      <c r="H124" s="85"/>
    </row>
    <row r="125" spans="6:9" ht="23.4" x14ac:dyDescent="0.45">
      <c r="F125" s="86"/>
      <c r="G125" s="86"/>
      <c r="H125" s="86"/>
      <c r="I125" s="82"/>
    </row>
    <row r="126" spans="6:9" ht="23.4" x14ac:dyDescent="0.45">
      <c r="F126" s="86"/>
      <c r="G126" s="86"/>
      <c r="H126" s="86"/>
      <c r="I126" s="82"/>
    </row>
    <row r="127" spans="6:9" ht="23.4" x14ac:dyDescent="0.45">
      <c r="F127" s="86"/>
      <c r="G127" s="86"/>
      <c r="H127" s="86"/>
    </row>
    <row r="128" spans="6:9" ht="23.4" x14ac:dyDescent="0.45">
      <c r="F128" s="86"/>
      <c r="G128" s="86"/>
      <c r="H128" s="86"/>
      <c r="I128" s="82"/>
    </row>
    <row r="129" spans="6:8" ht="23.4" x14ac:dyDescent="0.45">
      <c r="F129" s="86"/>
      <c r="G129" s="86"/>
      <c r="H129" s="86"/>
    </row>
    <row r="130" spans="6:8" ht="23.4" x14ac:dyDescent="0.45">
      <c r="F130" s="86"/>
      <c r="G130" s="86"/>
      <c r="H130" s="86"/>
    </row>
    <row r="131" spans="6:8" ht="23.4" x14ac:dyDescent="0.45">
      <c r="F131" s="86"/>
      <c r="G131" s="260"/>
      <c r="H131" s="260"/>
    </row>
    <row r="132" spans="6:8" ht="23.4" x14ac:dyDescent="0.45">
      <c r="F132" s="86"/>
      <c r="G132" s="86"/>
      <c r="H132" s="86"/>
    </row>
  </sheetData>
  <mergeCells count="30">
    <mergeCell ref="A11:L11"/>
    <mergeCell ref="A5:L5"/>
    <mergeCell ref="A7:A9"/>
    <mergeCell ref="B7:B9"/>
    <mergeCell ref="C7:C9"/>
    <mergeCell ref="D7:D9"/>
    <mergeCell ref="E7:E9"/>
    <mergeCell ref="F7:K7"/>
    <mergeCell ref="L7:L9"/>
    <mergeCell ref="F8:F9"/>
    <mergeCell ref="G8:K8"/>
    <mergeCell ref="A77:L77"/>
    <mergeCell ref="B79:E79"/>
    <mergeCell ref="G131:H131"/>
    <mergeCell ref="A41:A42"/>
    <mergeCell ref="B41:B42"/>
    <mergeCell ref="D41:D42"/>
    <mergeCell ref="E41:E42"/>
    <mergeCell ref="L41:L42"/>
    <mergeCell ref="L63:L66"/>
    <mergeCell ref="C26:C28"/>
    <mergeCell ref="D26:D28"/>
    <mergeCell ref="E26:E28"/>
    <mergeCell ref="L26:L28"/>
    <mergeCell ref="A53:L53"/>
    <mergeCell ref="A29:A31"/>
    <mergeCell ref="C29:C31"/>
    <mergeCell ref="D29:D31"/>
    <mergeCell ref="E29:E31"/>
    <mergeCell ref="L29:L31"/>
  </mergeCells>
  <pageMargins left="0.51181102362204722" right="0.51181102362204722" top="0.47244094488188981" bottom="0.39370078740157483" header="0.31496062992125984" footer="0.31496062992125984"/>
  <pageSetup paperSize="9" scale="45" fitToHeight="11" orientation="landscape" r:id="rId1"/>
  <headerFooter differentFirst="1">
    <oddHeader>&amp;C&amp;P</oddHeader>
  </headerFooter>
  <rowBreaks count="1" manualBreakCount="1">
    <brk id="52"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поточ_кап</vt:lpstr>
      <vt:lpstr>2024 зі змінами</vt:lpstr>
      <vt:lpstr>'2024 зі змінами'!Заголовки_для_друку</vt:lpstr>
      <vt:lpstr>'2024 зі змінами'!Область_друку</vt:lpstr>
      <vt:lpstr>поточ_кап!Область_друку</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ilya</cp:lastModifiedBy>
  <cp:lastPrinted>2024-05-06T13:40:44Z</cp:lastPrinted>
  <dcterms:created xsi:type="dcterms:W3CDTF">2013-02-08T07:02:54Z</dcterms:created>
  <dcterms:modified xsi:type="dcterms:W3CDTF">2024-05-08T14:16:23Z</dcterms:modified>
</cp:coreProperties>
</file>