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ВИКОНАННЯ\1 квартал\"/>
    </mc:Choice>
  </mc:AlternateContent>
  <bookViews>
    <workbookView xWindow="-120" yWindow="-120" windowWidth="29040" windowHeight="15996"/>
  </bookViews>
  <sheets>
    <sheet name="2024" sheetId="10" r:id="rId1"/>
  </sheets>
  <definedNames>
    <definedName name="_xlnm.Print_Titles" localSheetId="0">'2024'!$3:$8</definedName>
    <definedName name="_xlnm.Print_Area" localSheetId="0">'2024'!$A$1:$T$136</definedName>
  </definedNames>
  <calcPr calcId="152511"/>
</workbook>
</file>

<file path=xl/calcChain.xml><?xml version="1.0" encoding="utf-8"?>
<calcChain xmlns="http://schemas.openxmlformats.org/spreadsheetml/2006/main">
  <c r="M130" i="10" l="1"/>
  <c r="N130" i="10"/>
  <c r="M131" i="10"/>
  <c r="N131" i="10"/>
  <c r="M109" i="10"/>
  <c r="N109" i="10"/>
  <c r="M112" i="10"/>
  <c r="O112" i="10"/>
  <c r="P112" i="10"/>
  <c r="M115" i="10"/>
  <c r="O115" i="10"/>
  <c r="P115" i="10"/>
  <c r="M116" i="10"/>
  <c r="N116" i="10"/>
  <c r="M117" i="10"/>
  <c r="O117" i="10"/>
  <c r="P117" i="10"/>
  <c r="M119" i="10"/>
  <c r="O119" i="10"/>
  <c r="P119" i="10"/>
  <c r="N108" i="10"/>
  <c r="N107" i="10"/>
  <c r="M106" i="10"/>
  <c r="O104" i="10"/>
  <c r="P104" i="10"/>
  <c r="N104" i="10"/>
  <c r="M104" i="10"/>
  <c r="N101" i="10"/>
  <c r="M101" i="10"/>
  <c r="M100" i="10"/>
  <c r="N100" i="10"/>
  <c r="M92" i="10"/>
  <c r="N92" i="10"/>
  <c r="M94" i="10"/>
  <c r="N94" i="10"/>
  <c r="O91" i="10"/>
  <c r="P91" i="10"/>
  <c r="O90" i="10"/>
  <c r="P90" i="10"/>
  <c r="M91" i="10"/>
  <c r="M90" i="10"/>
  <c r="O79" i="10"/>
  <c r="O78" i="10"/>
  <c r="O77" i="10"/>
  <c r="P77" i="10"/>
  <c r="M74" i="10"/>
  <c r="N74" i="10"/>
  <c r="M67" i="10"/>
  <c r="N67" i="10"/>
  <c r="O67" i="10"/>
  <c r="O66" i="10"/>
  <c r="M66" i="10"/>
  <c r="N66" i="10"/>
  <c r="M63" i="10"/>
  <c r="N63" i="10"/>
  <c r="M59" i="10"/>
  <c r="N59" i="10"/>
  <c r="M60" i="10"/>
  <c r="N60" i="10"/>
  <c r="M57" i="10"/>
  <c r="N57" i="10"/>
  <c r="N53" i="10"/>
  <c r="O53" i="10"/>
  <c r="O52" i="10"/>
  <c r="M53" i="10"/>
  <c r="M52" i="10"/>
  <c r="M51" i="10"/>
  <c r="N51" i="10"/>
  <c r="M49" i="10"/>
  <c r="N49" i="10"/>
  <c r="M45" i="10"/>
  <c r="N45" i="10"/>
  <c r="O42" i="10"/>
  <c r="O39" i="10"/>
  <c r="M26" i="10"/>
  <c r="N26" i="10"/>
  <c r="M28" i="10"/>
  <c r="N28" i="10"/>
  <c r="M29" i="10"/>
  <c r="N29" i="10"/>
  <c r="M30" i="10"/>
  <c r="N30" i="10"/>
  <c r="M31" i="10"/>
  <c r="N31" i="10"/>
  <c r="M21" i="10"/>
  <c r="N21" i="10"/>
  <c r="M22" i="10"/>
  <c r="N22" i="10"/>
  <c r="M23" i="10"/>
  <c r="N23" i="10"/>
  <c r="M24" i="10"/>
  <c r="N24" i="10"/>
  <c r="M16" i="10"/>
  <c r="N16" i="10"/>
  <c r="M36" i="10"/>
  <c r="N36" i="10"/>
  <c r="N133" i="10" l="1"/>
  <c r="N132" i="10"/>
  <c r="M132" i="10"/>
  <c r="M107" i="10"/>
  <c r="P107" i="10"/>
  <c r="O107" i="10"/>
  <c r="N125" i="10"/>
  <c r="M125" i="10"/>
  <c r="K121" i="10"/>
  <c r="L121" i="10"/>
  <c r="J121" i="10"/>
  <c r="G121" i="10"/>
  <c r="H121" i="10"/>
  <c r="F121" i="10"/>
  <c r="N47" i="10"/>
  <c r="K34" i="10"/>
  <c r="L34" i="10"/>
  <c r="J34" i="10"/>
  <c r="G34" i="10"/>
  <c r="H34" i="10"/>
  <c r="F34" i="10"/>
  <c r="O38" i="10"/>
  <c r="E25" i="10"/>
  <c r="E26" i="10"/>
  <c r="E27" i="10"/>
  <c r="E24" i="10"/>
  <c r="L133" i="10"/>
  <c r="K108" i="10"/>
  <c r="J108" i="10"/>
  <c r="G108" i="10"/>
  <c r="F108" i="10"/>
  <c r="L119" i="10"/>
  <c r="L118" i="10"/>
  <c r="L114" i="10"/>
  <c r="L113" i="10"/>
  <c r="L111" i="10"/>
  <c r="K91" i="10"/>
  <c r="G91" i="10"/>
  <c r="F91" i="10"/>
  <c r="K83" i="10"/>
  <c r="L83" i="10"/>
  <c r="G83" i="10"/>
  <c r="H83" i="10"/>
  <c r="F83" i="10"/>
  <c r="K73" i="10"/>
  <c r="L73" i="10"/>
  <c r="J73" i="10"/>
  <c r="G73" i="10"/>
  <c r="H73" i="10"/>
  <c r="F73" i="10"/>
  <c r="J69" i="10"/>
  <c r="K69" i="10"/>
  <c r="L69" i="10"/>
  <c r="L97" i="10"/>
  <c r="L95" i="10"/>
  <c r="K53" i="10"/>
  <c r="G53" i="10"/>
  <c r="H53" i="10"/>
  <c r="F53" i="10"/>
  <c r="L53" i="10"/>
  <c r="G11" i="10"/>
  <c r="L32" i="10"/>
  <c r="L18" i="10"/>
  <c r="O108" i="10" l="1"/>
  <c r="L108" i="10"/>
  <c r="L91" i="10"/>
  <c r="J125" i="10"/>
  <c r="J104" i="10"/>
  <c r="J103" i="10"/>
  <c r="J99" i="10"/>
  <c r="R93" i="10"/>
  <c r="S93" i="10"/>
  <c r="T93" i="10"/>
  <c r="I93" i="10"/>
  <c r="E93" i="10"/>
  <c r="J86" i="10"/>
  <c r="J83" i="10" s="1"/>
  <c r="J67" i="10"/>
  <c r="J53" i="10" s="1"/>
  <c r="I58" i="10"/>
  <c r="J91" i="10" l="1"/>
  <c r="Q93" i="10"/>
  <c r="J21" i="10"/>
  <c r="I29" i="10"/>
  <c r="J11" i="10"/>
  <c r="H133" i="10" l="1"/>
  <c r="H119" i="10"/>
  <c r="H117" i="10"/>
  <c r="H115" i="10"/>
  <c r="H112" i="10"/>
  <c r="R106" i="10"/>
  <c r="S106" i="10"/>
  <c r="T106" i="10"/>
  <c r="R105" i="10"/>
  <c r="S105" i="10"/>
  <c r="T105" i="10"/>
  <c r="I106" i="10"/>
  <c r="E106" i="10"/>
  <c r="H104" i="10"/>
  <c r="H91" i="10" s="1"/>
  <c r="H108" i="10" l="1"/>
  <c r="P108" i="10" s="1"/>
  <c r="Q106" i="10"/>
  <c r="N12" i="10" l="1"/>
  <c r="R12" i="10"/>
  <c r="T12" i="10"/>
  <c r="N13" i="10"/>
  <c r="R13" i="10"/>
  <c r="T13" i="10"/>
  <c r="N14" i="10"/>
  <c r="R14" i="10"/>
  <c r="S14" i="10"/>
  <c r="T14" i="10"/>
  <c r="N15" i="10"/>
  <c r="R15" i="10"/>
  <c r="T15" i="10"/>
  <c r="R16" i="10"/>
  <c r="S16" i="10"/>
  <c r="T16" i="10"/>
  <c r="N17" i="10"/>
  <c r="R17" i="10"/>
  <c r="S17" i="10"/>
  <c r="T17" i="10"/>
  <c r="N18" i="10"/>
  <c r="R18" i="10"/>
  <c r="S18" i="10"/>
  <c r="N19" i="10"/>
  <c r="R19" i="10"/>
  <c r="S19" i="10"/>
  <c r="R20" i="10"/>
  <c r="S20" i="10"/>
  <c r="S21" i="10"/>
  <c r="T21" i="10"/>
  <c r="R22" i="10"/>
  <c r="S22" i="10"/>
  <c r="T22" i="10"/>
  <c r="R24" i="10"/>
  <c r="S24" i="10"/>
  <c r="T24" i="10"/>
  <c r="N25" i="10"/>
  <c r="R25" i="10"/>
  <c r="S25" i="10"/>
  <c r="R26" i="10"/>
  <c r="S26" i="10"/>
  <c r="R27" i="10"/>
  <c r="S27" i="10"/>
  <c r="T27" i="10"/>
  <c r="S28" i="10"/>
  <c r="T28" i="10"/>
  <c r="R29" i="10"/>
  <c r="R30" i="10"/>
  <c r="S30" i="10"/>
  <c r="T30" i="10"/>
  <c r="R31" i="10"/>
  <c r="S31" i="10"/>
  <c r="R32" i="10"/>
  <c r="S32" i="10"/>
  <c r="N35" i="10"/>
  <c r="R35" i="10"/>
  <c r="S35" i="10"/>
  <c r="T35" i="10"/>
  <c r="R36" i="10"/>
  <c r="S36" i="10"/>
  <c r="T36" i="10"/>
  <c r="N37" i="10"/>
  <c r="R37" i="10"/>
  <c r="T37" i="10"/>
  <c r="N38" i="10"/>
  <c r="R38" i="10"/>
  <c r="T38" i="10"/>
  <c r="N39" i="10"/>
  <c r="R39" i="10"/>
  <c r="T39" i="10"/>
  <c r="N40" i="10"/>
  <c r="R40" i="10"/>
  <c r="S40" i="10"/>
  <c r="T40" i="10"/>
  <c r="N41" i="10"/>
  <c r="R41" i="10"/>
  <c r="S41" i="10"/>
  <c r="T41" i="10"/>
  <c r="N42" i="10"/>
  <c r="R42" i="10"/>
  <c r="T42" i="10"/>
  <c r="R43" i="10"/>
  <c r="S43" i="10"/>
  <c r="T43" i="10"/>
  <c r="N44" i="10"/>
  <c r="R44" i="10"/>
  <c r="T44" i="10"/>
  <c r="R45" i="10"/>
  <c r="T45" i="10"/>
  <c r="N46" i="10"/>
  <c r="R46" i="10"/>
  <c r="S46" i="10"/>
  <c r="T46" i="10"/>
  <c r="R47" i="10"/>
  <c r="S47" i="10"/>
  <c r="T47" i="10"/>
  <c r="N48" i="10"/>
  <c r="R48" i="10"/>
  <c r="S48" i="10"/>
  <c r="T48" i="10"/>
  <c r="R49" i="10"/>
  <c r="S49" i="10"/>
  <c r="T49" i="10"/>
  <c r="N50" i="10"/>
  <c r="R50" i="10"/>
  <c r="S50" i="10"/>
  <c r="T50" i="10"/>
  <c r="R51" i="10"/>
  <c r="S51" i="10"/>
  <c r="N54" i="10"/>
  <c r="R54" i="10"/>
  <c r="S54" i="10"/>
  <c r="R55" i="10"/>
  <c r="S55" i="10"/>
  <c r="T55" i="10"/>
  <c r="N56" i="10"/>
  <c r="R56" i="10"/>
  <c r="S56" i="10"/>
  <c r="T56" i="10"/>
  <c r="R57" i="10"/>
  <c r="S57" i="10"/>
  <c r="T57" i="10"/>
  <c r="N58" i="10"/>
  <c r="R58" i="10"/>
  <c r="S58" i="10"/>
  <c r="T58" i="10"/>
  <c r="R59" i="10"/>
  <c r="S59" i="10"/>
  <c r="T59" i="10"/>
  <c r="R60" i="10"/>
  <c r="S60" i="10"/>
  <c r="T60" i="10"/>
  <c r="N61" i="10"/>
  <c r="R61" i="10"/>
  <c r="N62" i="10"/>
  <c r="R62" i="10"/>
  <c r="S62" i="10"/>
  <c r="T62" i="10"/>
  <c r="R63" i="10"/>
  <c r="S63" i="10"/>
  <c r="T63" i="10"/>
  <c r="N64" i="10"/>
  <c r="R64" i="10"/>
  <c r="S64" i="10"/>
  <c r="T64" i="10"/>
  <c r="N65" i="10"/>
  <c r="R65" i="10"/>
  <c r="S65" i="10"/>
  <c r="T65" i="10"/>
  <c r="T66" i="10"/>
  <c r="S67" i="10"/>
  <c r="T67" i="10"/>
  <c r="R70" i="10"/>
  <c r="S70" i="10"/>
  <c r="R71" i="10"/>
  <c r="S71" i="10"/>
  <c r="T71" i="10"/>
  <c r="R74" i="10"/>
  <c r="S74" i="10"/>
  <c r="T74" i="10"/>
  <c r="R75" i="10"/>
  <c r="S75" i="10"/>
  <c r="T75" i="10"/>
  <c r="N76" i="10"/>
  <c r="R76" i="10"/>
  <c r="T76" i="10"/>
  <c r="N77" i="10"/>
  <c r="R77" i="10"/>
  <c r="T77" i="10"/>
  <c r="N78" i="10"/>
  <c r="R78" i="10"/>
  <c r="T78" i="10"/>
  <c r="N79" i="10"/>
  <c r="R79" i="10"/>
  <c r="T79" i="10"/>
  <c r="N80" i="10"/>
  <c r="R80" i="10"/>
  <c r="S80" i="10"/>
  <c r="T80" i="10"/>
  <c r="R81" i="10"/>
  <c r="S81" i="10"/>
  <c r="T81" i="10"/>
  <c r="N84" i="10"/>
  <c r="R84" i="10"/>
  <c r="S84" i="10"/>
  <c r="R85" i="10"/>
  <c r="S85" i="10"/>
  <c r="T85" i="10"/>
  <c r="S86" i="10"/>
  <c r="T86" i="10"/>
  <c r="N87" i="10"/>
  <c r="R87" i="10"/>
  <c r="S87" i="10"/>
  <c r="T87" i="10"/>
  <c r="N88" i="10"/>
  <c r="R88" i="10"/>
  <c r="S88" i="10"/>
  <c r="T88" i="10"/>
  <c r="N89" i="10"/>
  <c r="R89" i="10"/>
  <c r="S89" i="10"/>
  <c r="T89" i="10"/>
  <c r="R92" i="10"/>
  <c r="T92" i="10"/>
  <c r="R94" i="10"/>
  <c r="S94" i="10"/>
  <c r="T94" i="10"/>
  <c r="R95" i="10"/>
  <c r="N96" i="10"/>
  <c r="R96" i="10"/>
  <c r="S96" i="10"/>
  <c r="T96" i="10"/>
  <c r="R97" i="10"/>
  <c r="S97" i="10"/>
  <c r="N98" i="10"/>
  <c r="R98" i="10"/>
  <c r="S98" i="10"/>
  <c r="R99" i="10"/>
  <c r="S99" i="10"/>
  <c r="R101" i="10"/>
  <c r="S101" i="10"/>
  <c r="T101" i="10"/>
  <c r="R102" i="10"/>
  <c r="S102" i="10"/>
  <c r="T102" i="10"/>
  <c r="R109" i="10"/>
  <c r="S109" i="10"/>
  <c r="T109" i="10"/>
  <c r="R110" i="10"/>
  <c r="S110" i="10"/>
  <c r="T110" i="10"/>
  <c r="R111" i="10"/>
  <c r="R112" i="10"/>
  <c r="S112" i="10"/>
  <c r="R113" i="10"/>
  <c r="R114" i="10"/>
  <c r="S114" i="10"/>
  <c r="R115" i="10"/>
  <c r="R116" i="10"/>
  <c r="S116" i="10"/>
  <c r="R117" i="10"/>
  <c r="S117" i="10"/>
  <c r="R118" i="10"/>
  <c r="S118" i="10"/>
  <c r="R119" i="10"/>
  <c r="N122" i="10"/>
  <c r="R122" i="10"/>
  <c r="S122" i="10"/>
  <c r="N123" i="10"/>
  <c r="R123" i="10"/>
  <c r="S123" i="10"/>
  <c r="S124" i="10"/>
  <c r="S126" i="10"/>
  <c r="T126" i="10"/>
  <c r="N129" i="10"/>
  <c r="R129" i="10"/>
  <c r="T129" i="10"/>
  <c r="R130" i="10"/>
  <c r="S130" i="10"/>
  <c r="R131" i="10"/>
  <c r="S131" i="10"/>
  <c r="R132" i="10"/>
  <c r="S132" i="10"/>
  <c r="R133" i="10"/>
  <c r="S133" i="10"/>
  <c r="S129" i="10" l="1"/>
  <c r="T130" i="10"/>
  <c r="T131" i="10"/>
  <c r="T132" i="10"/>
  <c r="T123" i="10"/>
  <c r="T124" i="10"/>
  <c r="T122" i="10"/>
  <c r="R124" i="10"/>
  <c r="T118" i="10"/>
  <c r="T117" i="10"/>
  <c r="T116" i="10"/>
  <c r="T114" i="10"/>
  <c r="T112" i="10"/>
  <c r="S95" i="10"/>
  <c r="T98" i="10"/>
  <c r="T99" i="10"/>
  <c r="T97" i="10"/>
  <c r="I99" i="10"/>
  <c r="E99" i="10"/>
  <c r="T84" i="10"/>
  <c r="S69" i="10"/>
  <c r="R69" i="10"/>
  <c r="I71" i="10"/>
  <c r="Q71" i="10" s="1"/>
  <c r="I70" i="10"/>
  <c r="T54" i="10"/>
  <c r="T51" i="10"/>
  <c r="I51" i="10"/>
  <c r="E51" i="10"/>
  <c r="S38" i="10"/>
  <c r="S42" i="10"/>
  <c r="S45" i="10"/>
  <c r="T31" i="10"/>
  <c r="T25" i="10"/>
  <c r="T26" i="10"/>
  <c r="T20" i="10"/>
  <c r="T18" i="10"/>
  <c r="Q70" i="10" l="1"/>
  <c r="I69" i="10"/>
  <c r="T115" i="10"/>
  <c r="S115" i="10"/>
  <c r="S76" i="10"/>
  <c r="S100" i="10"/>
  <c r="S92" i="10"/>
  <c r="S91" i="10"/>
  <c r="S121" i="10"/>
  <c r="S125" i="10"/>
  <c r="S77" i="10"/>
  <c r="R108" i="10"/>
  <c r="S78" i="10"/>
  <c r="T29" i="10"/>
  <c r="S29" i="10"/>
  <c r="R67" i="10"/>
  <c r="S79" i="10"/>
  <c r="S44" i="10"/>
  <c r="N86" i="10"/>
  <c r="R86" i="10"/>
  <c r="T103" i="10"/>
  <c r="S103" i="10"/>
  <c r="S39" i="10"/>
  <c r="R104" i="10"/>
  <c r="R66" i="10"/>
  <c r="S12" i="10"/>
  <c r="S13" i="10"/>
  <c r="S61" i="10"/>
  <c r="R100" i="10"/>
  <c r="Q99" i="10"/>
  <c r="R125" i="10"/>
  <c r="R28" i="10"/>
  <c r="S15" i="10"/>
  <c r="R103" i="10"/>
  <c r="R126" i="10"/>
  <c r="T69" i="10"/>
  <c r="T70" i="10"/>
  <c r="O37" i="10"/>
  <c r="S37" i="10"/>
  <c r="T32" i="10"/>
  <c r="T19" i="10"/>
  <c r="S104" i="10"/>
  <c r="T113" i="10"/>
  <c r="S113" i="10"/>
  <c r="T133" i="10"/>
  <c r="S66" i="10"/>
  <c r="S119" i="10"/>
  <c r="Q51" i="10"/>
  <c r="R34" i="10"/>
  <c r="N34" i="10"/>
  <c r="T34" i="10"/>
  <c r="P34" i="10"/>
  <c r="T125" i="10"/>
  <c r="T121" i="10"/>
  <c r="I105" i="10"/>
  <c r="T95" i="10"/>
  <c r="S53" i="10" l="1"/>
  <c r="N121" i="10"/>
  <c r="R121" i="10"/>
  <c r="T119" i="10"/>
  <c r="N91" i="10"/>
  <c r="R91" i="10"/>
  <c r="R53" i="10"/>
  <c r="R21" i="10"/>
  <c r="T53" i="10"/>
  <c r="T61" i="10"/>
  <c r="S34" i="10"/>
  <c r="S108" i="10" l="1"/>
  <c r="S111" i="10"/>
  <c r="E110" i="10"/>
  <c r="E111" i="10"/>
  <c r="E109" i="10"/>
  <c r="T108" i="10" l="1"/>
  <c r="T111" i="10"/>
  <c r="T104" i="10" l="1"/>
  <c r="T100" i="10"/>
  <c r="E105" i="10"/>
  <c r="Q105" i="10" s="1"/>
  <c r="T91" i="10" l="1"/>
  <c r="H23" i="10" l="1"/>
  <c r="G23" i="10"/>
  <c r="G10" i="10" s="1"/>
  <c r="F23" i="10"/>
  <c r="E47" i="10" l="1"/>
  <c r="I114" i="10" l="1"/>
  <c r="E114" i="10"/>
  <c r="I113" i="10"/>
  <c r="E113" i="10"/>
  <c r="I111" i="10"/>
  <c r="I102" i="10"/>
  <c r="E102" i="10"/>
  <c r="I97" i="10"/>
  <c r="E97" i="10"/>
  <c r="Q102" i="10" l="1"/>
  <c r="Q113" i="10"/>
  <c r="Q111" i="10"/>
  <c r="Q114" i="10"/>
  <c r="Q97" i="10"/>
  <c r="E126" i="10" l="1"/>
  <c r="I126" i="10" l="1"/>
  <c r="K68" i="10"/>
  <c r="S68" i="10" s="1"/>
  <c r="J68" i="10"/>
  <c r="R68" i="10" s="1"/>
  <c r="H68" i="10"/>
  <c r="I43" i="10"/>
  <c r="E43" i="10"/>
  <c r="K11" i="10"/>
  <c r="L11" i="10"/>
  <c r="I30" i="10"/>
  <c r="E30" i="10"/>
  <c r="I16" i="10"/>
  <c r="N83" i="10" l="1"/>
  <c r="R83" i="10"/>
  <c r="T83" i="10"/>
  <c r="S83" i="10"/>
  <c r="Q30" i="10"/>
  <c r="Q43" i="10"/>
  <c r="Q126" i="10"/>
  <c r="E69" i="10"/>
  <c r="E68" i="10" s="1"/>
  <c r="L68" i="10"/>
  <c r="T68" i="10" s="1"/>
  <c r="Q69" i="10" l="1"/>
  <c r="P73" i="10"/>
  <c r="T73" i="10"/>
  <c r="S73" i="10"/>
  <c r="N73" i="10"/>
  <c r="R73" i="10"/>
  <c r="I68" i="10"/>
  <c r="Q68" i="10" s="1"/>
  <c r="E17" i="10" l="1"/>
  <c r="I15" i="10" l="1"/>
  <c r="I118" i="10"/>
  <c r="E118" i="10"/>
  <c r="E116" i="10"/>
  <c r="I124" i="10"/>
  <c r="E124" i="10"/>
  <c r="I110" i="10"/>
  <c r="Q124" i="10" l="1"/>
  <c r="Q110" i="10"/>
  <c r="Q118" i="10"/>
  <c r="I67" i="10" l="1"/>
  <c r="J23" i="10"/>
  <c r="J10" i="10" s="1"/>
  <c r="I27" i="10"/>
  <c r="I14" i="10"/>
  <c r="I13" i="10"/>
  <c r="I12" i="10"/>
  <c r="I17" i="10"/>
  <c r="Q27" i="10" l="1"/>
  <c r="R23" i="10"/>
  <c r="M17" i="10"/>
  <c r="Q17" i="10"/>
  <c r="I11" i="10"/>
  <c r="J90" i="10"/>
  <c r="I95" i="10"/>
  <c r="E95" i="10"/>
  <c r="I85" i="10"/>
  <c r="E85" i="10"/>
  <c r="I75" i="10"/>
  <c r="E75" i="10"/>
  <c r="Q85" i="10" l="1"/>
  <c r="Q95" i="10"/>
  <c r="Q75" i="10"/>
  <c r="E28" i="10"/>
  <c r="H11" i="10" l="1"/>
  <c r="H10" i="10" s="1"/>
  <c r="F11" i="10"/>
  <c r="F10" i="10" s="1"/>
  <c r="T11" i="10" l="1"/>
  <c r="N11" i="10"/>
  <c r="R11" i="10"/>
  <c r="S11" i="10"/>
  <c r="G33" i="10"/>
  <c r="R10" i="10" l="1"/>
  <c r="N10" i="10"/>
  <c r="G120" i="10"/>
  <c r="H120" i="10"/>
  <c r="I35" i="10" l="1"/>
  <c r="I112" i="10" l="1"/>
  <c r="E112" i="10"/>
  <c r="Q112" i="10" l="1"/>
  <c r="K128" i="10"/>
  <c r="L128" i="10"/>
  <c r="J128" i="10"/>
  <c r="G128" i="10"/>
  <c r="H128" i="10"/>
  <c r="F128" i="10"/>
  <c r="I116" i="10"/>
  <c r="Q116" i="10" s="1"/>
  <c r="I89" i="10"/>
  <c r="I87" i="10"/>
  <c r="I88" i="10"/>
  <c r="I84" i="10"/>
  <c r="I47" i="10"/>
  <c r="M47" i="10" s="1"/>
  <c r="N128" i="10" l="1"/>
  <c r="R128" i="10"/>
  <c r="O128" i="10"/>
  <c r="S128" i="10"/>
  <c r="T128" i="10"/>
  <c r="P128" i="10"/>
  <c r="Q47" i="10"/>
  <c r="I86" i="10"/>
  <c r="I34" i="10"/>
  <c r="K33" i="10"/>
  <c r="S33" i="10" l="1"/>
  <c r="I33" i="10"/>
  <c r="J33" i="10"/>
  <c r="L23" i="10" l="1"/>
  <c r="L10" i="10" s="1"/>
  <c r="K23" i="10"/>
  <c r="K10" i="10" s="1"/>
  <c r="I10" i="10" s="1"/>
  <c r="S23" i="10" l="1"/>
  <c r="T23" i="10"/>
  <c r="I23" i="10"/>
  <c r="T10" i="10" l="1"/>
  <c r="S10" i="10"/>
  <c r="I32" i="10"/>
  <c r="E32" i="10"/>
  <c r="I123" i="10"/>
  <c r="E123" i="10"/>
  <c r="E119" i="10"/>
  <c r="M123" i="10" l="1"/>
  <c r="Q123" i="10"/>
  <c r="Q32" i="10"/>
  <c r="I119" i="10"/>
  <c r="E104" i="10"/>
  <c r="E103" i="10"/>
  <c r="E66" i="10"/>
  <c r="I20" i="10"/>
  <c r="E20" i="10"/>
  <c r="E21" i="10"/>
  <c r="Q20" i="10" l="1"/>
  <c r="Q119" i="10"/>
  <c r="I66" i="10"/>
  <c r="I104" i="10"/>
  <c r="I28" i="10"/>
  <c r="I103" i="10"/>
  <c r="I21" i="10"/>
  <c r="I121" i="10"/>
  <c r="Q103" i="10" l="1"/>
  <c r="Q28" i="10"/>
  <c r="Q66" i="10"/>
  <c r="Q21" i="10"/>
  <c r="Q104" i="10"/>
  <c r="I53" i="10"/>
  <c r="E48" i="10" l="1"/>
  <c r="I117" i="10" l="1"/>
  <c r="E117" i="10"/>
  <c r="Q117" i="10" l="1"/>
  <c r="H107" i="10"/>
  <c r="G107" i="10" l="1"/>
  <c r="I31" i="10" l="1"/>
  <c r="E31" i="10"/>
  <c r="Q31" i="10" l="1"/>
  <c r="I115" i="10"/>
  <c r="E115" i="10"/>
  <c r="I94" i="10"/>
  <c r="E94" i="10"/>
  <c r="Q94" i="10" l="1"/>
  <c r="Q115" i="10"/>
  <c r="L90" i="10"/>
  <c r="E122" i="10"/>
  <c r="E125" i="10" l="1"/>
  <c r="I96" i="10" l="1"/>
  <c r="E96" i="10"/>
  <c r="M96" i="10" l="1"/>
  <c r="Q96" i="10"/>
  <c r="E98" i="10"/>
  <c r="I36" i="10" l="1"/>
  <c r="E36" i="10"/>
  <c r="Q36" i="10" l="1"/>
  <c r="L72" i="10" l="1"/>
  <c r="I132" i="10"/>
  <c r="E132" i="10"/>
  <c r="Q132" i="10" l="1"/>
  <c r="E39" i="10"/>
  <c r="I48" i="10" l="1"/>
  <c r="M48" i="10" l="1"/>
  <c r="Q48" i="10"/>
  <c r="E19" i="10"/>
  <c r="E18" i="10"/>
  <c r="E16" i="10"/>
  <c r="I19" i="10"/>
  <c r="I18" i="10"/>
  <c r="M18" i="10" l="1"/>
  <c r="Q18" i="10"/>
  <c r="Q19" i="10"/>
  <c r="M19" i="10"/>
  <c r="Q16" i="10"/>
  <c r="I46" i="10"/>
  <c r="I45" i="10"/>
  <c r="I41" i="10"/>
  <c r="I40" i="10"/>
  <c r="E133" i="10"/>
  <c r="E41" i="10"/>
  <c r="E40" i="10"/>
  <c r="E46" i="10"/>
  <c r="E45" i="10"/>
  <c r="I39" i="10"/>
  <c r="I38" i="10"/>
  <c r="I133" i="10"/>
  <c r="Q133" i="10" l="1"/>
  <c r="M41" i="10"/>
  <c r="Q41" i="10"/>
  <c r="M46" i="10"/>
  <c r="Q46" i="10"/>
  <c r="M39" i="10"/>
  <c r="Q39" i="10"/>
  <c r="M40" i="10"/>
  <c r="Q40" i="10"/>
  <c r="Q45" i="10"/>
  <c r="I128" i="10"/>
  <c r="I91" i="10"/>
  <c r="I108" i="10"/>
  <c r="E38" i="10"/>
  <c r="M38" i="10" s="1"/>
  <c r="Q38" i="10" l="1"/>
  <c r="E29" i="10"/>
  <c r="E131" i="10"/>
  <c r="E130" i="10"/>
  <c r="E129" i="10"/>
  <c r="H127" i="10"/>
  <c r="G127" i="10"/>
  <c r="F127" i="10"/>
  <c r="E101" i="10"/>
  <c r="E92" i="10"/>
  <c r="E89" i="10"/>
  <c r="E88" i="10"/>
  <c r="E87" i="10"/>
  <c r="E86" i="10"/>
  <c r="E84" i="10"/>
  <c r="H82" i="10"/>
  <c r="G82" i="10"/>
  <c r="F82" i="10"/>
  <c r="E81" i="10"/>
  <c r="E80" i="10"/>
  <c r="E79" i="10"/>
  <c r="E78" i="10"/>
  <c r="E77" i="10"/>
  <c r="E74" i="10"/>
  <c r="H72" i="10"/>
  <c r="E65" i="10"/>
  <c r="E64" i="10"/>
  <c r="E63" i="10"/>
  <c r="E62" i="10"/>
  <c r="E61" i="10"/>
  <c r="E60" i="10"/>
  <c r="E59" i="10"/>
  <c r="E58" i="10"/>
  <c r="E57" i="10"/>
  <c r="E56" i="10"/>
  <c r="E55" i="10"/>
  <c r="E54" i="10"/>
  <c r="H52" i="10"/>
  <c r="G52" i="10"/>
  <c r="E50" i="10"/>
  <c r="E49" i="10"/>
  <c r="E44" i="10"/>
  <c r="E42" i="10"/>
  <c r="E35" i="10"/>
  <c r="H33" i="10"/>
  <c r="F33" i="10"/>
  <c r="E22" i="10"/>
  <c r="E15" i="10"/>
  <c r="E14" i="10"/>
  <c r="E13" i="10"/>
  <c r="M14" i="10" l="1"/>
  <c r="Q14" i="10"/>
  <c r="M84" i="10"/>
  <c r="Q84" i="10"/>
  <c r="Q89" i="10"/>
  <c r="M89" i="10"/>
  <c r="M86" i="10"/>
  <c r="Q86" i="10"/>
  <c r="M87" i="10"/>
  <c r="Q87" i="10"/>
  <c r="Q15" i="10"/>
  <c r="M15" i="10"/>
  <c r="Q29" i="10"/>
  <c r="P72" i="10"/>
  <c r="T72" i="10"/>
  <c r="M88" i="10"/>
  <c r="Q88" i="10"/>
  <c r="M35" i="10"/>
  <c r="Q35" i="10"/>
  <c r="M13" i="10"/>
  <c r="Q13" i="10"/>
  <c r="R33" i="10"/>
  <c r="N33" i="10"/>
  <c r="H9" i="10"/>
  <c r="G9" i="10"/>
  <c r="H90" i="10"/>
  <c r="G90" i="10"/>
  <c r="F90" i="10"/>
  <c r="E76" i="10"/>
  <c r="G72" i="10"/>
  <c r="E67" i="10"/>
  <c r="E53" i="10"/>
  <c r="E37" i="10"/>
  <c r="E100" i="10"/>
  <c r="E23" i="10"/>
  <c r="E12" i="10"/>
  <c r="E11" i="10"/>
  <c r="E83" i="10"/>
  <c r="E82" i="10" s="1"/>
  <c r="F107" i="10"/>
  <c r="F72" i="10"/>
  <c r="F120" i="10"/>
  <c r="E128" i="10"/>
  <c r="Q67" i="10" l="1"/>
  <c r="Q23" i="10"/>
  <c r="M128" i="10"/>
  <c r="Q128" i="10"/>
  <c r="Q53" i="10"/>
  <c r="M11" i="10"/>
  <c r="Q11" i="10"/>
  <c r="R90" i="10"/>
  <c r="N90" i="10"/>
  <c r="T90" i="10"/>
  <c r="Q12" i="10"/>
  <c r="M12" i="10"/>
  <c r="H134" i="10"/>
  <c r="G134" i="10"/>
  <c r="E52" i="10"/>
  <c r="E127" i="10"/>
  <c r="E108" i="10"/>
  <c r="E73" i="10"/>
  <c r="E72" i="10" s="1"/>
  <c r="E34" i="10"/>
  <c r="F52" i="10"/>
  <c r="E91" i="10"/>
  <c r="E121" i="10"/>
  <c r="E10" i="10"/>
  <c r="E9" i="10" s="1"/>
  <c r="F9" i="10"/>
  <c r="Q108" i="10" l="1"/>
  <c r="M108" i="10"/>
  <c r="M121" i="10"/>
  <c r="Q121" i="10"/>
  <c r="Q91" i="10"/>
  <c r="Q34" i="10"/>
  <c r="M34" i="10"/>
  <c r="F134" i="10"/>
  <c r="E134" i="10" s="1"/>
  <c r="E120" i="10"/>
  <c r="E33" i="10"/>
  <c r="E107" i="10"/>
  <c r="E90" i="10"/>
  <c r="Q33" i="10" l="1"/>
  <c r="M33" i="10"/>
  <c r="I22" i="10"/>
  <c r="I24" i="10"/>
  <c r="I25" i="10"/>
  <c r="M25" i="10" s="1"/>
  <c r="I26" i="10"/>
  <c r="I37" i="10"/>
  <c r="I42" i="10"/>
  <c r="I44" i="10"/>
  <c r="I49" i="10"/>
  <c r="I50" i="10"/>
  <c r="I54" i="10"/>
  <c r="I55" i="10"/>
  <c r="I56" i="10"/>
  <c r="I57" i="10"/>
  <c r="I59" i="10"/>
  <c r="I60" i="10"/>
  <c r="I61" i="10"/>
  <c r="I62" i="10"/>
  <c r="I63" i="10"/>
  <c r="I64" i="10"/>
  <c r="I65" i="10"/>
  <c r="I74" i="10"/>
  <c r="I76" i="10"/>
  <c r="I77" i="10"/>
  <c r="I78" i="10"/>
  <c r="I79" i="10"/>
  <c r="I80" i="10"/>
  <c r="I81" i="10"/>
  <c r="I92" i="10"/>
  <c r="I98" i="10"/>
  <c r="I100" i="10"/>
  <c r="I101" i="10"/>
  <c r="I109" i="10"/>
  <c r="I122" i="10"/>
  <c r="I125" i="10"/>
  <c r="Q125" i="10" s="1"/>
  <c r="I129" i="10"/>
  <c r="I130" i="10"/>
  <c r="I131" i="10"/>
  <c r="M64" i="10" l="1"/>
  <c r="Q64" i="10"/>
  <c r="Q61" i="10"/>
  <c r="M61" i="10"/>
  <c r="Q81" i="10"/>
  <c r="Q100" i="10"/>
  <c r="M42" i="10"/>
  <c r="Q42" i="10"/>
  <c r="M80" i="10"/>
  <c r="Q80" i="10"/>
  <c r="M78" i="10"/>
  <c r="Q78" i="10"/>
  <c r="Q63" i="10"/>
  <c r="M44" i="10"/>
  <c r="Q44" i="10"/>
  <c r="M37" i="10"/>
  <c r="Q37" i="10"/>
  <c r="Q131" i="10"/>
  <c r="Q129" i="10"/>
  <c r="M129" i="10"/>
  <c r="Q22" i="10"/>
  <c r="Q49" i="10"/>
  <c r="Q92" i="10"/>
  <c r="Q59" i="10"/>
  <c r="Q25" i="10"/>
  <c r="Q130" i="10"/>
  <c r="Q101" i="10"/>
  <c r="M98" i="10"/>
  <c r="Q98" i="10"/>
  <c r="Q26" i="10"/>
  <c r="M58" i="10"/>
  <c r="Q58" i="10"/>
  <c r="Q57" i="10"/>
  <c r="M56" i="10"/>
  <c r="Q56" i="10"/>
  <c r="Q55" i="10"/>
  <c r="Q74" i="10"/>
  <c r="M62" i="10"/>
  <c r="Q62" i="10"/>
  <c r="Q60" i="10"/>
  <c r="Q79" i="10"/>
  <c r="M79" i="10"/>
  <c r="Q24" i="10"/>
  <c r="M77" i="10"/>
  <c r="Q77" i="10"/>
  <c r="M76" i="10"/>
  <c r="Q76" i="10"/>
  <c r="M122" i="10"/>
  <c r="Q122" i="10"/>
  <c r="M54" i="10"/>
  <c r="Q54" i="10"/>
  <c r="Q109" i="10"/>
  <c r="M65" i="10"/>
  <c r="Q65" i="10"/>
  <c r="M50" i="10"/>
  <c r="Q50" i="10"/>
  <c r="K9" i="10"/>
  <c r="J107" i="10"/>
  <c r="K82" i="10"/>
  <c r="S82" i="10" s="1"/>
  <c r="L82" i="10"/>
  <c r="T82" i="10" s="1"/>
  <c r="J82" i="10"/>
  <c r="J127" i="10"/>
  <c r="K127" i="10"/>
  <c r="L127" i="10"/>
  <c r="K120" i="10"/>
  <c r="S120" i="10" s="1"/>
  <c r="L120" i="10"/>
  <c r="T120" i="10" s="1"/>
  <c r="L107" i="10"/>
  <c r="T107" i="10" s="1"/>
  <c r="K90" i="10"/>
  <c r="S90" i="10" s="1"/>
  <c r="L52" i="10"/>
  <c r="T52" i="10" s="1"/>
  <c r="L33" i="10"/>
  <c r="K52" i="10"/>
  <c r="K72" i="10"/>
  <c r="J120" i="10"/>
  <c r="J72" i="10"/>
  <c r="K107" i="10"/>
  <c r="S107" i="10" s="1"/>
  <c r="I83" i="10"/>
  <c r="I73" i="10"/>
  <c r="J52" i="10"/>
  <c r="R107" i="10" l="1"/>
  <c r="N82" i="10"/>
  <c r="R82" i="10"/>
  <c r="S52" i="10"/>
  <c r="M73" i="10"/>
  <c r="Q73" i="10"/>
  <c r="N120" i="10"/>
  <c r="R120" i="10"/>
  <c r="S72" i="10"/>
  <c r="Q10" i="10"/>
  <c r="M10" i="10"/>
  <c r="M83" i="10"/>
  <c r="Q83" i="10"/>
  <c r="N52" i="10"/>
  <c r="R52" i="10"/>
  <c r="T127" i="10"/>
  <c r="P127" i="10"/>
  <c r="S127" i="10"/>
  <c r="O127" i="10"/>
  <c r="N72" i="10"/>
  <c r="R72" i="10"/>
  <c r="R127" i="10"/>
  <c r="N127" i="10"/>
  <c r="T33" i="10"/>
  <c r="P33" i="10"/>
  <c r="K134" i="10"/>
  <c r="I127" i="10"/>
  <c r="I120" i="10"/>
  <c r="I82" i="10"/>
  <c r="I107" i="10"/>
  <c r="Q107" i="10" s="1"/>
  <c r="I90" i="10"/>
  <c r="L9" i="10"/>
  <c r="I72" i="10"/>
  <c r="I52" i="10"/>
  <c r="J9" i="10"/>
  <c r="J134" i="10" s="1"/>
  <c r="L134" i="10" l="1"/>
  <c r="M72" i="10"/>
  <c r="Q72" i="10"/>
  <c r="M120" i="10"/>
  <c r="Q120" i="10"/>
  <c r="Q127" i="10"/>
  <c r="M127" i="10"/>
  <c r="Q90" i="10"/>
  <c r="M82" i="10"/>
  <c r="Q82" i="10"/>
  <c r="Q52" i="10"/>
  <c r="N134" i="10"/>
  <c r="R134" i="10"/>
  <c r="S134" i="10"/>
  <c r="O134" i="10"/>
  <c r="I9" i="10"/>
  <c r="Q9" i="10" s="1"/>
  <c r="T9" i="10"/>
  <c r="S9" i="10"/>
  <c r="N9" i="10"/>
  <c r="R9" i="10"/>
  <c r="T134" i="10" l="1"/>
  <c r="P134" i="10"/>
  <c r="M9" i="10"/>
  <c r="I134" i="10"/>
  <c r="M134" i="10" l="1"/>
  <c r="Q134" i="10"/>
</calcChain>
</file>

<file path=xl/sharedStrings.xml><?xml version="1.0" encoding="utf-8"?>
<sst xmlns="http://schemas.openxmlformats.org/spreadsheetml/2006/main" count="472" uniqueCount="314">
  <si>
    <t>бюджет розвитку</t>
  </si>
  <si>
    <t>РАЗОМ</t>
  </si>
  <si>
    <t>Реверсна дотація</t>
  </si>
  <si>
    <t>0111</t>
  </si>
  <si>
    <t>1090</t>
  </si>
  <si>
    <t>0320</t>
  </si>
  <si>
    <t>0133</t>
  </si>
  <si>
    <t>0620</t>
  </si>
  <si>
    <t>0180</t>
  </si>
  <si>
    <t>1010</t>
  </si>
  <si>
    <t>0910</t>
  </si>
  <si>
    <t>1020</t>
  </si>
  <si>
    <t>0921</t>
  </si>
  <si>
    <t>1030</t>
  </si>
  <si>
    <t>0922</t>
  </si>
  <si>
    <t>0960</t>
  </si>
  <si>
    <t>0990</t>
  </si>
  <si>
    <t>1040</t>
  </si>
  <si>
    <t>0810</t>
  </si>
  <si>
    <t>Утримання та навчально-тренувальна робота комунальних дитячо-юнацьких спортивних шкіл</t>
  </si>
  <si>
    <t>0490</t>
  </si>
  <si>
    <t>1100000</t>
  </si>
  <si>
    <t>1110000</t>
  </si>
  <si>
    <t>5011</t>
  </si>
  <si>
    <t>1115011</t>
  </si>
  <si>
    <t>1500000</t>
  </si>
  <si>
    <t>1510000</t>
  </si>
  <si>
    <t>1060</t>
  </si>
  <si>
    <t>2010</t>
  </si>
  <si>
    <t>0731</t>
  </si>
  <si>
    <t>0722</t>
  </si>
  <si>
    <t>3031</t>
  </si>
  <si>
    <t>1070</t>
  </si>
  <si>
    <t>Надання пільг окремим категоріям громадян з оплати послуг зв'язку</t>
  </si>
  <si>
    <t>3112</t>
  </si>
  <si>
    <t>4060</t>
  </si>
  <si>
    <t>0824</t>
  </si>
  <si>
    <t>0828</t>
  </si>
  <si>
    <t>0829</t>
  </si>
  <si>
    <t>0610</t>
  </si>
  <si>
    <t>6030</t>
  </si>
  <si>
    <t>0456</t>
  </si>
  <si>
    <t>Проведення навчально-тренувальних зборів і змагань з олімпійських видів спорту</t>
  </si>
  <si>
    <t>Заходи державної політики з питань дітей та їх соціального захисту</t>
  </si>
  <si>
    <t>1115012</t>
  </si>
  <si>
    <t>5012</t>
  </si>
  <si>
    <t>Проведення навчально-тренувальних зборів і змагань з неолімпійських видів спорту</t>
  </si>
  <si>
    <t>5031</t>
  </si>
  <si>
    <t>Інші заходи та заклади молодіжної політики</t>
  </si>
  <si>
    <t>1115061</t>
  </si>
  <si>
    <t>5061</t>
  </si>
  <si>
    <t>Забезпечення діяльності місцевих центрів фізичного здоров я населення "Спорт для всіх" та проведення фізкультурно-масових заходів серед населення регіону</t>
  </si>
  <si>
    <t>0150</t>
  </si>
  <si>
    <t xml:space="preserve">Організаційне, інформатично-аналітичне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 </t>
  </si>
  <si>
    <t>2100</t>
  </si>
  <si>
    <t>Організація благоустрою  населених пунктів</t>
  </si>
  <si>
    <t>0600000</t>
  </si>
  <si>
    <t>0610000</t>
  </si>
  <si>
    <t>0160</t>
  </si>
  <si>
    <t>0610160</t>
  </si>
  <si>
    <t>0611010</t>
  </si>
  <si>
    <t>Надання дошкільної освіти</t>
  </si>
  <si>
    <t>0611070</t>
  </si>
  <si>
    <t>0200000</t>
  </si>
  <si>
    <t>0210000</t>
  </si>
  <si>
    <t>0210150</t>
  </si>
  <si>
    <t>0212010</t>
  </si>
  <si>
    <t>0212100</t>
  </si>
  <si>
    <t>0216030</t>
  </si>
  <si>
    <t>0615031</t>
  </si>
  <si>
    <t>0800000</t>
  </si>
  <si>
    <t>0810000</t>
  </si>
  <si>
    <t>0810160</t>
  </si>
  <si>
    <t>3121</t>
  </si>
  <si>
    <t>0813121</t>
  </si>
  <si>
    <t>Утримання та забезпечення діяльності центрів соціальних служб для сім'ї, дітей та молоді</t>
  </si>
  <si>
    <t>1000000</t>
  </si>
  <si>
    <t>1010000</t>
  </si>
  <si>
    <t>1010160</t>
  </si>
  <si>
    <t>4030</t>
  </si>
  <si>
    <t>1014030</t>
  </si>
  <si>
    <t>Забезпечення діяльності бібліотек</t>
  </si>
  <si>
    <t>4040</t>
  </si>
  <si>
    <t>1014040</t>
  </si>
  <si>
    <t>Забезпечення діяльності музеїв і виставок</t>
  </si>
  <si>
    <t>1014060</t>
  </si>
  <si>
    <t>Забезпечення діяльності палаців і будинків культури, клубів, центрів дозвілля та інших клубних закладів</t>
  </si>
  <si>
    <t>1110160</t>
  </si>
  <si>
    <t>3133</t>
  </si>
  <si>
    <t>1113133</t>
  </si>
  <si>
    <t>1200000</t>
  </si>
  <si>
    <t>1210000</t>
  </si>
  <si>
    <t>1210160</t>
  </si>
  <si>
    <t>1216030</t>
  </si>
  <si>
    <t>1510160</t>
  </si>
  <si>
    <t>3100000</t>
  </si>
  <si>
    <t>3110000</t>
  </si>
  <si>
    <t>3110160</t>
  </si>
  <si>
    <t>3700000</t>
  </si>
  <si>
    <t>3710000</t>
  </si>
  <si>
    <t>3710160</t>
  </si>
  <si>
    <t>0218110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</si>
  <si>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</si>
  <si>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</si>
  <si>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6011</t>
  </si>
  <si>
    <t>Експлуатація та технічне обслуговування житлового фонду</t>
  </si>
  <si>
    <t>6013</t>
  </si>
  <si>
    <t>Забезпечення діяльності водопровідно-каналізаційного господарства</t>
  </si>
  <si>
    <t>Інша діяльність у сфері державного управління</t>
  </si>
  <si>
    <t>3710180</t>
  </si>
  <si>
    <t>9110</t>
  </si>
  <si>
    <t>3719110</t>
  </si>
  <si>
    <t>Надання інших пільг окремим категоріям громадян відповідно до законодавства</t>
  </si>
  <si>
    <t>0813031</t>
  </si>
  <si>
    <t>0813032</t>
  </si>
  <si>
    <t>3032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</si>
  <si>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</si>
  <si>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</si>
  <si>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</si>
  <si>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</si>
  <si>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</si>
  <si>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 xml:space="preserve">Інша діяльність у сфері державного управління </t>
  </si>
  <si>
    <t>3104</t>
  </si>
  <si>
    <t>0813104</t>
  </si>
  <si>
    <t>1217461</t>
  </si>
  <si>
    <t>6012</t>
  </si>
  <si>
    <t>1216012</t>
  </si>
  <si>
    <t>Забезпечення діяльності з виробництва, транспортування, постачання теплової енергії</t>
  </si>
  <si>
    <t>0763</t>
  </si>
  <si>
    <t>1014082</t>
  </si>
  <si>
    <t>4082</t>
  </si>
  <si>
    <t>4081</t>
  </si>
  <si>
    <t>Забезпечення діяльності інших закладів в галузі культури і мистецтва</t>
  </si>
  <si>
    <t>Інші заходи в галузі культури і мистецтва</t>
  </si>
  <si>
    <t>7693</t>
  </si>
  <si>
    <t>Інші заходи, пов'язані з економічною діяльністю</t>
  </si>
  <si>
    <t>Заходи із запобігання та ліквідації надзвичайних ситуацій та наслідків стихійного лиха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</si>
  <si>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</si>
  <si>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0813160</t>
  </si>
  <si>
    <t>3160</t>
  </si>
  <si>
    <t>Надання соціальних гарантій  фізичним особам, які надають соціальні послуги громадянам похилого віку,  особам з інвалідністю,  дітям з інвалідністю,  хворим, які не здатні до самообслуговування і потребують сторонньої допомоги</t>
  </si>
  <si>
    <t>0813180</t>
  </si>
  <si>
    <t>3180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</si>
  <si>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</si>
  <si>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0813192</t>
  </si>
  <si>
    <t>3192</t>
  </si>
  <si>
    <t>Надання фінансової підтримки громадським організаціям ветеранів і осіб з інвалідністю,   діяльність яких має соціальну спрямованість</t>
  </si>
  <si>
    <t>3242</t>
  </si>
  <si>
    <t>Інші заходи у сфері соціального захисту і соціального забезпечення</t>
  </si>
  <si>
    <t>0213242</t>
  </si>
  <si>
    <t>0613242</t>
  </si>
  <si>
    <t>0813242</t>
  </si>
  <si>
    <t>1014081</t>
  </si>
  <si>
    <t>Забезпечення діяльності інших закладів у сфері освіти</t>
  </si>
  <si>
    <t>1216017</t>
  </si>
  <si>
    <t>6017</t>
  </si>
  <si>
    <t>Інша діяльність, пов'язана з експлуатацією об'єктів житлово - комунального господарства</t>
  </si>
  <si>
    <t>9800</t>
  </si>
  <si>
    <t>Субвенція з місцевого бюджету державному бюджету на виконання програм соціально - економічного розвитку регіонів</t>
  </si>
  <si>
    <t>3719800</t>
  </si>
  <si>
    <t>Багатопрофільна стаціонарна медична допомога населенню</t>
  </si>
  <si>
    <t>9770</t>
  </si>
  <si>
    <t>Інші субвенції з місцевого бюджету</t>
  </si>
  <si>
    <t>3719770</t>
  </si>
  <si>
    <t>0810180</t>
  </si>
  <si>
    <t>Код Програмної класифікації видатків та кредитування місцевих бюджетів</t>
  </si>
  <si>
    <t>Код 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</si>
  <si>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</si>
  <si>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  головного розпорядника коштів місцевого бюджету/ відповідального виконавця, найменування бюджетної програми/ підпрограми згідно з Типовою програмною класифікацією видатків та кредитування місцевих бюджетів</t>
  </si>
  <si>
    <t>3050</t>
  </si>
  <si>
    <t>Пільгове медичне обслуговування осіб, які постраждали внаслідок Чорнобильської катастрофи</t>
  </si>
  <si>
    <t>0813050</t>
  </si>
  <si>
    <t>0813090</t>
  </si>
  <si>
    <t>3090</t>
  </si>
  <si>
    <t>Видатки на поховання учасників бойових дій та осіб з інвалідністю внаслідок війни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</si>
  <si>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</si>
  <si>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</si>
  <si>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</si>
  <si>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3117693</t>
  </si>
  <si>
    <t>спеціальний фонд</t>
  </si>
  <si>
    <t>загальний  фонд</t>
  </si>
  <si>
    <t xml:space="preserve">з них </t>
  </si>
  <si>
    <t>в тому числ:</t>
  </si>
  <si>
    <t>Темп росту, %</t>
  </si>
  <si>
    <t>Начальник фінансового управління</t>
  </si>
  <si>
    <t>0218210</t>
  </si>
  <si>
    <t>8210</t>
  </si>
  <si>
    <t>Муніципальні формування з охорони громадського порядку</t>
  </si>
  <si>
    <t>2152</t>
  </si>
  <si>
    <t>0611021</t>
  </si>
  <si>
    <t>0611022</t>
  </si>
  <si>
    <t>1021</t>
  </si>
  <si>
    <t>1022</t>
  </si>
  <si>
    <t>Надання спеціальної освіти мистецькими школами</t>
  </si>
  <si>
    <t>1011080</t>
  </si>
  <si>
    <t>1080</t>
  </si>
  <si>
    <t>0611031</t>
  </si>
  <si>
    <t>1031</t>
  </si>
  <si>
    <t>0611032</t>
  </si>
  <si>
    <t>1032</t>
  </si>
  <si>
    <t>0611141</t>
  </si>
  <si>
    <t>1141</t>
  </si>
  <si>
    <t>0611151</t>
  </si>
  <si>
    <t>1151</t>
  </si>
  <si>
    <t xml:space="preserve">Забезпечення діяльності інклюзивно - ресурсних центрів  за  рахунок  коштів  місцевого бюджету </t>
  </si>
  <si>
    <t>0611152</t>
  </si>
  <si>
    <t>1152</t>
  </si>
  <si>
    <t>Забезпечення діяльності інклюзивно - ресурсних центрів  за  рахунок  освітньої  субвенції</t>
  </si>
  <si>
    <t>Виконавчий комітет Чорноморської міської ради Одеського району  Одеської області</t>
  </si>
  <si>
    <t>Виконавчий комітет Чорноморської міської ради Одеського району Одеської області</t>
  </si>
  <si>
    <t>Управління соціальної політики Чорноморської  міської ради Одеського району Одеської області</t>
  </si>
  <si>
    <t>Відділ  культури Чорноморської міської ради Одеського району Одеської області</t>
  </si>
  <si>
    <t>Управління капітального будівництва Чорноморської міської ради Одеського району Одеської області</t>
  </si>
  <si>
    <t>Управління комунальної  власності  та земельних відносин Чорноморської  міської ради Одеського району Одеської області</t>
  </si>
  <si>
    <t>Фінансове управління Чорноморської міської ради Одеського району Одеської області</t>
  </si>
  <si>
    <t>Фінансове управління Чорноморської міської ради Одеського району  Одеської області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</si>
  <si>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</si>
  <si>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</si>
  <si>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</si>
  <si>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Ольга ЯКОВЕНКО</t>
  </si>
  <si>
    <t>Відділ комунального господарства та благоустрою Чорноморської  міської ради Одеського району Одеської області</t>
  </si>
  <si>
    <t>0380</t>
  </si>
  <si>
    <t>Стоматологічна допомога населенню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</si>
  <si>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</si>
  <si>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</si>
  <si>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</si>
  <si>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Надання позашкільної освіти закладами позашкільної  освіти, заходи із позашкільної роботи з дітьми</t>
  </si>
  <si>
    <t>0610180</t>
  </si>
  <si>
    <t>1210180</t>
  </si>
  <si>
    <t>1516030</t>
  </si>
  <si>
    <t>0218230</t>
  </si>
  <si>
    <t>8230</t>
  </si>
  <si>
    <t>Інші заходи громадського порядку та безпеки</t>
  </si>
  <si>
    <t>7390</t>
  </si>
  <si>
    <t>Розвиток мережі центрів надання адміністративних послуг</t>
  </si>
  <si>
    <t>Керівництво і управління у відповідній сфері у містах (місті Києві), селищах, селах, територіальних громадах</t>
  </si>
  <si>
    <t>1517390</t>
  </si>
  <si>
    <t>0212111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</si>
  <si>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</si>
  <si>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</si>
  <si>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0212152</t>
  </si>
  <si>
    <t>Інші програми та заходи у сфері охорони здоров`я</t>
  </si>
  <si>
    <t>0813230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</si>
  <si>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</si>
  <si>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Інші заходи, пов`язані з економічною діяльністю</t>
  </si>
  <si>
    <t>Заходи та роботи з територіальної оборони</t>
  </si>
  <si>
    <t>1518110</t>
  </si>
  <si>
    <t>3116017</t>
  </si>
  <si>
    <t>Інша діяльність, пов`язана з експлуатацією об`єктів житлово-комунального господарства</t>
  </si>
  <si>
    <t>8240</t>
  </si>
  <si>
    <t>0218240</t>
  </si>
  <si>
    <t>Відхилення, грн</t>
  </si>
  <si>
    <t>Забезпечення діяльності центрів професійного розвитку педагогічних працівників</t>
  </si>
  <si>
    <t>1516050</t>
  </si>
  <si>
    <t>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</si>
  <si>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1516011</t>
  </si>
  <si>
    <t>Надання  загальної  середньої  освіти  закладами  загальної  середньої  освіти за  рахунок коштів  місцевого  бюджету</t>
  </si>
  <si>
    <t>Надання  загальної  середньої  освіти  спеціальними  закладами  загальної  середньої  освіти  для  дітей,  які  потребують  корекції  фізичного  та/або  розумового  розвитку, за  рахунок  місцевого бюджету</t>
  </si>
  <si>
    <t>Надання  загальної  середньої  освіти  закладами  загальної  середньої  освіти за  рахунок  освітньої  субвенції</t>
  </si>
  <si>
    <t>Надання  загальної  середньої  освіти  спеціальними  закладами  загальної  середньої  освіти  для  дітей,  які  потребують  корекції  фізичного  та/або  розумового  розвитку за рахунок  освітньої  субвенції</t>
  </si>
  <si>
    <t>Управління освіти Чорноморської  міської ради Одеського району Одеської області</t>
  </si>
  <si>
    <t>Управління освіти Чорноморської  міської ради  Одеського району Одеської області</t>
  </si>
  <si>
    <t>Відділ молоді та спорту Чорноморської  міської ради  Одеського району Одеської області</t>
  </si>
  <si>
    <t>Відділ молоді та спорту Чорноморської  міської ради Одеського району Одеської області</t>
  </si>
  <si>
    <t>1010180</t>
  </si>
  <si>
    <t>1110180</t>
  </si>
  <si>
    <t>0217680</t>
  </si>
  <si>
    <t>7680</t>
  </si>
  <si>
    <t>Членські внески до асоціацій органів місцевого самоврядування</t>
  </si>
  <si>
    <t>1510180</t>
  </si>
  <si>
    <t>0443</t>
  </si>
  <si>
    <t>Розроблення схем планування та забудови територій (містобудівної документації)</t>
  </si>
  <si>
    <t>1517640</t>
  </si>
  <si>
    <t>7640</t>
  </si>
  <si>
    <t>0470</t>
  </si>
  <si>
    <t>Заходи з енергозбереження</t>
  </si>
  <si>
    <t>0218220</t>
  </si>
  <si>
    <t>Заходи та роботи з мобілізаційної підготовки місцевого значення</t>
  </si>
  <si>
    <t>0611120</t>
  </si>
  <si>
    <t>1120</t>
  </si>
  <si>
    <t>0950</t>
  </si>
  <si>
    <t>Підвищення кваліфікації, перепідготовка кадрів закладами післядипломної освіти</t>
  </si>
  <si>
    <t>0900000</t>
  </si>
  <si>
    <t/>
  </si>
  <si>
    <t>Служба у справах дітей Чорноморської мiської ради Одеського району Одеської областi</t>
  </si>
  <si>
    <t>0910000</t>
  </si>
  <si>
    <t>0910160</t>
  </si>
  <si>
    <t>0913112</t>
  </si>
  <si>
    <t>1216015</t>
  </si>
  <si>
    <t>6015</t>
  </si>
  <si>
    <t>Забезпечення надійної та безперебійної експлуатації ліфтів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</si>
  <si>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</si>
  <si>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0540</t>
  </si>
  <si>
    <t>Природоохоронні заходи за рахунок цільових фондів</t>
  </si>
  <si>
    <t>1516013</t>
  </si>
  <si>
    <t>1516015</t>
  </si>
  <si>
    <t>0617372</t>
  </si>
  <si>
    <t>Реалізація проектів (заходів) з відновлення освітніх установ та закладів, пошкоджених / знищених внаслідок збройної агресії, за рахунок коштів місцевих бюджетів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</si>
  <si>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</si>
  <si>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у 10 разів</t>
  </si>
  <si>
    <t>Виконано за  1  квартал 2023 року, грн</t>
  </si>
  <si>
    <t>Виконано за  1  квартал  2024  року, грн</t>
  </si>
  <si>
    <t>Показники  бюджету Чорноморської міської територіальної громади за видатками  1  квартал 2024 року  порівняно з аналогічними показниками за   відповідний  період  попереднього  бюджетного  періоду   із зазначенням динаміки їх зміни</t>
  </si>
  <si>
    <t>0611160</t>
  </si>
  <si>
    <t>1210170</t>
  </si>
  <si>
    <t>у 74 рази</t>
  </si>
  <si>
    <t>у 79 раз</t>
  </si>
  <si>
    <t>у 66 раз</t>
  </si>
  <si>
    <t>у 4 рази</t>
  </si>
  <si>
    <t>в 2 рази</t>
  </si>
  <si>
    <t>у 3 рази</t>
  </si>
  <si>
    <t>у 17 разів</t>
  </si>
  <si>
    <t>Разом</t>
  </si>
  <si>
    <t>усього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</si>
</sst>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0000"/>
    <numFmt numFmtId="166" formatCode="0.0%"/>
  </numFmts>
  <fonts count="14">
    <font>
      <sz val="11"/>
      <color theme="1"/>
      <name val="Calibri"/>
      <family val="2"/>
      <charset val="204"/>
      <scheme val="minor"/>
    </font>
    <font>
      <sz val="10"/>
      <color theme="1"/>
      <name val="Шрифт текста"/>
      <family val="2"/>
      <charset val="204"/>
    </font>
    <font>
      <sz val="10"/>
      <color theme="1"/>
      <name val="Шрифт текста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4" fillId="0" borderId="0"/>
    <xf numFmtId="0" fontId="3" fillId="0" borderId="0"/>
    <xf numFmtId="0" fontId="3" fillId="0" borderId="0"/>
    <xf numFmtId="0" fontId="11" fillId="0" borderId="0"/>
    <xf numFmtId="0" fontId="10" fillId="0" borderId="0"/>
    <xf numFmtId="0" fontId="2" fillId="0" borderId="0"/>
    <xf numFmtId="0" fontId="1" fillId="0" borderId="0"/>
  </cellStyleXfs>
  <cellXfs count="67">
    <xf numFmtId="0" fontId="0" fillId="0" borderId="0" xfId="0"/>
    <xf numFmtId="0" fontId="5" fillId="2" borderId="0" xfId="0" applyFont="1" applyFill="1"/>
    <xf numFmtId="49" fontId="5" fillId="2" borderId="0" xfId="0" applyNumberFormat="1" applyFont="1" applyFill="1"/>
    <xf numFmtId="164" fontId="5" fillId="2" borderId="0" xfId="2" applyNumberFormat="1" applyFont="1" applyFill="1"/>
    <xf numFmtId="0" fontId="5" fillId="2" borderId="0" xfId="2" applyFont="1" applyFill="1"/>
    <xf numFmtId="4" fontId="5" fillId="2" borderId="0" xfId="0" applyNumberFormat="1" applyFont="1" applyFill="1"/>
    <xf numFmtId="2" fontId="5" fillId="2" borderId="0" xfId="0" applyNumberFormat="1" applyFont="1" applyFill="1"/>
    <xf numFmtId="3" fontId="5" fillId="2" borderId="0" xfId="2" applyNumberFormat="1" applyFont="1" applyFill="1"/>
    <xf numFmtId="0" fontId="5" fillId="2" borderId="1" xfId="2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6" fillId="2" borderId="1" xfId="2" applyFont="1" applyFill="1" applyBorder="1" applyAlignment="1">
      <alignment horizontal="left" vertical="center" wrapText="1"/>
    </xf>
    <xf numFmtId="166" fontId="6" fillId="2" borderId="1" xfId="2" applyNumberFormat="1" applyFont="1" applyFill="1" applyBorder="1" applyAlignment="1">
      <alignment horizontal="left" vertical="center"/>
    </xf>
    <xf numFmtId="0" fontId="7" fillId="2" borderId="1" xfId="2" applyFont="1" applyFill="1" applyBorder="1" applyAlignment="1">
      <alignment horizontal="left" vertical="center" wrapText="1"/>
    </xf>
    <xf numFmtId="166" fontId="7" fillId="2" borderId="1" xfId="2" applyNumberFormat="1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 wrapText="1"/>
    </xf>
    <xf numFmtId="0" fontId="5" fillId="2" borderId="1" xfId="3" applyFont="1" applyFill="1" applyBorder="1" applyAlignment="1">
      <alignment horizontal="left" vertical="center" wrapText="1"/>
    </xf>
    <xf numFmtId="49" fontId="5" fillId="2" borderId="1" xfId="2" applyNumberFormat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/>
    </xf>
    <xf numFmtId="0" fontId="6" fillId="2" borderId="1" xfId="2" applyFont="1" applyFill="1" applyBorder="1" applyAlignment="1">
      <alignment horizontal="left" vertical="center"/>
    </xf>
    <xf numFmtId="0" fontId="12" fillId="2" borderId="1" xfId="4" quotePrefix="1" applyFont="1" applyFill="1" applyBorder="1" applyAlignment="1">
      <alignment horizontal="left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8" fillId="2" borderId="5" xfId="4" quotePrefix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8" fillId="2" borderId="1" xfId="4" applyFont="1" applyFill="1" applyBorder="1" applyAlignment="1">
      <alignment horizontal="center" vertical="center" wrapText="1"/>
    </xf>
    <xf numFmtId="49" fontId="8" fillId="2" borderId="1" xfId="4" applyNumberFormat="1" applyFont="1" applyFill="1" applyBorder="1" applyAlignment="1">
      <alignment horizontal="center" vertical="center" wrapText="1"/>
    </xf>
    <xf numFmtId="0" fontId="8" fillId="2" borderId="1" xfId="4" quotePrefix="1" applyFont="1" applyFill="1" applyBorder="1" applyAlignment="1">
      <alignment horizontal="left" vertical="center" wrapText="1"/>
    </xf>
    <xf numFmtId="166" fontId="5" fillId="2" borderId="1" xfId="2" applyNumberFormat="1" applyFont="1" applyFill="1" applyBorder="1" applyAlignment="1">
      <alignment horizontal="left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49" fontId="12" fillId="2" borderId="1" xfId="4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5" fillId="2" borderId="0" xfId="0" applyFont="1" applyFill="1" applyAlignment="1">
      <alignment horizontal="left"/>
    </xf>
    <xf numFmtId="0" fontId="6" fillId="2" borderId="0" xfId="0" applyFont="1" applyFill="1" applyAlignment="1">
      <alignment vertical="center"/>
    </xf>
    <xf numFmtId="2" fontId="5" fillId="2" borderId="0" xfId="0" applyNumberFormat="1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8" fillId="2" borderId="1" xfId="4" quotePrefix="1" applyFont="1" applyFill="1" applyBorder="1" applyAlignment="1">
      <alignment vertical="center" wrapText="1"/>
    </xf>
    <xf numFmtId="165" fontId="5" fillId="2" borderId="0" xfId="0" applyNumberFormat="1" applyFont="1" applyFill="1"/>
    <xf numFmtId="3" fontId="5" fillId="2" borderId="0" xfId="0" applyNumberFormat="1" applyFont="1" applyFill="1"/>
    <xf numFmtId="0" fontId="6" fillId="2" borderId="1" xfId="0" applyFont="1" applyFill="1" applyBorder="1" applyAlignment="1">
      <alignment horizontal="center" vertical="center" wrapText="1"/>
    </xf>
    <xf numFmtId="0" fontId="8" fillId="2" borderId="1" xfId="7" quotePrefix="1" applyFont="1" applyFill="1" applyBorder="1" applyAlignment="1">
      <alignment vertical="center" wrapText="1"/>
    </xf>
    <xf numFmtId="0" fontId="8" fillId="2" borderId="1" xfId="7" applyFont="1" applyFill="1" applyBorder="1" applyAlignment="1">
      <alignment horizontal="center" vertical="center" wrapText="1"/>
    </xf>
    <xf numFmtId="0" fontId="12" fillId="2" borderId="1" xfId="4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3" fontId="6" fillId="2" borderId="1" xfId="2" applyNumberFormat="1" applyFont="1" applyFill="1" applyBorder="1" applyAlignment="1">
      <alignment horizontal="left" vertical="center" wrapText="1"/>
    </xf>
    <xf numFmtId="3" fontId="6" fillId="2" borderId="1" xfId="2" applyNumberFormat="1" applyFont="1" applyFill="1" applyBorder="1" applyAlignment="1">
      <alignment horizontal="left" vertical="center"/>
    </xf>
    <xf numFmtId="3" fontId="5" fillId="2" borderId="1" xfId="2" applyNumberFormat="1" applyFont="1" applyFill="1" applyBorder="1" applyAlignment="1">
      <alignment horizontal="left" vertical="center"/>
    </xf>
    <xf numFmtId="3" fontId="7" fillId="2" borderId="1" xfId="2" applyNumberFormat="1" applyFont="1" applyFill="1" applyBorder="1" applyAlignment="1">
      <alignment horizontal="left" vertical="center"/>
    </xf>
    <xf numFmtId="3" fontId="5" fillId="2" borderId="1" xfId="0" applyNumberFormat="1" applyFont="1" applyFill="1" applyBorder="1" applyAlignment="1">
      <alignment horizontal="left" vertical="center"/>
    </xf>
    <xf numFmtId="3" fontId="6" fillId="2" borderId="1" xfId="0" applyNumberFormat="1" applyFont="1" applyFill="1" applyBorder="1" applyAlignment="1">
      <alignment horizontal="left" vertical="center"/>
    </xf>
    <xf numFmtId="3" fontId="7" fillId="2" borderId="1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49" fontId="5" fillId="2" borderId="2" xfId="1" applyNumberFormat="1" applyFont="1" applyFill="1" applyBorder="1" applyAlignment="1" applyProtection="1">
      <alignment horizontal="center" vertical="center" wrapText="1"/>
    </xf>
    <xf numFmtId="49" fontId="5" fillId="2" borderId="3" xfId="1" applyNumberFormat="1" applyFont="1" applyFill="1" applyBorder="1" applyAlignment="1" applyProtection="1">
      <alignment horizontal="center" vertical="center" wrapText="1"/>
    </xf>
    <xf numFmtId="49" fontId="5" fillId="2" borderId="4" xfId="1" applyNumberFormat="1" applyFont="1" applyFill="1" applyBorder="1" applyAlignment="1" applyProtection="1">
      <alignment horizontal="center" vertical="center" wrapText="1"/>
    </xf>
    <xf numFmtId="49" fontId="5" fillId="2" borderId="1" xfId="1" applyNumberFormat="1" applyFont="1" applyFill="1" applyBorder="1" applyAlignment="1" applyProtection="1">
      <alignment horizontal="center" vertical="center" wrapText="1"/>
    </xf>
    <xf numFmtId="0" fontId="5" fillId="2" borderId="1" xfId="1" applyNumberFormat="1" applyFont="1" applyFill="1" applyBorder="1" applyAlignment="1" applyProtection="1">
      <alignment horizontal="center" vertical="center" wrapText="1"/>
    </xf>
  </cellXfs>
  <cellStyles count="8">
    <cellStyle name="Звичайний" xfId="0" builtinId="0"/>
    <cellStyle name="Звичайний 2" xfId="4"/>
    <cellStyle name="Звичайний 3" xfId="6"/>
    <cellStyle name="Звичайний 4" xfId="7"/>
    <cellStyle name="Обычный 2" xfId="5"/>
    <cellStyle name="Обычный 3" xfId="1"/>
    <cellStyle name="Обычный_дод 2" xfId="3"/>
    <cellStyle name="Обычный_дод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3"/>
  <sheetViews>
    <sheetView showZeros="0" tabSelected="1" view="pageBreakPreview" zoomScale="51" zoomScaleNormal="75" zoomScaleSheetLayoutView="51" workbookViewId="0">
      <pane xSplit="4" ySplit="8" topLeftCell="E78" activePane="bottomRight" state="frozen"/>
      <selection pane="topRight" activeCell="E1" sqref="E1"/>
      <selection pane="bottomLeft" activeCell="A13" sqref="A13"/>
      <selection pane="bottomRight" activeCell="F36" sqref="F36"/>
    </sheetView>
  </sheetViews>
  <sheetFormatPr defaultColWidth="8.88671875" defaultRowHeight="18"/>
  <cols>
    <col min="1" max="1" width="15.33203125" style="33" customWidth="1"/>
    <col min="2" max="2" width="11.44140625" style="2" customWidth="1"/>
    <col min="3" max="3" width="14.33203125" style="2" customWidth="1"/>
    <col min="4" max="4" width="53.33203125" style="1" customWidth="1"/>
    <col min="5" max="5" width="20.88671875" style="1" customWidth="1"/>
    <col min="6" max="6" width="22.5546875" style="1" customWidth="1"/>
    <col min="7" max="7" width="19.33203125" style="1" customWidth="1"/>
    <col min="8" max="8" width="19.6640625" style="1" customWidth="1"/>
    <col min="9" max="9" width="22.44140625" style="1" customWidth="1"/>
    <col min="10" max="10" width="19.6640625" style="1" customWidth="1"/>
    <col min="11" max="11" width="19.109375" style="1" customWidth="1"/>
    <col min="12" max="12" width="21.5546875" style="1" customWidth="1"/>
    <col min="13" max="13" width="14.109375" style="1" customWidth="1"/>
    <col min="14" max="14" width="14.5546875" style="1" customWidth="1"/>
    <col min="15" max="15" width="14.44140625" style="1" customWidth="1"/>
    <col min="16" max="16" width="15.6640625" style="1" customWidth="1"/>
    <col min="17" max="17" width="21.109375" style="1" customWidth="1"/>
    <col min="18" max="18" width="20.109375" style="1" customWidth="1"/>
    <col min="19" max="19" width="19.109375" style="1" customWidth="1"/>
    <col min="20" max="20" width="20" style="1" customWidth="1"/>
    <col min="21" max="21" width="14.33203125" style="1" bestFit="1" customWidth="1"/>
    <col min="22" max="16384" width="8.88671875" style="1"/>
  </cols>
  <sheetData>
    <row r="1" spans="1:21">
      <c r="A1" s="35"/>
      <c r="E1" s="34"/>
      <c r="F1" s="34"/>
      <c r="G1" s="34"/>
      <c r="H1" s="34"/>
      <c r="I1" s="34"/>
      <c r="J1" s="34"/>
      <c r="K1" s="36"/>
      <c r="L1" s="34"/>
      <c r="M1" s="34"/>
      <c r="N1" s="36"/>
    </row>
    <row r="2" spans="1:21" ht="59.25" customHeight="1">
      <c r="A2" s="56" t="s">
        <v>302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1" ht="20.399999999999999" customHeight="1">
      <c r="A3" s="62" t="s">
        <v>165</v>
      </c>
      <c r="B3" s="62" t="s">
        <v>166</v>
      </c>
      <c r="C3" s="65" t="s">
        <v>167</v>
      </c>
      <c r="D3" s="66" t="s">
        <v>168</v>
      </c>
      <c r="E3" s="59" t="s">
        <v>300</v>
      </c>
      <c r="F3" s="60"/>
      <c r="G3" s="60"/>
      <c r="H3" s="61"/>
      <c r="I3" s="59" t="s">
        <v>301</v>
      </c>
      <c r="J3" s="60"/>
      <c r="K3" s="60"/>
      <c r="L3" s="61"/>
      <c r="M3" s="59" t="s">
        <v>183</v>
      </c>
      <c r="N3" s="60"/>
      <c r="O3" s="60"/>
      <c r="P3" s="61"/>
      <c r="Q3" s="59" t="s">
        <v>251</v>
      </c>
      <c r="R3" s="60"/>
      <c r="S3" s="60"/>
      <c r="T3" s="61"/>
    </row>
    <row r="4" spans="1:21" ht="25.5" customHeight="1">
      <c r="A4" s="63"/>
      <c r="B4" s="63"/>
      <c r="C4" s="65"/>
      <c r="D4" s="66"/>
      <c r="E4" s="57" t="s">
        <v>312</v>
      </c>
      <c r="F4" s="57" t="s">
        <v>182</v>
      </c>
      <c r="G4" s="57"/>
      <c r="H4" s="57"/>
      <c r="I4" s="57" t="s">
        <v>312</v>
      </c>
      <c r="J4" s="57" t="s">
        <v>182</v>
      </c>
      <c r="K4" s="57"/>
      <c r="L4" s="57"/>
      <c r="M4" s="57" t="s">
        <v>312</v>
      </c>
      <c r="N4" s="57" t="s">
        <v>182</v>
      </c>
      <c r="O4" s="57"/>
      <c r="P4" s="57"/>
      <c r="Q4" s="57" t="s">
        <v>312</v>
      </c>
      <c r="R4" s="57" t="s">
        <v>182</v>
      </c>
      <c r="S4" s="57"/>
      <c r="T4" s="57"/>
    </row>
    <row r="5" spans="1:21" ht="15" customHeight="1">
      <c r="A5" s="63"/>
      <c r="B5" s="63"/>
      <c r="C5" s="65"/>
      <c r="D5" s="66"/>
      <c r="E5" s="57"/>
      <c r="F5" s="57" t="s">
        <v>180</v>
      </c>
      <c r="G5" s="57" t="s">
        <v>179</v>
      </c>
      <c r="H5" s="57"/>
      <c r="I5" s="57"/>
      <c r="J5" s="57" t="s">
        <v>180</v>
      </c>
      <c r="K5" s="57" t="s">
        <v>179</v>
      </c>
      <c r="L5" s="57"/>
      <c r="M5" s="57"/>
      <c r="N5" s="57" t="s">
        <v>180</v>
      </c>
      <c r="O5" s="57" t="s">
        <v>179</v>
      </c>
      <c r="P5" s="57"/>
      <c r="Q5" s="57"/>
      <c r="R5" s="57" t="s">
        <v>180</v>
      </c>
      <c r="S5" s="57" t="s">
        <v>179</v>
      </c>
      <c r="T5" s="57"/>
    </row>
    <row r="6" spans="1:21" ht="24" customHeight="1">
      <c r="A6" s="63"/>
      <c r="B6" s="63"/>
      <c r="C6" s="65"/>
      <c r="D6" s="66"/>
      <c r="E6" s="57"/>
      <c r="F6" s="58"/>
      <c r="G6" s="57" t="s">
        <v>313</v>
      </c>
      <c r="H6" s="44" t="s">
        <v>181</v>
      </c>
      <c r="I6" s="57"/>
      <c r="J6" s="58"/>
      <c r="K6" s="57" t="s">
        <v>313</v>
      </c>
      <c r="L6" s="44" t="s">
        <v>181</v>
      </c>
      <c r="M6" s="57"/>
      <c r="N6" s="58"/>
      <c r="O6" s="57" t="s">
        <v>313</v>
      </c>
      <c r="P6" s="44" t="s">
        <v>181</v>
      </c>
      <c r="Q6" s="57"/>
      <c r="R6" s="58"/>
      <c r="S6" s="57" t="s">
        <v>313</v>
      </c>
      <c r="T6" s="44" t="s">
        <v>181</v>
      </c>
    </row>
    <row r="7" spans="1:21" ht="168.75" customHeight="1">
      <c r="A7" s="64"/>
      <c r="B7" s="64"/>
      <c r="C7" s="65"/>
      <c r="D7" s="66"/>
      <c r="E7" s="57"/>
      <c r="F7" s="58"/>
      <c r="G7" s="57"/>
      <c r="H7" s="44" t="s">
        <v>0</v>
      </c>
      <c r="I7" s="57"/>
      <c r="J7" s="58"/>
      <c r="K7" s="57"/>
      <c r="L7" s="44" t="s">
        <v>0</v>
      </c>
      <c r="M7" s="57"/>
      <c r="N7" s="58"/>
      <c r="O7" s="57"/>
      <c r="P7" s="44" t="s">
        <v>0</v>
      </c>
      <c r="Q7" s="57"/>
      <c r="R7" s="58"/>
      <c r="S7" s="57"/>
      <c r="T7" s="44" t="s">
        <v>0</v>
      </c>
    </row>
    <row r="8" spans="1:21">
      <c r="A8" s="28">
        <v>1</v>
      </c>
      <c r="B8" s="28">
        <v>2</v>
      </c>
      <c r="C8" s="28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  <c r="K8" s="8">
        <v>11</v>
      </c>
      <c r="L8" s="8">
        <v>12</v>
      </c>
      <c r="M8" s="8">
        <v>13</v>
      </c>
      <c r="N8" s="8">
        <v>14</v>
      </c>
      <c r="O8" s="8">
        <v>15</v>
      </c>
      <c r="P8" s="8">
        <v>16</v>
      </c>
      <c r="Q8" s="9">
        <v>17</v>
      </c>
      <c r="R8" s="9">
        <v>18</v>
      </c>
      <c r="S8" s="9">
        <v>19</v>
      </c>
      <c r="T8" s="9">
        <v>20</v>
      </c>
    </row>
    <row r="9" spans="1:21" s="37" customFormat="1" ht="52.2">
      <c r="A9" s="30" t="s">
        <v>63</v>
      </c>
      <c r="B9" s="30"/>
      <c r="C9" s="30"/>
      <c r="D9" s="10" t="s">
        <v>208</v>
      </c>
      <c r="E9" s="49">
        <f t="shared" ref="E9:L9" si="0">E10</f>
        <v>28618818.179999996</v>
      </c>
      <c r="F9" s="49">
        <f t="shared" si="0"/>
        <v>28573687.619999997</v>
      </c>
      <c r="G9" s="49">
        <f t="shared" si="0"/>
        <v>45130.559999999998</v>
      </c>
      <c r="H9" s="49">
        <f t="shared" si="0"/>
        <v>0</v>
      </c>
      <c r="I9" s="49">
        <f t="shared" si="0"/>
        <v>34999677.210000001</v>
      </c>
      <c r="J9" s="49">
        <f t="shared" si="0"/>
        <v>31982679.400000002</v>
      </c>
      <c r="K9" s="49">
        <f t="shared" si="0"/>
        <v>3016997.81</v>
      </c>
      <c r="L9" s="49">
        <f t="shared" si="0"/>
        <v>3011137.25</v>
      </c>
      <c r="M9" s="11">
        <f>I9/E9</f>
        <v>1.2229602560758155</v>
      </c>
      <c r="N9" s="11">
        <f t="shared" ref="N9" si="1">J9/F9</f>
        <v>1.1193052792252793</v>
      </c>
      <c r="O9" s="11" t="s">
        <v>307</v>
      </c>
      <c r="P9" s="11"/>
      <c r="Q9" s="54">
        <f>I9-E9</f>
        <v>6380859.0300000049</v>
      </c>
      <c r="R9" s="54">
        <f>J9-F9</f>
        <v>3408991.7800000049</v>
      </c>
      <c r="S9" s="54">
        <f t="shared" ref="S9:T9" si="2">K9-G9</f>
        <v>2971867.25</v>
      </c>
      <c r="T9" s="54">
        <f t="shared" si="2"/>
        <v>3011137.25</v>
      </c>
    </row>
    <row r="10" spans="1:21" s="37" customFormat="1" ht="52.2">
      <c r="A10" s="30" t="s">
        <v>64</v>
      </c>
      <c r="B10" s="30"/>
      <c r="C10" s="30"/>
      <c r="D10" s="10" t="s">
        <v>209</v>
      </c>
      <c r="E10" s="50">
        <f>F10+G10</f>
        <v>28618818.179999996</v>
      </c>
      <c r="F10" s="50">
        <f>F11+F16+F17+F18+F19+F20+F21+F22+F23+F28+F31+F29+F32+F27+F30</f>
        <v>28573687.619999997</v>
      </c>
      <c r="G10" s="50">
        <f t="shared" ref="G10:H10" si="3">G11+G16+G17+G18+G19+G20+G21+G22+G23+G28+G31+G29+G32+G27+G30</f>
        <v>45130.559999999998</v>
      </c>
      <c r="H10" s="50">
        <f t="shared" si="3"/>
        <v>0</v>
      </c>
      <c r="I10" s="50">
        <f>J10+K10</f>
        <v>34999677.210000001</v>
      </c>
      <c r="J10" s="50">
        <f>J11+J16+J17+J18+J19+J20+J21+J22+J23+J28+J31+J29+J32+J27+J30</f>
        <v>31982679.400000002</v>
      </c>
      <c r="K10" s="50">
        <f t="shared" ref="K10:L10" si="4">K11+K16+K17+K18+K19+K20+K21+K22+K23+K28+K31+K29+K32+K27+K30</f>
        <v>3016997.81</v>
      </c>
      <c r="L10" s="50">
        <f t="shared" si="4"/>
        <v>3011137.25</v>
      </c>
      <c r="M10" s="11">
        <f t="shared" ref="M10:M58" si="5">I10/E10</f>
        <v>1.2229602560758155</v>
      </c>
      <c r="N10" s="11">
        <f t="shared" ref="M10:O58" si="6">J10/F10</f>
        <v>1.1193052792252793</v>
      </c>
      <c r="O10" s="11" t="s">
        <v>307</v>
      </c>
      <c r="P10" s="11"/>
      <c r="Q10" s="54">
        <f t="shared" ref="Q10:Q58" si="7">I10-E10</f>
        <v>6380859.0300000049</v>
      </c>
      <c r="R10" s="54">
        <f t="shared" ref="R10:R58" si="8">J10-F10</f>
        <v>3408991.7800000049</v>
      </c>
      <c r="S10" s="54">
        <f t="shared" ref="S10:S58" si="9">K10-G10</f>
        <v>2971867.25</v>
      </c>
      <c r="T10" s="54">
        <f t="shared" ref="T10:T58" si="10">L10-H10</f>
        <v>3011137.25</v>
      </c>
    </row>
    <row r="11" spans="1:21" s="39" customFormat="1" ht="102" customHeight="1">
      <c r="A11" s="28" t="s">
        <v>65</v>
      </c>
      <c r="B11" s="28" t="s">
        <v>52</v>
      </c>
      <c r="C11" s="28" t="s">
        <v>3</v>
      </c>
      <c r="D11" s="29" t="s">
        <v>53</v>
      </c>
      <c r="E11" s="51">
        <f>F11+G11</f>
        <v>14630387.689999999</v>
      </c>
      <c r="F11" s="51">
        <f>F12+F13+F14+F15</f>
        <v>14585257.129999999</v>
      </c>
      <c r="G11" s="51">
        <f t="shared" ref="G11:H11" si="11">G12+G13+G14+G15</f>
        <v>45130.559999999998</v>
      </c>
      <c r="H11" s="51">
        <f t="shared" si="11"/>
        <v>0</v>
      </c>
      <c r="I11" s="51">
        <f>J11+K11</f>
        <v>16493693.650000002</v>
      </c>
      <c r="J11" s="51">
        <f>J12+J13+J14+J15</f>
        <v>16487833.090000002</v>
      </c>
      <c r="K11" s="51">
        <f t="shared" ref="K11:L11" si="12">K12+K13+K14+K15</f>
        <v>5860.5599999999995</v>
      </c>
      <c r="L11" s="51">
        <f t="shared" si="12"/>
        <v>0</v>
      </c>
      <c r="M11" s="27">
        <f t="shared" si="5"/>
        <v>1.1273586182048743</v>
      </c>
      <c r="N11" s="27">
        <f t="shared" si="6"/>
        <v>1.1304451435474969</v>
      </c>
      <c r="O11" s="27"/>
      <c r="P11" s="27"/>
      <c r="Q11" s="53">
        <f t="shared" si="7"/>
        <v>1863305.9600000028</v>
      </c>
      <c r="R11" s="53">
        <f t="shared" si="8"/>
        <v>1902575.9600000028</v>
      </c>
      <c r="S11" s="53">
        <f t="shared" si="9"/>
        <v>-39270</v>
      </c>
      <c r="T11" s="53">
        <f t="shared" si="10"/>
        <v>0</v>
      </c>
      <c r="U11" s="38"/>
    </row>
    <row r="12" spans="1:21" s="40" customFormat="1" ht="36">
      <c r="A12" s="31"/>
      <c r="B12" s="31"/>
      <c r="C12" s="31"/>
      <c r="D12" s="12" t="s">
        <v>209</v>
      </c>
      <c r="E12" s="52">
        <f>F12+G12</f>
        <v>13221360.890000001</v>
      </c>
      <c r="F12" s="52">
        <v>13176230.33</v>
      </c>
      <c r="G12" s="52">
        <v>45130.559999999998</v>
      </c>
      <c r="H12" s="52"/>
      <c r="I12" s="52">
        <f>J12+K12</f>
        <v>14900700.18</v>
      </c>
      <c r="J12" s="52">
        <v>14895352.140000001</v>
      </c>
      <c r="K12" s="52">
        <v>5348.04</v>
      </c>
      <c r="L12" s="52"/>
      <c r="M12" s="13">
        <f t="shared" si="5"/>
        <v>1.1270171281135037</v>
      </c>
      <c r="N12" s="13">
        <f t="shared" si="6"/>
        <v>1.130471444938683</v>
      </c>
      <c r="O12" s="13"/>
      <c r="P12" s="13"/>
      <c r="Q12" s="55">
        <f t="shared" si="7"/>
        <v>1679339.2899999991</v>
      </c>
      <c r="R12" s="55">
        <f t="shared" si="8"/>
        <v>1719121.8100000005</v>
      </c>
      <c r="S12" s="55">
        <f t="shared" si="9"/>
        <v>-39782.519999999997</v>
      </c>
      <c r="T12" s="55">
        <f t="shared" si="10"/>
        <v>0</v>
      </c>
    </row>
    <row r="13" spans="1:21" s="40" customFormat="1" ht="54">
      <c r="A13" s="31"/>
      <c r="B13" s="31"/>
      <c r="C13" s="31"/>
      <c r="D13" s="12" t="s">
        <v>216</v>
      </c>
      <c r="E13" s="52">
        <f t="shared" ref="E13:E28" si="13">F13+G13</f>
        <v>569817.93999999994</v>
      </c>
      <c r="F13" s="52">
        <v>569817.93999999994</v>
      </c>
      <c r="G13" s="52"/>
      <c r="H13" s="52"/>
      <c r="I13" s="52">
        <f t="shared" ref="I13:I14" si="14">J13+K13</f>
        <v>653223.9</v>
      </c>
      <c r="J13" s="52">
        <v>652711.38</v>
      </c>
      <c r="K13" s="52">
        <v>512.52</v>
      </c>
      <c r="L13" s="52"/>
      <c r="M13" s="13">
        <f t="shared" si="5"/>
        <v>1.1463729976630783</v>
      </c>
      <c r="N13" s="13">
        <f t="shared" si="6"/>
        <v>1.1454735524823947</v>
      </c>
      <c r="O13" s="13"/>
      <c r="P13" s="13"/>
      <c r="Q13" s="55">
        <f t="shared" si="7"/>
        <v>83405.960000000079</v>
      </c>
      <c r="R13" s="55">
        <f t="shared" si="8"/>
        <v>82893.440000000061</v>
      </c>
      <c r="S13" s="55">
        <f t="shared" si="9"/>
        <v>512.52</v>
      </c>
      <c r="T13" s="55">
        <f t="shared" si="10"/>
        <v>0</v>
      </c>
    </row>
    <row r="14" spans="1:21" s="40" customFormat="1" ht="54">
      <c r="A14" s="31"/>
      <c r="B14" s="31"/>
      <c r="C14" s="31"/>
      <c r="D14" s="12" t="s">
        <v>217</v>
      </c>
      <c r="E14" s="52">
        <f t="shared" si="13"/>
        <v>384118.25</v>
      </c>
      <c r="F14" s="52">
        <v>384118.25</v>
      </c>
      <c r="G14" s="52"/>
      <c r="H14" s="52"/>
      <c r="I14" s="52">
        <f t="shared" si="14"/>
        <v>459052.05</v>
      </c>
      <c r="J14" s="52">
        <v>459052.05</v>
      </c>
      <c r="K14" s="52"/>
      <c r="L14" s="52"/>
      <c r="M14" s="13">
        <f t="shared" si="5"/>
        <v>1.1950800306936731</v>
      </c>
      <c r="N14" s="13">
        <f t="shared" si="6"/>
        <v>1.1950800306936731</v>
      </c>
      <c r="O14" s="13"/>
      <c r="P14" s="13"/>
      <c r="Q14" s="55">
        <f t="shared" si="7"/>
        <v>74933.799999999988</v>
      </c>
      <c r="R14" s="55">
        <f t="shared" si="8"/>
        <v>74933.799999999988</v>
      </c>
      <c r="S14" s="55">
        <f t="shared" si="9"/>
        <v>0</v>
      </c>
      <c r="T14" s="55">
        <f t="shared" si="10"/>
        <v>0</v>
      </c>
    </row>
    <row r="15" spans="1:21" s="40" customFormat="1" ht="54">
      <c r="A15" s="31"/>
      <c r="B15" s="31"/>
      <c r="C15" s="31"/>
      <c r="D15" s="12" t="s">
        <v>218</v>
      </c>
      <c r="E15" s="52">
        <f t="shared" si="13"/>
        <v>455090.61</v>
      </c>
      <c r="F15" s="52">
        <v>455090.61</v>
      </c>
      <c r="G15" s="52"/>
      <c r="H15" s="52"/>
      <c r="I15" s="52">
        <f t="shared" ref="I15:I57" si="15">J15+K15</f>
        <v>480717.52</v>
      </c>
      <c r="J15" s="52">
        <v>480717.52</v>
      </c>
      <c r="K15" s="52"/>
      <c r="L15" s="52"/>
      <c r="M15" s="13">
        <f t="shared" si="5"/>
        <v>1.0563116650550097</v>
      </c>
      <c r="N15" s="13">
        <f t="shared" si="6"/>
        <v>1.0563116650550097</v>
      </c>
      <c r="O15" s="13"/>
      <c r="P15" s="13"/>
      <c r="Q15" s="55">
        <f t="shared" si="7"/>
        <v>25626.910000000033</v>
      </c>
      <c r="R15" s="55">
        <f t="shared" si="8"/>
        <v>25626.910000000033</v>
      </c>
      <c r="S15" s="55">
        <f t="shared" si="9"/>
        <v>0</v>
      </c>
      <c r="T15" s="55">
        <f t="shared" si="10"/>
        <v>0</v>
      </c>
    </row>
    <row r="16" spans="1:21" s="39" customFormat="1" ht="54">
      <c r="A16" s="28" t="s">
        <v>116</v>
      </c>
      <c r="B16" s="28" t="s">
        <v>117</v>
      </c>
      <c r="C16" s="28" t="s">
        <v>118</v>
      </c>
      <c r="D16" s="29" t="s">
        <v>119</v>
      </c>
      <c r="E16" s="51">
        <f>F16</f>
        <v>7000</v>
      </c>
      <c r="F16" s="51">
        <v>7000</v>
      </c>
      <c r="G16" s="51"/>
      <c r="H16" s="51"/>
      <c r="I16" s="51">
        <f t="shared" si="15"/>
        <v>4400</v>
      </c>
      <c r="J16" s="51">
        <v>4400</v>
      </c>
      <c r="K16" s="51"/>
      <c r="L16" s="51"/>
      <c r="M16" s="27">
        <f t="shared" ref="M16" si="16">I16/E16</f>
        <v>0.62857142857142856</v>
      </c>
      <c r="N16" s="27">
        <f t="shared" ref="N16" si="17">J16/F16</f>
        <v>0.62857142857142856</v>
      </c>
      <c r="O16" s="27"/>
      <c r="P16" s="27"/>
      <c r="Q16" s="53">
        <f t="shared" si="7"/>
        <v>-2600</v>
      </c>
      <c r="R16" s="53">
        <f t="shared" si="8"/>
        <v>-2600</v>
      </c>
      <c r="S16" s="53">
        <f t="shared" si="9"/>
        <v>0</v>
      </c>
      <c r="T16" s="53">
        <f t="shared" si="10"/>
        <v>0</v>
      </c>
    </row>
    <row r="17" spans="1:21" s="39" customFormat="1" ht="36">
      <c r="A17" s="28" t="s">
        <v>120</v>
      </c>
      <c r="B17" s="28" t="s">
        <v>8</v>
      </c>
      <c r="C17" s="28" t="s">
        <v>6</v>
      </c>
      <c r="D17" s="29" t="s">
        <v>121</v>
      </c>
      <c r="E17" s="51">
        <f t="shared" si="13"/>
        <v>128372.39</v>
      </c>
      <c r="F17" s="51">
        <v>128372.39</v>
      </c>
      <c r="G17" s="51"/>
      <c r="H17" s="51"/>
      <c r="I17" s="51">
        <f t="shared" si="15"/>
        <v>351177.79</v>
      </c>
      <c r="J17" s="51">
        <v>351177.79</v>
      </c>
      <c r="K17" s="51"/>
      <c r="L17" s="51"/>
      <c r="M17" s="27">
        <f t="shared" si="5"/>
        <v>2.7356177601741307</v>
      </c>
      <c r="N17" s="27">
        <f t="shared" si="6"/>
        <v>2.7356177601741307</v>
      </c>
      <c r="O17" s="27"/>
      <c r="P17" s="27"/>
      <c r="Q17" s="53">
        <f t="shared" si="7"/>
        <v>222805.39999999997</v>
      </c>
      <c r="R17" s="53">
        <f t="shared" si="8"/>
        <v>222805.39999999997</v>
      </c>
      <c r="S17" s="53">
        <f t="shared" si="9"/>
        <v>0</v>
      </c>
      <c r="T17" s="53">
        <f t="shared" si="10"/>
        <v>0</v>
      </c>
    </row>
    <row r="18" spans="1:21" s="39" customFormat="1" ht="36">
      <c r="A18" s="28" t="s">
        <v>66</v>
      </c>
      <c r="B18" s="28" t="s">
        <v>28</v>
      </c>
      <c r="C18" s="28" t="s">
        <v>29</v>
      </c>
      <c r="D18" s="23" t="s">
        <v>160</v>
      </c>
      <c r="E18" s="51">
        <f t="shared" si="13"/>
        <v>4920431.8600000003</v>
      </c>
      <c r="F18" s="51">
        <v>4920431.8600000003</v>
      </c>
      <c r="G18" s="51"/>
      <c r="H18" s="51"/>
      <c r="I18" s="51">
        <f t="shared" si="15"/>
        <v>7344258.8200000003</v>
      </c>
      <c r="J18" s="51">
        <v>5609621.5700000003</v>
      </c>
      <c r="K18" s="51">
        <v>1734637.25</v>
      </c>
      <c r="L18" s="51">
        <f>K18</f>
        <v>1734637.25</v>
      </c>
      <c r="M18" s="27">
        <f t="shared" si="5"/>
        <v>1.492604517035218</v>
      </c>
      <c r="N18" s="27">
        <f t="shared" si="6"/>
        <v>1.1400669147768667</v>
      </c>
      <c r="O18" s="27"/>
      <c r="P18" s="27"/>
      <c r="Q18" s="53">
        <f t="shared" si="7"/>
        <v>2423826.96</v>
      </c>
      <c r="R18" s="53">
        <f t="shared" si="8"/>
        <v>689189.71</v>
      </c>
      <c r="S18" s="53">
        <f t="shared" si="9"/>
        <v>1734637.25</v>
      </c>
      <c r="T18" s="53">
        <f t="shared" si="10"/>
        <v>1734637.25</v>
      </c>
      <c r="U18" s="38"/>
    </row>
    <row r="19" spans="1:21" s="39" customFormat="1">
      <c r="A19" s="28" t="s">
        <v>67</v>
      </c>
      <c r="B19" s="28" t="s">
        <v>54</v>
      </c>
      <c r="C19" s="28" t="s">
        <v>30</v>
      </c>
      <c r="D19" s="23" t="s">
        <v>222</v>
      </c>
      <c r="E19" s="51">
        <f t="shared" si="13"/>
        <v>1285905.97</v>
      </c>
      <c r="F19" s="51">
        <v>1285905.97</v>
      </c>
      <c r="G19" s="51"/>
      <c r="H19" s="51"/>
      <c r="I19" s="51">
        <f t="shared" si="15"/>
        <v>1482199.9</v>
      </c>
      <c r="J19" s="51">
        <v>1482199.9</v>
      </c>
      <c r="K19" s="51"/>
      <c r="L19" s="51"/>
      <c r="M19" s="27">
        <f t="shared" si="5"/>
        <v>1.152650298372905</v>
      </c>
      <c r="N19" s="27">
        <f t="shared" si="6"/>
        <v>1.152650298372905</v>
      </c>
      <c r="O19" s="27"/>
      <c r="P19" s="27"/>
      <c r="Q19" s="53">
        <f t="shared" si="7"/>
        <v>196293.92999999993</v>
      </c>
      <c r="R19" s="53">
        <f t="shared" si="8"/>
        <v>196293.92999999993</v>
      </c>
      <c r="S19" s="53">
        <f t="shared" si="9"/>
        <v>0</v>
      </c>
      <c r="T19" s="53">
        <f t="shared" si="10"/>
        <v>0</v>
      </c>
    </row>
    <row r="20" spans="1:21" s="39" customFormat="1" ht="54">
      <c r="A20" s="24" t="s">
        <v>237</v>
      </c>
      <c r="B20" s="24">
        <v>2111</v>
      </c>
      <c r="C20" s="24" t="s">
        <v>238</v>
      </c>
      <c r="D20" s="26" t="s">
        <v>239</v>
      </c>
      <c r="E20" s="51">
        <f t="shared" si="13"/>
        <v>27061.82</v>
      </c>
      <c r="F20" s="51">
        <v>27061.82</v>
      </c>
      <c r="G20" s="51"/>
      <c r="H20" s="51"/>
      <c r="I20" s="51">
        <f t="shared" si="15"/>
        <v>2002929.82</v>
      </c>
      <c r="J20" s="51">
        <v>2002929.82</v>
      </c>
      <c r="K20" s="51"/>
      <c r="L20" s="51"/>
      <c r="M20" s="27" t="s">
        <v>305</v>
      </c>
      <c r="N20" s="27" t="s">
        <v>305</v>
      </c>
      <c r="O20" s="27"/>
      <c r="P20" s="27"/>
      <c r="Q20" s="53">
        <f t="shared" si="7"/>
        <v>1975868</v>
      </c>
      <c r="R20" s="53">
        <f t="shared" si="8"/>
        <v>1975868</v>
      </c>
      <c r="S20" s="53">
        <f t="shared" si="9"/>
        <v>0</v>
      </c>
      <c r="T20" s="53">
        <f t="shared" si="10"/>
        <v>0</v>
      </c>
    </row>
    <row r="21" spans="1:21" s="39" customFormat="1" ht="36">
      <c r="A21" s="24" t="s">
        <v>240</v>
      </c>
      <c r="B21" s="24" t="s">
        <v>188</v>
      </c>
      <c r="C21" s="24" t="s">
        <v>128</v>
      </c>
      <c r="D21" s="26" t="s">
        <v>241</v>
      </c>
      <c r="E21" s="51">
        <f t="shared" si="13"/>
        <v>474574.09</v>
      </c>
      <c r="F21" s="51">
        <v>474574.09</v>
      </c>
      <c r="G21" s="51"/>
      <c r="H21" s="51"/>
      <c r="I21" s="51">
        <f t="shared" si="15"/>
        <v>293638.48</v>
      </c>
      <c r="J21" s="51">
        <f>51538.29+242100.19</f>
        <v>293638.48</v>
      </c>
      <c r="K21" s="51"/>
      <c r="L21" s="51"/>
      <c r="M21" s="27">
        <f t="shared" ref="M21:M24" si="18">I21/E21</f>
        <v>0.61874106949243679</v>
      </c>
      <c r="N21" s="27">
        <f t="shared" ref="N21:N24" si="19">J21/F21</f>
        <v>0.61874106949243679</v>
      </c>
      <c r="O21" s="27"/>
      <c r="P21" s="27"/>
      <c r="Q21" s="53">
        <f t="shared" si="7"/>
        <v>-180935.61000000004</v>
      </c>
      <c r="R21" s="53">
        <f t="shared" si="8"/>
        <v>-180935.61000000004</v>
      </c>
      <c r="S21" s="53">
        <f t="shared" si="9"/>
        <v>0</v>
      </c>
      <c r="T21" s="53">
        <f t="shared" si="10"/>
        <v>0</v>
      </c>
    </row>
    <row r="22" spans="1:21" s="39" customFormat="1" ht="36">
      <c r="A22" s="28" t="s">
        <v>149</v>
      </c>
      <c r="B22" s="28" t="s">
        <v>147</v>
      </c>
      <c r="C22" s="28" t="s">
        <v>4</v>
      </c>
      <c r="D22" s="29" t="s">
        <v>148</v>
      </c>
      <c r="E22" s="51">
        <f t="shared" si="13"/>
        <v>859000</v>
      </c>
      <c r="F22" s="51">
        <v>859000</v>
      </c>
      <c r="G22" s="51"/>
      <c r="H22" s="51"/>
      <c r="I22" s="51">
        <f t="shared" si="15"/>
        <v>824500</v>
      </c>
      <c r="J22" s="51">
        <v>824500</v>
      </c>
      <c r="K22" s="51"/>
      <c r="L22" s="51"/>
      <c r="M22" s="27">
        <f t="shared" si="18"/>
        <v>0.95983701979045399</v>
      </c>
      <c r="N22" s="27">
        <f t="shared" si="19"/>
        <v>0.95983701979045399</v>
      </c>
      <c r="O22" s="27"/>
      <c r="P22" s="27"/>
      <c r="Q22" s="53">
        <f t="shared" si="7"/>
        <v>-34500</v>
      </c>
      <c r="R22" s="53">
        <f t="shared" si="8"/>
        <v>-34500</v>
      </c>
      <c r="S22" s="53">
        <f t="shared" si="9"/>
        <v>0</v>
      </c>
      <c r="T22" s="53">
        <f t="shared" si="10"/>
        <v>0</v>
      </c>
    </row>
    <row r="23" spans="1:21" s="39" customFormat="1">
      <c r="A23" s="28" t="s">
        <v>68</v>
      </c>
      <c r="B23" s="28" t="s">
        <v>40</v>
      </c>
      <c r="C23" s="28" t="s">
        <v>7</v>
      </c>
      <c r="D23" s="29" t="s">
        <v>55</v>
      </c>
      <c r="E23" s="51">
        <f t="shared" si="13"/>
        <v>483263.5</v>
      </c>
      <c r="F23" s="51">
        <f>F24+F25+F26</f>
        <v>483263.5</v>
      </c>
      <c r="G23" s="51">
        <f t="shared" ref="G23:L23" si="20">G24+G25+G26</f>
        <v>0</v>
      </c>
      <c r="H23" s="51">
        <f t="shared" si="20"/>
        <v>0</v>
      </c>
      <c r="I23" s="51">
        <f t="shared" si="15"/>
        <v>203865.07</v>
      </c>
      <c r="J23" s="51">
        <f>J24+J25+J26</f>
        <v>203865.07</v>
      </c>
      <c r="K23" s="51">
        <f t="shared" si="20"/>
        <v>0</v>
      </c>
      <c r="L23" s="51">
        <f t="shared" si="20"/>
        <v>0</v>
      </c>
      <c r="M23" s="27">
        <f t="shared" si="18"/>
        <v>0.42185075016010937</v>
      </c>
      <c r="N23" s="27">
        <f t="shared" si="19"/>
        <v>0.42185075016010937</v>
      </c>
      <c r="O23" s="27"/>
      <c r="P23" s="27"/>
      <c r="Q23" s="53">
        <f t="shared" si="7"/>
        <v>-279398.43</v>
      </c>
      <c r="R23" s="53">
        <f t="shared" si="8"/>
        <v>-279398.43</v>
      </c>
      <c r="S23" s="53">
        <f t="shared" si="9"/>
        <v>0</v>
      </c>
      <c r="T23" s="53">
        <f t="shared" si="10"/>
        <v>0</v>
      </c>
    </row>
    <row r="24" spans="1:21" s="40" customFormat="1" ht="54">
      <c r="A24" s="31"/>
      <c r="B24" s="31"/>
      <c r="C24" s="31"/>
      <c r="D24" s="12" t="s">
        <v>216</v>
      </c>
      <c r="E24" s="52">
        <f t="shared" si="13"/>
        <v>312957.68</v>
      </c>
      <c r="F24" s="52">
        <v>312957.68</v>
      </c>
      <c r="G24" s="52"/>
      <c r="H24" s="52"/>
      <c r="I24" s="52">
        <f t="shared" si="15"/>
        <v>119612.4</v>
      </c>
      <c r="J24" s="52">
        <v>119612.4</v>
      </c>
      <c r="K24" s="52"/>
      <c r="L24" s="52"/>
      <c r="M24" s="13">
        <f t="shared" si="18"/>
        <v>0.38219991917117996</v>
      </c>
      <c r="N24" s="13">
        <f t="shared" si="19"/>
        <v>0.38219991917117996</v>
      </c>
      <c r="O24" s="13"/>
      <c r="P24" s="13"/>
      <c r="Q24" s="55">
        <f t="shared" si="7"/>
        <v>-193345.28</v>
      </c>
      <c r="R24" s="55">
        <f t="shared" si="8"/>
        <v>-193345.28</v>
      </c>
      <c r="S24" s="55">
        <f t="shared" si="9"/>
        <v>0</v>
      </c>
      <c r="T24" s="55">
        <f t="shared" si="10"/>
        <v>0</v>
      </c>
    </row>
    <row r="25" spans="1:21" s="40" customFormat="1" ht="54">
      <c r="A25" s="31"/>
      <c r="B25" s="31"/>
      <c r="C25" s="31"/>
      <c r="D25" s="12" t="s">
        <v>217</v>
      </c>
      <c r="E25" s="52">
        <f t="shared" si="13"/>
        <v>77000.800000000003</v>
      </c>
      <c r="F25" s="52">
        <v>77000.800000000003</v>
      </c>
      <c r="G25" s="52"/>
      <c r="H25" s="52"/>
      <c r="I25" s="52">
        <f t="shared" si="15"/>
        <v>84252.67</v>
      </c>
      <c r="J25" s="52">
        <v>84252.67</v>
      </c>
      <c r="K25" s="52"/>
      <c r="L25" s="52"/>
      <c r="M25" s="13">
        <f t="shared" si="6"/>
        <v>1.0941791513854402</v>
      </c>
      <c r="N25" s="13">
        <f t="shared" si="6"/>
        <v>1.0941791513854402</v>
      </c>
      <c r="O25" s="13"/>
      <c r="P25" s="13"/>
      <c r="Q25" s="55">
        <f t="shared" si="7"/>
        <v>7251.8699999999953</v>
      </c>
      <c r="R25" s="55">
        <f t="shared" si="8"/>
        <v>7251.8699999999953</v>
      </c>
      <c r="S25" s="55">
        <f t="shared" si="9"/>
        <v>0</v>
      </c>
      <c r="T25" s="55">
        <f t="shared" si="10"/>
        <v>0</v>
      </c>
    </row>
    <row r="26" spans="1:21" s="40" customFormat="1" ht="54">
      <c r="A26" s="31"/>
      <c r="B26" s="31"/>
      <c r="C26" s="31"/>
      <c r="D26" s="12" t="s">
        <v>218</v>
      </c>
      <c r="E26" s="52">
        <f t="shared" si="13"/>
        <v>93305.02</v>
      </c>
      <c r="F26" s="52">
        <v>93305.02</v>
      </c>
      <c r="G26" s="52"/>
      <c r="H26" s="52"/>
      <c r="I26" s="52">
        <f t="shared" si="15"/>
        <v>0</v>
      </c>
      <c r="J26" s="52">
        <v>0</v>
      </c>
      <c r="K26" s="52"/>
      <c r="L26" s="52"/>
      <c r="M26" s="13">
        <f t="shared" ref="M26:M31" si="21">I26/E26</f>
        <v>0</v>
      </c>
      <c r="N26" s="13">
        <f t="shared" ref="N26:N31" si="22">J26/F26</f>
        <v>0</v>
      </c>
      <c r="O26" s="13"/>
      <c r="P26" s="13"/>
      <c r="Q26" s="55">
        <f t="shared" si="7"/>
        <v>-93305.02</v>
      </c>
      <c r="R26" s="55">
        <f t="shared" si="8"/>
        <v>-93305.02</v>
      </c>
      <c r="S26" s="55">
        <f t="shared" si="9"/>
        <v>0</v>
      </c>
      <c r="T26" s="55">
        <f t="shared" si="10"/>
        <v>0</v>
      </c>
    </row>
    <row r="27" spans="1:21" s="40" customFormat="1" ht="48" customHeight="1">
      <c r="A27" s="24" t="s">
        <v>266</v>
      </c>
      <c r="B27" s="24" t="s">
        <v>267</v>
      </c>
      <c r="C27" s="24" t="s">
        <v>20</v>
      </c>
      <c r="D27" s="26" t="s">
        <v>268</v>
      </c>
      <c r="E27" s="51">
        <f t="shared" si="13"/>
        <v>0</v>
      </c>
      <c r="F27" s="51"/>
      <c r="G27" s="51"/>
      <c r="H27" s="51"/>
      <c r="I27" s="51">
        <f t="shared" si="15"/>
        <v>76895</v>
      </c>
      <c r="J27" s="51">
        <v>76895</v>
      </c>
      <c r="K27" s="51"/>
      <c r="L27" s="51"/>
      <c r="M27" s="27"/>
      <c r="N27" s="27"/>
      <c r="O27" s="27"/>
      <c r="P27" s="27"/>
      <c r="Q27" s="53">
        <f t="shared" si="7"/>
        <v>76895</v>
      </c>
      <c r="R27" s="53">
        <f t="shared" si="8"/>
        <v>76895</v>
      </c>
      <c r="S27" s="53">
        <f t="shared" si="9"/>
        <v>0</v>
      </c>
      <c r="T27" s="53">
        <f t="shared" si="10"/>
        <v>0</v>
      </c>
    </row>
    <row r="28" spans="1:21" s="39" customFormat="1" ht="54">
      <c r="A28" s="25" t="s">
        <v>101</v>
      </c>
      <c r="B28" s="24">
        <v>8110</v>
      </c>
      <c r="C28" s="25" t="s">
        <v>5</v>
      </c>
      <c r="D28" s="26" t="s">
        <v>136</v>
      </c>
      <c r="E28" s="51">
        <f t="shared" si="13"/>
        <v>7500</v>
      </c>
      <c r="F28" s="51">
        <v>7500</v>
      </c>
      <c r="G28" s="51"/>
      <c r="H28" s="51"/>
      <c r="I28" s="51">
        <f t="shared" si="15"/>
        <v>0</v>
      </c>
      <c r="J28" s="51"/>
      <c r="K28" s="51"/>
      <c r="L28" s="51"/>
      <c r="M28" s="27">
        <f t="shared" si="21"/>
        <v>0</v>
      </c>
      <c r="N28" s="27">
        <f t="shared" si="22"/>
        <v>0</v>
      </c>
      <c r="O28" s="27"/>
      <c r="P28" s="27"/>
      <c r="Q28" s="53">
        <f t="shared" si="7"/>
        <v>-7500</v>
      </c>
      <c r="R28" s="53">
        <f t="shared" si="8"/>
        <v>-7500</v>
      </c>
      <c r="S28" s="53">
        <f t="shared" si="9"/>
        <v>0</v>
      </c>
      <c r="T28" s="53">
        <f t="shared" si="10"/>
        <v>0</v>
      </c>
    </row>
    <row r="29" spans="1:21" s="39" customFormat="1" ht="36">
      <c r="A29" s="28" t="s">
        <v>185</v>
      </c>
      <c r="B29" s="28" t="s">
        <v>186</v>
      </c>
      <c r="C29" s="28" t="s">
        <v>5</v>
      </c>
      <c r="D29" s="23" t="s">
        <v>187</v>
      </c>
      <c r="E29" s="51">
        <f t="shared" ref="E29:E32" si="23">F29+G29</f>
        <v>4752942.8600000003</v>
      </c>
      <c r="F29" s="51">
        <v>4752942.8600000003</v>
      </c>
      <c r="G29" s="51"/>
      <c r="H29" s="51"/>
      <c r="I29" s="51">
        <f t="shared" ref="I29:I32" si="24">J29+K29</f>
        <v>4645618.68</v>
      </c>
      <c r="J29" s="51">
        <v>4645618.68</v>
      </c>
      <c r="K29" s="51"/>
      <c r="L29" s="51"/>
      <c r="M29" s="27">
        <f t="shared" si="21"/>
        <v>0.97741942557247563</v>
      </c>
      <c r="N29" s="27">
        <f t="shared" si="22"/>
        <v>0.97741942557247563</v>
      </c>
      <c r="O29" s="27"/>
      <c r="P29" s="27"/>
      <c r="Q29" s="53">
        <f t="shared" si="7"/>
        <v>-107324.18000000063</v>
      </c>
      <c r="R29" s="53">
        <f t="shared" si="8"/>
        <v>-107324.18000000063</v>
      </c>
      <c r="S29" s="53">
        <f t="shared" si="9"/>
        <v>0</v>
      </c>
      <c r="T29" s="53">
        <f t="shared" si="10"/>
        <v>0</v>
      </c>
    </row>
    <row r="30" spans="1:21" s="39" customFormat="1" ht="36">
      <c r="A30" s="25" t="s">
        <v>276</v>
      </c>
      <c r="B30" s="24">
        <v>8220</v>
      </c>
      <c r="C30" s="24" t="s">
        <v>221</v>
      </c>
      <c r="D30" s="26" t="s">
        <v>277</v>
      </c>
      <c r="E30" s="51">
        <f t="shared" si="23"/>
        <v>9450</v>
      </c>
      <c r="F30" s="51">
        <v>9450</v>
      </c>
      <c r="G30" s="51"/>
      <c r="H30" s="51"/>
      <c r="I30" s="51">
        <f t="shared" si="24"/>
        <v>0</v>
      </c>
      <c r="J30" s="51"/>
      <c r="K30" s="51"/>
      <c r="L30" s="51"/>
      <c r="M30" s="27">
        <f t="shared" si="21"/>
        <v>0</v>
      </c>
      <c r="N30" s="27">
        <f t="shared" si="22"/>
        <v>0</v>
      </c>
      <c r="O30" s="27"/>
      <c r="P30" s="27"/>
      <c r="Q30" s="53">
        <f t="shared" si="7"/>
        <v>-9450</v>
      </c>
      <c r="R30" s="53">
        <f t="shared" si="8"/>
        <v>-9450</v>
      </c>
      <c r="S30" s="53">
        <f t="shared" si="9"/>
        <v>0</v>
      </c>
      <c r="T30" s="53">
        <f t="shared" si="10"/>
        <v>0</v>
      </c>
    </row>
    <row r="31" spans="1:21" s="39" customFormat="1">
      <c r="A31" s="28" t="s">
        <v>230</v>
      </c>
      <c r="B31" s="28" t="s">
        <v>231</v>
      </c>
      <c r="C31" s="28" t="s">
        <v>221</v>
      </c>
      <c r="D31" s="29" t="s">
        <v>232</v>
      </c>
      <c r="E31" s="51">
        <f t="shared" si="23"/>
        <v>1032928</v>
      </c>
      <c r="F31" s="51">
        <v>1032928</v>
      </c>
      <c r="G31" s="51"/>
      <c r="H31" s="51"/>
      <c r="I31" s="51">
        <f t="shared" si="24"/>
        <v>0</v>
      </c>
      <c r="J31" s="51"/>
      <c r="K31" s="51"/>
      <c r="L31" s="51"/>
      <c r="M31" s="27">
        <f t="shared" si="21"/>
        <v>0</v>
      </c>
      <c r="N31" s="27">
        <f t="shared" si="22"/>
        <v>0</v>
      </c>
      <c r="O31" s="27"/>
      <c r="P31" s="27"/>
      <c r="Q31" s="53">
        <f t="shared" si="7"/>
        <v>-1032928</v>
      </c>
      <c r="R31" s="53">
        <f t="shared" si="8"/>
        <v>-1032928</v>
      </c>
      <c r="S31" s="53">
        <f t="shared" si="9"/>
        <v>0</v>
      </c>
      <c r="T31" s="53">
        <f t="shared" si="10"/>
        <v>0</v>
      </c>
    </row>
    <row r="32" spans="1:21" s="39" customFormat="1" ht="41.25" customHeight="1">
      <c r="A32" s="25" t="s">
        <v>250</v>
      </c>
      <c r="B32" s="25" t="s">
        <v>249</v>
      </c>
      <c r="C32" s="25" t="s">
        <v>221</v>
      </c>
      <c r="D32" s="22" t="s">
        <v>245</v>
      </c>
      <c r="E32" s="51">
        <f t="shared" si="23"/>
        <v>0</v>
      </c>
      <c r="F32" s="51"/>
      <c r="G32" s="51"/>
      <c r="H32" s="51"/>
      <c r="I32" s="51">
        <f t="shared" si="24"/>
        <v>1276500</v>
      </c>
      <c r="J32" s="51"/>
      <c r="K32" s="51">
        <v>1276500</v>
      </c>
      <c r="L32" s="51">
        <f>K32</f>
        <v>1276500</v>
      </c>
      <c r="M32" s="27"/>
      <c r="N32" s="27"/>
      <c r="O32" s="27"/>
      <c r="P32" s="27"/>
      <c r="Q32" s="53">
        <f t="shared" si="7"/>
        <v>1276500</v>
      </c>
      <c r="R32" s="53">
        <f t="shared" si="8"/>
        <v>0</v>
      </c>
      <c r="S32" s="53">
        <f t="shared" si="9"/>
        <v>1276500</v>
      </c>
      <c r="T32" s="53">
        <f t="shared" si="10"/>
        <v>1276500</v>
      </c>
    </row>
    <row r="33" spans="1:20" s="37" customFormat="1" ht="34.799999999999997">
      <c r="A33" s="30" t="s">
        <v>56</v>
      </c>
      <c r="B33" s="30"/>
      <c r="C33" s="30"/>
      <c r="D33" s="10" t="s">
        <v>260</v>
      </c>
      <c r="E33" s="50">
        <f t="shared" ref="E33:L33" si="25">E34</f>
        <v>79545792.389999986</v>
      </c>
      <c r="F33" s="50">
        <f t="shared" si="25"/>
        <v>77625003.149999991</v>
      </c>
      <c r="G33" s="50">
        <f t="shared" si="25"/>
        <v>1920789.24</v>
      </c>
      <c r="H33" s="50">
        <f t="shared" si="25"/>
        <v>559361.42000000004</v>
      </c>
      <c r="I33" s="50">
        <f t="shared" si="25"/>
        <v>94938380.180000007</v>
      </c>
      <c r="J33" s="50">
        <f t="shared" si="25"/>
        <v>86916945.800000012</v>
      </c>
      <c r="K33" s="50">
        <f t="shared" si="25"/>
        <v>8021434.3799999999</v>
      </c>
      <c r="L33" s="50">
        <f t="shared" si="25"/>
        <v>0</v>
      </c>
      <c r="M33" s="11">
        <f t="shared" si="5"/>
        <v>1.1935059960749739</v>
      </c>
      <c r="N33" s="11">
        <f t="shared" si="6"/>
        <v>1.119702960037819</v>
      </c>
      <c r="O33" s="11" t="s">
        <v>308</v>
      </c>
      <c r="P33" s="11">
        <f t="shared" ref="P33:P34" si="26">L33/H33</f>
        <v>0</v>
      </c>
      <c r="Q33" s="54">
        <f t="shared" si="7"/>
        <v>15392587.790000021</v>
      </c>
      <c r="R33" s="54">
        <f t="shared" si="8"/>
        <v>9291942.6500000209</v>
      </c>
      <c r="S33" s="54">
        <f t="shared" si="9"/>
        <v>6100645.1399999997</v>
      </c>
      <c r="T33" s="54">
        <f t="shared" si="10"/>
        <v>-559361.42000000004</v>
      </c>
    </row>
    <row r="34" spans="1:20" s="37" customFormat="1" ht="34.799999999999997">
      <c r="A34" s="30" t="s">
        <v>57</v>
      </c>
      <c r="B34" s="30"/>
      <c r="C34" s="30"/>
      <c r="D34" s="10" t="s">
        <v>261</v>
      </c>
      <c r="E34" s="50">
        <f t="shared" ref="E34:E39" si="27">F34+G34</f>
        <v>79545792.389999986</v>
      </c>
      <c r="F34" s="50">
        <f>F35+F36+F37+F38+F39+F40+F41+F42+F44+F45+F46+F48+F49+F50+F47+F43+F51</f>
        <v>77625003.149999991</v>
      </c>
      <c r="G34" s="50">
        <f t="shared" ref="G34:H34" si="28">G35+G36+G37+G38+G39+G40+G41+G42+G44+G45+G46+G48+G49+G50+G47+G43+G51</f>
        <v>1920789.24</v>
      </c>
      <c r="H34" s="50">
        <f t="shared" si="28"/>
        <v>559361.42000000004</v>
      </c>
      <c r="I34" s="50">
        <f t="shared" si="15"/>
        <v>94938380.180000007</v>
      </c>
      <c r="J34" s="50">
        <f>J35+J36+J37+J38+J39+J40+J41+J42+J44+J45+J46+J48+J49+J50+J47+J43+J51</f>
        <v>86916945.800000012</v>
      </c>
      <c r="K34" s="50">
        <f t="shared" ref="K34:L34" si="29">K35+K36+K37+K38+K39+K40+K41+K42+K44+K45+K46+K48+K49+K50+K47+K43+K51</f>
        <v>8021434.3799999999</v>
      </c>
      <c r="L34" s="50">
        <f t="shared" si="29"/>
        <v>0</v>
      </c>
      <c r="M34" s="11">
        <f t="shared" si="5"/>
        <v>1.1935059960749739</v>
      </c>
      <c r="N34" s="11">
        <f t="shared" si="6"/>
        <v>1.119702960037819</v>
      </c>
      <c r="O34" s="11" t="s">
        <v>308</v>
      </c>
      <c r="P34" s="11">
        <f t="shared" si="26"/>
        <v>0</v>
      </c>
      <c r="Q34" s="54">
        <f t="shared" si="7"/>
        <v>15392587.790000021</v>
      </c>
      <c r="R34" s="54">
        <f t="shared" si="8"/>
        <v>9291942.6500000209</v>
      </c>
      <c r="S34" s="54">
        <f t="shared" si="9"/>
        <v>6100645.1399999997</v>
      </c>
      <c r="T34" s="54">
        <f t="shared" si="10"/>
        <v>-559361.42000000004</v>
      </c>
    </row>
    <row r="35" spans="1:20" s="39" customFormat="1" ht="54">
      <c r="A35" s="28" t="s">
        <v>59</v>
      </c>
      <c r="B35" s="28" t="s">
        <v>58</v>
      </c>
      <c r="C35" s="28" t="s">
        <v>3</v>
      </c>
      <c r="D35" s="21" t="s">
        <v>235</v>
      </c>
      <c r="E35" s="51">
        <f t="shared" si="27"/>
        <v>918336.02</v>
      </c>
      <c r="F35" s="51">
        <v>918336.02</v>
      </c>
      <c r="G35" s="51"/>
      <c r="H35" s="51"/>
      <c r="I35" s="51">
        <f>J35+K35</f>
        <v>932301.26</v>
      </c>
      <c r="J35" s="51">
        <v>932301.26</v>
      </c>
      <c r="K35" s="51"/>
      <c r="L35" s="51"/>
      <c r="M35" s="27">
        <f t="shared" si="5"/>
        <v>1.0152071134049605</v>
      </c>
      <c r="N35" s="27">
        <f t="shared" si="6"/>
        <v>1.0152071134049605</v>
      </c>
      <c r="O35" s="27"/>
      <c r="P35" s="27"/>
      <c r="Q35" s="53">
        <f t="shared" si="7"/>
        <v>13965.239999999991</v>
      </c>
      <c r="R35" s="53">
        <f t="shared" si="8"/>
        <v>13965.239999999991</v>
      </c>
      <c r="S35" s="53">
        <f t="shared" si="9"/>
        <v>0</v>
      </c>
      <c r="T35" s="53">
        <f t="shared" si="10"/>
        <v>0</v>
      </c>
    </row>
    <row r="36" spans="1:20" s="39" customFormat="1" ht="36">
      <c r="A36" s="28" t="s">
        <v>227</v>
      </c>
      <c r="B36" s="28" t="s">
        <v>8</v>
      </c>
      <c r="C36" s="28" t="s">
        <v>6</v>
      </c>
      <c r="D36" s="21" t="s">
        <v>121</v>
      </c>
      <c r="E36" s="51">
        <f t="shared" si="27"/>
        <v>81244</v>
      </c>
      <c r="F36" s="51">
        <v>81244</v>
      </c>
      <c r="G36" s="51"/>
      <c r="H36" s="51"/>
      <c r="I36" s="51">
        <f t="shared" si="15"/>
        <v>14970</v>
      </c>
      <c r="J36" s="51">
        <v>14970</v>
      </c>
      <c r="K36" s="51"/>
      <c r="L36" s="51"/>
      <c r="M36" s="27">
        <f t="shared" ref="M36" si="30">I36/E36</f>
        <v>0.1842597607207917</v>
      </c>
      <c r="N36" s="27">
        <f t="shared" ref="N36" si="31">J36/F36</f>
        <v>0.1842597607207917</v>
      </c>
      <c r="O36" s="27"/>
      <c r="P36" s="27"/>
      <c r="Q36" s="53">
        <f t="shared" si="7"/>
        <v>-66274</v>
      </c>
      <c r="R36" s="53">
        <f t="shared" si="8"/>
        <v>-66274</v>
      </c>
      <c r="S36" s="53">
        <f t="shared" si="9"/>
        <v>0</v>
      </c>
      <c r="T36" s="53">
        <f t="shared" si="10"/>
        <v>0</v>
      </c>
    </row>
    <row r="37" spans="1:20" s="39" customFormat="1">
      <c r="A37" s="28" t="s">
        <v>60</v>
      </c>
      <c r="B37" s="28" t="s">
        <v>9</v>
      </c>
      <c r="C37" s="28" t="s">
        <v>10</v>
      </c>
      <c r="D37" s="23" t="s">
        <v>61</v>
      </c>
      <c r="E37" s="51">
        <f t="shared" si="27"/>
        <v>17172720.129999999</v>
      </c>
      <c r="F37" s="51">
        <v>16933307.129999999</v>
      </c>
      <c r="G37" s="53">
        <v>239413</v>
      </c>
      <c r="H37" s="53"/>
      <c r="I37" s="51">
        <f t="shared" si="15"/>
        <v>18164649.600000001</v>
      </c>
      <c r="J37" s="51">
        <v>17798780.82</v>
      </c>
      <c r="K37" s="51">
        <v>365868.78</v>
      </c>
      <c r="L37" s="53"/>
      <c r="M37" s="27">
        <f t="shared" si="5"/>
        <v>1.0577619306953676</v>
      </c>
      <c r="N37" s="27">
        <f t="shared" si="6"/>
        <v>1.0511107300750886</v>
      </c>
      <c r="O37" s="27">
        <f t="shared" ref="O37" si="32">K37/G37</f>
        <v>1.528190950366104</v>
      </c>
      <c r="P37" s="27"/>
      <c r="Q37" s="53">
        <f t="shared" si="7"/>
        <v>991929.47000000253</v>
      </c>
      <c r="R37" s="53">
        <f t="shared" si="8"/>
        <v>865473.69000000134</v>
      </c>
      <c r="S37" s="53">
        <f t="shared" si="9"/>
        <v>126455.78000000003</v>
      </c>
      <c r="T37" s="53">
        <f t="shared" si="10"/>
        <v>0</v>
      </c>
    </row>
    <row r="38" spans="1:20" s="39" customFormat="1" ht="54">
      <c r="A38" s="28" t="s">
        <v>189</v>
      </c>
      <c r="B38" s="28" t="s">
        <v>191</v>
      </c>
      <c r="C38" s="28" t="s">
        <v>12</v>
      </c>
      <c r="D38" s="21" t="s">
        <v>256</v>
      </c>
      <c r="E38" s="51">
        <f t="shared" si="27"/>
        <v>14697165.779999999</v>
      </c>
      <c r="F38" s="51">
        <v>13404068.539999999</v>
      </c>
      <c r="G38" s="53">
        <v>1293097.24</v>
      </c>
      <c r="H38" s="53">
        <v>559361.42000000004</v>
      </c>
      <c r="I38" s="51">
        <f t="shared" si="15"/>
        <v>19066167.02</v>
      </c>
      <c r="J38" s="51">
        <v>17754275.620000001</v>
      </c>
      <c r="K38" s="53">
        <v>1311891.3999999999</v>
      </c>
      <c r="L38" s="53"/>
      <c r="M38" s="27">
        <f t="shared" si="5"/>
        <v>1.2972682832458327</v>
      </c>
      <c r="N38" s="27">
        <f t="shared" si="6"/>
        <v>1.3245437806452758</v>
      </c>
      <c r="O38" s="27">
        <f t="shared" si="6"/>
        <v>1.01453422017976</v>
      </c>
      <c r="P38" s="27"/>
      <c r="Q38" s="53">
        <f t="shared" si="7"/>
        <v>4369001.24</v>
      </c>
      <c r="R38" s="53">
        <f t="shared" si="8"/>
        <v>4350207.0800000019</v>
      </c>
      <c r="S38" s="53">
        <f t="shared" si="9"/>
        <v>18794.159999999916</v>
      </c>
      <c r="T38" s="53">
        <f t="shared" si="10"/>
        <v>-559361.42000000004</v>
      </c>
    </row>
    <row r="39" spans="1:20" s="39" customFormat="1" ht="109.2" customHeight="1">
      <c r="A39" s="28" t="s">
        <v>190</v>
      </c>
      <c r="B39" s="28" t="s">
        <v>192</v>
      </c>
      <c r="C39" s="28" t="s">
        <v>14</v>
      </c>
      <c r="D39" s="21" t="s">
        <v>257</v>
      </c>
      <c r="E39" s="51">
        <f t="shared" si="27"/>
        <v>1348784.75</v>
      </c>
      <c r="F39" s="51">
        <v>1171890.75</v>
      </c>
      <c r="G39" s="53">
        <v>176894</v>
      </c>
      <c r="H39" s="53"/>
      <c r="I39" s="51">
        <f t="shared" si="15"/>
        <v>2391969.9000000004</v>
      </c>
      <c r="J39" s="51">
        <v>2356704.4700000002</v>
      </c>
      <c r="K39" s="53">
        <v>35265.43</v>
      </c>
      <c r="L39" s="53"/>
      <c r="M39" s="27">
        <f t="shared" si="5"/>
        <v>1.7734259673383765</v>
      </c>
      <c r="N39" s="27">
        <f t="shared" si="6"/>
        <v>2.0110274528577006</v>
      </c>
      <c r="O39" s="27">
        <f t="shared" si="6"/>
        <v>0.19935910771422433</v>
      </c>
      <c r="P39" s="27"/>
      <c r="Q39" s="53">
        <f t="shared" si="7"/>
        <v>1043185.1500000004</v>
      </c>
      <c r="R39" s="53">
        <f t="shared" si="8"/>
        <v>1184813.7200000002</v>
      </c>
      <c r="S39" s="53">
        <f t="shared" si="9"/>
        <v>-141628.57</v>
      </c>
      <c r="T39" s="53">
        <f t="shared" si="10"/>
        <v>0</v>
      </c>
    </row>
    <row r="40" spans="1:20" s="39" customFormat="1" ht="61.8" customHeight="1">
      <c r="A40" s="28" t="s">
        <v>196</v>
      </c>
      <c r="B40" s="28" t="s">
        <v>197</v>
      </c>
      <c r="C40" s="28" t="s">
        <v>12</v>
      </c>
      <c r="D40" s="21" t="s">
        <v>258</v>
      </c>
      <c r="E40" s="51">
        <f t="shared" ref="E40:E41" si="33">F40+G40</f>
        <v>27524411.359999999</v>
      </c>
      <c r="F40" s="51">
        <v>27524411.359999999</v>
      </c>
      <c r="G40" s="53"/>
      <c r="H40" s="53"/>
      <c r="I40" s="51">
        <f t="shared" si="15"/>
        <v>32505350.530000001</v>
      </c>
      <c r="J40" s="51">
        <v>32505350.530000001</v>
      </c>
      <c r="K40" s="53"/>
      <c r="L40" s="53"/>
      <c r="M40" s="27">
        <f t="shared" si="5"/>
        <v>1.1809644211769985</v>
      </c>
      <c r="N40" s="27">
        <f t="shared" si="6"/>
        <v>1.1809644211769985</v>
      </c>
      <c r="O40" s="27"/>
      <c r="P40" s="27"/>
      <c r="Q40" s="53">
        <f t="shared" si="7"/>
        <v>4980939.1700000018</v>
      </c>
      <c r="R40" s="53">
        <f t="shared" si="8"/>
        <v>4980939.1700000018</v>
      </c>
      <c r="S40" s="53">
        <f t="shared" si="9"/>
        <v>0</v>
      </c>
      <c r="T40" s="53">
        <f t="shared" si="10"/>
        <v>0</v>
      </c>
    </row>
    <row r="41" spans="1:20" s="39" customFormat="1" ht="100.2" customHeight="1">
      <c r="A41" s="28" t="s">
        <v>198</v>
      </c>
      <c r="B41" s="28" t="s">
        <v>199</v>
      </c>
      <c r="C41" s="28" t="s">
        <v>14</v>
      </c>
      <c r="D41" s="21" t="s">
        <v>259</v>
      </c>
      <c r="E41" s="51">
        <f t="shared" si="33"/>
        <v>2231779.3199999998</v>
      </c>
      <c r="F41" s="51">
        <v>2231779.3199999998</v>
      </c>
      <c r="G41" s="53"/>
      <c r="H41" s="53"/>
      <c r="I41" s="51">
        <f t="shared" si="15"/>
        <v>2816748.73</v>
      </c>
      <c r="J41" s="51">
        <v>2816748.73</v>
      </c>
      <c r="K41" s="53"/>
      <c r="L41" s="53"/>
      <c r="M41" s="27">
        <f t="shared" si="5"/>
        <v>1.2621089839653143</v>
      </c>
      <c r="N41" s="27">
        <f t="shared" si="6"/>
        <v>1.2621089839653143</v>
      </c>
      <c r="O41" s="27"/>
      <c r="P41" s="27"/>
      <c r="Q41" s="53">
        <f t="shared" si="7"/>
        <v>584969.41000000015</v>
      </c>
      <c r="R41" s="53">
        <f t="shared" si="8"/>
        <v>584969.41000000015</v>
      </c>
      <c r="S41" s="53">
        <f t="shared" si="9"/>
        <v>0</v>
      </c>
      <c r="T41" s="53">
        <f t="shared" si="10"/>
        <v>0</v>
      </c>
    </row>
    <row r="42" spans="1:20" s="39" customFormat="1" ht="54">
      <c r="A42" s="28" t="s">
        <v>62</v>
      </c>
      <c r="B42" s="28" t="s">
        <v>32</v>
      </c>
      <c r="C42" s="28" t="s">
        <v>15</v>
      </c>
      <c r="D42" s="21" t="s">
        <v>226</v>
      </c>
      <c r="E42" s="51">
        <f t="shared" ref="E42:E51" si="34">F42+G42</f>
        <v>4363794.6100000003</v>
      </c>
      <c r="F42" s="51">
        <v>4231993.6100000003</v>
      </c>
      <c r="G42" s="53">
        <v>131801</v>
      </c>
      <c r="H42" s="53"/>
      <c r="I42" s="51">
        <f t="shared" si="15"/>
        <v>4770555.3100000005</v>
      </c>
      <c r="J42" s="51">
        <v>4762436.74</v>
      </c>
      <c r="K42" s="53">
        <v>8118.57</v>
      </c>
      <c r="L42" s="53"/>
      <c r="M42" s="27">
        <f t="shared" si="5"/>
        <v>1.0932126134139939</v>
      </c>
      <c r="N42" s="27">
        <f t="shared" si="6"/>
        <v>1.1253411935090327</v>
      </c>
      <c r="O42" s="27">
        <f t="shared" si="6"/>
        <v>6.1597180598022772E-2</v>
      </c>
      <c r="P42" s="27"/>
      <c r="Q42" s="53">
        <f t="shared" si="7"/>
        <v>406760.70000000019</v>
      </c>
      <c r="R42" s="53">
        <f t="shared" si="8"/>
        <v>530443.12999999989</v>
      </c>
      <c r="S42" s="53">
        <f t="shared" si="9"/>
        <v>-123682.43</v>
      </c>
      <c r="T42" s="53">
        <f t="shared" si="10"/>
        <v>0</v>
      </c>
    </row>
    <row r="43" spans="1:20" s="39" customFormat="1" ht="36">
      <c r="A43" s="24" t="s">
        <v>278</v>
      </c>
      <c r="B43" s="24" t="s">
        <v>279</v>
      </c>
      <c r="C43" s="24" t="s">
        <v>280</v>
      </c>
      <c r="D43" s="26" t="s">
        <v>281</v>
      </c>
      <c r="E43" s="51">
        <f t="shared" si="34"/>
        <v>0</v>
      </c>
      <c r="F43" s="51"/>
      <c r="G43" s="53"/>
      <c r="H43" s="53"/>
      <c r="I43" s="51">
        <f t="shared" si="15"/>
        <v>5500</v>
      </c>
      <c r="J43" s="51">
        <v>5500</v>
      </c>
      <c r="K43" s="53"/>
      <c r="L43" s="53"/>
      <c r="M43" s="27"/>
      <c r="N43" s="27"/>
      <c r="O43" s="27"/>
      <c r="P43" s="27"/>
      <c r="Q43" s="53">
        <f t="shared" si="7"/>
        <v>5500</v>
      </c>
      <c r="R43" s="53">
        <f t="shared" si="8"/>
        <v>5500</v>
      </c>
      <c r="S43" s="53">
        <f t="shared" si="9"/>
        <v>0</v>
      </c>
      <c r="T43" s="53">
        <f t="shared" si="10"/>
        <v>0</v>
      </c>
    </row>
    <row r="44" spans="1:20" s="39" customFormat="1" ht="36">
      <c r="A44" s="28" t="s">
        <v>200</v>
      </c>
      <c r="B44" s="28" t="s">
        <v>201</v>
      </c>
      <c r="C44" s="28" t="s">
        <v>16</v>
      </c>
      <c r="D44" s="21" t="s">
        <v>153</v>
      </c>
      <c r="E44" s="51">
        <f t="shared" si="34"/>
        <v>3554333.49</v>
      </c>
      <c r="F44" s="51">
        <v>3474749.49</v>
      </c>
      <c r="G44" s="53">
        <v>79584</v>
      </c>
      <c r="H44" s="53"/>
      <c r="I44" s="51">
        <f t="shared" si="15"/>
        <v>10061644.68</v>
      </c>
      <c r="J44" s="51">
        <v>3761354.48</v>
      </c>
      <c r="K44" s="53">
        <v>6300290.2000000002</v>
      </c>
      <c r="L44" s="53"/>
      <c r="M44" s="27">
        <f t="shared" si="5"/>
        <v>2.8308105326380049</v>
      </c>
      <c r="N44" s="27">
        <f t="shared" si="6"/>
        <v>1.0824822021917901</v>
      </c>
      <c r="O44" s="27" t="s">
        <v>306</v>
      </c>
      <c r="P44" s="27"/>
      <c r="Q44" s="53">
        <f t="shared" si="7"/>
        <v>6507311.1899999995</v>
      </c>
      <c r="R44" s="53">
        <f t="shared" si="8"/>
        <v>286604.98999999976</v>
      </c>
      <c r="S44" s="53">
        <f t="shared" si="9"/>
        <v>6220706.2000000002</v>
      </c>
      <c r="T44" s="53">
        <f t="shared" si="10"/>
        <v>0</v>
      </c>
    </row>
    <row r="45" spans="1:20" s="39" customFormat="1" ht="54">
      <c r="A45" s="28" t="s">
        <v>202</v>
      </c>
      <c r="B45" s="28" t="s">
        <v>203</v>
      </c>
      <c r="C45" s="28" t="s">
        <v>16</v>
      </c>
      <c r="D45" s="21" t="s">
        <v>204</v>
      </c>
      <c r="E45" s="51">
        <f t="shared" si="34"/>
        <v>220487.83</v>
      </c>
      <c r="F45" s="51">
        <v>220487.83</v>
      </c>
      <c r="G45" s="53"/>
      <c r="H45" s="53"/>
      <c r="I45" s="51">
        <f t="shared" si="15"/>
        <v>81482.3</v>
      </c>
      <c r="J45" s="51">
        <v>81482.3</v>
      </c>
      <c r="K45" s="53"/>
      <c r="L45" s="53"/>
      <c r="M45" s="27">
        <f t="shared" ref="M45" si="35">I45/E45</f>
        <v>0.36955463709720399</v>
      </c>
      <c r="N45" s="27">
        <f t="shared" ref="N45" si="36">J45/F45</f>
        <v>0.36955463709720399</v>
      </c>
      <c r="O45" s="27"/>
      <c r="P45" s="27"/>
      <c r="Q45" s="53">
        <f t="shared" si="7"/>
        <v>-139005.52999999997</v>
      </c>
      <c r="R45" s="53">
        <f t="shared" si="8"/>
        <v>-139005.52999999997</v>
      </c>
      <c r="S45" s="53">
        <f t="shared" si="9"/>
        <v>0</v>
      </c>
      <c r="T45" s="53">
        <f t="shared" si="10"/>
        <v>0</v>
      </c>
    </row>
    <row r="46" spans="1:20" s="39" customFormat="1" ht="79.5" customHeight="1">
      <c r="A46" s="28" t="s">
        <v>205</v>
      </c>
      <c r="B46" s="28" t="s">
        <v>206</v>
      </c>
      <c r="C46" s="28" t="s">
        <v>16</v>
      </c>
      <c r="D46" s="21" t="s">
        <v>207</v>
      </c>
      <c r="E46" s="51">
        <f t="shared" si="34"/>
        <v>322368.77</v>
      </c>
      <c r="F46" s="51">
        <v>322368.77</v>
      </c>
      <c r="G46" s="53"/>
      <c r="H46" s="53"/>
      <c r="I46" s="51">
        <f t="shared" si="15"/>
        <v>544507.34</v>
      </c>
      <c r="J46" s="51">
        <v>544507.34</v>
      </c>
      <c r="K46" s="53"/>
      <c r="L46" s="53"/>
      <c r="M46" s="27">
        <f t="shared" si="5"/>
        <v>1.6890821651241215</v>
      </c>
      <c r="N46" s="27">
        <f t="shared" si="6"/>
        <v>1.6890821651241215</v>
      </c>
      <c r="O46" s="27"/>
      <c r="P46" s="27"/>
      <c r="Q46" s="53">
        <f t="shared" si="7"/>
        <v>222138.56999999995</v>
      </c>
      <c r="R46" s="53">
        <f t="shared" si="8"/>
        <v>222138.56999999995</v>
      </c>
      <c r="S46" s="53">
        <f t="shared" si="9"/>
        <v>0</v>
      </c>
      <c r="T46" s="53">
        <f t="shared" si="10"/>
        <v>0</v>
      </c>
    </row>
    <row r="47" spans="1:20" s="39" customFormat="1" ht="63.75" customHeight="1">
      <c r="A47" s="25" t="s">
        <v>303</v>
      </c>
      <c r="B47" s="25">
        <v>1160</v>
      </c>
      <c r="C47" s="24" t="s">
        <v>16</v>
      </c>
      <c r="D47" s="26" t="s">
        <v>252</v>
      </c>
      <c r="E47" s="51">
        <f t="shared" ref="E47" si="37">F47+G47</f>
        <v>778739.24</v>
      </c>
      <c r="F47" s="51">
        <v>778739.24</v>
      </c>
      <c r="G47" s="53"/>
      <c r="H47" s="53"/>
      <c r="I47" s="51">
        <f t="shared" si="15"/>
        <v>825758.55</v>
      </c>
      <c r="J47" s="51">
        <v>825758.55</v>
      </c>
      <c r="K47" s="53"/>
      <c r="L47" s="53"/>
      <c r="M47" s="27">
        <f t="shared" si="5"/>
        <v>1.0603787604179289</v>
      </c>
      <c r="N47" s="27">
        <f t="shared" si="6"/>
        <v>1.0603787604179289</v>
      </c>
      <c r="O47" s="27"/>
      <c r="P47" s="27"/>
      <c r="Q47" s="53">
        <f t="shared" si="7"/>
        <v>47019.310000000056</v>
      </c>
      <c r="R47" s="53">
        <f t="shared" si="8"/>
        <v>47019.310000000056</v>
      </c>
      <c r="S47" s="53">
        <f t="shared" si="9"/>
        <v>0</v>
      </c>
      <c r="T47" s="53">
        <f t="shared" si="10"/>
        <v>0</v>
      </c>
    </row>
    <row r="48" spans="1:20" s="39" customFormat="1" ht="117" customHeight="1">
      <c r="A48" s="28" t="s">
        <v>223</v>
      </c>
      <c r="B48" s="28" t="s">
        <v>224</v>
      </c>
      <c r="C48" s="28" t="s">
        <v>16</v>
      </c>
      <c r="D48" s="29" t="s">
        <v>225</v>
      </c>
      <c r="E48" s="51">
        <f t="shared" si="34"/>
        <v>80169.789999999994</v>
      </c>
      <c r="F48" s="51">
        <v>80169.789999999994</v>
      </c>
      <c r="G48" s="51"/>
      <c r="H48" s="51"/>
      <c r="I48" s="51">
        <f t="shared" si="15"/>
        <v>0</v>
      </c>
      <c r="J48" s="51"/>
      <c r="K48" s="51"/>
      <c r="L48" s="51"/>
      <c r="M48" s="27">
        <f t="shared" si="5"/>
        <v>0</v>
      </c>
      <c r="N48" s="27">
        <f t="shared" si="6"/>
        <v>0</v>
      </c>
      <c r="O48" s="27"/>
      <c r="P48" s="27"/>
      <c r="Q48" s="53">
        <f t="shared" si="7"/>
        <v>-80169.789999999994</v>
      </c>
      <c r="R48" s="53">
        <f t="shared" si="8"/>
        <v>-80169.789999999994</v>
      </c>
      <c r="S48" s="53">
        <f t="shared" si="9"/>
        <v>0</v>
      </c>
      <c r="T48" s="53">
        <f t="shared" si="10"/>
        <v>0</v>
      </c>
    </row>
    <row r="49" spans="1:20" s="39" customFormat="1" ht="36">
      <c r="A49" s="28" t="s">
        <v>150</v>
      </c>
      <c r="B49" s="28" t="s">
        <v>147</v>
      </c>
      <c r="C49" s="28" t="s">
        <v>4</v>
      </c>
      <c r="D49" s="21" t="s">
        <v>148</v>
      </c>
      <c r="E49" s="51">
        <f t="shared" si="34"/>
        <v>3553140.17</v>
      </c>
      <c r="F49" s="51">
        <v>3553140.17</v>
      </c>
      <c r="G49" s="51"/>
      <c r="H49" s="51"/>
      <c r="I49" s="51">
        <f t="shared" si="15"/>
        <v>540538.12</v>
      </c>
      <c r="J49" s="51">
        <v>540538.12</v>
      </c>
      <c r="K49" s="51"/>
      <c r="L49" s="51"/>
      <c r="M49" s="27">
        <f t="shared" ref="M49" si="38">I49/E49</f>
        <v>0.15212969208585994</v>
      </c>
      <c r="N49" s="27">
        <f t="shared" ref="N49" si="39">J49/F49</f>
        <v>0.15212969208585994</v>
      </c>
      <c r="O49" s="27"/>
      <c r="P49" s="27"/>
      <c r="Q49" s="53">
        <f t="shared" si="7"/>
        <v>-3012602.05</v>
      </c>
      <c r="R49" s="53">
        <f t="shared" si="8"/>
        <v>-3012602.05</v>
      </c>
      <c r="S49" s="53">
        <f t="shared" si="9"/>
        <v>0</v>
      </c>
      <c r="T49" s="53">
        <f t="shared" si="10"/>
        <v>0</v>
      </c>
    </row>
    <row r="50" spans="1:20" s="39" customFormat="1" ht="54">
      <c r="A50" s="28" t="s">
        <v>69</v>
      </c>
      <c r="B50" s="28" t="s">
        <v>47</v>
      </c>
      <c r="C50" s="28" t="s">
        <v>18</v>
      </c>
      <c r="D50" s="23" t="s">
        <v>19</v>
      </c>
      <c r="E50" s="51">
        <f t="shared" si="34"/>
        <v>1776919.17</v>
      </c>
      <c r="F50" s="51">
        <v>1776919.17</v>
      </c>
      <c r="G50" s="53"/>
      <c r="H50" s="53"/>
      <c r="I50" s="51">
        <f t="shared" si="15"/>
        <v>2216236.84</v>
      </c>
      <c r="J50" s="51">
        <v>2216236.84</v>
      </c>
      <c r="K50" s="53"/>
      <c r="L50" s="53"/>
      <c r="M50" s="27">
        <f t="shared" si="5"/>
        <v>1.2472355959781782</v>
      </c>
      <c r="N50" s="27">
        <f t="shared" si="6"/>
        <v>1.2472355959781782</v>
      </c>
      <c r="O50" s="27"/>
      <c r="P50" s="27"/>
      <c r="Q50" s="53">
        <f t="shared" si="7"/>
        <v>439317.66999999993</v>
      </c>
      <c r="R50" s="53">
        <f t="shared" si="8"/>
        <v>439317.66999999993</v>
      </c>
      <c r="S50" s="53">
        <f t="shared" si="9"/>
        <v>0</v>
      </c>
      <c r="T50" s="53">
        <f t="shared" si="10"/>
        <v>0</v>
      </c>
    </row>
    <row r="51" spans="1:20" s="39" customFormat="1" ht="115.5" customHeight="1">
      <c r="A51" s="25" t="s">
        <v>296</v>
      </c>
      <c r="B51" s="24">
        <v>7372</v>
      </c>
      <c r="C51" s="25" t="s">
        <v>20</v>
      </c>
      <c r="D51" s="26" t="s">
        <v>297</v>
      </c>
      <c r="E51" s="51">
        <f t="shared" si="34"/>
        <v>921397.96</v>
      </c>
      <c r="F51" s="51">
        <v>921397.96</v>
      </c>
      <c r="G51" s="53"/>
      <c r="H51" s="53"/>
      <c r="I51" s="51">
        <f t="shared" si="15"/>
        <v>0</v>
      </c>
      <c r="J51" s="51"/>
      <c r="K51" s="53"/>
      <c r="L51" s="53"/>
      <c r="M51" s="27">
        <f t="shared" si="5"/>
        <v>0</v>
      </c>
      <c r="N51" s="27">
        <f t="shared" si="6"/>
        <v>0</v>
      </c>
      <c r="O51" s="27"/>
      <c r="P51" s="27"/>
      <c r="Q51" s="53">
        <f t="shared" si="7"/>
        <v>-921397.96</v>
      </c>
      <c r="R51" s="53">
        <f t="shared" si="8"/>
        <v>-921397.96</v>
      </c>
      <c r="S51" s="53">
        <f t="shared" si="9"/>
        <v>0</v>
      </c>
      <c r="T51" s="53">
        <f t="shared" si="10"/>
        <v>0</v>
      </c>
    </row>
    <row r="52" spans="1:20" s="37" customFormat="1" ht="52.2">
      <c r="A52" s="30" t="s">
        <v>70</v>
      </c>
      <c r="B52" s="30"/>
      <c r="C52" s="30"/>
      <c r="D52" s="10" t="s">
        <v>210</v>
      </c>
      <c r="E52" s="50">
        <f t="shared" ref="E52:L52" si="40">E53</f>
        <v>18450978.91</v>
      </c>
      <c r="F52" s="50">
        <f t="shared" si="40"/>
        <v>15898258.060000001</v>
      </c>
      <c r="G52" s="50">
        <f t="shared" si="40"/>
        <v>2552720.85</v>
      </c>
      <c r="H52" s="50">
        <f t="shared" si="40"/>
        <v>0</v>
      </c>
      <c r="I52" s="50">
        <f t="shared" si="40"/>
        <v>16289124.740000002</v>
      </c>
      <c r="J52" s="50">
        <f t="shared" si="40"/>
        <v>16171011.060000002</v>
      </c>
      <c r="K52" s="50">
        <f t="shared" si="40"/>
        <v>118113.68</v>
      </c>
      <c r="L52" s="50">
        <f t="shared" si="40"/>
        <v>0</v>
      </c>
      <c r="M52" s="11">
        <f t="shared" si="6"/>
        <v>0.88283254885580498</v>
      </c>
      <c r="N52" s="11">
        <f t="shared" si="6"/>
        <v>1.0171561562889866</v>
      </c>
      <c r="O52" s="11">
        <f t="shared" si="6"/>
        <v>4.6269720404406925E-2</v>
      </c>
      <c r="P52" s="11"/>
      <c r="Q52" s="54">
        <f t="shared" si="7"/>
        <v>-2161854.1699999981</v>
      </c>
      <c r="R52" s="54">
        <f t="shared" si="8"/>
        <v>272753.00000000186</v>
      </c>
      <c r="S52" s="54">
        <f t="shared" si="9"/>
        <v>-2434607.17</v>
      </c>
      <c r="T52" s="54">
        <f t="shared" si="10"/>
        <v>0</v>
      </c>
    </row>
    <row r="53" spans="1:20" s="37" customFormat="1" ht="52.2">
      <c r="A53" s="30" t="s">
        <v>71</v>
      </c>
      <c r="B53" s="30"/>
      <c r="C53" s="30"/>
      <c r="D53" s="10" t="s">
        <v>210</v>
      </c>
      <c r="E53" s="50">
        <f t="shared" ref="E53:E62" si="41">F53+G53</f>
        <v>18450978.91</v>
      </c>
      <c r="F53" s="50">
        <f>F54+F55+F56+F57+F59+F60+F61+F62+F63+F64+F65+F67+F58+F66</f>
        <v>15898258.060000001</v>
      </c>
      <c r="G53" s="50">
        <f t="shared" ref="G53:H53" si="42">G54+G55+G56+G57+G59+G60+G61+G62+G63+G64+G65+G67+G58+G66</f>
        <v>2552720.85</v>
      </c>
      <c r="H53" s="50">
        <f t="shared" si="42"/>
        <v>0</v>
      </c>
      <c r="I53" s="50">
        <f t="shared" ref="I53" si="43">J53+K53</f>
        <v>16289124.740000002</v>
      </c>
      <c r="J53" s="50">
        <f>J54+J55+J56+J57+J59+J60+J61+J62+J63+J64+J65+J67+J58+J66</f>
        <v>16171011.060000002</v>
      </c>
      <c r="K53" s="50">
        <f t="shared" ref="K53:L53" si="44">K54+K55+K56+K57+K59+K60+K61+K62+K63+K64+K65+K67+K58+K66</f>
        <v>118113.68</v>
      </c>
      <c r="L53" s="50">
        <f t="shared" si="44"/>
        <v>0</v>
      </c>
      <c r="M53" s="11">
        <f t="shared" si="6"/>
        <v>0.88283254885580498</v>
      </c>
      <c r="N53" s="11">
        <f t="shared" ref="N53" si="45">J53/F53</f>
        <v>1.0171561562889866</v>
      </c>
      <c r="O53" s="11">
        <f t="shared" ref="O53" si="46">K53/G53</f>
        <v>4.6269720404406925E-2</v>
      </c>
      <c r="P53" s="11"/>
      <c r="Q53" s="54">
        <f t="shared" si="7"/>
        <v>-2161854.1699999981</v>
      </c>
      <c r="R53" s="54">
        <f t="shared" si="8"/>
        <v>272753.00000000186</v>
      </c>
      <c r="S53" s="54">
        <f t="shared" si="9"/>
        <v>-2434607.17</v>
      </c>
      <c r="T53" s="54">
        <f t="shared" si="10"/>
        <v>0</v>
      </c>
    </row>
    <row r="54" spans="1:20" s="39" customFormat="1" ht="54">
      <c r="A54" s="28" t="s">
        <v>72</v>
      </c>
      <c r="B54" s="28" t="s">
        <v>58</v>
      </c>
      <c r="C54" s="28" t="s">
        <v>3</v>
      </c>
      <c r="D54" s="29" t="s">
        <v>235</v>
      </c>
      <c r="E54" s="51">
        <f t="shared" si="41"/>
        <v>3027345.03</v>
      </c>
      <c r="F54" s="51">
        <v>3027345.03</v>
      </c>
      <c r="G54" s="51"/>
      <c r="H54" s="51"/>
      <c r="I54" s="51">
        <f t="shared" si="15"/>
        <v>3236845.4</v>
      </c>
      <c r="J54" s="51">
        <v>3236845.4</v>
      </c>
      <c r="K54" s="51"/>
      <c r="L54" s="51"/>
      <c r="M54" s="27">
        <f t="shared" si="5"/>
        <v>1.0692026736047329</v>
      </c>
      <c r="N54" s="27">
        <f t="shared" si="6"/>
        <v>1.0692026736047329</v>
      </c>
      <c r="O54" s="27"/>
      <c r="P54" s="27"/>
      <c r="Q54" s="53">
        <f t="shared" si="7"/>
        <v>209500.37000000011</v>
      </c>
      <c r="R54" s="53">
        <f t="shared" si="8"/>
        <v>209500.37000000011</v>
      </c>
      <c r="S54" s="53">
        <f t="shared" si="9"/>
        <v>0</v>
      </c>
      <c r="T54" s="53">
        <f t="shared" si="10"/>
        <v>0</v>
      </c>
    </row>
    <row r="55" spans="1:20" s="39" customFormat="1" ht="36">
      <c r="A55" s="28" t="s">
        <v>164</v>
      </c>
      <c r="B55" s="28" t="s">
        <v>8</v>
      </c>
      <c r="C55" s="28" t="s">
        <v>6</v>
      </c>
      <c r="D55" s="14" t="s">
        <v>108</v>
      </c>
      <c r="E55" s="51">
        <f t="shared" si="41"/>
        <v>1488.6</v>
      </c>
      <c r="F55" s="51">
        <v>1488.6</v>
      </c>
      <c r="G55" s="51"/>
      <c r="H55" s="51"/>
      <c r="I55" s="51">
        <f t="shared" si="15"/>
        <v>14970</v>
      </c>
      <c r="J55" s="51">
        <v>14970</v>
      </c>
      <c r="K55" s="51"/>
      <c r="L55" s="51"/>
      <c r="M55" s="27" t="s">
        <v>299</v>
      </c>
      <c r="N55" s="27" t="s">
        <v>299</v>
      </c>
      <c r="O55" s="27"/>
      <c r="P55" s="27"/>
      <c r="Q55" s="53">
        <f t="shared" si="7"/>
        <v>13481.4</v>
      </c>
      <c r="R55" s="53">
        <f t="shared" si="8"/>
        <v>13481.4</v>
      </c>
      <c r="S55" s="53">
        <f t="shared" si="9"/>
        <v>0</v>
      </c>
      <c r="T55" s="53">
        <f t="shared" si="10"/>
        <v>0</v>
      </c>
    </row>
    <row r="56" spans="1:20" s="39" customFormat="1" ht="36">
      <c r="A56" s="28" t="s">
        <v>113</v>
      </c>
      <c r="B56" s="28" t="s">
        <v>31</v>
      </c>
      <c r="C56" s="28" t="s">
        <v>13</v>
      </c>
      <c r="D56" s="23" t="s">
        <v>112</v>
      </c>
      <c r="E56" s="51">
        <f t="shared" si="41"/>
        <v>24293.68</v>
      </c>
      <c r="F56" s="51">
        <v>24293.68</v>
      </c>
      <c r="G56" s="51"/>
      <c r="H56" s="51"/>
      <c r="I56" s="51">
        <f t="shared" si="15"/>
        <v>50000</v>
      </c>
      <c r="J56" s="51">
        <v>50000</v>
      </c>
      <c r="K56" s="51"/>
      <c r="L56" s="51"/>
      <c r="M56" s="27">
        <f t="shared" si="5"/>
        <v>2.0581484567179613</v>
      </c>
      <c r="N56" s="27">
        <f t="shared" si="6"/>
        <v>2.0581484567179613</v>
      </c>
      <c r="O56" s="27"/>
      <c r="P56" s="27"/>
      <c r="Q56" s="53">
        <f t="shared" si="7"/>
        <v>25706.32</v>
      </c>
      <c r="R56" s="53">
        <f t="shared" si="8"/>
        <v>25706.32</v>
      </c>
      <c r="S56" s="53">
        <f t="shared" si="9"/>
        <v>0</v>
      </c>
      <c r="T56" s="53">
        <f t="shared" si="10"/>
        <v>0</v>
      </c>
    </row>
    <row r="57" spans="1:20" s="39" customFormat="1" ht="36">
      <c r="A57" s="28" t="s">
        <v>114</v>
      </c>
      <c r="B57" s="28" t="s">
        <v>115</v>
      </c>
      <c r="C57" s="28" t="s">
        <v>32</v>
      </c>
      <c r="D57" s="23" t="s">
        <v>33</v>
      </c>
      <c r="E57" s="51">
        <f t="shared" si="41"/>
        <v>1257.75</v>
      </c>
      <c r="F57" s="51">
        <v>1257.75</v>
      </c>
      <c r="G57" s="51"/>
      <c r="H57" s="51"/>
      <c r="I57" s="51">
        <f t="shared" si="15"/>
        <v>844.9</v>
      </c>
      <c r="J57" s="51">
        <v>844.9</v>
      </c>
      <c r="K57" s="51"/>
      <c r="L57" s="51"/>
      <c r="M57" s="27">
        <f t="shared" ref="M57" si="47">I57/E57</f>
        <v>0.67175511826674617</v>
      </c>
      <c r="N57" s="27">
        <f t="shared" ref="N57" si="48">J57/F57</f>
        <v>0.67175511826674617</v>
      </c>
      <c r="O57" s="27"/>
      <c r="P57" s="27"/>
      <c r="Q57" s="53">
        <f t="shared" si="7"/>
        <v>-412.85</v>
      </c>
      <c r="R57" s="53">
        <f t="shared" si="8"/>
        <v>-412.85</v>
      </c>
      <c r="S57" s="53">
        <f t="shared" si="9"/>
        <v>0</v>
      </c>
      <c r="T57" s="53">
        <f t="shared" si="10"/>
        <v>0</v>
      </c>
    </row>
    <row r="58" spans="1:20" s="39" customFormat="1" ht="72" customHeight="1">
      <c r="A58" s="28" t="s">
        <v>171</v>
      </c>
      <c r="B58" s="28" t="s">
        <v>169</v>
      </c>
      <c r="C58" s="28" t="s">
        <v>32</v>
      </c>
      <c r="D58" s="15" t="s">
        <v>170</v>
      </c>
      <c r="E58" s="51">
        <f t="shared" si="41"/>
        <v>41881.699999999997</v>
      </c>
      <c r="F58" s="51">
        <v>41881.699999999997</v>
      </c>
      <c r="G58" s="51"/>
      <c r="H58" s="51"/>
      <c r="I58" s="51">
        <f t="shared" ref="I58:I119" si="49">J58+K58</f>
        <v>54908.959999999999</v>
      </c>
      <c r="J58" s="51">
        <v>54908.959999999999</v>
      </c>
      <c r="K58" s="51"/>
      <c r="L58" s="51"/>
      <c r="M58" s="27">
        <f t="shared" si="5"/>
        <v>1.3110489784321075</v>
      </c>
      <c r="N58" s="27">
        <f t="shared" si="6"/>
        <v>1.3110489784321075</v>
      </c>
      <c r="O58" s="27"/>
      <c r="P58" s="27"/>
      <c r="Q58" s="53">
        <f t="shared" si="7"/>
        <v>13027.260000000002</v>
      </c>
      <c r="R58" s="53">
        <f t="shared" si="8"/>
        <v>13027.260000000002</v>
      </c>
      <c r="S58" s="53">
        <f t="shared" si="9"/>
        <v>0</v>
      </c>
      <c r="T58" s="53">
        <f t="shared" si="10"/>
        <v>0</v>
      </c>
    </row>
    <row r="59" spans="1:20" s="39" customFormat="1" ht="36">
      <c r="A59" s="28" t="s">
        <v>172</v>
      </c>
      <c r="B59" s="28" t="s">
        <v>173</v>
      </c>
      <c r="C59" s="28" t="s">
        <v>13</v>
      </c>
      <c r="D59" s="23" t="s">
        <v>174</v>
      </c>
      <c r="E59" s="51">
        <f t="shared" si="41"/>
        <v>24948</v>
      </c>
      <c r="F59" s="53">
        <v>24948</v>
      </c>
      <c r="G59" s="53"/>
      <c r="H59" s="53"/>
      <c r="I59" s="51">
        <f t="shared" si="49"/>
        <v>11774</v>
      </c>
      <c r="J59" s="53">
        <v>11774</v>
      </c>
      <c r="K59" s="53"/>
      <c r="L59" s="53"/>
      <c r="M59" s="27">
        <f t="shared" ref="M59:M60" si="50">I59/E59</f>
        <v>0.47194163860830529</v>
      </c>
      <c r="N59" s="27">
        <f t="shared" ref="N59:N60" si="51">J59/F59</f>
        <v>0.47194163860830529</v>
      </c>
      <c r="O59" s="27"/>
      <c r="P59" s="27"/>
      <c r="Q59" s="53">
        <f t="shared" ref="Q59:Q104" si="52">I59-E59</f>
        <v>-13174</v>
      </c>
      <c r="R59" s="53">
        <f t="shared" ref="R59:R104" si="53">J59-F59</f>
        <v>-13174</v>
      </c>
      <c r="S59" s="53">
        <f t="shared" ref="S59:S104" si="54">K59-G59</f>
        <v>0</v>
      </c>
      <c r="T59" s="53">
        <f t="shared" ref="T59:T104" si="55">L59-H59</f>
        <v>0</v>
      </c>
    </row>
    <row r="60" spans="1:20" s="39" customFormat="1" ht="72">
      <c r="A60" s="28" t="s">
        <v>123</v>
      </c>
      <c r="B60" s="28" t="s">
        <v>122</v>
      </c>
      <c r="C60" s="28" t="s">
        <v>11</v>
      </c>
      <c r="D60" s="23" t="s">
        <v>137</v>
      </c>
      <c r="E60" s="51">
        <f t="shared" si="41"/>
        <v>3822490</v>
      </c>
      <c r="F60" s="51">
        <v>3822490</v>
      </c>
      <c r="G60" s="51"/>
      <c r="H60" s="51"/>
      <c r="I60" s="51">
        <f t="shared" si="49"/>
        <v>3659331.63</v>
      </c>
      <c r="J60" s="51">
        <v>3636331.63</v>
      </c>
      <c r="K60" s="51">
        <v>23000</v>
      </c>
      <c r="L60" s="51"/>
      <c r="M60" s="27">
        <f t="shared" si="50"/>
        <v>0.95731620749825375</v>
      </c>
      <c r="N60" s="27">
        <f t="shared" si="51"/>
        <v>0.95129918717903772</v>
      </c>
      <c r="O60" s="27"/>
      <c r="P60" s="27"/>
      <c r="Q60" s="53">
        <f t="shared" si="52"/>
        <v>-163158.37000000011</v>
      </c>
      <c r="R60" s="53">
        <f t="shared" si="53"/>
        <v>-186158.37000000011</v>
      </c>
      <c r="S60" s="53">
        <f t="shared" si="54"/>
        <v>23000</v>
      </c>
      <c r="T60" s="53">
        <f t="shared" si="55"/>
        <v>0</v>
      </c>
    </row>
    <row r="61" spans="1:20" s="39" customFormat="1" ht="54">
      <c r="A61" s="28" t="s">
        <v>74</v>
      </c>
      <c r="B61" s="28" t="s">
        <v>73</v>
      </c>
      <c r="C61" s="28" t="s">
        <v>17</v>
      </c>
      <c r="D61" s="23" t="s">
        <v>75</v>
      </c>
      <c r="E61" s="51">
        <f t="shared" si="41"/>
        <v>1374554.75</v>
      </c>
      <c r="F61" s="51">
        <v>1374554.75</v>
      </c>
      <c r="G61" s="51"/>
      <c r="H61" s="51"/>
      <c r="I61" s="51">
        <f t="shared" si="49"/>
        <v>1650537.06</v>
      </c>
      <c r="J61" s="51">
        <v>1650537.06</v>
      </c>
      <c r="K61" s="51"/>
      <c r="L61" s="51"/>
      <c r="M61" s="27">
        <f t="shared" ref="M61:M98" si="56">I61/E61</f>
        <v>1.2007794233005269</v>
      </c>
      <c r="N61" s="27">
        <f t="shared" ref="M61:N98" si="57">J61/F61</f>
        <v>1.2007794233005269</v>
      </c>
      <c r="O61" s="27"/>
      <c r="P61" s="27"/>
      <c r="Q61" s="53">
        <f t="shared" si="52"/>
        <v>275982.31000000006</v>
      </c>
      <c r="R61" s="53">
        <f t="shared" si="53"/>
        <v>275982.31000000006</v>
      </c>
      <c r="S61" s="53">
        <f t="shared" si="54"/>
        <v>0</v>
      </c>
      <c r="T61" s="53">
        <f t="shared" si="55"/>
        <v>0</v>
      </c>
    </row>
    <row r="62" spans="1:20" s="39" customFormat="1" ht="123" customHeight="1">
      <c r="A62" s="28" t="s">
        <v>138</v>
      </c>
      <c r="B62" s="28" t="s">
        <v>139</v>
      </c>
      <c r="C62" s="28" t="s">
        <v>9</v>
      </c>
      <c r="D62" s="23" t="s">
        <v>140</v>
      </c>
      <c r="E62" s="51">
        <f t="shared" si="41"/>
        <v>551688.91</v>
      </c>
      <c r="F62" s="51">
        <v>551688.91</v>
      </c>
      <c r="G62" s="51"/>
      <c r="H62" s="51"/>
      <c r="I62" s="51">
        <f t="shared" si="49"/>
        <v>702340.17</v>
      </c>
      <c r="J62" s="51">
        <v>702340.17</v>
      </c>
      <c r="K62" s="51"/>
      <c r="L62" s="51"/>
      <c r="M62" s="27">
        <f t="shared" si="56"/>
        <v>1.2730728446217996</v>
      </c>
      <c r="N62" s="27">
        <f t="shared" si="57"/>
        <v>1.2730728446217996</v>
      </c>
      <c r="O62" s="27"/>
      <c r="P62" s="27"/>
      <c r="Q62" s="53">
        <f t="shared" si="52"/>
        <v>150651.26</v>
      </c>
      <c r="R62" s="53">
        <f t="shared" si="53"/>
        <v>150651.26</v>
      </c>
      <c r="S62" s="53">
        <f t="shared" si="54"/>
        <v>0</v>
      </c>
      <c r="T62" s="53">
        <f t="shared" si="55"/>
        <v>0</v>
      </c>
    </row>
    <row r="63" spans="1:20" s="39" customFormat="1" ht="81" customHeight="1">
      <c r="A63" s="28" t="s">
        <v>175</v>
      </c>
      <c r="B63" s="28" t="s">
        <v>176</v>
      </c>
      <c r="C63" s="28" t="s">
        <v>9</v>
      </c>
      <c r="D63" s="23" t="s">
        <v>177</v>
      </c>
      <c r="E63" s="51">
        <f t="shared" ref="E63:E67" si="58">F63+G63</f>
        <v>12341.62</v>
      </c>
      <c r="F63" s="51">
        <v>12341.62</v>
      </c>
      <c r="G63" s="51"/>
      <c r="H63" s="51"/>
      <c r="I63" s="51">
        <f t="shared" si="49"/>
        <v>3895.65</v>
      </c>
      <c r="J63" s="51">
        <v>3895.65</v>
      </c>
      <c r="K63" s="51"/>
      <c r="L63" s="51"/>
      <c r="M63" s="27">
        <f t="shared" ref="M63" si="59">I63/E63</f>
        <v>0.31565142987711498</v>
      </c>
      <c r="N63" s="27">
        <f t="shared" ref="N63" si="60">J63/F63</f>
        <v>0.31565142987711498</v>
      </c>
      <c r="O63" s="27"/>
      <c r="P63" s="27"/>
      <c r="Q63" s="53">
        <f t="shared" si="52"/>
        <v>-8445.9700000000012</v>
      </c>
      <c r="R63" s="53">
        <f t="shared" si="53"/>
        <v>-8445.9700000000012</v>
      </c>
      <c r="S63" s="53">
        <f t="shared" si="54"/>
        <v>0</v>
      </c>
      <c r="T63" s="53">
        <f t="shared" si="55"/>
        <v>0</v>
      </c>
    </row>
    <row r="64" spans="1:20" s="39" customFormat="1" ht="102" customHeight="1">
      <c r="A64" s="28" t="s">
        <v>141</v>
      </c>
      <c r="B64" s="28" t="s">
        <v>142</v>
      </c>
      <c r="C64" s="28" t="s">
        <v>27</v>
      </c>
      <c r="D64" s="23" t="s">
        <v>143</v>
      </c>
      <c r="E64" s="51">
        <f t="shared" si="58"/>
        <v>297583.71000000002</v>
      </c>
      <c r="F64" s="51">
        <v>297583.71000000002</v>
      </c>
      <c r="G64" s="51"/>
      <c r="H64" s="51"/>
      <c r="I64" s="51">
        <f t="shared" si="49"/>
        <v>373893.13</v>
      </c>
      <c r="J64" s="51">
        <v>373893.13</v>
      </c>
      <c r="K64" s="51"/>
      <c r="L64" s="51"/>
      <c r="M64" s="27">
        <f t="shared" si="56"/>
        <v>1.2564300982738603</v>
      </c>
      <c r="N64" s="27">
        <f t="shared" si="57"/>
        <v>1.2564300982738603</v>
      </c>
      <c r="O64" s="27"/>
      <c r="P64" s="27"/>
      <c r="Q64" s="53">
        <f t="shared" si="52"/>
        <v>76309.419999999984</v>
      </c>
      <c r="R64" s="53">
        <f t="shared" si="53"/>
        <v>76309.419999999984</v>
      </c>
      <c r="S64" s="53">
        <f t="shared" si="54"/>
        <v>0</v>
      </c>
      <c r="T64" s="53">
        <f t="shared" si="55"/>
        <v>0</v>
      </c>
    </row>
    <row r="65" spans="1:20" s="39" customFormat="1" ht="64.8" customHeight="1">
      <c r="A65" s="28" t="s">
        <v>144</v>
      </c>
      <c r="B65" s="28" t="s">
        <v>145</v>
      </c>
      <c r="C65" s="28" t="s">
        <v>13</v>
      </c>
      <c r="D65" s="23" t="s">
        <v>146</v>
      </c>
      <c r="E65" s="51">
        <f t="shared" si="58"/>
        <v>11360.2</v>
      </c>
      <c r="F65" s="51">
        <v>11360.2</v>
      </c>
      <c r="G65" s="51"/>
      <c r="H65" s="51"/>
      <c r="I65" s="51">
        <f t="shared" si="49"/>
        <v>11438.48</v>
      </c>
      <c r="J65" s="51">
        <v>11438.48</v>
      </c>
      <c r="K65" s="51"/>
      <c r="L65" s="51"/>
      <c r="M65" s="27">
        <f t="shared" si="56"/>
        <v>1.0068907237548634</v>
      </c>
      <c r="N65" s="27">
        <f t="shared" si="57"/>
        <v>1.0068907237548634</v>
      </c>
      <c r="O65" s="27"/>
      <c r="P65" s="27"/>
      <c r="Q65" s="53">
        <f t="shared" si="52"/>
        <v>78.279999999998836</v>
      </c>
      <c r="R65" s="53">
        <f t="shared" si="53"/>
        <v>78.279999999998836</v>
      </c>
      <c r="S65" s="53">
        <f t="shared" si="54"/>
        <v>0</v>
      </c>
      <c r="T65" s="53">
        <f t="shared" si="55"/>
        <v>0</v>
      </c>
    </row>
    <row r="66" spans="1:20" s="39" customFormat="1" ht="72">
      <c r="A66" s="25" t="s">
        <v>242</v>
      </c>
      <c r="B66" s="24">
        <v>3230</v>
      </c>
      <c r="C66" s="24">
        <v>1070</v>
      </c>
      <c r="D66" s="26" t="s">
        <v>243</v>
      </c>
      <c r="E66" s="51">
        <f t="shared" si="58"/>
        <v>1193021.7</v>
      </c>
      <c r="F66" s="51">
        <v>71832.22</v>
      </c>
      <c r="G66" s="51">
        <v>1121189.48</v>
      </c>
      <c r="H66" s="51"/>
      <c r="I66" s="51">
        <f t="shared" si="49"/>
        <v>0</v>
      </c>
      <c r="J66" s="51"/>
      <c r="K66" s="51"/>
      <c r="L66" s="51"/>
      <c r="M66" s="27">
        <f t="shared" ref="M66" si="61">I66/E66</f>
        <v>0</v>
      </c>
      <c r="N66" s="27">
        <f t="shared" ref="N66:O66" si="62">J66/F66</f>
        <v>0</v>
      </c>
      <c r="O66" s="27">
        <f t="shared" si="62"/>
        <v>0</v>
      </c>
      <c r="P66" s="27"/>
      <c r="Q66" s="53">
        <f t="shared" si="52"/>
        <v>-1193021.7</v>
      </c>
      <c r="R66" s="53">
        <f t="shared" si="53"/>
        <v>-71832.22</v>
      </c>
      <c r="S66" s="53">
        <f t="shared" si="54"/>
        <v>-1121189.48</v>
      </c>
      <c r="T66" s="53">
        <f t="shared" si="55"/>
        <v>0</v>
      </c>
    </row>
    <row r="67" spans="1:20" s="39" customFormat="1" ht="36">
      <c r="A67" s="28" t="s">
        <v>151</v>
      </c>
      <c r="B67" s="28" t="s">
        <v>147</v>
      </c>
      <c r="C67" s="28" t="s">
        <v>4</v>
      </c>
      <c r="D67" s="23" t="s">
        <v>148</v>
      </c>
      <c r="E67" s="51">
        <f t="shared" si="58"/>
        <v>8066723.2599999998</v>
      </c>
      <c r="F67" s="51">
        <v>6635191.8899999997</v>
      </c>
      <c r="G67" s="51">
        <v>1431531.37</v>
      </c>
      <c r="H67" s="51"/>
      <c r="I67" s="51">
        <f t="shared" si="49"/>
        <v>6518345.3599999994</v>
      </c>
      <c r="J67" s="51">
        <f>6263071.68+160160</f>
        <v>6423231.6799999997</v>
      </c>
      <c r="K67" s="51">
        <v>95113.68</v>
      </c>
      <c r="L67" s="51"/>
      <c r="M67" s="27">
        <f t="shared" ref="M67" si="63">I67/E67</f>
        <v>0.80805367308460263</v>
      </c>
      <c r="N67" s="27">
        <f t="shared" ref="N67" si="64">J67/F67</f>
        <v>0.96805514994683894</v>
      </c>
      <c r="O67" s="27">
        <f t="shared" ref="O67" si="65">K67/G67</f>
        <v>6.6441911084351574E-2</v>
      </c>
      <c r="P67" s="27"/>
      <c r="Q67" s="53">
        <f t="shared" si="52"/>
        <v>-1548377.9000000004</v>
      </c>
      <c r="R67" s="53">
        <f t="shared" si="53"/>
        <v>-211960.20999999996</v>
      </c>
      <c r="S67" s="53">
        <f t="shared" si="54"/>
        <v>-1336417.6900000002</v>
      </c>
      <c r="T67" s="53">
        <f t="shared" si="55"/>
        <v>0</v>
      </c>
    </row>
    <row r="68" spans="1:20" s="37" customFormat="1" ht="52.2">
      <c r="A68" s="32" t="s">
        <v>282</v>
      </c>
      <c r="B68" s="47" t="s">
        <v>283</v>
      </c>
      <c r="C68" s="47" t="s">
        <v>283</v>
      </c>
      <c r="D68" s="20" t="s">
        <v>284</v>
      </c>
      <c r="E68" s="50">
        <f t="shared" ref="E68:L68" si="66">E69</f>
        <v>0</v>
      </c>
      <c r="F68" s="50"/>
      <c r="G68" s="50"/>
      <c r="H68" s="50">
        <f t="shared" si="66"/>
        <v>0</v>
      </c>
      <c r="I68" s="50">
        <f t="shared" si="66"/>
        <v>477568.06</v>
      </c>
      <c r="J68" s="50">
        <f t="shared" si="66"/>
        <v>477568.06</v>
      </c>
      <c r="K68" s="50">
        <f t="shared" si="66"/>
        <v>0</v>
      </c>
      <c r="L68" s="50">
        <f t="shared" si="66"/>
        <v>0</v>
      </c>
      <c r="M68" s="27"/>
      <c r="N68" s="27"/>
      <c r="O68" s="11"/>
      <c r="P68" s="11"/>
      <c r="Q68" s="54">
        <f t="shared" si="52"/>
        <v>477568.06</v>
      </c>
      <c r="R68" s="54">
        <f t="shared" si="53"/>
        <v>477568.06</v>
      </c>
      <c r="S68" s="54">
        <f t="shared" si="54"/>
        <v>0</v>
      </c>
      <c r="T68" s="54">
        <f t="shared" si="55"/>
        <v>0</v>
      </c>
    </row>
    <row r="69" spans="1:20" s="37" customFormat="1" ht="52.2">
      <c r="A69" s="32" t="s">
        <v>285</v>
      </c>
      <c r="B69" s="47" t="s">
        <v>283</v>
      </c>
      <c r="C69" s="47" t="s">
        <v>283</v>
      </c>
      <c r="D69" s="20" t="s">
        <v>284</v>
      </c>
      <c r="E69" s="50">
        <f t="shared" ref="E69" si="67">F69+G69</f>
        <v>0</v>
      </c>
      <c r="F69" s="50"/>
      <c r="G69" s="50"/>
      <c r="H69" s="50"/>
      <c r="I69" s="50">
        <f>I70+I71</f>
        <v>477568.06</v>
      </c>
      <c r="J69" s="50">
        <f t="shared" ref="J69:L69" si="68">J70+J71</f>
        <v>477568.06</v>
      </c>
      <c r="K69" s="50">
        <f t="shared" si="68"/>
        <v>0</v>
      </c>
      <c r="L69" s="50">
        <f t="shared" si="68"/>
        <v>0</v>
      </c>
      <c r="M69" s="27"/>
      <c r="N69" s="27"/>
      <c r="O69" s="11"/>
      <c r="P69" s="11"/>
      <c r="Q69" s="54">
        <f t="shared" si="52"/>
        <v>477568.06</v>
      </c>
      <c r="R69" s="54">
        <f t="shared" si="53"/>
        <v>477568.06</v>
      </c>
      <c r="S69" s="54">
        <f t="shared" si="54"/>
        <v>0</v>
      </c>
      <c r="T69" s="54">
        <f t="shared" si="55"/>
        <v>0</v>
      </c>
    </row>
    <row r="70" spans="1:20" s="39" customFormat="1" ht="54">
      <c r="A70" s="25" t="s">
        <v>286</v>
      </c>
      <c r="B70" s="24" t="s">
        <v>58</v>
      </c>
      <c r="C70" s="24" t="s">
        <v>3</v>
      </c>
      <c r="D70" s="26" t="s">
        <v>235</v>
      </c>
      <c r="E70" s="51"/>
      <c r="F70" s="51"/>
      <c r="G70" s="51"/>
      <c r="H70" s="51"/>
      <c r="I70" s="51">
        <f t="shared" si="49"/>
        <v>475568.06</v>
      </c>
      <c r="J70" s="51">
        <v>475568.06</v>
      </c>
      <c r="K70" s="51"/>
      <c r="L70" s="51"/>
      <c r="M70" s="27"/>
      <c r="N70" s="27"/>
      <c r="O70" s="27"/>
      <c r="P70" s="27"/>
      <c r="Q70" s="53">
        <f t="shared" si="52"/>
        <v>475568.06</v>
      </c>
      <c r="R70" s="53">
        <f t="shared" si="53"/>
        <v>475568.06</v>
      </c>
      <c r="S70" s="53">
        <f t="shared" si="54"/>
        <v>0</v>
      </c>
      <c r="T70" s="53">
        <f t="shared" si="55"/>
        <v>0</v>
      </c>
    </row>
    <row r="71" spans="1:20" s="39" customFormat="1" ht="36">
      <c r="A71" s="25" t="s">
        <v>287</v>
      </c>
      <c r="B71" s="24" t="s">
        <v>34</v>
      </c>
      <c r="C71" s="24" t="s">
        <v>17</v>
      </c>
      <c r="D71" s="26" t="s">
        <v>43</v>
      </c>
      <c r="E71" s="51"/>
      <c r="F71" s="51"/>
      <c r="G71" s="51"/>
      <c r="H71" s="51"/>
      <c r="I71" s="51">
        <f t="shared" si="49"/>
        <v>2000</v>
      </c>
      <c r="J71" s="51">
        <v>2000</v>
      </c>
      <c r="K71" s="51"/>
      <c r="L71" s="51"/>
      <c r="M71" s="27"/>
      <c r="N71" s="27"/>
      <c r="O71" s="27"/>
      <c r="P71" s="27"/>
      <c r="Q71" s="53">
        <f t="shared" si="52"/>
        <v>2000</v>
      </c>
      <c r="R71" s="53">
        <f t="shared" si="53"/>
        <v>2000</v>
      </c>
      <c r="S71" s="53">
        <f t="shared" si="54"/>
        <v>0</v>
      </c>
      <c r="T71" s="53">
        <f t="shared" si="55"/>
        <v>0</v>
      </c>
    </row>
    <row r="72" spans="1:20" s="37" customFormat="1" ht="34.799999999999997">
      <c r="A72" s="30" t="s">
        <v>76</v>
      </c>
      <c r="B72" s="30"/>
      <c r="C72" s="30"/>
      <c r="D72" s="10" t="s">
        <v>211</v>
      </c>
      <c r="E72" s="50">
        <f t="shared" ref="E72:L72" si="69">E73</f>
        <v>11020096.07</v>
      </c>
      <c r="F72" s="50">
        <f t="shared" si="69"/>
        <v>10702299.08</v>
      </c>
      <c r="G72" s="50">
        <f t="shared" si="69"/>
        <v>317796.99</v>
      </c>
      <c r="H72" s="50">
        <f t="shared" si="69"/>
        <v>49480</v>
      </c>
      <c r="I72" s="50">
        <f t="shared" si="69"/>
        <v>12016264.300000003</v>
      </c>
      <c r="J72" s="50">
        <f t="shared" si="69"/>
        <v>11703398.500000002</v>
      </c>
      <c r="K72" s="50">
        <f t="shared" si="69"/>
        <v>312865.8</v>
      </c>
      <c r="L72" s="50">
        <f t="shared" si="69"/>
        <v>0</v>
      </c>
      <c r="M72" s="11">
        <f t="shared" si="56"/>
        <v>1.0903956030575697</v>
      </c>
      <c r="N72" s="11">
        <f t="shared" si="57"/>
        <v>1.0935405946438943</v>
      </c>
      <c r="O72" s="11"/>
      <c r="P72" s="11">
        <f t="shared" ref="P72:P73" si="70">L72/H72</f>
        <v>0</v>
      </c>
      <c r="Q72" s="54">
        <f t="shared" si="52"/>
        <v>996168.23000000231</v>
      </c>
      <c r="R72" s="54">
        <f t="shared" si="53"/>
        <v>1001099.4200000018</v>
      </c>
      <c r="S72" s="54">
        <f t="shared" si="54"/>
        <v>-4931.1900000000023</v>
      </c>
      <c r="T72" s="54">
        <f t="shared" si="55"/>
        <v>-49480</v>
      </c>
    </row>
    <row r="73" spans="1:20" s="37" customFormat="1" ht="34.799999999999997">
      <c r="A73" s="30" t="s">
        <v>77</v>
      </c>
      <c r="B73" s="30"/>
      <c r="C73" s="30"/>
      <c r="D73" s="10" t="s">
        <v>211</v>
      </c>
      <c r="E73" s="50">
        <f t="shared" ref="E73:E81" si="71">F73+G73</f>
        <v>11020096.07</v>
      </c>
      <c r="F73" s="50">
        <f>F74+F76+F77+F78+F79+F80+F81+F75</f>
        <v>10702299.08</v>
      </c>
      <c r="G73" s="50">
        <f t="shared" ref="G73:H73" si="72">G74+G76+G77+G78+G79+G80+G81+G75</f>
        <v>317796.99</v>
      </c>
      <c r="H73" s="50">
        <f t="shared" si="72"/>
        <v>49480</v>
      </c>
      <c r="I73" s="50">
        <f t="shared" si="49"/>
        <v>12016264.300000003</v>
      </c>
      <c r="J73" s="50">
        <f>J74+J76+J77+J78+J79+J80+J81+J75</f>
        <v>11703398.500000002</v>
      </c>
      <c r="K73" s="50">
        <f t="shared" ref="K73:L73" si="73">K74+K76+K77+K78+K79+K80+K81+K75</f>
        <v>312865.8</v>
      </c>
      <c r="L73" s="50">
        <f t="shared" si="73"/>
        <v>0</v>
      </c>
      <c r="M73" s="11">
        <f t="shared" si="56"/>
        <v>1.0903956030575697</v>
      </c>
      <c r="N73" s="11">
        <f t="shared" si="57"/>
        <v>1.0935405946438943</v>
      </c>
      <c r="O73" s="11"/>
      <c r="P73" s="11">
        <f t="shared" si="70"/>
        <v>0</v>
      </c>
      <c r="Q73" s="54">
        <f t="shared" si="52"/>
        <v>996168.23000000231</v>
      </c>
      <c r="R73" s="54">
        <f t="shared" si="53"/>
        <v>1001099.4200000018</v>
      </c>
      <c r="S73" s="54">
        <f t="shared" si="54"/>
        <v>-4931.1900000000023</v>
      </c>
      <c r="T73" s="54">
        <f t="shared" si="55"/>
        <v>-49480</v>
      </c>
    </row>
    <row r="74" spans="1:20" s="39" customFormat="1" ht="54">
      <c r="A74" s="28" t="s">
        <v>78</v>
      </c>
      <c r="B74" s="28" t="s">
        <v>58</v>
      </c>
      <c r="C74" s="28" t="s">
        <v>3</v>
      </c>
      <c r="D74" s="29" t="s">
        <v>235</v>
      </c>
      <c r="E74" s="51">
        <f t="shared" si="71"/>
        <v>198468.12</v>
      </c>
      <c r="F74" s="51">
        <v>198468.12</v>
      </c>
      <c r="G74" s="51"/>
      <c r="H74" s="51"/>
      <c r="I74" s="51">
        <f t="shared" si="49"/>
        <v>195342.7</v>
      </c>
      <c r="J74" s="51">
        <v>195342.7</v>
      </c>
      <c r="K74" s="51"/>
      <c r="L74" s="51"/>
      <c r="M74" s="27">
        <f t="shared" ref="M74" si="74">I74/E74</f>
        <v>0.98425228192820091</v>
      </c>
      <c r="N74" s="27">
        <f t="shared" ref="N74" si="75">J74/F74</f>
        <v>0.98425228192820091</v>
      </c>
      <c r="O74" s="27"/>
      <c r="P74" s="27"/>
      <c r="Q74" s="53">
        <f t="shared" si="52"/>
        <v>-3125.4199999999837</v>
      </c>
      <c r="R74" s="53">
        <f t="shared" si="53"/>
        <v>-3125.4199999999837</v>
      </c>
      <c r="S74" s="53">
        <f t="shared" si="54"/>
        <v>0</v>
      </c>
      <c r="T74" s="53">
        <f t="shared" si="55"/>
        <v>0</v>
      </c>
    </row>
    <row r="75" spans="1:20" s="39" customFormat="1" ht="36">
      <c r="A75" s="24" t="s">
        <v>264</v>
      </c>
      <c r="B75" s="24" t="s">
        <v>8</v>
      </c>
      <c r="C75" s="24" t="s">
        <v>6</v>
      </c>
      <c r="D75" s="26" t="s">
        <v>108</v>
      </c>
      <c r="E75" s="51">
        <f t="shared" si="71"/>
        <v>0</v>
      </c>
      <c r="F75" s="51"/>
      <c r="G75" s="51"/>
      <c r="H75" s="51"/>
      <c r="I75" s="51">
        <f t="shared" si="49"/>
        <v>29940</v>
      </c>
      <c r="J75" s="51">
        <v>29940</v>
      </c>
      <c r="K75" s="51"/>
      <c r="L75" s="51"/>
      <c r="M75" s="11"/>
      <c r="N75" s="11"/>
      <c r="O75" s="27"/>
      <c r="P75" s="27"/>
      <c r="Q75" s="53">
        <f t="shared" si="52"/>
        <v>29940</v>
      </c>
      <c r="R75" s="53">
        <f t="shared" si="53"/>
        <v>29940</v>
      </c>
      <c r="S75" s="53">
        <f t="shared" si="54"/>
        <v>0</v>
      </c>
      <c r="T75" s="53">
        <f t="shared" si="55"/>
        <v>0</v>
      </c>
    </row>
    <row r="76" spans="1:20" s="39" customFormat="1" ht="36">
      <c r="A76" s="28" t="s">
        <v>194</v>
      </c>
      <c r="B76" s="28" t="s">
        <v>195</v>
      </c>
      <c r="C76" s="28" t="s">
        <v>15</v>
      </c>
      <c r="D76" s="16" t="s">
        <v>193</v>
      </c>
      <c r="E76" s="51">
        <f t="shared" si="71"/>
        <v>5103193.38</v>
      </c>
      <c r="F76" s="51">
        <v>5044875.6399999997</v>
      </c>
      <c r="G76" s="53">
        <v>58317.74</v>
      </c>
      <c r="H76" s="53"/>
      <c r="I76" s="51">
        <f t="shared" si="49"/>
        <v>5828146.54</v>
      </c>
      <c r="J76" s="51">
        <v>5539414.7400000002</v>
      </c>
      <c r="K76" s="53">
        <v>288731.8</v>
      </c>
      <c r="L76" s="53"/>
      <c r="M76" s="27">
        <f t="shared" si="56"/>
        <v>1.1420587279410526</v>
      </c>
      <c r="N76" s="27">
        <f t="shared" si="57"/>
        <v>1.0980280060976886</v>
      </c>
      <c r="O76" s="27" t="s">
        <v>308</v>
      </c>
      <c r="P76" s="27"/>
      <c r="Q76" s="53">
        <f t="shared" si="52"/>
        <v>724953.16000000015</v>
      </c>
      <c r="R76" s="53">
        <f t="shared" si="53"/>
        <v>494539.10000000056</v>
      </c>
      <c r="S76" s="53">
        <f t="shared" si="54"/>
        <v>230414.06</v>
      </c>
      <c r="T76" s="53">
        <f t="shared" si="55"/>
        <v>0</v>
      </c>
    </row>
    <row r="77" spans="1:20" s="39" customFormat="1">
      <c r="A77" s="28" t="s">
        <v>80</v>
      </c>
      <c r="B77" s="28" t="s">
        <v>79</v>
      </c>
      <c r="C77" s="28" t="s">
        <v>36</v>
      </c>
      <c r="D77" s="23" t="s">
        <v>81</v>
      </c>
      <c r="E77" s="51">
        <f t="shared" si="71"/>
        <v>1794484.75</v>
      </c>
      <c r="F77" s="51">
        <v>1739148.75</v>
      </c>
      <c r="G77" s="53">
        <v>55336</v>
      </c>
      <c r="H77" s="53">
        <v>49480</v>
      </c>
      <c r="I77" s="51">
        <f t="shared" si="49"/>
        <v>1902445.91</v>
      </c>
      <c r="J77" s="51">
        <v>1893193.91</v>
      </c>
      <c r="K77" s="53">
        <v>9252</v>
      </c>
      <c r="L77" s="53"/>
      <c r="M77" s="27">
        <f t="shared" si="56"/>
        <v>1.0601627625980103</v>
      </c>
      <c r="N77" s="27">
        <f t="shared" si="57"/>
        <v>1.0885750341941711</v>
      </c>
      <c r="O77" s="27">
        <f t="shared" ref="O77:O79" si="76">K77/G77</f>
        <v>0.16719676160185051</v>
      </c>
      <c r="P77" s="27">
        <f t="shared" ref="P77" si="77">L77/H77</f>
        <v>0</v>
      </c>
      <c r="Q77" s="53">
        <f t="shared" si="52"/>
        <v>107961.15999999992</v>
      </c>
      <c r="R77" s="53">
        <f t="shared" si="53"/>
        <v>154045.15999999992</v>
      </c>
      <c r="S77" s="53">
        <f t="shared" si="54"/>
        <v>-46084</v>
      </c>
      <c r="T77" s="53">
        <f t="shared" si="55"/>
        <v>-49480</v>
      </c>
    </row>
    <row r="78" spans="1:20" s="39" customFormat="1">
      <c r="A78" s="28" t="s">
        <v>83</v>
      </c>
      <c r="B78" s="28" t="s">
        <v>82</v>
      </c>
      <c r="C78" s="28" t="s">
        <v>36</v>
      </c>
      <c r="D78" s="23" t="s">
        <v>84</v>
      </c>
      <c r="E78" s="51">
        <f t="shared" si="71"/>
        <v>767329.74</v>
      </c>
      <c r="F78" s="51">
        <v>729318.74</v>
      </c>
      <c r="G78" s="53">
        <v>38011</v>
      </c>
      <c r="H78" s="53"/>
      <c r="I78" s="51">
        <f t="shared" si="49"/>
        <v>851469.1</v>
      </c>
      <c r="J78" s="51">
        <v>846347.1</v>
      </c>
      <c r="K78" s="53">
        <v>5122</v>
      </c>
      <c r="L78" s="53"/>
      <c r="M78" s="27">
        <f t="shared" si="56"/>
        <v>1.1096521555387648</v>
      </c>
      <c r="N78" s="27">
        <f t="shared" si="57"/>
        <v>1.1604625708644207</v>
      </c>
      <c r="O78" s="27">
        <f t="shared" si="76"/>
        <v>0.13475046697008761</v>
      </c>
      <c r="P78" s="27"/>
      <c r="Q78" s="53">
        <f t="shared" si="52"/>
        <v>84139.359999999986</v>
      </c>
      <c r="R78" s="53">
        <f t="shared" si="53"/>
        <v>117028.35999999999</v>
      </c>
      <c r="S78" s="53">
        <f t="shared" si="54"/>
        <v>-32889</v>
      </c>
      <c r="T78" s="53">
        <f t="shared" si="55"/>
        <v>0</v>
      </c>
    </row>
    <row r="79" spans="1:20" s="39" customFormat="1" ht="54">
      <c r="A79" s="28" t="s">
        <v>85</v>
      </c>
      <c r="B79" s="28" t="s">
        <v>35</v>
      </c>
      <c r="C79" s="28" t="s">
        <v>37</v>
      </c>
      <c r="D79" s="23" t="s">
        <v>86</v>
      </c>
      <c r="E79" s="51">
        <f t="shared" si="71"/>
        <v>2631552.4500000002</v>
      </c>
      <c r="F79" s="51">
        <v>2465420.2000000002</v>
      </c>
      <c r="G79" s="53">
        <v>166132.25</v>
      </c>
      <c r="H79" s="53"/>
      <c r="I79" s="51">
        <f t="shared" si="49"/>
        <v>2635534.4700000002</v>
      </c>
      <c r="J79" s="51">
        <v>2625774.4700000002</v>
      </c>
      <c r="K79" s="53">
        <v>9760</v>
      </c>
      <c r="L79" s="53"/>
      <c r="M79" s="27">
        <f t="shared" si="56"/>
        <v>1.001513182836238</v>
      </c>
      <c r="N79" s="27">
        <f t="shared" si="57"/>
        <v>1.0650413548165136</v>
      </c>
      <c r="O79" s="27">
        <f t="shared" si="76"/>
        <v>5.8748376669791685E-2</v>
      </c>
      <c r="P79" s="27"/>
      <c r="Q79" s="53">
        <f t="shared" si="52"/>
        <v>3982.0200000000186</v>
      </c>
      <c r="R79" s="53">
        <f t="shared" si="53"/>
        <v>160354.27000000002</v>
      </c>
      <c r="S79" s="53">
        <f t="shared" si="54"/>
        <v>-156372.25</v>
      </c>
      <c r="T79" s="53">
        <f t="shared" si="55"/>
        <v>0</v>
      </c>
    </row>
    <row r="80" spans="1:20" s="39" customFormat="1" ht="36">
      <c r="A80" s="28" t="s">
        <v>152</v>
      </c>
      <c r="B80" s="28" t="s">
        <v>131</v>
      </c>
      <c r="C80" s="28" t="s">
        <v>38</v>
      </c>
      <c r="D80" s="23" t="s">
        <v>132</v>
      </c>
      <c r="E80" s="51">
        <f t="shared" si="71"/>
        <v>507264.63</v>
      </c>
      <c r="F80" s="51">
        <v>507264.63</v>
      </c>
      <c r="G80" s="53"/>
      <c r="H80" s="53"/>
      <c r="I80" s="51">
        <f t="shared" si="49"/>
        <v>533815.57999999996</v>
      </c>
      <c r="J80" s="51">
        <v>533815.57999999996</v>
      </c>
      <c r="K80" s="53"/>
      <c r="L80" s="53"/>
      <c r="M80" s="27">
        <f t="shared" si="56"/>
        <v>1.0523414179301245</v>
      </c>
      <c r="N80" s="27">
        <f t="shared" si="57"/>
        <v>1.0523414179301245</v>
      </c>
      <c r="O80" s="27"/>
      <c r="P80" s="27"/>
      <c r="Q80" s="53">
        <f t="shared" si="52"/>
        <v>26550.949999999953</v>
      </c>
      <c r="R80" s="53">
        <f t="shared" si="53"/>
        <v>26550.949999999953</v>
      </c>
      <c r="S80" s="53">
        <f t="shared" si="54"/>
        <v>0</v>
      </c>
      <c r="T80" s="53">
        <f t="shared" si="55"/>
        <v>0</v>
      </c>
    </row>
    <row r="81" spans="1:20" s="39" customFormat="1">
      <c r="A81" s="28" t="s">
        <v>129</v>
      </c>
      <c r="B81" s="28" t="s">
        <v>130</v>
      </c>
      <c r="C81" s="28" t="s">
        <v>38</v>
      </c>
      <c r="D81" s="23" t="s">
        <v>133</v>
      </c>
      <c r="E81" s="51">
        <f t="shared" si="71"/>
        <v>17803</v>
      </c>
      <c r="F81" s="51">
        <v>17803</v>
      </c>
      <c r="G81" s="53"/>
      <c r="H81" s="53"/>
      <c r="I81" s="51">
        <f t="shared" si="49"/>
        <v>39570</v>
      </c>
      <c r="J81" s="51">
        <v>39570</v>
      </c>
      <c r="K81" s="53"/>
      <c r="L81" s="53"/>
      <c r="M81" s="27" t="s">
        <v>309</v>
      </c>
      <c r="N81" s="27" t="s">
        <v>309</v>
      </c>
      <c r="O81" s="27"/>
      <c r="P81" s="27"/>
      <c r="Q81" s="53">
        <f t="shared" si="52"/>
        <v>21767</v>
      </c>
      <c r="R81" s="53">
        <f t="shared" si="53"/>
        <v>21767</v>
      </c>
      <c r="S81" s="53">
        <f t="shared" si="54"/>
        <v>0</v>
      </c>
      <c r="T81" s="53">
        <f t="shared" si="55"/>
        <v>0</v>
      </c>
    </row>
    <row r="82" spans="1:20" s="37" customFormat="1" ht="52.2">
      <c r="A82" s="30" t="s">
        <v>21</v>
      </c>
      <c r="B82" s="30"/>
      <c r="C82" s="30"/>
      <c r="D82" s="10" t="s">
        <v>262</v>
      </c>
      <c r="E82" s="50">
        <f t="shared" ref="E82:L82" si="78">E83</f>
        <v>869909.3</v>
      </c>
      <c r="F82" s="50">
        <f t="shared" si="78"/>
        <v>869909.3</v>
      </c>
      <c r="G82" s="50">
        <f t="shared" si="78"/>
        <v>0</v>
      </c>
      <c r="H82" s="50">
        <f t="shared" si="78"/>
        <v>0</v>
      </c>
      <c r="I82" s="50">
        <f t="shared" si="78"/>
        <v>1117682.2000000002</v>
      </c>
      <c r="J82" s="50">
        <f t="shared" si="78"/>
        <v>1117682.2000000002</v>
      </c>
      <c r="K82" s="50">
        <f t="shared" si="78"/>
        <v>0</v>
      </c>
      <c r="L82" s="50">
        <f t="shared" si="78"/>
        <v>0</v>
      </c>
      <c r="M82" s="11">
        <f t="shared" si="56"/>
        <v>1.2848261307242033</v>
      </c>
      <c r="N82" s="11">
        <f t="shared" si="57"/>
        <v>1.2848261307242033</v>
      </c>
      <c r="O82" s="11"/>
      <c r="P82" s="11"/>
      <c r="Q82" s="54">
        <f t="shared" si="52"/>
        <v>247772.90000000014</v>
      </c>
      <c r="R82" s="54">
        <f t="shared" si="53"/>
        <v>247772.90000000014</v>
      </c>
      <c r="S82" s="54">
        <f t="shared" si="54"/>
        <v>0</v>
      </c>
      <c r="T82" s="54">
        <f t="shared" si="55"/>
        <v>0</v>
      </c>
    </row>
    <row r="83" spans="1:20" s="37" customFormat="1" ht="52.2">
      <c r="A83" s="30" t="s">
        <v>22</v>
      </c>
      <c r="B83" s="30"/>
      <c r="C83" s="30"/>
      <c r="D83" s="10" t="s">
        <v>263</v>
      </c>
      <c r="E83" s="50">
        <f t="shared" ref="E83:E89" si="79">F83+G83</f>
        <v>869909.3</v>
      </c>
      <c r="F83" s="50">
        <f>F84+F86+F87+F88+F89+F85</f>
        <v>869909.3</v>
      </c>
      <c r="G83" s="50">
        <f t="shared" ref="G83:H83" si="80">G84+G86+G87+G88+G89+G85</f>
        <v>0</v>
      </c>
      <c r="H83" s="50">
        <f t="shared" si="80"/>
        <v>0</v>
      </c>
      <c r="I83" s="50">
        <f t="shared" si="49"/>
        <v>1117682.2000000002</v>
      </c>
      <c r="J83" s="50">
        <f>J84+J86+J87+J88+J89+J85</f>
        <v>1117682.2000000002</v>
      </c>
      <c r="K83" s="50">
        <f t="shared" ref="K83:L83" si="81">K84+K86+K87+K88+K89+K85</f>
        <v>0</v>
      </c>
      <c r="L83" s="50">
        <f t="shared" si="81"/>
        <v>0</v>
      </c>
      <c r="M83" s="11">
        <f t="shared" si="56"/>
        <v>1.2848261307242033</v>
      </c>
      <c r="N83" s="11">
        <f t="shared" si="57"/>
        <v>1.2848261307242033</v>
      </c>
      <c r="O83" s="11"/>
      <c r="P83" s="11"/>
      <c r="Q83" s="54">
        <f t="shared" si="52"/>
        <v>247772.90000000014</v>
      </c>
      <c r="R83" s="54">
        <f t="shared" si="53"/>
        <v>247772.90000000014</v>
      </c>
      <c r="S83" s="54">
        <f t="shared" si="54"/>
        <v>0</v>
      </c>
      <c r="T83" s="54">
        <f t="shared" si="55"/>
        <v>0</v>
      </c>
    </row>
    <row r="84" spans="1:20" s="39" customFormat="1" ht="78" customHeight="1">
      <c r="A84" s="28" t="s">
        <v>87</v>
      </c>
      <c r="B84" s="28" t="s">
        <v>58</v>
      </c>
      <c r="C84" s="28" t="s">
        <v>3</v>
      </c>
      <c r="D84" s="29" t="s">
        <v>235</v>
      </c>
      <c r="E84" s="51">
        <f t="shared" si="79"/>
        <v>399230.65</v>
      </c>
      <c r="F84" s="53">
        <v>399230.65</v>
      </c>
      <c r="G84" s="51"/>
      <c r="H84" s="51"/>
      <c r="I84" s="51">
        <f t="shared" si="49"/>
        <v>439048.83</v>
      </c>
      <c r="J84" s="53">
        <v>439048.83</v>
      </c>
      <c r="K84" s="51"/>
      <c r="L84" s="51"/>
      <c r="M84" s="27">
        <f t="shared" si="56"/>
        <v>1.0997372821951421</v>
      </c>
      <c r="N84" s="27">
        <f t="shared" si="57"/>
        <v>1.0997372821951421</v>
      </c>
      <c r="O84" s="27"/>
      <c r="P84" s="27"/>
      <c r="Q84" s="53">
        <f t="shared" si="52"/>
        <v>39818.179999999993</v>
      </c>
      <c r="R84" s="53">
        <f t="shared" si="53"/>
        <v>39818.179999999993</v>
      </c>
      <c r="S84" s="53">
        <f t="shared" si="54"/>
        <v>0</v>
      </c>
      <c r="T84" s="53">
        <f t="shared" si="55"/>
        <v>0</v>
      </c>
    </row>
    <row r="85" spans="1:20" s="39" customFormat="1" ht="36">
      <c r="A85" s="24" t="s">
        <v>265</v>
      </c>
      <c r="B85" s="24" t="s">
        <v>8</v>
      </c>
      <c r="C85" s="24" t="s">
        <v>6</v>
      </c>
      <c r="D85" s="26" t="s">
        <v>108</v>
      </c>
      <c r="E85" s="51">
        <f t="shared" si="79"/>
        <v>0</v>
      </c>
      <c r="F85" s="53"/>
      <c r="G85" s="51"/>
      <c r="H85" s="51"/>
      <c r="I85" s="51">
        <f t="shared" si="49"/>
        <v>29940</v>
      </c>
      <c r="J85" s="53">
        <v>29940</v>
      </c>
      <c r="K85" s="51"/>
      <c r="L85" s="51"/>
      <c r="M85" s="27"/>
      <c r="N85" s="27"/>
      <c r="O85" s="27"/>
      <c r="P85" s="27"/>
      <c r="Q85" s="53">
        <f t="shared" si="52"/>
        <v>29940</v>
      </c>
      <c r="R85" s="53">
        <f t="shared" si="53"/>
        <v>29940</v>
      </c>
      <c r="S85" s="53">
        <f t="shared" si="54"/>
        <v>0</v>
      </c>
      <c r="T85" s="53">
        <f t="shared" si="55"/>
        <v>0</v>
      </c>
    </row>
    <row r="86" spans="1:20" s="39" customFormat="1">
      <c r="A86" s="28" t="s">
        <v>89</v>
      </c>
      <c r="B86" s="28" t="s">
        <v>88</v>
      </c>
      <c r="C86" s="28" t="s">
        <v>17</v>
      </c>
      <c r="D86" s="23" t="s">
        <v>48</v>
      </c>
      <c r="E86" s="51">
        <f t="shared" si="79"/>
        <v>103066.89</v>
      </c>
      <c r="F86" s="51">
        <v>103066.89</v>
      </c>
      <c r="G86" s="51"/>
      <c r="H86" s="51"/>
      <c r="I86" s="51">
        <f t="shared" si="49"/>
        <v>158557.45000000001</v>
      </c>
      <c r="J86" s="51">
        <f>15120+143437.45</f>
        <v>158557.45000000001</v>
      </c>
      <c r="K86" s="51"/>
      <c r="L86" s="51"/>
      <c r="M86" s="27">
        <f t="shared" si="56"/>
        <v>1.5383936587200799</v>
      </c>
      <c r="N86" s="27">
        <f t="shared" si="57"/>
        <v>1.5383936587200799</v>
      </c>
      <c r="O86" s="27"/>
      <c r="P86" s="27"/>
      <c r="Q86" s="53">
        <f t="shared" si="52"/>
        <v>55490.560000000012</v>
      </c>
      <c r="R86" s="53">
        <f t="shared" si="53"/>
        <v>55490.560000000012</v>
      </c>
      <c r="S86" s="53">
        <f t="shared" si="54"/>
        <v>0</v>
      </c>
      <c r="T86" s="53">
        <f t="shared" si="55"/>
        <v>0</v>
      </c>
    </row>
    <row r="87" spans="1:20" s="39" customFormat="1" ht="36">
      <c r="A87" s="28" t="s">
        <v>24</v>
      </c>
      <c r="B87" s="28" t="s">
        <v>23</v>
      </c>
      <c r="C87" s="28" t="s">
        <v>18</v>
      </c>
      <c r="D87" s="23" t="s">
        <v>42</v>
      </c>
      <c r="E87" s="51">
        <f t="shared" si="79"/>
        <v>62870.96</v>
      </c>
      <c r="F87" s="51">
        <v>62870.96</v>
      </c>
      <c r="G87" s="51"/>
      <c r="H87" s="51"/>
      <c r="I87" s="51">
        <f t="shared" si="49"/>
        <v>117877.92</v>
      </c>
      <c r="J87" s="51">
        <v>117877.92</v>
      </c>
      <c r="K87" s="51"/>
      <c r="L87" s="51"/>
      <c r="M87" s="27">
        <f t="shared" si="56"/>
        <v>1.8749184042998548</v>
      </c>
      <c r="N87" s="27">
        <f t="shared" si="57"/>
        <v>1.8749184042998548</v>
      </c>
      <c r="O87" s="27"/>
      <c r="P87" s="27"/>
      <c r="Q87" s="53">
        <f t="shared" si="52"/>
        <v>55006.96</v>
      </c>
      <c r="R87" s="53">
        <f t="shared" si="53"/>
        <v>55006.96</v>
      </c>
      <c r="S87" s="53">
        <f t="shared" si="54"/>
        <v>0</v>
      </c>
      <c r="T87" s="53">
        <f t="shared" si="55"/>
        <v>0</v>
      </c>
    </row>
    <row r="88" spans="1:20" s="39" customFormat="1" ht="36">
      <c r="A88" s="28" t="s">
        <v>44</v>
      </c>
      <c r="B88" s="28" t="s">
        <v>45</v>
      </c>
      <c r="C88" s="28" t="s">
        <v>18</v>
      </c>
      <c r="D88" s="23" t="s">
        <v>46</v>
      </c>
      <c r="E88" s="51">
        <f t="shared" si="79"/>
        <v>28002.799999999999</v>
      </c>
      <c r="F88" s="51">
        <v>28002.799999999999</v>
      </c>
      <c r="G88" s="51"/>
      <c r="H88" s="51"/>
      <c r="I88" s="51">
        <f t="shared" si="49"/>
        <v>37384</v>
      </c>
      <c r="J88" s="51">
        <v>37384</v>
      </c>
      <c r="K88" s="51"/>
      <c r="L88" s="51"/>
      <c r="M88" s="27">
        <f t="shared" si="56"/>
        <v>1.3350093562072365</v>
      </c>
      <c r="N88" s="27">
        <f t="shared" si="57"/>
        <v>1.3350093562072365</v>
      </c>
      <c r="O88" s="27"/>
      <c r="P88" s="27"/>
      <c r="Q88" s="53">
        <f t="shared" si="52"/>
        <v>9381.2000000000007</v>
      </c>
      <c r="R88" s="53">
        <f t="shared" si="53"/>
        <v>9381.2000000000007</v>
      </c>
      <c r="S88" s="53">
        <f t="shared" si="54"/>
        <v>0</v>
      </c>
      <c r="T88" s="53">
        <f t="shared" si="55"/>
        <v>0</v>
      </c>
    </row>
    <row r="89" spans="1:20" s="39" customFormat="1" ht="108" customHeight="1">
      <c r="A89" s="28" t="s">
        <v>49</v>
      </c>
      <c r="B89" s="28" t="s">
        <v>50</v>
      </c>
      <c r="C89" s="28" t="s">
        <v>18</v>
      </c>
      <c r="D89" s="29" t="s">
        <v>51</v>
      </c>
      <c r="E89" s="51">
        <f t="shared" si="79"/>
        <v>276738</v>
      </c>
      <c r="F89" s="51">
        <v>276738</v>
      </c>
      <c r="G89" s="51"/>
      <c r="H89" s="51"/>
      <c r="I89" s="51">
        <f t="shared" si="49"/>
        <v>334874</v>
      </c>
      <c r="J89" s="51">
        <v>334874</v>
      </c>
      <c r="K89" s="51"/>
      <c r="L89" s="51"/>
      <c r="M89" s="27">
        <f t="shared" si="56"/>
        <v>1.2100759563196959</v>
      </c>
      <c r="N89" s="27">
        <f t="shared" si="57"/>
        <v>1.2100759563196959</v>
      </c>
      <c r="O89" s="27"/>
      <c r="P89" s="27"/>
      <c r="Q89" s="53">
        <f t="shared" si="52"/>
        <v>58136</v>
      </c>
      <c r="R89" s="53">
        <f t="shared" si="53"/>
        <v>58136</v>
      </c>
      <c r="S89" s="53">
        <f t="shared" si="54"/>
        <v>0</v>
      </c>
      <c r="T89" s="53">
        <f t="shared" si="55"/>
        <v>0</v>
      </c>
    </row>
    <row r="90" spans="1:20" s="37" customFormat="1" ht="52.2">
      <c r="A90" s="30" t="s">
        <v>90</v>
      </c>
      <c r="B90" s="30"/>
      <c r="C90" s="30"/>
      <c r="D90" s="10" t="s">
        <v>220</v>
      </c>
      <c r="E90" s="50">
        <f t="shared" ref="E90:L90" si="82">E91</f>
        <v>50756188.429999992</v>
      </c>
      <c r="F90" s="50">
        <f t="shared" si="82"/>
        <v>49250176.099999994</v>
      </c>
      <c r="G90" s="50">
        <f t="shared" si="82"/>
        <v>1506012.33</v>
      </c>
      <c r="H90" s="50">
        <f t="shared" si="82"/>
        <v>1448114</v>
      </c>
      <c r="I90" s="50">
        <f t="shared" si="82"/>
        <v>50711513.850000009</v>
      </c>
      <c r="J90" s="50">
        <f t="shared" si="82"/>
        <v>50662283.580000006</v>
      </c>
      <c r="K90" s="50">
        <f t="shared" si="82"/>
        <v>49230.27</v>
      </c>
      <c r="L90" s="50">
        <f t="shared" si="82"/>
        <v>44307.24</v>
      </c>
      <c r="M90" s="11">
        <f t="shared" si="57"/>
        <v>0.99911982003807087</v>
      </c>
      <c r="N90" s="11">
        <f t="shared" si="57"/>
        <v>1.0286721305753872</v>
      </c>
      <c r="O90" s="11">
        <f t="shared" ref="O90" si="83">K90/G90</f>
        <v>3.2689154676442782E-2</v>
      </c>
      <c r="P90" s="11">
        <f t="shared" ref="P90" si="84">L90/H90</f>
        <v>3.0596513810376806E-2</v>
      </c>
      <c r="Q90" s="54">
        <f t="shared" si="52"/>
        <v>-44674.579999983311</v>
      </c>
      <c r="R90" s="54">
        <f t="shared" si="53"/>
        <v>1412107.4800000116</v>
      </c>
      <c r="S90" s="54">
        <f t="shared" si="54"/>
        <v>-1456782.06</v>
      </c>
      <c r="T90" s="54">
        <f t="shared" si="55"/>
        <v>-1403806.76</v>
      </c>
    </row>
    <row r="91" spans="1:20" s="37" customFormat="1" ht="52.2">
      <c r="A91" s="30" t="s">
        <v>91</v>
      </c>
      <c r="B91" s="30"/>
      <c r="C91" s="30"/>
      <c r="D91" s="10" t="s">
        <v>220</v>
      </c>
      <c r="E91" s="50">
        <f t="shared" ref="E91:E106" si="85">F91+G91</f>
        <v>50756188.429999992</v>
      </c>
      <c r="F91" s="50">
        <f>F92+F94+F96+F98+F100+F101+F103+F104+F95+F97+F102+F105+F99+F106+F93</f>
        <v>49250176.099999994</v>
      </c>
      <c r="G91" s="50">
        <f t="shared" ref="G91:H91" si="86">G92+G94+G96+G98+G100+G101+G103+G104+G95+G97+G102+G105+G99+G106+G93</f>
        <v>1506012.33</v>
      </c>
      <c r="H91" s="50">
        <f t="shared" si="86"/>
        <v>1448114</v>
      </c>
      <c r="I91" s="50">
        <f t="shared" ref="I91" si="87">J91+K91</f>
        <v>50711513.850000009</v>
      </c>
      <c r="J91" s="50">
        <f>J92+J94+J96+J98+J100+J101+J103+J104+J95+J97+J102+J105+J99+J106+J93</f>
        <v>50662283.580000006</v>
      </c>
      <c r="K91" s="50">
        <f t="shared" ref="K91:L91" si="88">K92+K94+K96+K98+K100+K101+K103+K104+K95+K97+K102+K105+K99+K106+K93</f>
        <v>49230.27</v>
      </c>
      <c r="L91" s="50">
        <f t="shared" si="88"/>
        <v>44307.24</v>
      </c>
      <c r="M91" s="11">
        <f t="shared" si="57"/>
        <v>0.99911982003807087</v>
      </c>
      <c r="N91" s="11">
        <f t="shared" si="57"/>
        <v>1.0286721305753872</v>
      </c>
      <c r="O91" s="11">
        <f t="shared" ref="O91" si="89">K91/G91</f>
        <v>3.2689154676442782E-2</v>
      </c>
      <c r="P91" s="11">
        <f t="shared" ref="P91" si="90">L91/H91</f>
        <v>3.0596513810376806E-2</v>
      </c>
      <c r="Q91" s="54">
        <f t="shared" si="52"/>
        <v>-44674.579999983311</v>
      </c>
      <c r="R91" s="54">
        <f t="shared" si="53"/>
        <v>1412107.4800000116</v>
      </c>
      <c r="S91" s="54">
        <f t="shared" si="54"/>
        <v>-1456782.06</v>
      </c>
      <c r="T91" s="54">
        <f t="shared" si="55"/>
        <v>-1403806.76</v>
      </c>
    </row>
    <row r="92" spans="1:20" s="39" customFormat="1" ht="74.25" customHeight="1">
      <c r="A92" s="28" t="s">
        <v>92</v>
      </c>
      <c r="B92" s="28" t="s">
        <v>58</v>
      </c>
      <c r="C92" s="28" t="s">
        <v>3</v>
      </c>
      <c r="D92" s="29" t="s">
        <v>235</v>
      </c>
      <c r="E92" s="51">
        <f t="shared" si="85"/>
        <v>847149.24</v>
      </c>
      <c r="F92" s="51">
        <v>847149.24</v>
      </c>
      <c r="G92" s="51"/>
      <c r="H92" s="51"/>
      <c r="I92" s="51">
        <f t="shared" si="49"/>
        <v>837159.76</v>
      </c>
      <c r="J92" s="51">
        <v>837159.76</v>
      </c>
      <c r="K92" s="51"/>
      <c r="L92" s="51"/>
      <c r="M92" s="27">
        <f t="shared" ref="M92:M94" si="91">I92/E92</f>
        <v>0.98820812257353852</v>
      </c>
      <c r="N92" s="27">
        <f t="shared" ref="N92:N94" si="92">J92/F92</f>
        <v>0.98820812257353852</v>
      </c>
      <c r="O92" s="27"/>
      <c r="P92" s="27"/>
      <c r="Q92" s="53">
        <f t="shared" si="52"/>
        <v>-9989.4799999999814</v>
      </c>
      <c r="R92" s="53">
        <f t="shared" si="53"/>
        <v>-9989.4799999999814</v>
      </c>
      <c r="S92" s="53">
        <f t="shared" si="54"/>
        <v>0</v>
      </c>
      <c r="T92" s="53">
        <f t="shared" si="55"/>
        <v>0</v>
      </c>
    </row>
    <row r="93" spans="1:20" s="39" customFormat="1" ht="74.25" customHeight="1">
      <c r="A93" s="46" t="s">
        <v>304</v>
      </c>
      <c r="B93" s="46" t="s">
        <v>117</v>
      </c>
      <c r="C93" s="46" t="s">
        <v>118</v>
      </c>
      <c r="D93" s="45" t="s">
        <v>119</v>
      </c>
      <c r="E93" s="51">
        <f t="shared" si="85"/>
        <v>0</v>
      </c>
      <c r="F93" s="51"/>
      <c r="G93" s="51"/>
      <c r="H93" s="51"/>
      <c r="I93" s="51">
        <f t="shared" si="49"/>
        <v>2200</v>
      </c>
      <c r="J93" s="51">
        <v>2200</v>
      </c>
      <c r="K93" s="51"/>
      <c r="L93" s="51"/>
      <c r="M93" s="27"/>
      <c r="N93" s="27"/>
      <c r="O93" s="27"/>
      <c r="P93" s="27"/>
      <c r="Q93" s="53">
        <f t="shared" ref="Q93" si="93">I93-E93</f>
        <v>2200</v>
      </c>
      <c r="R93" s="53">
        <f t="shared" ref="R93" si="94">J93-F93</f>
        <v>2200</v>
      </c>
      <c r="S93" s="53">
        <f t="shared" ref="S93" si="95">K93-G93</f>
        <v>0</v>
      </c>
      <c r="T93" s="53">
        <f t="shared" ref="T93" si="96">L93-H93</f>
        <v>0</v>
      </c>
    </row>
    <row r="94" spans="1:20" s="39" customFormat="1" ht="45" customHeight="1">
      <c r="A94" s="28" t="s">
        <v>228</v>
      </c>
      <c r="B94" s="28" t="s">
        <v>8</v>
      </c>
      <c r="C94" s="28" t="s">
        <v>6</v>
      </c>
      <c r="D94" s="29" t="s">
        <v>108</v>
      </c>
      <c r="E94" s="51">
        <f t="shared" si="85"/>
        <v>14925</v>
      </c>
      <c r="F94" s="51">
        <v>14925</v>
      </c>
      <c r="G94" s="51"/>
      <c r="H94" s="51"/>
      <c r="I94" s="51">
        <f t="shared" si="49"/>
        <v>7485</v>
      </c>
      <c r="J94" s="51">
        <v>7485</v>
      </c>
      <c r="K94" s="51"/>
      <c r="L94" s="51"/>
      <c r="M94" s="27">
        <f t="shared" si="91"/>
        <v>0.50150753768844225</v>
      </c>
      <c r="N94" s="27">
        <f t="shared" si="92"/>
        <v>0.50150753768844225</v>
      </c>
      <c r="O94" s="27"/>
      <c r="P94" s="27"/>
      <c r="Q94" s="53">
        <f t="shared" si="52"/>
        <v>-7440</v>
      </c>
      <c r="R94" s="53">
        <f t="shared" si="53"/>
        <v>-7440</v>
      </c>
      <c r="S94" s="53">
        <f t="shared" si="54"/>
        <v>0</v>
      </c>
      <c r="T94" s="53">
        <f t="shared" si="55"/>
        <v>0</v>
      </c>
    </row>
    <row r="95" spans="1:20" s="39" customFormat="1" ht="36">
      <c r="A95" s="25">
        <v>1216011</v>
      </c>
      <c r="B95" s="25">
        <v>6011</v>
      </c>
      <c r="C95" s="25" t="s">
        <v>39</v>
      </c>
      <c r="D95" s="26" t="s">
        <v>105</v>
      </c>
      <c r="E95" s="51">
        <f t="shared" si="85"/>
        <v>0</v>
      </c>
      <c r="F95" s="51"/>
      <c r="G95" s="51"/>
      <c r="H95" s="51"/>
      <c r="I95" s="51">
        <f t="shared" si="49"/>
        <v>9246.6</v>
      </c>
      <c r="J95" s="51"/>
      <c r="K95" s="51">
        <v>9246.6</v>
      </c>
      <c r="L95" s="51">
        <f>K95</f>
        <v>9246.6</v>
      </c>
      <c r="M95" s="27"/>
      <c r="N95" s="27"/>
      <c r="O95" s="27"/>
      <c r="P95" s="27"/>
      <c r="Q95" s="53">
        <f t="shared" si="52"/>
        <v>9246.6</v>
      </c>
      <c r="R95" s="53">
        <f t="shared" si="53"/>
        <v>0</v>
      </c>
      <c r="S95" s="53">
        <f t="shared" si="54"/>
        <v>9246.6</v>
      </c>
      <c r="T95" s="53">
        <f t="shared" si="55"/>
        <v>9246.6</v>
      </c>
    </row>
    <row r="96" spans="1:20" s="39" customFormat="1" ht="36">
      <c r="A96" s="28" t="s">
        <v>126</v>
      </c>
      <c r="B96" s="28" t="s">
        <v>125</v>
      </c>
      <c r="C96" s="28" t="s">
        <v>7</v>
      </c>
      <c r="D96" s="23" t="s">
        <v>127</v>
      </c>
      <c r="E96" s="51">
        <f t="shared" si="85"/>
        <v>19999617.32</v>
      </c>
      <c r="F96" s="51">
        <v>19999617.32</v>
      </c>
      <c r="G96" s="51"/>
      <c r="H96" s="51"/>
      <c r="I96" s="51">
        <f t="shared" si="49"/>
        <v>0</v>
      </c>
      <c r="J96" s="51"/>
      <c r="K96" s="51"/>
      <c r="L96" s="51"/>
      <c r="M96" s="27">
        <f t="shared" si="56"/>
        <v>0</v>
      </c>
      <c r="N96" s="27">
        <f t="shared" si="57"/>
        <v>0</v>
      </c>
      <c r="O96" s="27"/>
      <c r="P96" s="27"/>
      <c r="Q96" s="53">
        <f t="shared" si="52"/>
        <v>-19999617.32</v>
      </c>
      <c r="R96" s="53">
        <f t="shared" si="53"/>
        <v>-19999617.32</v>
      </c>
      <c r="S96" s="53">
        <f t="shared" si="54"/>
        <v>0</v>
      </c>
      <c r="T96" s="53">
        <f t="shared" si="55"/>
        <v>0</v>
      </c>
    </row>
    <row r="97" spans="1:20" s="39" customFormat="1" ht="36">
      <c r="A97" s="24" t="s">
        <v>288</v>
      </c>
      <c r="B97" s="24" t="s">
        <v>289</v>
      </c>
      <c r="C97" s="24" t="s">
        <v>7</v>
      </c>
      <c r="D97" s="26" t="s">
        <v>290</v>
      </c>
      <c r="E97" s="51">
        <f t="shared" si="85"/>
        <v>0</v>
      </c>
      <c r="F97" s="51"/>
      <c r="G97" s="51"/>
      <c r="H97" s="51"/>
      <c r="I97" s="51">
        <f t="shared" si="49"/>
        <v>35060.639999999999</v>
      </c>
      <c r="J97" s="51"/>
      <c r="K97" s="51">
        <v>35060.639999999999</v>
      </c>
      <c r="L97" s="51">
        <f>K97</f>
        <v>35060.639999999999</v>
      </c>
      <c r="M97" s="27"/>
      <c r="N97" s="27"/>
      <c r="O97" s="27"/>
      <c r="P97" s="27"/>
      <c r="Q97" s="53">
        <f t="shared" si="52"/>
        <v>35060.639999999999</v>
      </c>
      <c r="R97" s="53">
        <f t="shared" si="53"/>
        <v>0</v>
      </c>
      <c r="S97" s="53">
        <f t="shared" si="54"/>
        <v>35060.639999999999</v>
      </c>
      <c r="T97" s="53">
        <f t="shared" si="55"/>
        <v>35060.639999999999</v>
      </c>
    </row>
    <row r="98" spans="1:20" s="39" customFormat="1" ht="54">
      <c r="A98" s="28" t="s">
        <v>154</v>
      </c>
      <c r="B98" s="28" t="s">
        <v>155</v>
      </c>
      <c r="C98" s="28" t="s">
        <v>7</v>
      </c>
      <c r="D98" s="23" t="s">
        <v>156</v>
      </c>
      <c r="E98" s="51">
        <f t="shared" si="85"/>
        <v>225839.1</v>
      </c>
      <c r="F98" s="51">
        <v>225839.1</v>
      </c>
      <c r="G98" s="51"/>
      <c r="H98" s="51"/>
      <c r="I98" s="51">
        <f t="shared" si="49"/>
        <v>300051.58</v>
      </c>
      <c r="J98" s="51">
        <v>300051.58</v>
      </c>
      <c r="K98" s="51"/>
      <c r="L98" s="51"/>
      <c r="M98" s="27">
        <f t="shared" si="56"/>
        <v>1.3286077565842231</v>
      </c>
      <c r="N98" s="27">
        <f t="shared" si="57"/>
        <v>1.3286077565842231</v>
      </c>
      <c r="O98" s="27"/>
      <c r="P98" s="27"/>
      <c r="Q98" s="53">
        <f t="shared" si="52"/>
        <v>74212.48000000001</v>
      </c>
      <c r="R98" s="53">
        <f t="shared" si="53"/>
        <v>74212.48000000001</v>
      </c>
      <c r="S98" s="53">
        <f t="shared" si="54"/>
        <v>0</v>
      </c>
      <c r="T98" s="53">
        <f t="shared" si="55"/>
        <v>0</v>
      </c>
    </row>
    <row r="99" spans="1:20" s="39" customFormat="1" ht="72">
      <c r="A99" s="24">
        <v>1216020</v>
      </c>
      <c r="B99" s="24">
        <v>6020</v>
      </c>
      <c r="C99" s="24" t="s">
        <v>7</v>
      </c>
      <c r="D99" s="41" t="s">
        <v>298</v>
      </c>
      <c r="E99" s="51">
        <f t="shared" si="85"/>
        <v>0</v>
      </c>
      <c r="F99" s="51"/>
      <c r="G99" s="51"/>
      <c r="H99" s="51"/>
      <c r="I99" s="51">
        <f t="shared" si="49"/>
        <v>13457388.99</v>
      </c>
      <c r="J99" s="51">
        <f>6110963.75+3285660.66+4060764.58</f>
        <v>13457388.99</v>
      </c>
      <c r="K99" s="51"/>
      <c r="L99" s="51"/>
      <c r="M99" s="27"/>
      <c r="N99" s="27"/>
      <c r="O99" s="27"/>
      <c r="P99" s="27"/>
      <c r="Q99" s="53">
        <f t="shared" si="52"/>
        <v>13457388.99</v>
      </c>
      <c r="R99" s="53">
        <f t="shared" si="53"/>
        <v>13457388.99</v>
      </c>
      <c r="S99" s="53">
        <f t="shared" si="54"/>
        <v>0</v>
      </c>
      <c r="T99" s="53">
        <f t="shared" si="55"/>
        <v>0</v>
      </c>
    </row>
    <row r="100" spans="1:20" s="39" customFormat="1">
      <c r="A100" s="28" t="s">
        <v>93</v>
      </c>
      <c r="B100" s="28" t="s">
        <v>40</v>
      </c>
      <c r="C100" s="28" t="s">
        <v>7</v>
      </c>
      <c r="D100" s="29" t="s">
        <v>55</v>
      </c>
      <c r="E100" s="51">
        <f t="shared" si="85"/>
        <v>11490174.390000001</v>
      </c>
      <c r="F100" s="51">
        <v>11490174.390000001</v>
      </c>
      <c r="G100" s="51"/>
      <c r="H100" s="51"/>
      <c r="I100" s="51">
        <f t="shared" si="49"/>
        <v>0</v>
      </c>
      <c r="J100" s="51"/>
      <c r="K100" s="51"/>
      <c r="L100" s="51"/>
      <c r="M100" s="27">
        <f t="shared" ref="M100:M101" si="97">I100/E100</f>
        <v>0</v>
      </c>
      <c r="N100" s="27">
        <f t="shared" ref="N100:N101" si="98">J100/F100</f>
        <v>0</v>
      </c>
      <c r="O100" s="27"/>
      <c r="P100" s="27"/>
      <c r="Q100" s="53">
        <f t="shared" si="52"/>
        <v>-11490174.390000001</v>
      </c>
      <c r="R100" s="53">
        <f t="shared" si="53"/>
        <v>-11490174.390000001</v>
      </c>
      <c r="S100" s="53">
        <f t="shared" si="54"/>
        <v>0</v>
      </c>
      <c r="T100" s="53">
        <f t="shared" si="55"/>
        <v>0</v>
      </c>
    </row>
    <row r="101" spans="1:20" s="39" customFormat="1" ht="54">
      <c r="A101" s="28" t="s">
        <v>124</v>
      </c>
      <c r="B101" s="28" t="s">
        <v>102</v>
      </c>
      <c r="C101" s="28" t="s">
        <v>41</v>
      </c>
      <c r="D101" s="23" t="s">
        <v>103</v>
      </c>
      <c r="E101" s="51">
        <f t="shared" si="85"/>
        <v>7762927.2000000002</v>
      </c>
      <c r="F101" s="51">
        <v>7762927.2000000002</v>
      </c>
      <c r="G101" s="51"/>
      <c r="H101" s="51"/>
      <c r="I101" s="51">
        <f t="shared" si="49"/>
        <v>7095247.2000000002</v>
      </c>
      <c r="J101" s="51">
        <v>7095247.2000000002</v>
      </c>
      <c r="K101" s="51"/>
      <c r="L101" s="51"/>
      <c r="M101" s="27">
        <f t="shared" si="97"/>
        <v>0.91399120682208634</v>
      </c>
      <c r="N101" s="27">
        <f t="shared" si="98"/>
        <v>0.91399120682208634</v>
      </c>
      <c r="O101" s="27"/>
      <c r="P101" s="27"/>
      <c r="Q101" s="53">
        <f t="shared" si="52"/>
        <v>-667680</v>
      </c>
      <c r="R101" s="53">
        <f t="shared" si="53"/>
        <v>-667680</v>
      </c>
      <c r="S101" s="53">
        <f t="shared" si="54"/>
        <v>0</v>
      </c>
      <c r="T101" s="53">
        <f t="shared" si="55"/>
        <v>0</v>
      </c>
    </row>
    <row r="102" spans="1:20" s="39" customFormat="1" ht="193.5" customHeight="1">
      <c r="A102" s="25">
        <v>1217691</v>
      </c>
      <c r="B102" s="25">
        <v>7691</v>
      </c>
      <c r="C102" s="25" t="s">
        <v>20</v>
      </c>
      <c r="D102" s="26" t="s">
        <v>291</v>
      </c>
      <c r="E102" s="51">
        <f t="shared" si="85"/>
        <v>0</v>
      </c>
      <c r="F102" s="51"/>
      <c r="G102" s="51"/>
      <c r="H102" s="51"/>
      <c r="I102" s="51">
        <f t="shared" si="49"/>
        <v>4923.03</v>
      </c>
      <c r="J102" s="51"/>
      <c r="K102" s="51">
        <v>4923.03</v>
      </c>
      <c r="L102" s="51"/>
      <c r="M102" s="27"/>
      <c r="N102" s="27"/>
      <c r="O102" s="27"/>
      <c r="P102" s="27"/>
      <c r="Q102" s="53">
        <f t="shared" si="52"/>
        <v>4923.03</v>
      </c>
      <c r="R102" s="53">
        <f t="shared" si="53"/>
        <v>0</v>
      </c>
      <c r="S102" s="53">
        <f t="shared" si="54"/>
        <v>4923.03</v>
      </c>
      <c r="T102" s="53">
        <f t="shared" si="55"/>
        <v>0</v>
      </c>
    </row>
    <row r="103" spans="1:20" s="39" customFormat="1" ht="36">
      <c r="A103" s="24">
        <v>1217693</v>
      </c>
      <c r="B103" s="24" t="s">
        <v>134</v>
      </c>
      <c r="C103" s="24" t="s">
        <v>20</v>
      </c>
      <c r="D103" s="26" t="s">
        <v>244</v>
      </c>
      <c r="E103" s="51">
        <f t="shared" si="85"/>
        <v>8043711.6200000001</v>
      </c>
      <c r="F103" s="51">
        <v>8043711.6200000001</v>
      </c>
      <c r="G103" s="51"/>
      <c r="H103" s="51"/>
      <c r="I103" s="51">
        <f t="shared" si="49"/>
        <v>28345583.629999999</v>
      </c>
      <c r="J103" s="51">
        <f>591283.63+18000000+9754300</f>
        <v>28345583.629999999</v>
      </c>
      <c r="K103" s="51"/>
      <c r="L103" s="51"/>
      <c r="M103" s="27" t="s">
        <v>310</v>
      </c>
      <c r="N103" s="27" t="s">
        <v>310</v>
      </c>
      <c r="O103" s="27"/>
      <c r="P103" s="27"/>
      <c r="Q103" s="53">
        <f t="shared" si="52"/>
        <v>20301872.009999998</v>
      </c>
      <c r="R103" s="53">
        <f t="shared" si="53"/>
        <v>20301872.009999998</v>
      </c>
      <c r="S103" s="53">
        <f t="shared" si="54"/>
        <v>0</v>
      </c>
      <c r="T103" s="53">
        <f t="shared" si="55"/>
        <v>0</v>
      </c>
    </row>
    <row r="104" spans="1:20" s="39" customFormat="1" ht="54">
      <c r="A104" s="24">
        <v>1218110</v>
      </c>
      <c r="B104" s="24">
        <v>8110</v>
      </c>
      <c r="C104" s="25" t="s">
        <v>5</v>
      </c>
      <c r="D104" s="26" t="s">
        <v>136</v>
      </c>
      <c r="E104" s="51">
        <f t="shared" si="85"/>
        <v>2313946.23</v>
      </c>
      <c r="F104" s="51">
        <v>865832.23</v>
      </c>
      <c r="G104" s="51">
        <v>1448114</v>
      </c>
      <c r="H104" s="51">
        <f>G104</f>
        <v>1448114</v>
      </c>
      <c r="I104" s="51">
        <f t="shared" si="49"/>
        <v>613161.41999999993</v>
      </c>
      <c r="J104" s="51">
        <f>457661.42+155500</f>
        <v>613161.41999999993</v>
      </c>
      <c r="K104" s="51"/>
      <c r="L104" s="51"/>
      <c r="M104" s="27">
        <f t="shared" ref="M104" si="99">I104/E104</f>
        <v>0.26498516346250617</v>
      </c>
      <c r="N104" s="27">
        <f t="shared" ref="N104" si="100">J104/F104</f>
        <v>0.70817578597183883</v>
      </c>
      <c r="O104" s="27">
        <f t="shared" ref="O104" si="101">K104/G104</f>
        <v>0</v>
      </c>
      <c r="P104" s="27">
        <f t="shared" ref="P104" si="102">L104/H104</f>
        <v>0</v>
      </c>
      <c r="Q104" s="53">
        <f t="shared" si="52"/>
        <v>-1700784.81</v>
      </c>
      <c r="R104" s="53">
        <f t="shared" si="53"/>
        <v>-252670.81000000006</v>
      </c>
      <c r="S104" s="53">
        <f t="shared" si="54"/>
        <v>-1448114</v>
      </c>
      <c r="T104" s="53">
        <f t="shared" si="55"/>
        <v>-1448114</v>
      </c>
    </row>
    <row r="105" spans="1:20" s="39" customFormat="1">
      <c r="A105" s="24">
        <v>1218240</v>
      </c>
      <c r="B105" s="24">
        <v>8240</v>
      </c>
      <c r="C105" s="25" t="s">
        <v>221</v>
      </c>
      <c r="D105" s="22" t="s">
        <v>245</v>
      </c>
      <c r="E105" s="51">
        <f t="shared" si="85"/>
        <v>0</v>
      </c>
      <c r="F105" s="51"/>
      <c r="G105" s="51"/>
      <c r="H105" s="51"/>
      <c r="I105" s="51">
        <f t="shared" si="49"/>
        <v>4006</v>
      </c>
      <c r="J105" s="51">
        <v>4006</v>
      </c>
      <c r="K105" s="51"/>
      <c r="L105" s="51"/>
      <c r="M105" s="27"/>
      <c r="N105" s="27"/>
      <c r="O105" s="27"/>
      <c r="P105" s="27"/>
      <c r="Q105" s="53">
        <f t="shared" ref="Q105" si="103">I105-E105</f>
        <v>4006</v>
      </c>
      <c r="R105" s="53">
        <f t="shared" ref="R105" si="104">J105-F105</f>
        <v>4006</v>
      </c>
      <c r="S105" s="53">
        <f t="shared" ref="S105" si="105">K105-G105</f>
        <v>0</v>
      </c>
      <c r="T105" s="53">
        <f t="shared" ref="T105" si="106">L105-H105</f>
        <v>0</v>
      </c>
    </row>
    <row r="106" spans="1:20" s="39" customFormat="1" ht="36">
      <c r="A106" s="24">
        <v>1218340</v>
      </c>
      <c r="B106" s="24">
        <v>8340</v>
      </c>
      <c r="C106" s="25" t="s">
        <v>292</v>
      </c>
      <c r="D106" s="22" t="s">
        <v>293</v>
      </c>
      <c r="E106" s="51">
        <f t="shared" si="85"/>
        <v>57898.33</v>
      </c>
      <c r="F106" s="51"/>
      <c r="G106" s="51">
        <v>57898.33</v>
      </c>
      <c r="H106" s="51"/>
      <c r="I106" s="51">
        <f t="shared" si="49"/>
        <v>0</v>
      </c>
      <c r="J106" s="51"/>
      <c r="K106" s="51"/>
      <c r="L106" s="51"/>
      <c r="M106" s="27">
        <f t="shared" ref="M106" si="107">I106/E106</f>
        <v>0</v>
      </c>
      <c r="N106" s="27"/>
      <c r="O106" s="27"/>
      <c r="P106" s="27"/>
      <c r="Q106" s="53">
        <f t="shared" ref="Q106" si="108">I106-E106</f>
        <v>-57898.33</v>
      </c>
      <c r="R106" s="53">
        <f t="shared" ref="R106" si="109">J106-F106</f>
        <v>0</v>
      </c>
      <c r="S106" s="53">
        <f t="shared" ref="S106" si="110">K106-G106</f>
        <v>-57898.33</v>
      </c>
      <c r="T106" s="53">
        <f t="shared" ref="T106" si="111">L106-H106</f>
        <v>0</v>
      </c>
    </row>
    <row r="107" spans="1:20" s="37" customFormat="1" ht="52.2">
      <c r="A107" s="30" t="s">
        <v>25</v>
      </c>
      <c r="B107" s="30"/>
      <c r="C107" s="30"/>
      <c r="D107" s="10" t="s">
        <v>212</v>
      </c>
      <c r="E107" s="50">
        <f t="shared" ref="E107:L107" si="112">E108</f>
        <v>8719733.4199999999</v>
      </c>
      <c r="F107" s="50">
        <f t="shared" si="112"/>
        <v>1470315.1099999999</v>
      </c>
      <c r="G107" s="50">
        <f t="shared" si="112"/>
        <v>7249418.3100000005</v>
      </c>
      <c r="H107" s="50">
        <f t="shared" si="112"/>
        <v>7249418.3100000005</v>
      </c>
      <c r="I107" s="50">
        <f t="shared" si="112"/>
        <v>12797559.770000001</v>
      </c>
      <c r="J107" s="50">
        <f t="shared" si="112"/>
        <v>888682.73</v>
      </c>
      <c r="K107" s="50">
        <f t="shared" si="112"/>
        <v>11908877.040000001</v>
      </c>
      <c r="L107" s="50">
        <f t="shared" si="112"/>
        <v>11908877.040000001</v>
      </c>
      <c r="M107" s="11">
        <f t="shared" ref="M107:P134" si="113">I107/E107</f>
        <v>1.4676549331940474</v>
      </c>
      <c r="N107" s="11">
        <f t="shared" si="113"/>
        <v>0.60441651177753319</v>
      </c>
      <c r="O107" s="11">
        <f t="shared" ref="O107" si="114">K107/G107</f>
        <v>1.6427355314250034</v>
      </c>
      <c r="P107" s="11">
        <f t="shared" ref="P107" si="115">L107/H107</f>
        <v>1.6427355314250034</v>
      </c>
      <c r="Q107" s="54">
        <f t="shared" ref="Q107:Q134" si="116">I107-E107</f>
        <v>4077826.3500000015</v>
      </c>
      <c r="R107" s="54">
        <f t="shared" ref="R107:R134" si="117">J107-F107</f>
        <v>-581632.37999999989</v>
      </c>
      <c r="S107" s="54">
        <f t="shared" ref="S107:S134" si="118">K107-G107</f>
        <v>4659458.7300000004</v>
      </c>
      <c r="T107" s="54">
        <f t="shared" ref="T107:T134" si="119">L107-H107</f>
        <v>4659458.7300000004</v>
      </c>
    </row>
    <row r="108" spans="1:20" s="37" customFormat="1" ht="52.2">
      <c r="A108" s="30" t="s">
        <v>26</v>
      </c>
      <c r="B108" s="30"/>
      <c r="C108" s="30"/>
      <c r="D108" s="10" t="s">
        <v>212</v>
      </c>
      <c r="E108" s="50">
        <f t="shared" ref="E108:E119" si="120">F108+G108</f>
        <v>8719733.4199999999</v>
      </c>
      <c r="F108" s="50">
        <f>F109+F115+F117+F119+F116+F112+F110+F118+F111+F113+F114</f>
        <v>1470315.1099999999</v>
      </c>
      <c r="G108" s="50">
        <f t="shared" ref="G108:H108" si="121">G109+G115+G117+G119+G116+G112+G110+G118+G111+G113+G114</f>
        <v>7249418.3100000005</v>
      </c>
      <c r="H108" s="50">
        <f t="shared" si="121"/>
        <v>7249418.3100000005</v>
      </c>
      <c r="I108" s="50">
        <f t="shared" ref="I108" si="122">J108+K108</f>
        <v>12797559.770000001</v>
      </c>
      <c r="J108" s="50">
        <f>J109+J115+J117+J119+J116+J112+J110+J118+J111+J113+J114</f>
        <v>888682.73</v>
      </c>
      <c r="K108" s="50">
        <f t="shared" ref="K108:L108" si="123">K109+K115+K117+K119+K116+K112+K110+K118+K111+K113+K114</f>
        <v>11908877.040000001</v>
      </c>
      <c r="L108" s="50">
        <f t="shared" si="123"/>
        <v>11908877.040000001</v>
      </c>
      <c r="M108" s="11">
        <f t="shared" si="113"/>
        <v>1.4676549331940474</v>
      </c>
      <c r="N108" s="11">
        <f t="shared" si="113"/>
        <v>0.60441651177753319</v>
      </c>
      <c r="O108" s="11">
        <f t="shared" si="113"/>
        <v>1.6427355314250034</v>
      </c>
      <c r="P108" s="11">
        <f t="shared" si="113"/>
        <v>1.6427355314250034</v>
      </c>
      <c r="Q108" s="54">
        <f t="shared" si="116"/>
        <v>4077826.3500000015</v>
      </c>
      <c r="R108" s="54">
        <f t="shared" si="117"/>
        <v>-581632.37999999989</v>
      </c>
      <c r="S108" s="54">
        <f t="shared" si="118"/>
        <v>4659458.7300000004</v>
      </c>
      <c r="T108" s="54">
        <f t="shared" si="119"/>
        <v>4659458.7300000004</v>
      </c>
    </row>
    <row r="109" spans="1:20" s="39" customFormat="1" ht="65.25" customHeight="1">
      <c r="A109" s="28" t="s">
        <v>94</v>
      </c>
      <c r="B109" s="28" t="s">
        <v>58</v>
      </c>
      <c r="C109" s="28" t="s">
        <v>3</v>
      </c>
      <c r="D109" s="29" t="s">
        <v>235</v>
      </c>
      <c r="E109" s="51">
        <f t="shared" si="120"/>
        <v>1027005.51</v>
      </c>
      <c r="F109" s="51">
        <v>1027005.51</v>
      </c>
      <c r="G109" s="51"/>
      <c r="H109" s="51"/>
      <c r="I109" s="51">
        <f t="shared" si="49"/>
        <v>858742.73</v>
      </c>
      <c r="J109" s="51">
        <v>858742.73</v>
      </c>
      <c r="K109" s="51"/>
      <c r="L109" s="51"/>
      <c r="M109" s="27">
        <f t="shared" ref="M109:M119" si="124">I109/E109</f>
        <v>0.83616175535416548</v>
      </c>
      <c r="N109" s="27">
        <f t="shared" ref="N109:N116" si="125">J109/F109</f>
        <v>0.83616175535416548</v>
      </c>
      <c r="O109" s="27"/>
      <c r="P109" s="27"/>
      <c r="Q109" s="53">
        <f t="shared" si="116"/>
        <v>-168262.78000000003</v>
      </c>
      <c r="R109" s="53">
        <f t="shared" si="117"/>
        <v>-168262.78000000003</v>
      </c>
      <c r="S109" s="53">
        <f t="shared" si="118"/>
        <v>0</v>
      </c>
      <c r="T109" s="53">
        <f t="shared" si="119"/>
        <v>0</v>
      </c>
    </row>
    <row r="110" spans="1:20" s="39" customFormat="1" ht="36">
      <c r="A110" s="24" t="s">
        <v>269</v>
      </c>
      <c r="B110" s="24" t="s">
        <v>8</v>
      </c>
      <c r="C110" s="24" t="s">
        <v>6</v>
      </c>
      <c r="D110" s="26" t="s">
        <v>108</v>
      </c>
      <c r="E110" s="51">
        <f t="shared" si="120"/>
        <v>0</v>
      </c>
      <c r="F110" s="51"/>
      <c r="G110" s="51"/>
      <c r="H110" s="51"/>
      <c r="I110" s="51">
        <f t="shared" si="49"/>
        <v>29940</v>
      </c>
      <c r="J110" s="51">
        <v>29940</v>
      </c>
      <c r="K110" s="51"/>
      <c r="L110" s="51"/>
      <c r="M110" s="27"/>
      <c r="N110" s="27"/>
      <c r="O110" s="27"/>
      <c r="P110" s="27"/>
      <c r="Q110" s="53">
        <f t="shared" si="116"/>
        <v>29940</v>
      </c>
      <c r="R110" s="53">
        <f t="shared" si="117"/>
        <v>29940</v>
      </c>
      <c r="S110" s="53">
        <f t="shared" si="118"/>
        <v>0</v>
      </c>
      <c r="T110" s="53">
        <f t="shared" si="119"/>
        <v>0</v>
      </c>
    </row>
    <row r="111" spans="1:20" s="39" customFormat="1" ht="36">
      <c r="A111" s="25">
        <v>1512010</v>
      </c>
      <c r="B111" s="25">
        <v>2010</v>
      </c>
      <c r="C111" s="25" t="s">
        <v>29</v>
      </c>
      <c r="D111" s="26" t="s">
        <v>160</v>
      </c>
      <c r="E111" s="51">
        <f t="shared" si="120"/>
        <v>0</v>
      </c>
      <c r="F111" s="51"/>
      <c r="G111" s="51"/>
      <c r="H111" s="51"/>
      <c r="I111" s="51">
        <f t="shared" si="49"/>
        <v>495522.15</v>
      </c>
      <c r="J111" s="51"/>
      <c r="K111" s="51">
        <v>495522.15</v>
      </c>
      <c r="L111" s="51">
        <f>K111</f>
        <v>495522.15</v>
      </c>
      <c r="M111" s="27"/>
      <c r="N111" s="27"/>
      <c r="O111" s="27"/>
      <c r="P111" s="27"/>
      <c r="Q111" s="53">
        <f t="shared" si="116"/>
        <v>495522.15</v>
      </c>
      <c r="R111" s="53">
        <f t="shared" si="117"/>
        <v>0</v>
      </c>
      <c r="S111" s="53">
        <f t="shared" si="118"/>
        <v>495522.15</v>
      </c>
      <c r="T111" s="53">
        <f t="shared" si="119"/>
        <v>495522.15</v>
      </c>
    </row>
    <row r="112" spans="1:20" s="39" customFormat="1" ht="36">
      <c r="A112" s="25" t="s">
        <v>255</v>
      </c>
      <c r="B112" s="25" t="s">
        <v>104</v>
      </c>
      <c r="C112" s="25" t="s">
        <v>39</v>
      </c>
      <c r="D112" s="26" t="s">
        <v>105</v>
      </c>
      <c r="E112" s="51">
        <f t="shared" si="120"/>
        <v>181794.92</v>
      </c>
      <c r="F112" s="51"/>
      <c r="G112" s="51">
        <v>181794.92</v>
      </c>
      <c r="H112" s="51">
        <f>G112</f>
        <v>181794.92</v>
      </c>
      <c r="I112" s="51">
        <f t="shared" si="49"/>
        <v>0</v>
      </c>
      <c r="J112" s="51"/>
      <c r="K112" s="51"/>
      <c r="L112" s="51"/>
      <c r="M112" s="27">
        <f t="shared" si="124"/>
        <v>0</v>
      </c>
      <c r="N112" s="27"/>
      <c r="O112" s="27">
        <f t="shared" ref="O112:O119" si="126">K112/G112</f>
        <v>0</v>
      </c>
      <c r="P112" s="27">
        <f t="shared" ref="P112:P119" si="127">L112/H112</f>
        <v>0</v>
      </c>
      <c r="Q112" s="53">
        <f t="shared" si="116"/>
        <v>-181794.92</v>
      </c>
      <c r="R112" s="53">
        <f t="shared" si="117"/>
        <v>0</v>
      </c>
      <c r="S112" s="53">
        <f t="shared" si="118"/>
        <v>-181794.92</v>
      </c>
      <c r="T112" s="53">
        <f t="shared" si="119"/>
        <v>-181794.92</v>
      </c>
    </row>
    <row r="113" spans="1:20" s="39" customFormat="1" ht="36">
      <c r="A113" s="25" t="s">
        <v>294</v>
      </c>
      <c r="B113" s="25" t="s">
        <v>106</v>
      </c>
      <c r="C113" s="25" t="s">
        <v>7</v>
      </c>
      <c r="D113" s="26" t="s">
        <v>107</v>
      </c>
      <c r="E113" s="51">
        <f t="shared" si="120"/>
        <v>0</v>
      </c>
      <c r="F113" s="51"/>
      <c r="G113" s="51"/>
      <c r="H113" s="51"/>
      <c r="I113" s="51">
        <f t="shared" si="49"/>
        <v>382749.55</v>
      </c>
      <c r="J113" s="51"/>
      <c r="K113" s="51">
        <v>382749.55</v>
      </c>
      <c r="L113" s="51">
        <f>K113</f>
        <v>382749.55</v>
      </c>
      <c r="M113" s="27"/>
      <c r="N113" s="27"/>
      <c r="O113" s="27"/>
      <c r="P113" s="27"/>
      <c r="Q113" s="53">
        <f t="shared" si="116"/>
        <v>382749.55</v>
      </c>
      <c r="R113" s="53">
        <f t="shared" si="117"/>
        <v>0</v>
      </c>
      <c r="S113" s="53">
        <f t="shared" si="118"/>
        <v>382749.55</v>
      </c>
      <c r="T113" s="53">
        <f t="shared" si="119"/>
        <v>382749.55</v>
      </c>
    </row>
    <row r="114" spans="1:20" s="39" customFormat="1" ht="36">
      <c r="A114" s="25" t="s">
        <v>295</v>
      </c>
      <c r="B114" s="25" t="s">
        <v>289</v>
      </c>
      <c r="C114" s="25" t="s">
        <v>7</v>
      </c>
      <c r="D114" s="26" t="s">
        <v>290</v>
      </c>
      <c r="E114" s="51">
        <f t="shared" si="120"/>
        <v>0</v>
      </c>
      <c r="F114" s="51"/>
      <c r="G114" s="51"/>
      <c r="H114" s="51"/>
      <c r="I114" s="51">
        <f t="shared" si="49"/>
        <v>3666824.02</v>
      </c>
      <c r="J114" s="51"/>
      <c r="K114" s="51">
        <v>3666824.02</v>
      </c>
      <c r="L114" s="51">
        <f>K114</f>
        <v>3666824.02</v>
      </c>
      <c r="M114" s="27"/>
      <c r="N114" s="27"/>
      <c r="O114" s="27"/>
      <c r="P114" s="27"/>
      <c r="Q114" s="53">
        <f t="shared" si="116"/>
        <v>3666824.02</v>
      </c>
      <c r="R114" s="53">
        <f t="shared" si="117"/>
        <v>0</v>
      </c>
      <c r="S114" s="53">
        <f t="shared" si="118"/>
        <v>3666824.02</v>
      </c>
      <c r="T114" s="53">
        <f t="shared" si="119"/>
        <v>3666824.02</v>
      </c>
    </row>
    <row r="115" spans="1:20" s="39" customFormat="1">
      <c r="A115" s="28" t="s">
        <v>229</v>
      </c>
      <c r="B115" s="28" t="s">
        <v>40</v>
      </c>
      <c r="C115" s="28" t="s">
        <v>7</v>
      </c>
      <c r="D115" s="29" t="s">
        <v>55</v>
      </c>
      <c r="E115" s="51">
        <f t="shared" si="120"/>
        <v>25000</v>
      </c>
      <c r="F115" s="51"/>
      <c r="G115" s="51">
        <v>25000</v>
      </c>
      <c r="H115" s="51">
        <f>G115</f>
        <v>25000</v>
      </c>
      <c r="I115" s="51">
        <f t="shared" si="49"/>
        <v>0</v>
      </c>
      <c r="J115" s="51"/>
      <c r="K115" s="51"/>
      <c r="L115" s="51"/>
      <c r="M115" s="27">
        <f t="shared" si="124"/>
        <v>0</v>
      </c>
      <c r="N115" s="27"/>
      <c r="O115" s="27">
        <f t="shared" si="126"/>
        <v>0</v>
      </c>
      <c r="P115" s="27">
        <f t="shared" si="127"/>
        <v>0</v>
      </c>
      <c r="Q115" s="53">
        <f t="shared" si="116"/>
        <v>-25000</v>
      </c>
      <c r="R115" s="53">
        <f t="shared" si="117"/>
        <v>0</v>
      </c>
      <c r="S115" s="53">
        <f t="shared" si="118"/>
        <v>-25000</v>
      </c>
      <c r="T115" s="53">
        <f t="shared" si="119"/>
        <v>-25000</v>
      </c>
    </row>
    <row r="116" spans="1:20" s="39" customFormat="1" ht="72">
      <c r="A116" s="25" t="s">
        <v>253</v>
      </c>
      <c r="B116" s="25">
        <v>6050</v>
      </c>
      <c r="C116" s="25" t="s">
        <v>7</v>
      </c>
      <c r="D116" s="26" t="s">
        <v>254</v>
      </c>
      <c r="E116" s="51">
        <f t="shared" si="120"/>
        <v>443309.6</v>
      </c>
      <c r="F116" s="51">
        <v>443309.6</v>
      </c>
      <c r="G116" s="51"/>
      <c r="H116" s="51"/>
      <c r="I116" s="51">
        <f t="shared" si="49"/>
        <v>0</v>
      </c>
      <c r="J116" s="51"/>
      <c r="K116" s="51"/>
      <c r="L116" s="51"/>
      <c r="M116" s="27">
        <f t="shared" si="124"/>
        <v>0</v>
      </c>
      <c r="N116" s="27">
        <f t="shared" si="125"/>
        <v>0</v>
      </c>
      <c r="O116" s="27"/>
      <c r="P116" s="27"/>
      <c r="Q116" s="53">
        <f t="shared" si="116"/>
        <v>-443309.6</v>
      </c>
      <c r="R116" s="53">
        <f t="shared" si="117"/>
        <v>-443309.6</v>
      </c>
      <c r="S116" s="53">
        <f t="shared" si="118"/>
        <v>0</v>
      </c>
      <c r="T116" s="53">
        <f t="shared" si="119"/>
        <v>0</v>
      </c>
    </row>
    <row r="117" spans="1:20" s="39" customFormat="1" ht="36">
      <c r="A117" s="28" t="s">
        <v>236</v>
      </c>
      <c r="B117" s="28" t="s">
        <v>233</v>
      </c>
      <c r="C117" s="28" t="s">
        <v>20</v>
      </c>
      <c r="D117" s="29" t="s">
        <v>234</v>
      </c>
      <c r="E117" s="51">
        <f t="shared" si="120"/>
        <v>385498.86</v>
      </c>
      <c r="F117" s="51"/>
      <c r="G117" s="51">
        <v>385498.86</v>
      </c>
      <c r="H117" s="51">
        <f>G117</f>
        <v>385498.86</v>
      </c>
      <c r="I117" s="51">
        <f t="shared" si="49"/>
        <v>0</v>
      </c>
      <c r="J117" s="51"/>
      <c r="K117" s="51"/>
      <c r="L117" s="51"/>
      <c r="M117" s="27">
        <f t="shared" si="124"/>
        <v>0</v>
      </c>
      <c r="N117" s="27"/>
      <c r="O117" s="27">
        <f t="shared" si="126"/>
        <v>0</v>
      </c>
      <c r="P117" s="27">
        <f t="shared" si="127"/>
        <v>0</v>
      </c>
      <c r="Q117" s="53">
        <f t="shared" si="116"/>
        <v>-385498.86</v>
      </c>
      <c r="R117" s="53">
        <f t="shared" si="117"/>
        <v>0</v>
      </c>
      <c r="S117" s="53">
        <f t="shared" si="118"/>
        <v>-385498.86</v>
      </c>
      <c r="T117" s="53">
        <f t="shared" si="119"/>
        <v>-385498.86</v>
      </c>
    </row>
    <row r="118" spans="1:20" s="39" customFormat="1">
      <c r="A118" s="25" t="s">
        <v>272</v>
      </c>
      <c r="B118" s="25" t="s">
        <v>273</v>
      </c>
      <c r="C118" s="25" t="s">
        <v>274</v>
      </c>
      <c r="D118" s="26" t="s">
        <v>275</v>
      </c>
      <c r="E118" s="51">
        <f t="shared" si="120"/>
        <v>0</v>
      </c>
      <c r="F118" s="51"/>
      <c r="G118" s="51"/>
      <c r="H118" s="51"/>
      <c r="I118" s="51">
        <f t="shared" si="49"/>
        <v>2061516.82</v>
      </c>
      <c r="J118" s="51"/>
      <c r="K118" s="51">
        <v>2061516.82</v>
      </c>
      <c r="L118" s="51">
        <f>K118</f>
        <v>2061516.82</v>
      </c>
      <c r="M118" s="27"/>
      <c r="N118" s="27"/>
      <c r="O118" s="27"/>
      <c r="P118" s="27"/>
      <c r="Q118" s="53">
        <f t="shared" si="116"/>
        <v>2061516.82</v>
      </c>
      <c r="R118" s="53">
        <f t="shared" si="117"/>
        <v>0</v>
      </c>
      <c r="S118" s="53">
        <f t="shared" si="118"/>
        <v>2061516.82</v>
      </c>
      <c r="T118" s="53">
        <f t="shared" si="119"/>
        <v>2061516.82</v>
      </c>
    </row>
    <row r="119" spans="1:20" s="39" customFormat="1" ht="54">
      <c r="A119" s="25" t="s">
        <v>246</v>
      </c>
      <c r="B119" s="24">
        <v>8110</v>
      </c>
      <c r="C119" s="25" t="s">
        <v>5</v>
      </c>
      <c r="D119" s="26" t="s">
        <v>136</v>
      </c>
      <c r="E119" s="51">
        <f t="shared" si="120"/>
        <v>6657124.5300000003</v>
      </c>
      <c r="F119" s="51"/>
      <c r="G119" s="51">
        <v>6657124.5300000003</v>
      </c>
      <c r="H119" s="51">
        <f>G119</f>
        <v>6657124.5300000003</v>
      </c>
      <c r="I119" s="51">
        <f t="shared" si="49"/>
        <v>5302264.5</v>
      </c>
      <c r="J119" s="51"/>
      <c r="K119" s="51">
        <v>5302264.5</v>
      </c>
      <c r="L119" s="51">
        <f>K119</f>
        <v>5302264.5</v>
      </c>
      <c r="M119" s="27">
        <f t="shared" si="124"/>
        <v>0.79647969271201235</v>
      </c>
      <c r="N119" s="27"/>
      <c r="O119" s="27">
        <f t="shared" si="126"/>
        <v>0.79647969271201235</v>
      </c>
      <c r="P119" s="27">
        <f t="shared" si="127"/>
        <v>0.79647969271201235</v>
      </c>
      <c r="Q119" s="53">
        <f t="shared" si="116"/>
        <v>-1354860.0300000003</v>
      </c>
      <c r="R119" s="53">
        <f t="shared" si="117"/>
        <v>0</v>
      </c>
      <c r="S119" s="53">
        <f t="shared" si="118"/>
        <v>-1354860.0300000003</v>
      </c>
      <c r="T119" s="53">
        <f t="shared" si="119"/>
        <v>-1354860.0300000003</v>
      </c>
    </row>
    <row r="120" spans="1:20" s="37" customFormat="1" ht="69.599999999999994">
      <c r="A120" s="30" t="s">
        <v>95</v>
      </c>
      <c r="B120" s="30"/>
      <c r="C120" s="30"/>
      <c r="D120" s="10" t="s">
        <v>213</v>
      </c>
      <c r="E120" s="50">
        <f t="shared" ref="E120:L120" si="128">E121</f>
        <v>3114205.87</v>
      </c>
      <c r="F120" s="50">
        <f t="shared" si="128"/>
        <v>3114205.87</v>
      </c>
      <c r="G120" s="50">
        <f t="shared" si="128"/>
        <v>0</v>
      </c>
      <c r="H120" s="50">
        <f t="shared" si="128"/>
        <v>0</v>
      </c>
      <c r="I120" s="50">
        <f t="shared" si="128"/>
        <v>4417983.4899999993</v>
      </c>
      <c r="J120" s="50">
        <f t="shared" si="128"/>
        <v>4417983.4899999993</v>
      </c>
      <c r="K120" s="50">
        <f t="shared" si="128"/>
        <v>0</v>
      </c>
      <c r="L120" s="50">
        <f t="shared" si="128"/>
        <v>0</v>
      </c>
      <c r="M120" s="11">
        <f t="shared" ref="M120:M134" si="129">I120/E120</f>
        <v>1.4186549234139101</v>
      </c>
      <c r="N120" s="11">
        <f t="shared" si="113"/>
        <v>1.4186549234139101</v>
      </c>
      <c r="O120" s="11"/>
      <c r="P120" s="11"/>
      <c r="Q120" s="54">
        <f t="shared" si="116"/>
        <v>1303777.6199999992</v>
      </c>
      <c r="R120" s="54">
        <f t="shared" si="117"/>
        <v>1303777.6199999992</v>
      </c>
      <c r="S120" s="54">
        <f t="shared" si="118"/>
        <v>0</v>
      </c>
      <c r="T120" s="54">
        <f t="shared" si="119"/>
        <v>0</v>
      </c>
    </row>
    <row r="121" spans="1:20" s="37" customFormat="1" ht="69.599999999999994">
      <c r="A121" s="30" t="s">
        <v>96</v>
      </c>
      <c r="B121" s="30"/>
      <c r="C121" s="30"/>
      <c r="D121" s="10" t="s">
        <v>213</v>
      </c>
      <c r="E121" s="50">
        <f t="shared" ref="E121:E126" si="130">F121+G121</f>
        <v>3114205.87</v>
      </c>
      <c r="F121" s="50">
        <f>F122+F125+F123+F124+F126</f>
        <v>3114205.87</v>
      </c>
      <c r="G121" s="50">
        <f t="shared" ref="G121:H121" si="131">G122+G125+G123+G124+G126</f>
        <v>0</v>
      </c>
      <c r="H121" s="50">
        <f t="shared" si="131"/>
        <v>0</v>
      </c>
      <c r="I121" s="50">
        <f t="shared" ref="I121" si="132">J121+K121</f>
        <v>4417983.4899999993</v>
      </c>
      <c r="J121" s="50">
        <f>J122+J125+J123+J124+J126</f>
        <v>4417983.4899999993</v>
      </c>
      <c r="K121" s="50">
        <f t="shared" ref="K121:L121" si="133">K122+K125+K123+K124+K126</f>
        <v>0</v>
      </c>
      <c r="L121" s="50">
        <f t="shared" si="133"/>
        <v>0</v>
      </c>
      <c r="M121" s="11">
        <f t="shared" si="129"/>
        <v>1.4186549234139101</v>
      </c>
      <c r="N121" s="11">
        <f t="shared" si="113"/>
        <v>1.4186549234139101</v>
      </c>
      <c r="O121" s="11"/>
      <c r="P121" s="11"/>
      <c r="Q121" s="54">
        <f t="shared" si="116"/>
        <v>1303777.6199999992</v>
      </c>
      <c r="R121" s="54">
        <f t="shared" si="117"/>
        <v>1303777.6199999992</v>
      </c>
      <c r="S121" s="54">
        <f t="shared" si="118"/>
        <v>0</v>
      </c>
      <c r="T121" s="54">
        <f t="shared" si="119"/>
        <v>0</v>
      </c>
    </row>
    <row r="122" spans="1:20" s="39" customFormat="1" ht="54">
      <c r="A122" s="28" t="s">
        <v>97</v>
      </c>
      <c r="B122" s="28" t="s">
        <v>58</v>
      </c>
      <c r="C122" s="28" t="s">
        <v>3</v>
      </c>
      <c r="D122" s="29" t="s">
        <v>235</v>
      </c>
      <c r="E122" s="51">
        <f t="shared" si="130"/>
        <v>605938.06000000006</v>
      </c>
      <c r="F122" s="51">
        <v>605938.06000000006</v>
      </c>
      <c r="G122" s="51"/>
      <c r="H122" s="51"/>
      <c r="I122" s="51">
        <f t="shared" ref="I122:I134" si="134">J122+K122</f>
        <v>745548.09</v>
      </c>
      <c r="J122" s="51">
        <v>745548.09</v>
      </c>
      <c r="K122" s="51"/>
      <c r="L122" s="51"/>
      <c r="M122" s="27">
        <f t="shared" si="129"/>
        <v>1.2304031372447539</v>
      </c>
      <c r="N122" s="27">
        <f t="shared" si="113"/>
        <v>1.2304031372447539</v>
      </c>
      <c r="O122" s="27"/>
      <c r="P122" s="27"/>
      <c r="Q122" s="53">
        <f t="shared" si="116"/>
        <v>139610.02999999991</v>
      </c>
      <c r="R122" s="53">
        <f t="shared" si="117"/>
        <v>139610.02999999991</v>
      </c>
      <c r="S122" s="53">
        <f t="shared" si="118"/>
        <v>0</v>
      </c>
      <c r="T122" s="53">
        <f t="shared" si="119"/>
        <v>0</v>
      </c>
    </row>
    <row r="123" spans="1:20" s="39" customFormat="1" ht="36">
      <c r="A123" s="24" t="s">
        <v>247</v>
      </c>
      <c r="B123" s="24" t="s">
        <v>155</v>
      </c>
      <c r="C123" s="24" t="s">
        <v>7</v>
      </c>
      <c r="D123" s="26" t="s">
        <v>248</v>
      </c>
      <c r="E123" s="51">
        <f t="shared" si="130"/>
        <v>18272.330000000002</v>
      </c>
      <c r="F123" s="51">
        <v>18272.330000000002</v>
      </c>
      <c r="G123" s="51"/>
      <c r="H123" s="51"/>
      <c r="I123" s="51">
        <f t="shared" si="134"/>
        <v>41534.74</v>
      </c>
      <c r="J123" s="51">
        <v>41534.74</v>
      </c>
      <c r="K123" s="51"/>
      <c r="L123" s="51"/>
      <c r="M123" s="27">
        <f t="shared" si="129"/>
        <v>2.2730948926601036</v>
      </c>
      <c r="N123" s="27">
        <f t="shared" si="113"/>
        <v>2.2730948926601036</v>
      </c>
      <c r="O123" s="27"/>
      <c r="P123" s="27"/>
      <c r="Q123" s="53">
        <f t="shared" si="116"/>
        <v>23262.409999999996</v>
      </c>
      <c r="R123" s="53">
        <f t="shared" si="117"/>
        <v>23262.409999999996</v>
      </c>
      <c r="S123" s="53">
        <f t="shared" si="118"/>
        <v>0</v>
      </c>
      <c r="T123" s="53">
        <f t="shared" si="119"/>
        <v>0</v>
      </c>
    </row>
    <row r="124" spans="1:20" s="39" customFormat="1" ht="36">
      <c r="A124" s="24">
        <v>3117350</v>
      </c>
      <c r="B124" s="24">
        <v>7350</v>
      </c>
      <c r="C124" s="25" t="s">
        <v>270</v>
      </c>
      <c r="D124" s="26" t="s">
        <v>271</v>
      </c>
      <c r="E124" s="51">
        <f t="shared" si="130"/>
        <v>0</v>
      </c>
      <c r="F124" s="51"/>
      <c r="G124" s="51"/>
      <c r="H124" s="51"/>
      <c r="I124" s="51">
        <f t="shared" si="134"/>
        <v>353622.2</v>
      </c>
      <c r="J124" s="51">
        <v>353622.2</v>
      </c>
      <c r="K124" s="51"/>
      <c r="L124" s="51"/>
      <c r="M124" s="27"/>
      <c r="N124" s="27"/>
      <c r="O124" s="27"/>
      <c r="P124" s="27"/>
      <c r="Q124" s="53">
        <f t="shared" si="116"/>
        <v>353622.2</v>
      </c>
      <c r="R124" s="53">
        <f t="shared" si="117"/>
        <v>353622.2</v>
      </c>
      <c r="S124" s="53">
        <f t="shared" si="118"/>
        <v>0</v>
      </c>
      <c r="T124" s="53">
        <f t="shared" si="119"/>
        <v>0</v>
      </c>
    </row>
    <row r="125" spans="1:20" s="39" customFormat="1" ht="36">
      <c r="A125" s="28" t="s">
        <v>178</v>
      </c>
      <c r="B125" s="28" t="s">
        <v>134</v>
      </c>
      <c r="C125" s="28" t="s">
        <v>20</v>
      </c>
      <c r="D125" s="29" t="s">
        <v>135</v>
      </c>
      <c r="E125" s="51">
        <f t="shared" si="130"/>
        <v>2489995.48</v>
      </c>
      <c r="F125" s="51">
        <v>2489995.48</v>
      </c>
      <c r="G125" s="51"/>
      <c r="H125" s="51"/>
      <c r="I125" s="51">
        <f t="shared" si="134"/>
        <v>3255202.9899999998</v>
      </c>
      <c r="J125" s="51">
        <f>316645.46+47202.38+2891355.15</f>
        <v>3255202.9899999998</v>
      </c>
      <c r="K125" s="51"/>
      <c r="L125" s="51"/>
      <c r="M125" s="27">
        <f t="shared" si="129"/>
        <v>1.307312810865022</v>
      </c>
      <c r="N125" s="27">
        <f t="shared" si="113"/>
        <v>1.307312810865022</v>
      </c>
      <c r="O125" s="27"/>
      <c r="P125" s="27"/>
      <c r="Q125" s="53">
        <f t="shared" si="116"/>
        <v>765207.50999999978</v>
      </c>
      <c r="R125" s="53">
        <f t="shared" si="117"/>
        <v>765207.50999999978</v>
      </c>
      <c r="S125" s="53">
        <f t="shared" si="118"/>
        <v>0</v>
      </c>
      <c r="T125" s="53">
        <f t="shared" si="119"/>
        <v>0</v>
      </c>
    </row>
    <row r="126" spans="1:20" s="39" customFormat="1" ht="54">
      <c r="A126" s="24">
        <v>3118110</v>
      </c>
      <c r="B126" s="24">
        <v>8110</v>
      </c>
      <c r="C126" s="25" t="s">
        <v>5</v>
      </c>
      <c r="D126" s="26" t="s">
        <v>136</v>
      </c>
      <c r="E126" s="51">
        <f t="shared" si="130"/>
        <v>0</v>
      </c>
      <c r="F126" s="51"/>
      <c r="G126" s="51"/>
      <c r="H126" s="51"/>
      <c r="I126" s="51">
        <f t="shared" si="134"/>
        <v>22075.47</v>
      </c>
      <c r="J126" s="51">
        <v>22075.47</v>
      </c>
      <c r="K126" s="51"/>
      <c r="L126" s="51"/>
      <c r="M126" s="27"/>
      <c r="N126" s="27"/>
      <c r="O126" s="27"/>
      <c r="P126" s="27"/>
      <c r="Q126" s="53">
        <f t="shared" si="116"/>
        <v>22075.47</v>
      </c>
      <c r="R126" s="53">
        <f t="shared" si="117"/>
        <v>22075.47</v>
      </c>
      <c r="S126" s="53">
        <f t="shared" si="118"/>
        <v>0</v>
      </c>
      <c r="T126" s="53">
        <f t="shared" si="119"/>
        <v>0</v>
      </c>
    </row>
    <row r="127" spans="1:20" s="37" customFormat="1" ht="52.2">
      <c r="A127" s="30" t="s">
        <v>98</v>
      </c>
      <c r="B127" s="30"/>
      <c r="C127" s="30"/>
      <c r="D127" s="10" t="s">
        <v>214</v>
      </c>
      <c r="E127" s="50">
        <f t="shared" ref="E127:L127" si="135">E128</f>
        <v>11885198.6</v>
      </c>
      <c r="F127" s="50">
        <f t="shared" si="135"/>
        <v>11093989.6</v>
      </c>
      <c r="G127" s="50">
        <f t="shared" si="135"/>
        <v>791209</v>
      </c>
      <c r="H127" s="50">
        <f t="shared" si="135"/>
        <v>790250</v>
      </c>
      <c r="I127" s="50">
        <f t="shared" si="135"/>
        <v>22866702.509999998</v>
      </c>
      <c r="J127" s="50">
        <f t="shared" si="135"/>
        <v>8976702.5099999998</v>
      </c>
      <c r="K127" s="50">
        <f t="shared" si="135"/>
        <v>13890000</v>
      </c>
      <c r="L127" s="50">
        <f t="shared" si="135"/>
        <v>13890000</v>
      </c>
      <c r="M127" s="11">
        <f t="shared" si="129"/>
        <v>1.9239646958865289</v>
      </c>
      <c r="N127" s="11">
        <f t="shared" si="113"/>
        <v>0.80915007437901332</v>
      </c>
      <c r="O127" s="11">
        <f t="shared" ref="O127:P134" si="136">K127/G127</f>
        <v>17.555412033988492</v>
      </c>
      <c r="P127" s="11">
        <f t="shared" ref="P127:P128" si="137">L127/H127</f>
        <v>17.576716229041441</v>
      </c>
      <c r="Q127" s="54">
        <f t="shared" si="116"/>
        <v>10981503.909999998</v>
      </c>
      <c r="R127" s="54">
        <f t="shared" si="117"/>
        <v>-2117287.09</v>
      </c>
      <c r="S127" s="54">
        <f t="shared" si="118"/>
        <v>13098791</v>
      </c>
      <c r="T127" s="54">
        <f t="shared" si="119"/>
        <v>13099750</v>
      </c>
    </row>
    <row r="128" spans="1:20" s="37" customFormat="1" ht="52.2">
      <c r="A128" s="30" t="s">
        <v>99</v>
      </c>
      <c r="B128" s="30"/>
      <c r="C128" s="30"/>
      <c r="D128" s="10" t="s">
        <v>215</v>
      </c>
      <c r="E128" s="50">
        <f t="shared" ref="E128:E133" si="138">F128+G128</f>
        <v>11885198.6</v>
      </c>
      <c r="F128" s="50">
        <f>F129+F130+F131+F133+F132</f>
        <v>11093989.6</v>
      </c>
      <c r="G128" s="50">
        <f t="shared" ref="G128:H128" si="139">G129+G130+G131+G133+G132</f>
        <v>791209</v>
      </c>
      <c r="H128" s="50">
        <f t="shared" si="139"/>
        <v>790250</v>
      </c>
      <c r="I128" s="50">
        <f t="shared" ref="I128" si="140">J128+K128</f>
        <v>22866702.509999998</v>
      </c>
      <c r="J128" s="50">
        <f>J129+J130+J131+J133+J132</f>
        <v>8976702.5099999998</v>
      </c>
      <c r="K128" s="50">
        <f t="shared" ref="K128:L128" si="141">K129+K130+K131+K133+K132</f>
        <v>13890000</v>
      </c>
      <c r="L128" s="50">
        <f t="shared" si="141"/>
        <v>13890000</v>
      </c>
      <c r="M128" s="11">
        <f t="shared" si="129"/>
        <v>1.9239646958865289</v>
      </c>
      <c r="N128" s="11">
        <f t="shared" si="113"/>
        <v>0.80915007437901332</v>
      </c>
      <c r="O128" s="11">
        <f t="shared" si="136"/>
        <v>17.555412033988492</v>
      </c>
      <c r="P128" s="11">
        <f t="shared" si="137"/>
        <v>17.576716229041441</v>
      </c>
      <c r="Q128" s="54">
        <f t="shared" si="116"/>
        <v>10981503.909999998</v>
      </c>
      <c r="R128" s="54">
        <f t="shared" si="117"/>
        <v>-2117287.09</v>
      </c>
      <c r="S128" s="54">
        <f t="shared" si="118"/>
        <v>13098791</v>
      </c>
      <c r="T128" s="54">
        <f t="shared" si="119"/>
        <v>13099750</v>
      </c>
    </row>
    <row r="129" spans="1:20" s="39" customFormat="1" ht="54">
      <c r="A129" s="28" t="s">
        <v>100</v>
      </c>
      <c r="B129" s="28" t="s">
        <v>58</v>
      </c>
      <c r="C129" s="28" t="s">
        <v>3</v>
      </c>
      <c r="D129" s="29" t="s">
        <v>235</v>
      </c>
      <c r="E129" s="51">
        <f t="shared" si="138"/>
        <v>1298340.6000000001</v>
      </c>
      <c r="F129" s="51">
        <v>1297381.6000000001</v>
      </c>
      <c r="G129" s="51">
        <v>959</v>
      </c>
      <c r="H129" s="51"/>
      <c r="I129" s="51">
        <f t="shared" si="134"/>
        <v>1415352.51</v>
      </c>
      <c r="J129" s="51">
        <v>1415352.51</v>
      </c>
      <c r="K129" s="51"/>
      <c r="L129" s="51"/>
      <c r="M129" s="27">
        <f t="shared" si="129"/>
        <v>1.0901242016155082</v>
      </c>
      <c r="N129" s="27">
        <f t="shared" si="113"/>
        <v>1.090930000857111</v>
      </c>
      <c r="O129" s="27"/>
      <c r="P129" s="27"/>
      <c r="Q129" s="53">
        <f t="shared" si="116"/>
        <v>117011.90999999992</v>
      </c>
      <c r="R129" s="53">
        <f t="shared" si="117"/>
        <v>117970.90999999992</v>
      </c>
      <c r="S129" s="53">
        <f t="shared" si="118"/>
        <v>-959</v>
      </c>
      <c r="T129" s="53">
        <f t="shared" si="119"/>
        <v>0</v>
      </c>
    </row>
    <row r="130" spans="1:20" s="39" customFormat="1" ht="36">
      <c r="A130" s="28" t="s">
        <v>109</v>
      </c>
      <c r="B130" s="28" t="s">
        <v>8</v>
      </c>
      <c r="C130" s="28" t="s">
        <v>6</v>
      </c>
      <c r="D130" s="29" t="s">
        <v>108</v>
      </c>
      <c r="E130" s="51">
        <f t="shared" si="138"/>
        <v>36158</v>
      </c>
      <c r="F130" s="51">
        <v>36158</v>
      </c>
      <c r="G130" s="51"/>
      <c r="H130" s="51"/>
      <c r="I130" s="51">
        <f t="shared" si="134"/>
        <v>10650</v>
      </c>
      <c r="J130" s="51">
        <v>10650</v>
      </c>
      <c r="K130" s="51"/>
      <c r="L130" s="51"/>
      <c r="M130" s="27">
        <f t="shared" ref="M130:M131" si="142">I130/E130</f>
        <v>0.29454062724708224</v>
      </c>
      <c r="N130" s="27">
        <f t="shared" ref="N130:N131" si="143">J130/F130</f>
        <v>0.29454062724708224</v>
      </c>
      <c r="O130" s="27"/>
      <c r="P130" s="27"/>
      <c r="Q130" s="53">
        <f t="shared" si="116"/>
        <v>-25508</v>
      </c>
      <c r="R130" s="53">
        <f t="shared" si="117"/>
        <v>-25508</v>
      </c>
      <c r="S130" s="53">
        <f t="shared" si="118"/>
        <v>0</v>
      </c>
      <c r="T130" s="53">
        <f t="shared" si="119"/>
        <v>0</v>
      </c>
    </row>
    <row r="131" spans="1:20" s="39" customFormat="1">
      <c r="A131" s="28" t="s">
        <v>111</v>
      </c>
      <c r="B131" s="28" t="s">
        <v>110</v>
      </c>
      <c r="C131" s="28" t="s">
        <v>8</v>
      </c>
      <c r="D131" s="29" t="s">
        <v>2</v>
      </c>
      <c r="E131" s="51">
        <f t="shared" si="138"/>
        <v>2573700</v>
      </c>
      <c r="F131" s="51">
        <v>2573700</v>
      </c>
      <c r="G131" s="51"/>
      <c r="H131" s="51"/>
      <c r="I131" s="51">
        <f t="shared" si="134"/>
        <v>0</v>
      </c>
      <c r="J131" s="51"/>
      <c r="K131" s="51"/>
      <c r="L131" s="51"/>
      <c r="M131" s="27">
        <f t="shared" si="142"/>
        <v>0</v>
      </c>
      <c r="N131" s="27">
        <f t="shared" si="143"/>
        <v>0</v>
      </c>
      <c r="O131" s="27"/>
      <c r="P131" s="27"/>
      <c r="Q131" s="53">
        <f t="shared" si="116"/>
        <v>-2573700</v>
      </c>
      <c r="R131" s="53">
        <f t="shared" si="117"/>
        <v>-2573700</v>
      </c>
      <c r="S131" s="53">
        <f t="shared" si="118"/>
        <v>0</v>
      </c>
      <c r="T131" s="53">
        <f t="shared" si="119"/>
        <v>0</v>
      </c>
    </row>
    <row r="132" spans="1:20" s="39" customFormat="1">
      <c r="A132" s="28" t="s">
        <v>163</v>
      </c>
      <c r="B132" s="28" t="s">
        <v>161</v>
      </c>
      <c r="C132" s="28" t="s">
        <v>8</v>
      </c>
      <c r="D132" s="18" t="s">
        <v>162</v>
      </c>
      <c r="E132" s="51">
        <f t="shared" si="138"/>
        <v>1180000</v>
      </c>
      <c r="F132" s="51">
        <v>1180000</v>
      </c>
      <c r="G132" s="51"/>
      <c r="H132" s="51"/>
      <c r="I132" s="51">
        <f t="shared" si="134"/>
        <v>2120700</v>
      </c>
      <c r="J132" s="51">
        <v>2120700</v>
      </c>
      <c r="K132" s="51"/>
      <c r="L132" s="51"/>
      <c r="M132" s="27">
        <f t="shared" ref="M132" si="144">I132/E132</f>
        <v>1.7972033898305084</v>
      </c>
      <c r="N132" s="27">
        <f t="shared" ref="N132:N133" si="145">J132/F132</f>
        <v>1.7972033898305084</v>
      </c>
      <c r="O132" s="27"/>
      <c r="P132" s="27"/>
      <c r="Q132" s="53">
        <f t="shared" si="116"/>
        <v>940700</v>
      </c>
      <c r="R132" s="53">
        <f t="shared" si="117"/>
        <v>940700</v>
      </c>
      <c r="S132" s="53">
        <f t="shared" si="118"/>
        <v>0</v>
      </c>
      <c r="T132" s="53">
        <f t="shared" si="119"/>
        <v>0</v>
      </c>
    </row>
    <row r="133" spans="1:20" s="39" customFormat="1" ht="54">
      <c r="A133" s="28" t="s">
        <v>159</v>
      </c>
      <c r="B133" s="28" t="s">
        <v>157</v>
      </c>
      <c r="C133" s="48" t="s">
        <v>8</v>
      </c>
      <c r="D133" s="17" t="s">
        <v>158</v>
      </c>
      <c r="E133" s="51">
        <f t="shared" si="138"/>
        <v>6797000</v>
      </c>
      <c r="F133" s="51">
        <v>6006750</v>
      </c>
      <c r="G133" s="51">
        <v>790250</v>
      </c>
      <c r="H133" s="51">
        <f>G133</f>
        <v>790250</v>
      </c>
      <c r="I133" s="51">
        <f t="shared" si="134"/>
        <v>19320000</v>
      </c>
      <c r="J133" s="51">
        <v>5430000</v>
      </c>
      <c r="K133" s="51">
        <v>13890000</v>
      </c>
      <c r="L133" s="51">
        <f>K133</f>
        <v>13890000</v>
      </c>
      <c r="M133" s="27" t="s">
        <v>310</v>
      </c>
      <c r="N133" s="27">
        <f t="shared" si="145"/>
        <v>0.90398301910350853</v>
      </c>
      <c r="O133" s="27" t="s">
        <v>311</v>
      </c>
      <c r="P133" s="27" t="s">
        <v>311</v>
      </c>
      <c r="Q133" s="53">
        <f t="shared" si="116"/>
        <v>12523000</v>
      </c>
      <c r="R133" s="53">
        <f t="shared" si="117"/>
        <v>-576750</v>
      </c>
      <c r="S133" s="53">
        <f t="shared" si="118"/>
        <v>13099750</v>
      </c>
      <c r="T133" s="53">
        <f t="shared" si="119"/>
        <v>13099750</v>
      </c>
    </row>
    <row r="134" spans="1:20" s="37" customFormat="1" ht="17.399999999999999">
      <c r="A134" s="30"/>
      <c r="B134" s="30"/>
      <c r="C134" s="30"/>
      <c r="D134" s="19" t="s">
        <v>1</v>
      </c>
      <c r="E134" s="50">
        <f t="shared" ref="E134" si="146">F134+G134</f>
        <v>212980921.16999999</v>
      </c>
      <c r="F134" s="50">
        <f>F9+F33+F52+F72+F82+F90+F107+F120+F127+F68</f>
        <v>198597843.88999999</v>
      </c>
      <c r="G134" s="50">
        <f>G9+G33+G52+G72+G82+G90+G107+G120+G127+G68</f>
        <v>14383077.280000001</v>
      </c>
      <c r="H134" s="50">
        <f>H9+H33+H52+H72+H82+H90+H107+H120+H127+H68</f>
        <v>10096623.73</v>
      </c>
      <c r="I134" s="50">
        <f t="shared" si="134"/>
        <v>250632456.31</v>
      </c>
      <c r="J134" s="50">
        <f>J9+J33+J52+J72+J82+J90+J107+J120+J127+J68</f>
        <v>213314937.33000001</v>
      </c>
      <c r="K134" s="50">
        <f>K9+K33+K52+K72+K82+K90+K107+K120+K127+K68</f>
        <v>37317518.980000004</v>
      </c>
      <c r="L134" s="50">
        <f>L9+L33+L52+L72+L82+L90+L107+L120+L127+L68</f>
        <v>28854321.530000001</v>
      </c>
      <c r="M134" s="11">
        <f t="shared" si="129"/>
        <v>1.1767836054664578</v>
      </c>
      <c r="N134" s="11">
        <f t="shared" si="113"/>
        <v>1.0741050011003723</v>
      </c>
      <c r="O134" s="11">
        <f t="shared" si="136"/>
        <v>2.5945434522479323</v>
      </c>
      <c r="P134" s="11">
        <f t="shared" si="136"/>
        <v>2.8578188413880805</v>
      </c>
      <c r="Q134" s="54">
        <f t="shared" si="116"/>
        <v>37651535.140000015</v>
      </c>
      <c r="R134" s="54">
        <f t="shared" si="117"/>
        <v>14717093.440000027</v>
      </c>
      <c r="S134" s="54">
        <f t="shared" si="118"/>
        <v>22934441.700000003</v>
      </c>
      <c r="T134" s="54">
        <f t="shared" si="119"/>
        <v>18757697.800000001</v>
      </c>
    </row>
    <row r="135" spans="1:20">
      <c r="D135" s="3"/>
      <c r="E135" s="3"/>
      <c r="F135" s="3"/>
      <c r="G135" s="3"/>
      <c r="H135" s="3"/>
      <c r="I135" s="3"/>
      <c r="K135" s="4"/>
      <c r="L135" s="4"/>
      <c r="N135" s="4"/>
      <c r="O135" s="4"/>
      <c r="P135" s="4"/>
      <c r="Q135" s="5"/>
      <c r="R135" s="5"/>
      <c r="S135" s="5"/>
      <c r="T135" s="5"/>
    </row>
    <row r="136" spans="1:20">
      <c r="A136" s="34"/>
      <c r="B136" s="1"/>
      <c r="C136" s="1"/>
      <c r="D136" s="1" t="s">
        <v>184</v>
      </c>
      <c r="E136" s="2"/>
      <c r="F136" s="2"/>
      <c r="G136" s="5"/>
      <c r="H136" s="3"/>
      <c r="J136" s="6"/>
      <c r="K136" s="4" t="s">
        <v>219</v>
      </c>
      <c r="L136" s="7"/>
      <c r="M136" s="3"/>
      <c r="N136" s="4"/>
      <c r="O136" s="4"/>
      <c r="P136" s="4"/>
      <c r="Q136" s="5"/>
      <c r="R136" s="5"/>
      <c r="S136" s="5"/>
      <c r="T136" s="5"/>
    </row>
    <row r="137" spans="1:20">
      <c r="E137" s="42"/>
      <c r="F137" s="42"/>
      <c r="G137" s="5"/>
      <c r="J137" s="5"/>
      <c r="K137" s="43"/>
    </row>
    <row r="141" spans="1:20">
      <c r="H141" s="43"/>
    </row>
    <row r="142" spans="1:20">
      <c r="H142" s="43"/>
    </row>
    <row r="143" spans="1:20">
      <c r="H143" s="43"/>
    </row>
  </sheetData>
  <mergeCells count="29">
    <mergeCell ref="R4:T4"/>
    <mergeCell ref="R5:R7"/>
    <mergeCell ref="S5:T5"/>
    <mergeCell ref="S6:S7"/>
    <mergeCell ref="E3:H3"/>
    <mergeCell ref="E4:E7"/>
    <mergeCell ref="F4:H4"/>
    <mergeCell ref="M3:P3"/>
    <mergeCell ref="M4:M7"/>
    <mergeCell ref="N4:P4"/>
    <mergeCell ref="G6:G7"/>
    <mergeCell ref="O6:O7"/>
    <mergeCell ref="G5:H5"/>
    <mergeCell ref="A2:T2"/>
    <mergeCell ref="K5:L5"/>
    <mergeCell ref="N5:N7"/>
    <mergeCell ref="O5:P5"/>
    <mergeCell ref="K6:K7"/>
    <mergeCell ref="I3:L3"/>
    <mergeCell ref="I4:I7"/>
    <mergeCell ref="J4:L4"/>
    <mergeCell ref="J5:J7"/>
    <mergeCell ref="A3:A7"/>
    <mergeCell ref="B3:B7"/>
    <mergeCell ref="C3:C7"/>
    <mergeCell ref="D3:D7"/>
    <mergeCell ref="F5:F7"/>
    <mergeCell ref="Q3:T3"/>
    <mergeCell ref="Q4:Q7"/>
  </mergeCells>
  <pageMargins left="0.74803149606299213" right="0.35433070866141736" top="0.55118110236220474" bottom="0.51181102362204722" header="0.15748031496062992" footer="0.11811023622047245"/>
  <pageSetup paperSize="9" scale="3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2024</vt:lpstr>
      <vt:lpstr>'2024'!Заголовки_для_друку</vt:lpstr>
      <vt:lpstr>'2024'!Область_друку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220FU11</cp:lastModifiedBy>
  <cp:lastPrinted>2024-01-11T11:33:20Z</cp:lastPrinted>
  <dcterms:created xsi:type="dcterms:W3CDTF">2012-12-15T07:44:03Z</dcterms:created>
  <dcterms:modified xsi:type="dcterms:W3CDTF">2024-05-07T08:44:52Z</dcterms:modified>
</cp:coreProperties>
</file>