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7 сесія 29.05.2024\№608 Виконання бюджету 1 квартал 24 р\"/>
    </mc:Choice>
  </mc:AlternateContent>
  <xr:revisionPtr revIDLastSave="0" documentId="13_ncr:1_{E794A439-695F-49DF-AD08-D41820C3466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кв 2024" sheetId="1" r:id="rId1"/>
  </sheets>
  <definedNames>
    <definedName name="Z_02AC496F_F7D9_465B_9A66_D319977CD4A2_.wvu.PrintArea" localSheetId="0" hidden="1">'1кв 2024'!$A$1:$H$8</definedName>
    <definedName name="Z_02AC496F_F7D9_465B_9A66_D319977CD4A2_.wvu.PrintTitles" localSheetId="0" hidden="1">'1кв 2024'!$7:$8</definedName>
    <definedName name="Z_6174BFC3_8EFC_491A_B8A3_28DB8186A904_.wvu.PrintArea" localSheetId="0" hidden="1">'1кв 2024'!$A$1:$H$8</definedName>
    <definedName name="Z_6174BFC3_8EFC_491A_B8A3_28DB8186A904_.wvu.PrintTitles" localSheetId="0" hidden="1">'1кв 2024'!$7:$8</definedName>
    <definedName name="Z_71B4C162_96A9_4CA7_B3F0_0C57B820C4BA_.wvu.PrintArea" localSheetId="0" hidden="1">'1кв 2024'!$A$1:$H$8</definedName>
    <definedName name="Z_71B4C162_96A9_4CA7_B3F0_0C57B820C4BA_.wvu.PrintTitles" localSheetId="0" hidden="1">'1кв 2024'!$7:$8</definedName>
    <definedName name="Z_9D5EF3DD_3431_45D7_BCA1_2268CCD9FD10_.wvu.PrintArea" localSheetId="0" hidden="1">'1кв 2024'!$A$1:$H$8</definedName>
    <definedName name="Z_9D5EF3DD_3431_45D7_BCA1_2268CCD9FD10_.wvu.PrintTitles" localSheetId="0" hidden="1">'1кв 2024'!$7:$8</definedName>
    <definedName name="_xlnm.Print_Titles" localSheetId="0">'1кв 2024'!$7:$8</definedName>
    <definedName name="_xlnm.Print_Area" localSheetId="0">'1кв 2024'!$A$1:$H$97</definedName>
  </definedNames>
  <calcPr calcId="191029"/>
  <customWorkbookViews>
    <customWorkbookView name="220FU1 - Личное представление" guid="{02AC496F-F7D9-465B-9A66-D319977CD4A2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6 - Личное представление" guid="{6174BFC3-8EFC-491A-B8A3-28DB8186A904}" mergeInterval="0" personalView="1" maximized="1" xWindow="-8" yWindow="-8" windowWidth="161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1" l="1"/>
  <c r="H93" i="1" l="1"/>
  <c r="H94" i="1"/>
  <c r="G48" i="1"/>
  <c r="G47" i="1" s="1"/>
  <c r="G12" i="1"/>
  <c r="G11" i="1" s="1"/>
  <c r="G10" i="1" s="1"/>
  <c r="G19" i="1"/>
  <c r="G24" i="1"/>
  <c r="G28" i="1"/>
  <c r="G35" i="1"/>
  <c r="G34" i="1" s="1"/>
  <c r="G50" i="1"/>
  <c r="G57" i="1"/>
  <c r="G70" i="1"/>
  <c r="G73" i="1"/>
  <c r="G77" i="1"/>
  <c r="G84" i="1"/>
  <c r="G90" i="1"/>
  <c r="G89" i="1" s="1"/>
  <c r="G88" i="1" s="1"/>
  <c r="F92" i="1"/>
  <c r="H92" i="1" s="1"/>
  <c r="F90" i="1"/>
  <c r="F89" i="1"/>
  <c r="F88" i="1" s="1"/>
  <c r="F84" i="1"/>
  <c r="F77" i="1"/>
  <c r="F73" i="1"/>
  <c r="F70" i="1"/>
  <c r="F69" i="1"/>
  <c r="F68" i="1"/>
  <c r="F66" i="1"/>
  <c r="F65" i="1"/>
  <c r="F64" i="1"/>
  <c r="F63" i="1"/>
  <c r="F62" i="1"/>
  <c r="F61" i="1"/>
  <c r="F59" i="1"/>
  <c r="F58" i="1"/>
  <c r="F50" i="1"/>
  <c r="F47" i="1"/>
  <c r="F40" i="1"/>
  <c r="F39" i="1"/>
  <c r="F35" i="1"/>
  <c r="F28" i="1"/>
  <c r="F24" i="1"/>
  <c r="F19" i="1"/>
  <c r="F12" i="1"/>
  <c r="F11" i="1" s="1"/>
  <c r="F10" i="1" s="1"/>
  <c r="F57" i="1" l="1"/>
  <c r="F54" i="1" s="1"/>
  <c r="F53" i="1" s="1"/>
  <c r="F34" i="1"/>
  <c r="F33" i="1" s="1"/>
  <c r="F32" i="1" s="1"/>
  <c r="F18" i="1"/>
  <c r="F17" i="1" s="1"/>
  <c r="G54" i="1"/>
  <c r="G53" i="1" s="1"/>
  <c r="G33" i="1"/>
  <c r="G32" i="1" s="1"/>
  <c r="G18" i="1"/>
  <c r="G17" i="1" s="1"/>
  <c r="F95" i="1"/>
  <c r="G95" i="1" l="1"/>
  <c r="H95" i="1" s="1"/>
  <c r="H14" i="1"/>
  <c r="H15" i="1"/>
  <c r="H16" i="1"/>
  <c r="H18" i="1"/>
  <c r="H19" i="1"/>
  <c r="H20" i="1"/>
  <c r="H21" i="1"/>
  <c r="H22" i="1"/>
  <c r="H24" i="1"/>
  <c r="H25" i="1"/>
  <c r="H28" i="1"/>
  <c r="H34" i="1"/>
  <c r="H36" i="1"/>
  <c r="H37" i="1"/>
  <c r="H38" i="1"/>
  <c r="H42" i="1"/>
  <c r="H43" i="1"/>
  <c r="H45" i="1"/>
  <c r="H47" i="1"/>
  <c r="H50" i="1"/>
  <c r="H51" i="1"/>
  <c r="H54" i="1"/>
  <c r="H55" i="1"/>
  <c r="H61" i="1"/>
  <c r="H63" i="1"/>
  <c r="H64" i="1"/>
  <c r="H66" i="1"/>
  <c r="H68" i="1"/>
  <c r="H69" i="1"/>
  <c r="H70" i="1"/>
  <c r="H71" i="1"/>
  <c r="H72" i="1"/>
  <c r="H73" i="1"/>
  <c r="H74" i="1"/>
  <c r="H75" i="1"/>
  <c r="H76" i="1"/>
  <c r="H77" i="1"/>
  <c r="H80" i="1"/>
  <c r="H81" i="1"/>
  <c r="H41" i="1" l="1"/>
  <c r="H90" i="1"/>
  <c r="H89" i="1"/>
  <c r="H88" i="1"/>
  <c r="H87" i="1"/>
  <c r="H86" i="1"/>
  <c r="H85" i="1"/>
  <c r="H84" i="1"/>
  <c r="H83" i="1"/>
  <c r="H79" i="1"/>
  <c r="H78" i="1"/>
  <c r="H67" i="1"/>
  <c r="H65" i="1"/>
  <c r="H53" i="1"/>
  <c r="H48" i="1"/>
  <c r="H46" i="1"/>
  <c r="H44" i="1"/>
  <c r="H40" i="1"/>
  <c r="H39" i="1"/>
  <c r="H35" i="1"/>
  <c r="H33" i="1"/>
  <c r="H31" i="1"/>
  <c r="H27" i="1"/>
  <c r="H26" i="1"/>
  <c r="H23" i="1"/>
  <c r="H17" i="1"/>
  <c r="H52" i="1" l="1"/>
  <c r="H13" i="1"/>
  <c r="H58" i="1"/>
  <c r="H49" i="1"/>
  <c r="H62" i="1"/>
  <c r="H82" i="1"/>
  <c r="H12" i="1" l="1"/>
  <c r="H32" i="1"/>
  <c r="H56" i="1"/>
  <c r="H57" i="1"/>
  <c r="H60" i="1"/>
  <c r="H29" i="1" l="1"/>
  <c r="H30" i="1"/>
  <c r="H11" i="1"/>
  <c r="H10" i="1" l="1"/>
  <c r="H59" i="1"/>
</calcChain>
</file>

<file path=xl/sharedStrings.xml><?xml version="1.0" encoding="utf-8"?>
<sst xmlns="http://schemas.openxmlformats.org/spreadsheetml/2006/main" count="177" uniqueCount="145">
  <si>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</si>
  <si>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</si>
  <si>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</si>
  <si>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</si>
  <si>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</si>
  <si>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0600000</t>
  </si>
  <si>
    <t>0610000</t>
  </si>
  <si>
    <t>3700000</t>
  </si>
  <si>
    <t>3710000</t>
  </si>
  <si>
    <t>0180</t>
  </si>
  <si>
    <t>ВСЬОГО</t>
  </si>
  <si>
    <t>(код бюджету)</t>
  </si>
  <si>
    <t>0200000</t>
  </si>
  <si>
    <t>0210000</t>
  </si>
  <si>
    <t>Капітальні видатки</t>
  </si>
  <si>
    <t>0731</t>
  </si>
  <si>
    <t>Багатопрофільна стаціонарна медична допомога населенню</t>
  </si>
  <si>
    <t>6030</t>
  </si>
  <si>
    <t>0620</t>
  </si>
  <si>
    <t>Організація благоустрою населених пунктів</t>
  </si>
  <si>
    <t>0490</t>
  </si>
  <si>
    <t>0611021</t>
  </si>
  <si>
    <t>1021</t>
  </si>
  <si>
    <t>0921</t>
  </si>
  <si>
    <t>Капітальні видатки разом, в т.ч.:</t>
  </si>
  <si>
    <t>0610</t>
  </si>
  <si>
    <t>1200000</t>
  </si>
  <si>
    <t>1210000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</si>
  <si>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</si>
  <si>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</si>
  <si>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1216015</t>
  </si>
  <si>
    <t>6015</t>
  </si>
  <si>
    <t>Забезпечення надійної та безперебійної експлуатації ліфтів</t>
  </si>
  <si>
    <t>1216030</t>
  </si>
  <si>
    <t>0470</t>
  </si>
  <si>
    <t>Заходи з енергозбереження</t>
  </si>
  <si>
    <t>1500000</t>
  </si>
  <si>
    <t>1510000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</si>
  <si>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</si>
  <si>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</si>
  <si>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Виконавчий комітет Чорноморської  міської ради  Одеського району Одеської області</t>
  </si>
  <si>
    <t>1518110</t>
  </si>
  <si>
    <t>8110</t>
  </si>
  <si>
    <t>Заходи із запобігання та ліквідації надзвичайних ситуацій та наслідків стихійного лиха</t>
  </si>
  <si>
    <t>Субвенція з місцевого бюджету державному бюджету на виконання програм соціально-економічного розвитку регіонів</t>
  </si>
  <si>
    <t>Начальник фінансового управління</t>
  </si>
  <si>
    <t>Ольга ЯКОВЕНКО</t>
  </si>
  <si>
    <t>0320</t>
  </si>
  <si>
    <t>0212010</t>
  </si>
  <si>
    <t>2010</t>
  </si>
  <si>
    <t/>
  </si>
  <si>
    <t>Надання загальної середньої освіти закладами загальної середньої освіти за рахунок коштів місцевого бюджету</t>
  </si>
  <si>
    <t>6011</t>
  </si>
  <si>
    <t>1516013</t>
  </si>
  <si>
    <t>6013</t>
  </si>
  <si>
    <t>1516015</t>
  </si>
  <si>
    <t>7370</t>
  </si>
  <si>
    <t>1517640</t>
  </si>
  <si>
    <t>7640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</si>
  <si>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</si>
  <si>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</si>
  <si>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Фiнансове управлiння Чорноморської мiської ради Одеського району Одеської областi</t>
  </si>
  <si>
    <t>3719800</t>
  </si>
  <si>
    <t>9800</t>
  </si>
  <si>
    <t>до рішення Чорноморської міської ради</t>
  </si>
  <si>
    <t>0380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</si>
  <si>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</si>
  <si>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0611010</t>
  </si>
  <si>
    <t>1010</t>
  </si>
  <si>
    <t>0910</t>
  </si>
  <si>
    <t>Надання дошкільної освіти</t>
  </si>
  <si>
    <t>0618110</t>
  </si>
  <si>
    <t>Найменування робіт</t>
  </si>
  <si>
    <t>0218240</t>
  </si>
  <si>
    <t>8240</t>
  </si>
  <si>
    <t>Заходи та роботи з територіальної оборони</t>
  </si>
  <si>
    <t>Придбання затворів (засувок) з демонтажними вставками для заміни на водогонах</t>
  </si>
  <si>
    <t>Капітальний ремонт підвального приміщення будівлі КНП "Чорноморська лікарня" Чорноморської міської ради Одеського району Одеської області, з улаштуванням під найпростіше укриття, за адресою: Одеська область, м.Чорноморськ, вул.Віталія Шума, 4, літ.А</t>
  </si>
  <si>
    <t>Затверджено розписом на звітний рік з урахуванням змін, грн</t>
  </si>
  <si>
    <t>Додаток 5</t>
  </si>
  <si>
    <t xml:space="preserve">Звіт про використання коштів бюджету розвитку у складі бюджету Чорноморської міської територіальної громади  за 1 квартал 2024 року </t>
  </si>
  <si>
    <t>Реконструкція частини приміщення акушерського відділення головного корпусу Комунального некомерційного підприємства "Чорноморська лікарня" Чорноморської міської ради Одеського району Одеської області під гінекологічне відділення за адресою: м.Чорноморськ, вул.В.Шума, 4</t>
  </si>
  <si>
    <t xml:space="preserve">Реконструкція приміщень дитячого відділення з прибудовою ліфта із ліфтовим холом до головного корпусу  Комунального некомерційного підприємства "Чорноморська лікарня" Чорноморської міської ради Одеського району Одеської області за адресою: м.Чорноморськ, вул.В.Шума, 4 </t>
  </si>
  <si>
    <t>Придбання обладнання для облаштування реабілітаційного відділення КНП "Чорноморська лікарня" Чорноморської міської ради Одеського району Одеської області за адресою: м.Чорноморськ, вул.В.Шума, 4</t>
  </si>
  <si>
    <t>Управління освіти Чорноморської  міської ради  Одеського району Одеської області</t>
  </si>
  <si>
    <t xml:space="preserve">Капітальний ремонт вимощення, водовідведення, вхідних груп закладу дошкільної освіти (ясла - садок) № 1 за адресою: Одеська область, Одеський район, місто Чорноморськ, вулиця 1 Травня, 4-Б </t>
  </si>
  <si>
    <t>Капітальний ремонт покрівлі з встановленням геліосистеми в закладі дошкільної освіти (ясла - садок) № 1 за адресою: Одеська область, Одеський район, місто Чорноморськ, вулиця 1 Травня, 4-Б</t>
  </si>
  <si>
    <t>Проектно-кошторисна документація з встановлення сонячних колекторів на даху закладу дошкільної освіти (ясла - садок) № 1 за адресою: Одеська область, Одеський район, місто Чорноморськ, вулиця 1 Травня, 4-Б</t>
  </si>
  <si>
    <t>Капітальний ремонт покрівлі та вимощення закладу дошкільної освіти (ясла-садок) № 12 за адресою: Одеська область, Одеський район, місто Чорноморськ, вулиця 1 Травня, 11-А</t>
  </si>
  <si>
    <t xml:space="preserve">Капітальний ремонт системи опалення та покрівлі Чорноморського ліцею № 2 за адресою: місто Чорноморськ, проспект Миру, 17А </t>
  </si>
  <si>
    <t xml:space="preserve">Капітальний ремонт системи опалення та покрівлі Чорноморського ліцею № 3 за адресою: місто Чорноморськ, вулиця Паркова, 10-А </t>
  </si>
  <si>
    <t>Капітальний ремонт покрівлі та харчоблоку Малодолинської ЗЗСО за адресою: Одеська область, місто Чорноморськ, селище  Малодолинське, вулиця Зелена, 2</t>
  </si>
  <si>
    <t>Капітальний ремонт найпростішого укриття Чорноморського ліцею № 4  за адресою:  місто Чорноморськ, вулиця 1 Травня, 9-А</t>
  </si>
  <si>
    <t>Капітальний ремонт вентиляції найпростішого укриття Чорноморського ліцею № 4 за адресою: місто Чорноморськ, вулиця 1 Травня, 9-А</t>
  </si>
  <si>
    <t>Капітальний ремонт з розширення та облаштування запасного виходу найпростішого укриття № 2 Чорноморського ліцею № 7 за адресою: місто Чорноморськ, проспект Миру, 43А</t>
  </si>
  <si>
    <t>Відділ комунального господарства та благоустрою Чорноморської  міської ради  Одеського району Одеської області</t>
  </si>
  <si>
    <t>1216011</t>
  </si>
  <si>
    <t>Міська програма сприяння діяльності об'єднань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(проєкт), всього - в т ч: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</si>
  <si>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</si>
  <si>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</si>
  <si>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</si>
  <si>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(заміна) ліфту у 3му під'їзді житлового будинку за адресою: Одеська область, Одеський район, м. Чорноморськ, пр. Миру, 30 (ОСББ "Мирний 30")</t>
  </si>
  <si>
    <t>Реконструкція скверу за адресою: Одеська область, м.Чорноморськ, проспект Миру, 14. Коригування</t>
  </si>
  <si>
    <t>Управління капітального будівництва Чорноморської  міської ради  Одеського району Одеської області</t>
  </si>
  <si>
    <t>1512010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</si>
  <si>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4. Коригування</t>
  </si>
  <si>
    <t>Експертне обстеження, капітальний ремонт, заміна ліфтів (Міська програма модернізації ліфтового господарства Чорноморської міської ради Одеської області на 2019 - 2025 роки)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</si>
  <si>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</si>
  <si>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</si>
  <si>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м. Чорномосрьк, вул. 1 Травня, 1</t>
  </si>
  <si>
    <t>Будівництво паркової зони біля головної КНС в м.Чорноморськ. Проектні роботи.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</si>
  <si>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області. Коригування</t>
  </si>
  <si>
    <t xml:space="preserve"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 </t>
  </si>
  <si>
    <t xml:space="preserve"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 </t>
  </si>
  <si>
    <t>Капітальні видатки, разом -</t>
  </si>
  <si>
    <t>в т.ч. за програмами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</si>
  <si>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</si>
  <si>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</si>
  <si>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</si>
  <si>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r>
  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/ </t>
    </r>
    <r>
      <rPr>
        <i/>
        <sz val="12"/>
        <rFont val="Times New Roman"/>
        <family val="1"/>
        <charset val="204"/>
      </rPr>
      <t>Капітальні видатки</t>
    </r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</si>
  <si>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ліфтів, гідроізоляція душових </t>
    </r>
    <r>
      <rPr>
        <sz val="12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вул.Олександрійська, 16 (розробка проектно-кошторисної документації стадії "РП" (Робочий проект))</t>
    </r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</si>
  <si>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фасаду, гідроізоляція душових </t>
    </r>
    <r>
      <rPr>
        <sz val="12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провул.Шкільний, 4-А (розробка проектно-кошторисної документації стадії "РП" (Робочий проект))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</si>
  <si>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2"/>
        <color indexed="8"/>
        <rFont val="Times New Roman"/>
        <family val="1"/>
        <charset val="204"/>
      </rPr>
      <t>вул.Данченка, 3-Б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</si>
  <si>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2"/>
        <color indexed="8"/>
        <rFont val="Times New Roman"/>
        <family val="1"/>
        <charset val="204"/>
      </rPr>
      <t>вул. Данченка, 3-Б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</si>
  <si>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2"/>
        <color indexed="8"/>
        <rFont val="Times New Roman"/>
        <family val="1"/>
        <charset val="204"/>
      </rPr>
      <t>проспект Миру, 35-Б (розробка пректно-кошторисної документації, експертиза)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</si>
  <si>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2"/>
        <color indexed="8"/>
        <rFont val="Times New Roman"/>
        <family val="1"/>
        <charset val="204"/>
      </rPr>
      <t>проспект Миру, 35-Г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</si>
  <si>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2"/>
        <color indexed="8"/>
        <rFont val="Times New Roman"/>
        <family val="1"/>
        <charset val="204"/>
      </rPr>
      <t>вул. 1 Травня, 2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</si>
  <si>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2"/>
        <color indexed="8"/>
        <rFont val="Times New Roman"/>
        <family val="1"/>
        <charset val="204"/>
      </rPr>
      <t>вул.1 Травня, 2 (розробка пректно-кошторисної документації, експертиза)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</si>
  <si>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вул.Данченка, 3-Б (2П)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</si>
  <si>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вул.Лазурна, 7 (1)</t>
    </r>
  </si>
  <si>
    <r>
      <t>Капітальний ремонт (заміна) ліфтів за адресою: м. Чорноморськ,</t>
    </r>
    <r>
      <rPr>
        <sz val="12"/>
        <color indexed="8"/>
        <rFont val="Times New Roman"/>
        <family val="1"/>
        <charset val="204"/>
      </rPr>
      <t xml:space="preserve"> пр.Миру, 28 (5п.)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</si>
  <si>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проспект Миру, 28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</si>
  <si>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проспект Миру, 35-Г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</si>
  <si>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вул.Олександрійська, 4-А (1)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</si>
  <si>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вул.Олександрійська, 10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</si>
  <si>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вул.Паркова, 36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</si>
  <si>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вул.Парусна, 10 (2)</t>
    </r>
  </si>
  <si>
    <r>
      <t>Капітальний ремонт (заміна) ліфтів за адресою: м. Чорноморськ,</t>
    </r>
    <r>
      <rPr>
        <sz val="12"/>
        <color indexed="8"/>
        <rFont val="Times New Roman"/>
        <family val="1"/>
        <charset val="204"/>
      </rPr>
      <t xml:space="preserve"> вул.Парусна, 16 (6п.)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</si>
  <si>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вул.1 Травня, 5 (1)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</si>
  <si>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2"/>
        <color indexed="8"/>
        <rFont val="Times New Roman"/>
        <family val="1"/>
        <charset val="204"/>
      </rPr>
      <t>проспект Миру, 3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</si>
  <si>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2"/>
        <color indexed="8"/>
        <rFont val="Times New Roman"/>
        <family val="1"/>
        <charset val="204"/>
      </rPr>
      <t>проспект Миру, 3а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</si>
  <si>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2"/>
        <color indexed="8"/>
        <rFont val="Times New Roman"/>
        <family val="1"/>
        <charset val="204"/>
      </rPr>
      <t>проспект Миру, 5а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</si>
  <si>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2"/>
        <color indexed="8"/>
        <rFont val="Times New Roman"/>
        <family val="1"/>
        <charset val="204"/>
      </rPr>
      <t>проспект Миру, 7</t>
    </r>
  </si>
  <si>
    <t>Виконано за звітний період, грн</t>
  </si>
  <si>
    <t>від    30.05. 2024  № 608 -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</si>
</sst>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  <xf numFmtId="0" fontId="15" fillId="0" borderId="0"/>
    <xf numFmtId="9" fontId="16" fillId="0" borderId="0" applyFont="0" applyFill="0" applyBorder="0" applyAlignment="0" applyProtection="0"/>
  </cellStyleXfs>
  <cellXfs count="76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12" fillId="0" borderId="5" xfId="5" applyFont="1" applyBorder="1" applyAlignment="1" applyProtection="1">
      <alignment horizontal="left"/>
    </xf>
    <xf numFmtId="0" fontId="11" fillId="0" borderId="0" xfId="5" applyFont="1" applyAlignment="1" applyProtection="1">
      <alignment horizontal="center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0" fontId="3" fillId="2" borderId="0" xfId="0" applyFont="1" applyFill="1"/>
    <xf numFmtId="49" fontId="3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quotePrefix="1" applyFont="1" applyFill="1" applyBorder="1" applyAlignment="1">
      <alignment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left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left" vertical="center" wrapText="1"/>
    </xf>
    <xf numFmtId="4" fontId="3" fillId="2" borderId="0" xfId="0" applyNumberFormat="1" applyFont="1" applyFill="1"/>
    <xf numFmtId="0" fontId="18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9" fontId="3" fillId="2" borderId="0" xfId="9" applyFont="1" applyFill="1" applyAlignment="1"/>
    <xf numFmtId="0" fontId="9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13" fillId="0" borderId="0" xfId="9" applyFont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18" fillId="2" borderId="3" xfId="0" quotePrefix="1" applyFont="1" applyFill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20" fillId="2" borderId="3" xfId="0" quotePrefix="1" applyFont="1" applyFill="1" applyBorder="1" applyAlignment="1">
      <alignment vertical="center" wrapText="1"/>
    </xf>
    <xf numFmtId="0" fontId="19" fillId="2" borderId="4" xfId="0" quotePrefix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horizontal="center"/>
    </xf>
    <xf numFmtId="0" fontId="22" fillId="0" borderId="0" xfId="0" applyFont="1"/>
    <xf numFmtId="165" fontId="3" fillId="2" borderId="0" xfId="0" applyNumberFormat="1" applyFont="1" applyFill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/>
    </xf>
    <xf numFmtId="3" fontId="19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9" fontId="13" fillId="0" borderId="0" xfId="9" applyFont="1" applyAlignment="1">
      <alignment horizontal="left"/>
    </xf>
    <xf numFmtId="0" fontId="2" fillId="2" borderId="3" xfId="4" applyFont="1" applyFill="1" applyBorder="1" applyAlignment="1">
      <alignment horizontal="center" wrapText="1"/>
    </xf>
    <xf numFmtId="0" fontId="2" fillId="2" borderId="4" xfId="4" applyFont="1" applyFill="1" applyBorder="1" applyAlignment="1">
      <alignment horizontal="center" wrapText="1"/>
    </xf>
    <xf numFmtId="0" fontId="11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3" fillId="0" borderId="0" xfId="9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17" fillId="0" borderId="6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2" fillId="2" borderId="3" xfId="4" applyFont="1" applyFill="1" applyBorder="1" applyAlignment="1">
      <alignment horizontal="center" vertical="center" wrapText="1"/>
    </xf>
    <xf numFmtId="0" fontId="2" fillId="2" borderId="4" xfId="4" applyFont="1" applyFill="1" applyBorder="1" applyAlignment="1">
      <alignment horizontal="center" vertical="center" wrapText="1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 xr:uid="{00000000-0005-0000-0000-000003000000}"/>
    <cellStyle name="Обычный 2" xfId="1" xr:uid="{00000000-0005-0000-0000-000004000000}"/>
    <cellStyle name="Обычный 2 2" xfId="6" xr:uid="{00000000-0005-0000-0000-000005000000}"/>
    <cellStyle name="Обычный 3" xfId="3" xr:uid="{00000000-0005-0000-0000-000006000000}"/>
    <cellStyle name="Обычный 9" xfId="8" xr:uid="{00000000-0005-0000-0000-000007000000}"/>
    <cellStyle name="Обычный_дод 3" xfId="4" xr:uid="{00000000-0005-0000-0000-000008000000}"/>
    <cellStyle name="Финансовый 2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7"/>
  <sheetViews>
    <sheetView tabSelected="1" view="pageBreakPreview" topLeftCell="B1" zoomScale="90" zoomScaleNormal="90" zoomScaleSheetLayoutView="90" workbookViewId="0">
      <selection activeCell="G3" sqref="G3:H3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5.5546875" style="3" customWidth="1"/>
    <col min="6" max="7" width="21.6640625" style="1" customWidth="1"/>
    <col min="8" max="8" width="21.33203125" style="2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9" customFormat="1">
      <c r="A1" s="8"/>
      <c r="D1" s="10"/>
      <c r="E1" s="11"/>
      <c r="F1" s="12"/>
      <c r="G1" s="70" t="s">
        <v>79</v>
      </c>
      <c r="H1" s="70"/>
    </row>
    <row r="2" spans="1:8" s="9" customFormat="1">
      <c r="A2" s="8"/>
      <c r="D2" s="10"/>
      <c r="E2" s="11"/>
      <c r="F2" s="13"/>
      <c r="G2" s="39" t="s">
        <v>64</v>
      </c>
      <c r="H2" s="42"/>
    </row>
    <row r="3" spans="1:8" s="9" customFormat="1">
      <c r="A3" s="8"/>
      <c r="D3" s="10"/>
      <c r="E3" s="11"/>
      <c r="G3" s="65" t="s">
        <v>144</v>
      </c>
      <c r="H3" s="65"/>
    </row>
    <row r="4" spans="1:8" s="4" customFormat="1" ht="21">
      <c r="A4" s="69" t="s">
        <v>80</v>
      </c>
      <c r="B4" s="69"/>
      <c r="C4" s="69"/>
      <c r="D4" s="69"/>
      <c r="E4" s="69"/>
      <c r="F4" s="69"/>
      <c r="G4" s="69"/>
      <c r="H4" s="69"/>
    </row>
    <row r="5" spans="1:8" s="4" customFormat="1" ht="21">
      <c r="A5" s="68">
        <v>1558900000</v>
      </c>
      <c r="B5" s="68"/>
      <c r="C5" s="5"/>
      <c r="D5" s="5"/>
      <c r="E5" s="5"/>
      <c r="F5" s="5"/>
      <c r="G5" s="5"/>
      <c r="H5" s="40"/>
    </row>
    <row r="6" spans="1:8" s="4" customFormat="1" ht="21">
      <c r="A6" s="6" t="s">
        <v>11</v>
      </c>
      <c r="B6" s="7"/>
      <c r="C6" s="5"/>
      <c r="D6" s="5"/>
      <c r="E6" s="5"/>
      <c r="F6" s="5"/>
      <c r="G6" s="5"/>
      <c r="H6" s="40"/>
    </row>
    <row r="7" spans="1:8" ht="59.4" customHeight="1">
      <c r="A7" s="71" t="s">
        <v>1</v>
      </c>
      <c r="B7" s="71" t="s">
        <v>2</v>
      </c>
      <c r="C7" s="71" t="s">
        <v>3</v>
      </c>
      <c r="D7" s="71" t="s">
        <v>4</v>
      </c>
      <c r="E7" s="71" t="s">
        <v>72</v>
      </c>
      <c r="F7" s="71" t="s">
        <v>78</v>
      </c>
      <c r="G7" s="71" t="s">
        <v>143</v>
      </c>
      <c r="H7" s="71" t="s">
        <v>0</v>
      </c>
    </row>
    <row r="8" spans="1:8" ht="47.4" customHeight="1">
      <c r="A8" s="72"/>
      <c r="B8" s="72"/>
      <c r="C8" s="72"/>
      <c r="D8" s="73"/>
      <c r="E8" s="73"/>
      <c r="F8" s="73"/>
      <c r="G8" s="73"/>
      <c r="H8" s="73"/>
    </row>
    <row r="9" spans="1:8">
      <c r="A9" s="32">
        <v>1</v>
      </c>
      <c r="B9" s="32">
        <v>2</v>
      </c>
      <c r="C9" s="32">
        <v>3</v>
      </c>
      <c r="D9" s="41">
        <v>4</v>
      </c>
      <c r="E9" s="41">
        <v>5</v>
      </c>
      <c r="F9" s="41">
        <v>6</v>
      </c>
      <c r="G9" s="41">
        <v>7</v>
      </c>
      <c r="H9" s="41">
        <v>8</v>
      </c>
    </row>
    <row r="10" spans="1:8" s="15" customFormat="1" ht="15.6">
      <c r="A10" s="14" t="s">
        <v>12</v>
      </c>
      <c r="B10" s="14"/>
      <c r="C10" s="14"/>
      <c r="D10" s="66" t="s">
        <v>40</v>
      </c>
      <c r="E10" s="67"/>
      <c r="F10" s="57">
        <f t="shared" ref="F10:G10" si="0">F11</f>
        <v>3410905</v>
      </c>
      <c r="G10" s="57">
        <f t="shared" si="0"/>
        <v>3011137.25</v>
      </c>
      <c r="H10" s="43">
        <f>G10/F10</f>
        <v>0.88279716087079529</v>
      </c>
    </row>
    <row r="11" spans="1:8" s="15" customFormat="1" ht="15.6">
      <c r="A11" s="14" t="s">
        <v>13</v>
      </c>
      <c r="B11" s="16"/>
      <c r="C11" s="16"/>
      <c r="D11" s="66" t="s">
        <v>40</v>
      </c>
      <c r="E11" s="67"/>
      <c r="F11" s="57">
        <f>F12+F16</f>
        <v>3410905</v>
      </c>
      <c r="G11" s="57">
        <f>G12+G16</f>
        <v>3011137.25</v>
      </c>
      <c r="H11" s="43">
        <f t="shared" ref="H11:H74" si="1">G11/F11</f>
        <v>0.88279716087079529</v>
      </c>
    </row>
    <row r="12" spans="1:8" s="15" customFormat="1" ht="31.2">
      <c r="A12" s="17" t="s">
        <v>48</v>
      </c>
      <c r="B12" s="17" t="s">
        <v>49</v>
      </c>
      <c r="C12" s="17" t="s">
        <v>15</v>
      </c>
      <c r="D12" s="46" t="s">
        <v>16</v>
      </c>
      <c r="E12" s="20" t="s">
        <v>24</v>
      </c>
      <c r="F12" s="58">
        <f>SUM(F13:F15)</f>
        <v>2134405</v>
      </c>
      <c r="G12" s="58">
        <f>SUM(G13:G15)</f>
        <v>1734637.25</v>
      </c>
      <c r="H12" s="44">
        <f t="shared" si="1"/>
        <v>0.81270295468760612</v>
      </c>
    </row>
    <row r="13" spans="1:8" s="15" customFormat="1" ht="93.6">
      <c r="A13" s="17"/>
      <c r="B13" s="17"/>
      <c r="C13" s="17"/>
      <c r="D13" s="47"/>
      <c r="E13" s="27" t="s">
        <v>81</v>
      </c>
      <c r="F13" s="58">
        <v>334805</v>
      </c>
      <c r="G13" s="58">
        <v>334804.25</v>
      </c>
      <c r="H13" s="44">
        <f t="shared" si="1"/>
        <v>0.99999775989008532</v>
      </c>
    </row>
    <row r="14" spans="1:8" s="15" customFormat="1" ht="93.6">
      <c r="A14" s="17"/>
      <c r="B14" s="17"/>
      <c r="C14" s="17"/>
      <c r="D14" s="47"/>
      <c r="E14" s="27" t="s">
        <v>82</v>
      </c>
      <c r="F14" s="58">
        <v>399600</v>
      </c>
      <c r="G14" s="58"/>
      <c r="H14" s="44">
        <f t="shared" si="1"/>
        <v>0</v>
      </c>
    </row>
    <row r="15" spans="1:8" s="15" customFormat="1" ht="78">
      <c r="A15" s="17"/>
      <c r="B15" s="17"/>
      <c r="C15" s="17"/>
      <c r="D15" s="47"/>
      <c r="E15" s="27" t="s">
        <v>83</v>
      </c>
      <c r="F15" s="58">
        <v>1400000</v>
      </c>
      <c r="G15" s="58">
        <v>1399833</v>
      </c>
      <c r="H15" s="44">
        <f t="shared" si="1"/>
        <v>0.99988071428571423</v>
      </c>
    </row>
    <row r="16" spans="1:8" s="15" customFormat="1" ht="109.2">
      <c r="A16" s="17" t="s">
        <v>73</v>
      </c>
      <c r="B16" s="17" t="s">
        <v>74</v>
      </c>
      <c r="C16" s="24" t="s">
        <v>65</v>
      </c>
      <c r="D16" s="19" t="s">
        <v>75</v>
      </c>
      <c r="E16" s="29" t="s">
        <v>119</v>
      </c>
      <c r="F16" s="58">
        <v>1276500</v>
      </c>
      <c r="G16" s="58">
        <v>1276500</v>
      </c>
      <c r="H16" s="44">
        <f t="shared" si="1"/>
        <v>1</v>
      </c>
    </row>
    <row r="17" spans="1:8" s="15" customFormat="1" ht="15.6">
      <c r="A17" s="14" t="s">
        <v>5</v>
      </c>
      <c r="B17" s="14"/>
      <c r="C17" s="14"/>
      <c r="D17" s="66" t="s">
        <v>84</v>
      </c>
      <c r="E17" s="67"/>
      <c r="F17" s="57">
        <f t="shared" ref="F17:G17" si="2">F18</f>
        <v>8876200</v>
      </c>
      <c r="G17" s="57">
        <f t="shared" si="2"/>
        <v>0</v>
      </c>
      <c r="H17" s="43">
        <f t="shared" si="1"/>
        <v>0</v>
      </c>
    </row>
    <row r="18" spans="1:8" s="15" customFormat="1" ht="15.6">
      <c r="A18" s="14" t="s">
        <v>6</v>
      </c>
      <c r="B18" s="16"/>
      <c r="C18" s="16"/>
      <c r="D18" s="66" t="s">
        <v>84</v>
      </c>
      <c r="E18" s="67"/>
      <c r="F18" s="57">
        <f>F19+F24+F28</f>
        <v>8876200</v>
      </c>
      <c r="G18" s="57">
        <f>G19+G24+G28</f>
        <v>0</v>
      </c>
      <c r="H18" s="43">
        <f t="shared" si="1"/>
        <v>0</v>
      </c>
    </row>
    <row r="19" spans="1:8" s="15" customFormat="1" ht="15.6">
      <c r="A19" s="17" t="s">
        <v>67</v>
      </c>
      <c r="B19" s="17" t="s">
        <v>68</v>
      </c>
      <c r="C19" s="17" t="s">
        <v>69</v>
      </c>
      <c r="D19" s="46" t="s">
        <v>70</v>
      </c>
      <c r="E19" s="20" t="s">
        <v>24</v>
      </c>
      <c r="F19" s="58">
        <f>SUM(F20:F23)</f>
        <v>3621430</v>
      </c>
      <c r="G19" s="58">
        <f>SUM(G20:G23)</f>
        <v>0</v>
      </c>
      <c r="H19" s="44">
        <f t="shared" si="1"/>
        <v>0</v>
      </c>
    </row>
    <row r="20" spans="1:8" s="15" customFormat="1" ht="62.4">
      <c r="A20" s="17"/>
      <c r="B20" s="17"/>
      <c r="C20" s="24"/>
      <c r="D20" s="48"/>
      <c r="E20" s="49" t="s">
        <v>85</v>
      </c>
      <c r="F20" s="59">
        <v>1071430</v>
      </c>
      <c r="G20" s="59"/>
      <c r="H20" s="44">
        <f t="shared" si="1"/>
        <v>0</v>
      </c>
    </row>
    <row r="21" spans="1:8" s="15" customFormat="1" ht="62.4">
      <c r="A21" s="17"/>
      <c r="B21" s="17"/>
      <c r="C21" s="24"/>
      <c r="D21" s="48"/>
      <c r="E21" s="49" t="s">
        <v>86</v>
      </c>
      <c r="F21" s="59">
        <v>1100000</v>
      </c>
      <c r="G21" s="59"/>
      <c r="H21" s="44">
        <f t="shared" si="1"/>
        <v>0</v>
      </c>
    </row>
    <row r="22" spans="1:8" s="15" customFormat="1" ht="78">
      <c r="A22" s="17"/>
      <c r="B22" s="17"/>
      <c r="C22" s="24"/>
      <c r="D22" s="48"/>
      <c r="E22" s="34" t="s">
        <v>87</v>
      </c>
      <c r="F22" s="59">
        <v>200000</v>
      </c>
      <c r="G22" s="59"/>
      <c r="H22" s="44">
        <f t="shared" si="1"/>
        <v>0</v>
      </c>
    </row>
    <row r="23" spans="1:8" s="15" customFormat="1" ht="62.4">
      <c r="A23" s="17"/>
      <c r="B23" s="17"/>
      <c r="C23" s="24"/>
      <c r="D23" s="48"/>
      <c r="E23" s="49" t="s">
        <v>88</v>
      </c>
      <c r="F23" s="59">
        <v>1250000</v>
      </c>
      <c r="G23" s="59"/>
      <c r="H23" s="44">
        <f t="shared" si="1"/>
        <v>0</v>
      </c>
    </row>
    <row r="24" spans="1:8" s="15" customFormat="1" ht="46.8">
      <c r="A24" s="17" t="s">
        <v>21</v>
      </c>
      <c r="B24" s="17" t="s">
        <v>22</v>
      </c>
      <c r="C24" s="17" t="s">
        <v>23</v>
      </c>
      <c r="D24" s="46" t="s">
        <v>51</v>
      </c>
      <c r="E24" s="20" t="s">
        <v>24</v>
      </c>
      <c r="F24" s="58">
        <f>SUM(F25:F27)</f>
        <v>2254770</v>
      </c>
      <c r="G24" s="58">
        <f>SUM(G25:G27)</f>
        <v>0</v>
      </c>
      <c r="H24" s="44">
        <f t="shared" si="1"/>
        <v>0</v>
      </c>
    </row>
    <row r="25" spans="1:8" s="15" customFormat="1" ht="46.8">
      <c r="A25" s="17"/>
      <c r="B25" s="17"/>
      <c r="C25" s="24"/>
      <c r="D25" s="48"/>
      <c r="E25" s="25" t="s">
        <v>89</v>
      </c>
      <c r="F25" s="59">
        <v>1173330</v>
      </c>
      <c r="G25" s="59"/>
      <c r="H25" s="44">
        <f t="shared" si="1"/>
        <v>0</v>
      </c>
    </row>
    <row r="26" spans="1:8" s="15" customFormat="1" ht="46.8">
      <c r="A26" s="17"/>
      <c r="B26" s="17"/>
      <c r="C26" s="24"/>
      <c r="D26" s="48"/>
      <c r="E26" s="25" t="s">
        <v>90</v>
      </c>
      <c r="F26" s="59">
        <v>888180</v>
      </c>
      <c r="G26" s="59"/>
      <c r="H26" s="44">
        <f t="shared" si="1"/>
        <v>0</v>
      </c>
    </row>
    <row r="27" spans="1:8" s="15" customFormat="1" ht="62.4">
      <c r="A27" s="17"/>
      <c r="B27" s="17"/>
      <c r="C27" s="24"/>
      <c r="D27" s="48"/>
      <c r="E27" s="25" t="s">
        <v>91</v>
      </c>
      <c r="F27" s="59">
        <v>193260</v>
      </c>
      <c r="G27" s="59"/>
      <c r="H27" s="44">
        <f t="shared" si="1"/>
        <v>0</v>
      </c>
    </row>
    <row r="28" spans="1:8" s="15" customFormat="1" ht="31.2">
      <c r="A28" s="17" t="s">
        <v>71</v>
      </c>
      <c r="B28" s="17" t="s">
        <v>42</v>
      </c>
      <c r="C28" s="24" t="s">
        <v>47</v>
      </c>
      <c r="D28" s="48" t="s">
        <v>43</v>
      </c>
      <c r="E28" s="20" t="s">
        <v>24</v>
      </c>
      <c r="F28" s="58">
        <f>SUM(F29:F31)</f>
        <v>3000000</v>
      </c>
      <c r="G28" s="58">
        <f>SUM(G29:G31)</f>
        <v>0</v>
      </c>
      <c r="H28" s="44">
        <f t="shared" si="1"/>
        <v>0</v>
      </c>
    </row>
    <row r="29" spans="1:8" s="15" customFormat="1" ht="46.8">
      <c r="A29" s="17"/>
      <c r="B29" s="17"/>
      <c r="C29" s="24"/>
      <c r="D29" s="48"/>
      <c r="E29" s="25" t="s">
        <v>92</v>
      </c>
      <c r="F29" s="59">
        <v>1400000</v>
      </c>
      <c r="G29" s="59"/>
      <c r="H29" s="44">
        <f t="shared" si="1"/>
        <v>0</v>
      </c>
    </row>
    <row r="30" spans="1:8" s="15" customFormat="1" ht="46.8">
      <c r="A30" s="17"/>
      <c r="B30" s="17"/>
      <c r="C30" s="24"/>
      <c r="D30" s="48"/>
      <c r="E30" s="25" t="s">
        <v>93</v>
      </c>
      <c r="F30" s="59">
        <v>900000</v>
      </c>
      <c r="G30" s="59"/>
      <c r="H30" s="44">
        <f t="shared" si="1"/>
        <v>0</v>
      </c>
    </row>
    <row r="31" spans="1:8" s="15" customFormat="1" ht="62.4">
      <c r="A31" s="17"/>
      <c r="B31" s="17"/>
      <c r="C31" s="24"/>
      <c r="D31" s="48"/>
      <c r="E31" s="25" t="s">
        <v>94</v>
      </c>
      <c r="F31" s="59">
        <v>700000</v>
      </c>
      <c r="G31" s="59"/>
      <c r="H31" s="44">
        <f t="shared" si="1"/>
        <v>0</v>
      </c>
    </row>
    <row r="32" spans="1:8" s="15" customFormat="1" ht="15.6">
      <c r="A32" s="14" t="s">
        <v>26</v>
      </c>
      <c r="B32" s="14"/>
      <c r="C32" s="14"/>
      <c r="D32" s="66" t="s">
        <v>95</v>
      </c>
      <c r="E32" s="67"/>
      <c r="F32" s="57">
        <f t="shared" ref="F32:G32" si="3">F33</f>
        <v>5399987</v>
      </c>
      <c r="G32" s="57">
        <f t="shared" si="3"/>
        <v>44307.24</v>
      </c>
      <c r="H32" s="43">
        <f t="shared" si="1"/>
        <v>8.2050641973767709E-3</v>
      </c>
    </row>
    <row r="33" spans="1:8" s="15" customFormat="1" ht="15.6">
      <c r="A33" s="14" t="s">
        <v>27</v>
      </c>
      <c r="B33" s="16"/>
      <c r="C33" s="16"/>
      <c r="D33" s="66" t="s">
        <v>95</v>
      </c>
      <c r="E33" s="67"/>
      <c r="F33" s="57">
        <f>F34+F47+F50</f>
        <v>5399987</v>
      </c>
      <c r="G33" s="57">
        <f>G34+G47+G50</f>
        <v>44307.24</v>
      </c>
      <c r="H33" s="43">
        <f t="shared" si="1"/>
        <v>8.2050641973767709E-3</v>
      </c>
    </row>
    <row r="34" spans="1:8" s="15" customFormat="1" ht="31.2">
      <c r="A34" s="17" t="s">
        <v>96</v>
      </c>
      <c r="B34" s="17" t="s">
        <v>52</v>
      </c>
      <c r="C34" s="24" t="s">
        <v>25</v>
      </c>
      <c r="D34" s="48" t="s">
        <v>28</v>
      </c>
      <c r="E34" s="20" t="s">
        <v>24</v>
      </c>
      <c r="F34" s="59">
        <f>F35+F39+F40+F41+F42+F43+F44+F45+F46</f>
        <v>4029487</v>
      </c>
      <c r="G34" s="59">
        <f>G35+G39+G40+G41+G42+G43+G44+G45+G46</f>
        <v>9246.6</v>
      </c>
      <c r="H34" s="44">
        <f t="shared" si="1"/>
        <v>2.2947337961383174E-3</v>
      </c>
    </row>
    <row r="35" spans="1:8" s="15" customFormat="1" ht="78">
      <c r="A35" s="17"/>
      <c r="B35" s="17"/>
      <c r="C35" s="24"/>
      <c r="D35" s="48"/>
      <c r="E35" s="19" t="s">
        <v>97</v>
      </c>
      <c r="F35" s="58">
        <f t="shared" ref="F35:G35" si="4">F36+F37+F38</f>
        <v>3044185</v>
      </c>
      <c r="G35" s="58">
        <f t="shared" si="4"/>
        <v>9246.6</v>
      </c>
      <c r="H35" s="44">
        <f t="shared" si="1"/>
        <v>3.0374632290744484E-3</v>
      </c>
    </row>
    <row r="36" spans="1:8" s="15" customFormat="1" ht="62.4">
      <c r="A36" s="17"/>
      <c r="B36" s="17"/>
      <c r="C36" s="24"/>
      <c r="D36" s="48"/>
      <c r="E36" s="23" t="s">
        <v>98</v>
      </c>
      <c r="F36" s="60">
        <v>973214</v>
      </c>
      <c r="G36" s="60"/>
      <c r="H36" s="44">
        <f t="shared" si="1"/>
        <v>0</v>
      </c>
    </row>
    <row r="37" spans="1:8" s="15" customFormat="1" ht="62.4">
      <c r="A37" s="17"/>
      <c r="B37" s="17"/>
      <c r="C37" s="24"/>
      <c r="D37" s="48"/>
      <c r="E37" s="23" t="s">
        <v>99</v>
      </c>
      <c r="F37" s="60">
        <v>1878462</v>
      </c>
      <c r="G37" s="60">
        <v>9246.6</v>
      </c>
      <c r="H37" s="44">
        <f t="shared" si="1"/>
        <v>4.9224312229898719E-3</v>
      </c>
    </row>
    <row r="38" spans="1:8" s="15" customFormat="1" ht="62.4">
      <c r="A38" s="17"/>
      <c r="B38" s="17"/>
      <c r="C38" s="24"/>
      <c r="D38" s="48"/>
      <c r="E38" s="23" t="s">
        <v>100</v>
      </c>
      <c r="F38" s="60">
        <v>192509</v>
      </c>
      <c r="G38" s="60"/>
      <c r="H38" s="44">
        <f t="shared" si="1"/>
        <v>0</v>
      </c>
    </row>
    <row r="39" spans="1:8" s="15" customFormat="1" ht="156">
      <c r="A39" s="17"/>
      <c r="B39" s="17"/>
      <c r="C39" s="24"/>
      <c r="D39" s="48"/>
      <c r="E39" s="19" t="s">
        <v>120</v>
      </c>
      <c r="F39" s="61">
        <f>158368.14+0.86</f>
        <v>158369</v>
      </c>
      <c r="G39" s="61"/>
      <c r="H39" s="44">
        <f t="shared" si="1"/>
        <v>0</v>
      </c>
    </row>
    <row r="40" spans="1:8" s="15" customFormat="1" ht="156">
      <c r="A40" s="17"/>
      <c r="B40" s="17"/>
      <c r="C40" s="24"/>
      <c r="D40" s="48"/>
      <c r="E40" s="19" t="s">
        <v>121</v>
      </c>
      <c r="F40" s="61">
        <f>166805.43+0.57</f>
        <v>166806</v>
      </c>
      <c r="G40" s="61"/>
      <c r="H40" s="44">
        <f t="shared" si="1"/>
        <v>0</v>
      </c>
    </row>
    <row r="41" spans="1:8" s="15" customFormat="1" ht="62.4">
      <c r="A41" s="17"/>
      <c r="B41" s="17"/>
      <c r="C41" s="24"/>
      <c r="D41" s="48"/>
      <c r="E41" s="33" t="s">
        <v>122</v>
      </c>
      <c r="F41" s="61">
        <v>182708</v>
      </c>
      <c r="G41" s="61"/>
      <c r="H41" s="44">
        <f t="shared" si="1"/>
        <v>0</v>
      </c>
    </row>
    <row r="42" spans="1:8" s="15" customFormat="1" ht="62.4">
      <c r="A42" s="17"/>
      <c r="B42" s="17"/>
      <c r="C42" s="24"/>
      <c r="D42" s="48"/>
      <c r="E42" s="19" t="s">
        <v>123</v>
      </c>
      <c r="F42" s="61">
        <v>13964</v>
      </c>
      <c r="G42" s="61"/>
      <c r="H42" s="44">
        <f t="shared" si="1"/>
        <v>0</v>
      </c>
    </row>
    <row r="43" spans="1:8" s="15" customFormat="1" ht="78">
      <c r="A43" s="17"/>
      <c r="B43" s="17"/>
      <c r="C43" s="24"/>
      <c r="D43" s="48"/>
      <c r="E43" s="33" t="s">
        <v>124</v>
      </c>
      <c r="F43" s="61">
        <v>151219</v>
      </c>
      <c r="G43" s="61"/>
      <c r="H43" s="44">
        <f t="shared" si="1"/>
        <v>0</v>
      </c>
    </row>
    <row r="44" spans="1:8" s="15" customFormat="1" ht="78">
      <c r="A44" s="17"/>
      <c r="B44" s="17"/>
      <c r="C44" s="24"/>
      <c r="D44" s="48"/>
      <c r="E44" s="33" t="s">
        <v>125</v>
      </c>
      <c r="F44" s="61">
        <v>151219</v>
      </c>
      <c r="G44" s="61"/>
      <c r="H44" s="44">
        <f t="shared" si="1"/>
        <v>0</v>
      </c>
    </row>
    <row r="45" spans="1:8" s="15" customFormat="1" ht="62.4">
      <c r="A45" s="17"/>
      <c r="B45" s="17"/>
      <c r="C45" s="24"/>
      <c r="D45" s="48"/>
      <c r="E45" s="19" t="s">
        <v>126</v>
      </c>
      <c r="F45" s="61">
        <v>13964</v>
      </c>
      <c r="G45" s="61"/>
      <c r="H45" s="44">
        <f t="shared" si="1"/>
        <v>0</v>
      </c>
    </row>
    <row r="46" spans="1:8" s="15" customFormat="1" ht="62.4">
      <c r="A46" s="17"/>
      <c r="B46" s="17"/>
      <c r="C46" s="24"/>
      <c r="D46" s="48"/>
      <c r="E46" s="33" t="s">
        <v>127</v>
      </c>
      <c r="F46" s="61">
        <v>147053</v>
      </c>
      <c r="G46" s="61"/>
      <c r="H46" s="44">
        <f t="shared" si="1"/>
        <v>0</v>
      </c>
    </row>
    <row r="47" spans="1:8" s="15" customFormat="1" ht="31.2">
      <c r="A47" s="17" t="s">
        <v>30</v>
      </c>
      <c r="B47" s="17" t="s">
        <v>31</v>
      </c>
      <c r="C47" s="24" t="s">
        <v>18</v>
      </c>
      <c r="D47" s="48" t="s">
        <v>32</v>
      </c>
      <c r="E47" s="20" t="s">
        <v>24</v>
      </c>
      <c r="F47" s="59">
        <f>F48</f>
        <v>495000</v>
      </c>
      <c r="G47" s="59">
        <f>G48</f>
        <v>35060.639999999999</v>
      </c>
      <c r="H47" s="44">
        <f t="shared" si="1"/>
        <v>7.0829575757575758E-2</v>
      </c>
    </row>
    <row r="48" spans="1:8" s="15" customFormat="1" ht="78">
      <c r="A48" s="17"/>
      <c r="B48" s="17"/>
      <c r="C48" s="24"/>
      <c r="D48" s="48"/>
      <c r="E48" s="19" t="s">
        <v>97</v>
      </c>
      <c r="F48" s="59">
        <v>495000</v>
      </c>
      <c r="G48" s="59">
        <f>G49</f>
        <v>35060.639999999999</v>
      </c>
      <c r="H48" s="44">
        <f t="shared" si="1"/>
        <v>7.0829575757575758E-2</v>
      </c>
    </row>
    <row r="49" spans="1:10" s="15" customFormat="1" ht="62.4">
      <c r="A49" s="21"/>
      <c r="B49" s="21"/>
      <c r="C49" s="28"/>
      <c r="D49" s="50"/>
      <c r="E49" s="23" t="s">
        <v>101</v>
      </c>
      <c r="F49" s="62">
        <v>495000</v>
      </c>
      <c r="G49" s="62">
        <v>35060.639999999999</v>
      </c>
      <c r="H49" s="44">
        <f t="shared" si="1"/>
        <v>7.0829575757575758E-2</v>
      </c>
      <c r="J49" s="30"/>
    </row>
    <row r="50" spans="1:10" s="15" customFormat="1" ht="15.6">
      <c r="A50" s="17" t="s">
        <v>33</v>
      </c>
      <c r="B50" s="17" t="s">
        <v>17</v>
      </c>
      <c r="C50" s="24" t="s">
        <v>18</v>
      </c>
      <c r="D50" s="48" t="s">
        <v>19</v>
      </c>
      <c r="E50" s="20" t="s">
        <v>24</v>
      </c>
      <c r="F50" s="59">
        <f>F51+F52</f>
        <v>875500</v>
      </c>
      <c r="G50" s="59">
        <f>G51+G52</f>
        <v>0</v>
      </c>
      <c r="H50" s="44">
        <f t="shared" si="1"/>
        <v>0</v>
      </c>
    </row>
    <row r="51" spans="1:10" s="15" customFormat="1" ht="31.2">
      <c r="A51" s="17"/>
      <c r="B51" s="17"/>
      <c r="C51" s="24"/>
      <c r="D51" s="19"/>
      <c r="E51" s="25" t="s">
        <v>102</v>
      </c>
      <c r="F51" s="59">
        <v>839500</v>
      </c>
      <c r="G51" s="59"/>
      <c r="H51" s="44">
        <f t="shared" si="1"/>
        <v>0</v>
      </c>
    </row>
    <row r="52" spans="1:10" s="15" customFormat="1" ht="15.6">
      <c r="A52" s="17"/>
      <c r="B52" s="17"/>
      <c r="C52" s="24"/>
      <c r="D52" s="19"/>
      <c r="E52" s="25" t="s">
        <v>14</v>
      </c>
      <c r="F52" s="58">
        <v>36000</v>
      </c>
      <c r="G52" s="58"/>
      <c r="H52" s="44">
        <f t="shared" si="1"/>
        <v>0</v>
      </c>
      <c r="J52" s="30"/>
    </row>
    <row r="53" spans="1:10" s="15" customFormat="1" ht="15.6">
      <c r="A53" s="14" t="s">
        <v>36</v>
      </c>
      <c r="B53" s="14"/>
      <c r="C53" s="14"/>
      <c r="D53" s="66" t="s">
        <v>103</v>
      </c>
      <c r="E53" s="67"/>
      <c r="F53" s="57">
        <f t="shared" ref="F53:G53" si="5">F54</f>
        <v>55317064</v>
      </c>
      <c r="G53" s="57">
        <f t="shared" si="5"/>
        <v>11908877.039999999</v>
      </c>
      <c r="H53" s="43">
        <f t="shared" si="1"/>
        <v>0.21528396807176894</v>
      </c>
    </row>
    <row r="54" spans="1:10" s="15" customFormat="1" ht="15.6">
      <c r="A54" s="14" t="s">
        <v>37</v>
      </c>
      <c r="B54" s="16"/>
      <c r="C54" s="16"/>
      <c r="D54" s="66" t="s">
        <v>103</v>
      </c>
      <c r="E54" s="67"/>
      <c r="F54" s="57">
        <f>F55+F56+F57+F70+F73+F77+F84</f>
        <v>55317064</v>
      </c>
      <c r="G54" s="57">
        <f>G55+G56+G57+G70+G73+G77+G84</f>
        <v>11908877.039999999</v>
      </c>
      <c r="H54" s="43">
        <f t="shared" si="1"/>
        <v>0.21528396807176894</v>
      </c>
    </row>
    <row r="55" spans="1:10" s="15" customFormat="1" ht="109.2">
      <c r="A55" s="17" t="s">
        <v>104</v>
      </c>
      <c r="B55" s="17" t="s">
        <v>49</v>
      </c>
      <c r="C55" s="24" t="s">
        <v>15</v>
      </c>
      <c r="D55" s="19" t="s">
        <v>16</v>
      </c>
      <c r="E55" s="25" t="s">
        <v>105</v>
      </c>
      <c r="F55" s="58">
        <v>1205627</v>
      </c>
      <c r="G55" s="58">
        <f>495522.15</f>
        <v>495522.15</v>
      </c>
      <c r="H55" s="44">
        <f t="shared" si="1"/>
        <v>0.41100784073349389</v>
      </c>
    </row>
    <row r="56" spans="1:10" s="15" customFormat="1" ht="31.2">
      <c r="A56" s="17" t="s">
        <v>53</v>
      </c>
      <c r="B56" s="17" t="s">
        <v>54</v>
      </c>
      <c r="C56" s="24" t="s">
        <v>18</v>
      </c>
      <c r="D56" s="19" t="s">
        <v>29</v>
      </c>
      <c r="E56" s="29" t="s">
        <v>76</v>
      </c>
      <c r="F56" s="58">
        <v>382750</v>
      </c>
      <c r="G56" s="58">
        <v>382749.55</v>
      </c>
      <c r="H56" s="44">
        <f t="shared" si="1"/>
        <v>0.99999882429784448</v>
      </c>
    </row>
    <row r="57" spans="1:10" s="15" customFormat="1" ht="31.2">
      <c r="A57" s="17" t="s">
        <v>55</v>
      </c>
      <c r="B57" s="17" t="s">
        <v>31</v>
      </c>
      <c r="C57" s="24" t="s">
        <v>18</v>
      </c>
      <c r="D57" s="19" t="s">
        <v>32</v>
      </c>
      <c r="E57" s="20" t="s">
        <v>24</v>
      </c>
      <c r="F57" s="58">
        <f>SUM(F58:F69)</f>
        <v>23415217</v>
      </c>
      <c r="G57" s="58">
        <f>SUM(G58:G69)</f>
        <v>3666824.02</v>
      </c>
      <c r="H57" s="44">
        <f t="shared" si="1"/>
        <v>0.15660004432160504</v>
      </c>
    </row>
    <row r="58" spans="1:10" s="15" customFormat="1" ht="46.8">
      <c r="A58" s="17"/>
      <c r="B58" s="17"/>
      <c r="C58" s="24"/>
      <c r="D58" s="48"/>
      <c r="E58" s="31" t="s">
        <v>128</v>
      </c>
      <c r="F58" s="58">
        <f>2056596.21+7494.74+0.05</f>
        <v>2064091</v>
      </c>
      <c r="G58" s="58">
        <v>1822862.84</v>
      </c>
      <c r="H58" s="44">
        <f t="shared" si="1"/>
        <v>0.88313104412547705</v>
      </c>
    </row>
    <row r="59" spans="1:10" s="15" customFormat="1" ht="46.8">
      <c r="A59" s="17"/>
      <c r="B59" s="17"/>
      <c r="C59" s="24"/>
      <c r="D59" s="48"/>
      <c r="E59" s="31" t="s">
        <v>129</v>
      </c>
      <c r="F59" s="58">
        <f>1499167.78+4111.79+0.43</f>
        <v>1503280</v>
      </c>
      <c r="G59" s="58"/>
      <c r="H59" s="44">
        <f t="shared" si="1"/>
        <v>0</v>
      </c>
    </row>
    <row r="60" spans="1:10" s="15" customFormat="1" ht="31.2">
      <c r="A60" s="17"/>
      <c r="B60" s="17"/>
      <c r="C60" s="24"/>
      <c r="D60" s="48"/>
      <c r="E60" s="31" t="s">
        <v>130</v>
      </c>
      <c r="F60" s="61">
        <v>1100020</v>
      </c>
      <c r="G60" s="61"/>
      <c r="H60" s="44">
        <f t="shared" si="1"/>
        <v>0</v>
      </c>
    </row>
    <row r="61" spans="1:10" s="15" customFormat="1" ht="46.8">
      <c r="A61" s="17"/>
      <c r="B61" s="17"/>
      <c r="C61" s="24"/>
      <c r="D61" s="48"/>
      <c r="E61" s="31" t="s">
        <v>131</v>
      </c>
      <c r="F61" s="61">
        <f>38956.27+2126763.13+0.6</f>
        <v>2165720</v>
      </c>
      <c r="G61" s="61">
        <v>38956.269999999997</v>
      </c>
      <c r="H61" s="44">
        <f t="shared" si="1"/>
        <v>1.7987676153888774E-2</v>
      </c>
    </row>
    <row r="62" spans="1:10" s="15" customFormat="1" ht="46.8">
      <c r="A62" s="17"/>
      <c r="B62" s="17"/>
      <c r="C62" s="24"/>
      <c r="D62" s="48"/>
      <c r="E62" s="31" t="s">
        <v>132</v>
      </c>
      <c r="F62" s="61">
        <f>1971768.08+7494.74+0.18</f>
        <v>1979263</v>
      </c>
      <c r="G62" s="61">
        <v>1805004.91</v>
      </c>
      <c r="H62" s="44">
        <f t="shared" si="1"/>
        <v>0.91195809248189852</v>
      </c>
    </row>
    <row r="63" spans="1:10" s="15" customFormat="1" ht="46.8">
      <c r="A63" s="17"/>
      <c r="B63" s="17"/>
      <c r="C63" s="24"/>
      <c r="D63" s="48"/>
      <c r="E63" s="31" t="s">
        <v>133</v>
      </c>
      <c r="F63" s="61">
        <f>1496810.5+4111.98+0.52</f>
        <v>1500923</v>
      </c>
      <c r="G63" s="61"/>
      <c r="H63" s="44">
        <f t="shared" si="1"/>
        <v>0</v>
      </c>
    </row>
    <row r="64" spans="1:10" s="15" customFormat="1" ht="46.8">
      <c r="A64" s="17"/>
      <c r="B64" s="17"/>
      <c r="C64" s="24"/>
      <c r="D64" s="48"/>
      <c r="E64" s="31" t="s">
        <v>134</v>
      </c>
      <c r="F64" s="61">
        <f>1496069.17+4111.98+0.85</f>
        <v>1500182</v>
      </c>
      <c r="G64" s="61"/>
      <c r="H64" s="44">
        <f t="shared" si="1"/>
        <v>0</v>
      </c>
    </row>
    <row r="65" spans="1:10" s="15" customFormat="1" ht="46.8">
      <c r="A65" s="17"/>
      <c r="B65" s="17"/>
      <c r="C65" s="24"/>
      <c r="D65" s="48"/>
      <c r="E65" s="31" t="s">
        <v>135</v>
      </c>
      <c r="F65" s="61">
        <f>1499053.98+4111.79+0.23</f>
        <v>1503166</v>
      </c>
      <c r="G65" s="61"/>
      <c r="H65" s="44">
        <f t="shared" si="1"/>
        <v>0</v>
      </c>
    </row>
    <row r="66" spans="1:10" s="15" customFormat="1" ht="46.8">
      <c r="A66" s="17"/>
      <c r="B66" s="17"/>
      <c r="C66" s="24"/>
      <c r="D66" s="48"/>
      <c r="E66" s="31" t="s">
        <v>136</v>
      </c>
      <c r="F66" s="61">
        <f>1444898.12+3747.36+0.52</f>
        <v>1448646.0000000002</v>
      </c>
      <c r="G66" s="61"/>
      <c r="H66" s="44">
        <f t="shared" si="1"/>
        <v>0</v>
      </c>
    </row>
    <row r="67" spans="1:10" s="15" customFormat="1" ht="31.2">
      <c r="A67" s="17"/>
      <c r="B67" s="17"/>
      <c r="C67" s="24"/>
      <c r="D67" s="48"/>
      <c r="E67" s="31" t="s">
        <v>137</v>
      </c>
      <c r="F67" s="61">
        <v>1100020</v>
      </c>
      <c r="G67" s="61"/>
      <c r="H67" s="44">
        <f t="shared" si="1"/>
        <v>0</v>
      </c>
    </row>
    <row r="68" spans="1:10" s="15" customFormat="1" ht="46.8">
      <c r="A68" s="17"/>
      <c r="B68" s="17"/>
      <c r="C68" s="24"/>
      <c r="D68" s="48"/>
      <c r="E68" s="31" t="s">
        <v>138</v>
      </c>
      <c r="F68" s="61">
        <f>1449158.58+3747.36+0.06</f>
        <v>1452906.0000000002</v>
      </c>
      <c r="G68" s="61"/>
      <c r="H68" s="44">
        <f t="shared" si="1"/>
        <v>0</v>
      </c>
    </row>
    <row r="69" spans="1:10" s="15" customFormat="1" ht="62.4">
      <c r="A69" s="17"/>
      <c r="B69" s="17"/>
      <c r="C69" s="24"/>
      <c r="D69" s="48"/>
      <c r="E69" s="19" t="s">
        <v>106</v>
      </c>
      <c r="F69" s="61">
        <f>6097000</f>
        <v>6097000</v>
      </c>
      <c r="G69" s="61"/>
      <c r="H69" s="44">
        <f t="shared" si="1"/>
        <v>0</v>
      </c>
    </row>
    <row r="70" spans="1:10" s="15" customFormat="1" ht="62.4">
      <c r="A70" s="18">
        <v>1516050</v>
      </c>
      <c r="B70" s="24" t="s">
        <v>107</v>
      </c>
      <c r="C70" s="24" t="s">
        <v>18</v>
      </c>
      <c r="D70" s="19" t="s">
        <v>108</v>
      </c>
      <c r="E70" s="20" t="s">
        <v>24</v>
      </c>
      <c r="F70" s="61">
        <f>F71+F72</f>
        <v>2439154</v>
      </c>
      <c r="G70" s="61">
        <f>G71+G72</f>
        <v>0</v>
      </c>
      <c r="H70" s="44">
        <f t="shared" si="1"/>
        <v>0</v>
      </c>
    </row>
    <row r="71" spans="1:10" s="15" customFormat="1" ht="46.8">
      <c r="A71" s="17"/>
      <c r="B71" s="17"/>
      <c r="C71" s="24"/>
      <c r="D71" s="48"/>
      <c r="E71" s="33" t="s">
        <v>109</v>
      </c>
      <c r="F71" s="61">
        <v>1244281</v>
      </c>
      <c r="G71" s="61"/>
      <c r="H71" s="44">
        <f t="shared" si="1"/>
        <v>0</v>
      </c>
    </row>
    <row r="72" spans="1:10" s="15" customFormat="1" ht="62.4">
      <c r="A72" s="17"/>
      <c r="B72" s="17"/>
      <c r="C72" s="24"/>
      <c r="D72" s="48"/>
      <c r="E72" s="33" t="s">
        <v>66</v>
      </c>
      <c r="F72" s="61">
        <v>1194873</v>
      </c>
      <c r="G72" s="61"/>
      <c r="H72" s="44">
        <f t="shared" si="1"/>
        <v>0</v>
      </c>
    </row>
    <row r="73" spans="1:10" s="15" customFormat="1" ht="31.2">
      <c r="A73" s="18">
        <v>1517370</v>
      </c>
      <c r="B73" s="24" t="s">
        <v>56</v>
      </c>
      <c r="C73" s="24" t="s">
        <v>20</v>
      </c>
      <c r="D73" s="19" t="s">
        <v>38</v>
      </c>
      <c r="E73" s="20" t="s">
        <v>24</v>
      </c>
      <c r="F73" s="61">
        <f>SUM(F74:F76)</f>
        <v>7820447</v>
      </c>
      <c r="G73" s="61">
        <f>SUM(G74:G76)</f>
        <v>0</v>
      </c>
      <c r="H73" s="44">
        <f t="shared" si="1"/>
        <v>0</v>
      </c>
    </row>
    <row r="74" spans="1:10" s="15" customFormat="1" ht="31.2">
      <c r="A74" s="17"/>
      <c r="B74" s="17"/>
      <c r="C74" s="24"/>
      <c r="D74" s="48"/>
      <c r="E74" s="31" t="s">
        <v>39</v>
      </c>
      <c r="F74" s="61">
        <v>7664771</v>
      </c>
      <c r="G74" s="61"/>
      <c r="H74" s="44">
        <f t="shared" si="1"/>
        <v>0</v>
      </c>
    </row>
    <row r="75" spans="1:10" s="15" customFormat="1" ht="31.2">
      <c r="A75" s="17"/>
      <c r="B75" s="17"/>
      <c r="C75" s="24"/>
      <c r="D75" s="48"/>
      <c r="E75" s="31" t="s">
        <v>110</v>
      </c>
      <c r="F75" s="61">
        <v>37107</v>
      </c>
      <c r="G75" s="61"/>
      <c r="H75" s="44">
        <f t="shared" ref="H75:H95" si="6">G75/F75</f>
        <v>0</v>
      </c>
      <c r="J75" s="30"/>
    </row>
    <row r="76" spans="1:10" s="15" customFormat="1" ht="62.4">
      <c r="A76" s="17"/>
      <c r="B76" s="17"/>
      <c r="C76" s="24"/>
      <c r="D76" s="48"/>
      <c r="E76" s="25" t="s">
        <v>111</v>
      </c>
      <c r="F76" s="61">
        <v>118569</v>
      </c>
      <c r="G76" s="61"/>
      <c r="H76" s="44">
        <f t="shared" si="6"/>
        <v>0</v>
      </c>
    </row>
    <row r="77" spans="1:10" s="15" customFormat="1" ht="15.6">
      <c r="A77" s="17" t="s">
        <v>57</v>
      </c>
      <c r="B77" s="17" t="s">
        <v>58</v>
      </c>
      <c r="C77" s="24" t="s">
        <v>34</v>
      </c>
      <c r="D77" s="19" t="s">
        <v>35</v>
      </c>
      <c r="E77" s="20" t="s">
        <v>24</v>
      </c>
      <c r="F77" s="61">
        <f>SUM(F78:F83)</f>
        <v>7720091</v>
      </c>
      <c r="G77" s="61">
        <f>SUM(G78:G83)</f>
        <v>2061516.82</v>
      </c>
      <c r="H77" s="44">
        <f t="shared" si="6"/>
        <v>0.2670327098475912</v>
      </c>
    </row>
    <row r="78" spans="1:10" s="15" customFormat="1" ht="46.8">
      <c r="A78" s="17"/>
      <c r="B78" s="17"/>
      <c r="C78" s="24"/>
      <c r="D78" s="48"/>
      <c r="E78" s="19" t="s">
        <v>139</v>
      </c>
      <c r="F78" s="61">
        <v>15339</v>
      </c>
      <c r="G78" s="61"/>
      <c r="H78" s="44">
        <f t="shared" si="6"/>
        <v>0</v>
      </c>
    </row>
    <row r="79" spans="1:10" s="15" customFormat="1" ht="46.8">
      <c r="A79" s="17"/>
      <c r="B79" s="17"/>
      <c r="C79" s="24"/>
      <c r="D79" s="48"/>
      <c r="E79" s="19" t="s">
        <v>140</v>
      </c>
      <c r="F79" s="61">
        <v>73574</v>
      </c>
      <c r="G79" s="61"/>
      <c r="H79" s="44">
        <f t="shared" si="6"/>
        <v>0</v>
      </c>
    </row>
    <row r="80" spans="1:10" s="15" customFormat="1" ht="46.8">
      <c r="A80" s="17"/>
      <c r="B80" s="17"/>
      <c r="C80" s="24"/>
      <c r="D80" s="48"/>
      <c r="E80" s="19" t="s">
        <v>141</v>
      </c>
      <c r="F80" s="61">
        <v>14952</v>
      </c>
      <c r="G80" s="61"/>
      <c r="H80" s="44">
        <f t="shared" si="6"/>
        <v>0</v>
      </c>
    </row>
    <row r="81" spans="1:9" s="15" customFormat="1" ht="46.8">
      <c r="A81" s="17"/>
      <c r="B81" s="17"/>
      <c r="C81" s="24"/>
      <c r="D81" s="48"/>
      <c r="E81" s="19" t="s">
        <v>142</v>
      </c>
      <c r="F81" s="61">
        <v>17357</v>
      </c>
      <c r="G81" s="61"/>
      <c r="H81" s="44">
        <f t="shared" si="6"/>
        <v>0</v>
      </c>
      <c r="I81" s="30"/>
    </row>
    <row r="82" spans="1:9" s="15" customFormat="1" ht="78">
      <c r="A82" s="17"/>
      <c r="B82" s="17"/>
      <c r="C82" s="24"/>
      <c r="D82" s="48"/>
      <c r="E82" s="31" t="s">
        <v>59</v>
      </c>
      <c r="F82" s="61">
        <v>4787741</v>
      </c>
      <c r="G82" s="61">
        <v>2061516.82</v>
      </c>
      <c r="H82" s="44">
        <f t="shared" si="6"/>
        <v>0.43058236024045582</v>
      </c>
    </row>
    <row r="83" spans="1:9" s="15" customFormat="1" ht="62.4">
      <c r="A83" s="17"/>
      <c r="B83" s="17"/>
      <c r="C83" s="24"/>
      <c r="D83" s="48"/>
      <c r="E83" s="31" t="s">
        <v>112</v>
      </c>
      <c r="F83" s="61">
        <v>2811128</v>
      </c>
      <c r="G83" s="61"/>
      <c r="H83" s="44">
        <f t="shared" si="6"/>
        <v>0</v>
      </c>
    </row>
    <row r="84" spans="1:9" s="15" customFormat="1" ht="31.2">
      <c r="A84" s="17" t="s">
        <v>41</v>
      </c>
      <c r="B84" s="17" t="s">
        <v>42</v>
      </c>
      <c r="C84" s="24" t="s">
        <v>47</v>
      </c>
      <c r="D84" s="19" t="s">
        <v>43</v>
      </c>
      <c r="E84" s="20" t="s">
        <v>24</v>
      </c>
      <c r="F84" s="61">
        <f>SUM(F85:F87)</f>
        <v>12333778</v>
      </c>
      <c r="G84" s="61">
        <f>SUM(G85:G87)</f>
        <v>5302264.5</v>
      </c>
      <c r="H84" s="44">
        <f t="shared" si="6"/>
        <v>0.42989783827793887</v>
      </c>
    </row>
    <row r="85" spans="1:9" s="15" customFormat="1" ht="93.6">
      <c r="A85" s="17"/>
      <c r="B85" s="17"/>
      <c r="C85" s="24"/>
      <c r="D85" s="48"/>
      <c r="E85" s="31" t="s">
        <v>113</v>
      </c>
      <c r="F85" s="58">
        <v>3707457</v>
      </c>
      <c r="G85" s="58">
        <v>3575938.72</v>
      </c>
      <c r="H85" s="44">
        <f t="shared" si="6"/>
        <v>0.96452601338329758</v>
      </c>
    </row>
    <row r="86" spans="1:9" s="15" customFormat="1" ht="78">
      <c r="A86" s="17"/>
      <c r="B86" s="17"/>
      <c r="C86" s="24"/>
      <c r="D86" s="19"/>
      <c r="E86" s="31" t="s">
        <v>60</v>
      </c>
      <c r="F86" s="61">
        <v>1520477</v>
      </c>
      <c r="G86" s="61">
        <v>1238271.78</v>
      </c>
      <c r="H86" s="44">
        <f t="shared" si="6"/>
        <v>0.81439691623089339</v>
      </c>
    </row>
    <row r="87" spans="1:9" s="15" customFormat="1" ht="93.6">
      <c r="A87" s="17"/>
      <c r="B87" s="17"/>
      <c r="C87" s="24"/>
      <c r="D87" s="19"/>
      <c r="E87" s="19" t="s">
        <v>77</v>
      </c>
      <c r="F87" s="61">
        <v>7105844</v>
      </c>
      <c r="G87" s="61">
        <v>488054</v>
      </c>
      <c r="H87" s="44">
        <f t="shared" si="6"/>
        <v>6.8683466735267484E-2</v>
      </c>
    </row>
    <row r="88" spans="1:9" s="15" customFormat="1" ht="15.6">
      <c r="A88" s="26" t="s">
        <v>7</v>
      </c>
      <c r="B88" s="17" t="s">
        <v>50</v>
      </c>
      <c r="C88" s="17" t="s">
        <v>50</v>
      </c>
      <c r="D88" s="74" t="s">
        <v>61</v>
      </c>
      <c r="E88" s="75"/>
      <c r="F88" s="57">
        <f>F89</f>
        <v>16552000</v>
      </c>
      <c r="G88" s="57">
        <f>G89</f>
        <v>13890000</v>
      </c>
      <c r="H88" s="43">
        <f t="shared" si="6"/>
        <v>0.83917351377477045</v>
      </c>
    </row>
    <row r="89" spans="1:9" s="15" customFormat="1" ht="15.6">
      <c r="A89" s="26" t="s">
        <v>8</v>
      </c>
      <c r="B89" s="17" t="s">
        <v>50</v>
      </c>
      <c r="C89" s="17" t="s">
        <v>50</v>
      </c>
      <c r="D89" s="74" t="s">
        <v>61</v>
      </c>
      <c r="E89" s="75"/>
      <c r="F89" s="57">
        <f>F90</f>
        <v>16552000</v>
      </c>
      <c r="G89" s="57">
        <f>G90</f>
        <v>13890000</v>
      </c>
      <c r="H89" s="43">
        <f t="shared" si="6"/>
        <v>0.83917351377477045</v>
      </c>
    </row>
    <row r="90" spans="1:9" s="15" customFormat="1" ht="46.8">
      <c r="A90" s="17" t="s">
        <v>62</v>
      </c>
      <c r="B90" s="18" t="s">
        <v>63</v>
      </c>
      <c r="C90" s="35" t="s">
        <v>9</v>
      </c>
      <c r="D90" s="25" t="s">
        <v>44</v>
      </c>
      <c r="E90" s="25" t="s">
        <v>114</v>
      </c>
      <c r="F90" s="58">
        <f>F92+F93+F94</f>
        <v>16552000</v>
      </c>
      <c r="G90" s="58">
        <f>G92+G93+G94</f>
        <v>13890000</v>
      </c>
      <c r="H90" s="44">
        <f t="shared" si="6"/>
        <v>0.83917351377477045</v>
      </c>
    </row>
    <row r="91" spans="1:9" s="15" customFormat="1" ht="15.6">
      <c r="A91" s="17"/>
      <c r="B91" s="18"/>
      <c r="C91" s="35"/>
      <c r="D91" s="25"/>
      <c r="E91" s="25" t="s">
        <v>115</v>
      </c>
      <c r="F91" s="63"/>
      <c r="G91" s="63"/>
      <c r="H91" s="44"/>
    </row>
    <row r="92" spans="1:9" s="15" customFormat="1" ht="93.6">
      <c r="A92" s="21"/>
      <c r="B92" s="21"/>
      <c r="C92" s="22"/>
      <c r="D92" s="23"/>
      <c r="E92" s="51" t="s">
        <v>116</v>
      </c>
      <c r="F92" s="63">
        <f>1300000+6800000+1902000</f>
        <v>10002000</v>
      </c>
      <c r="G92" s="63">
        <v>7340000</v>
      </c>
      <c r="H92" s="45">
        <f t="shared" si="6"/>
        <v>0.73385322935412922</v>
      </c>
    </row>
    <row r="93" spans="1:9" s="15" customFormat="1" ht="62.4">
      <c r="A93" s="21"/>
      <c r="B93" s="21"/>
      <c r="C93" s="22"/>
      <c r="D93" s="23"/>
      <c r="E93" s="51" t="s">
        <v>117</v>
      </c>
      <c r="F93" s="63">
        <v>5000000</v>
      </c>
      <c r="G93" s="63">
        <v>5000000</v>
      </c>
      <c r="H93" s="45">
        <f t="shared" si="6"/>
        <v>1</v>
      </c>
    </row>
    <row r="94" spans="1:9" s="15" customFormat="1" ht="46.8">
      <c r="A94" s="21"/>
      <c r="B94" s="21"/>
      <c r="C94" s="22"/>
      <c r="D94" s="23"/>
      <c r="E94" s="51" t="s">
        <v>118</v>
      </c>
      <c r="F94" s="63">
        <v>1550000</v>
      </c>
      <c r="G94" s="63">
        <v>1550000</v>
      </c>
      <c r="H94" s="45">
        <f t="shared" si="6"/>
        <v>1</v>
      </c>
    </row>
    <row r="95" spans="1:9" s="15" customFormat="1" ht="15.6">
      <c r="A95" s="36"/>
      <c r="B95" s="16"/>
      <c r="C95" s="16"/>
      <c r="D95" s="37"/>
      <c r="E95" s="38" t="s">
        <v>10</v>
      </c>
      <c r="F95" s="64">
        <f>F10+F17+F32+F53+F88</f>
        <v>89556156</v>
      </c>
      <c r="G95" s="64">
        <f>G10+G17+G32+G53+G88</f>
        <v>28854321.530000001</v>
      </c>
      <c r="H95" s="43">
        <f t="shared" si="6"/>
        <v>0.32219249707412634</v>
      </c>
    </row>
    <row r="96" spans="1:9" s="15" customFormat="1" ht="15.6">
      <c r="B96" s="52"/>
      <c r="C96" s="52"/>
      <c r="E96" s="53"/>
      <c r="F96" s="54"/>
      <c r="G96" s="54"/>
      <c r="H96" s="56"/>
    </row>
    <row r="97" spans="1:8" s="15" customFormat="1">
      <c r="A97" s="55"/>
      <c r="D97" s="15" t="s">
        <v>45</v>
      </c>
      <c r="F97" s="15" t="s">
        <v>46</v>
      </c>
      <c r="H97" s="56"/>
    </row>
  </sheetData>
  <customSheetViews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1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4"/>
    </customSheetView>
  </customSheetViews>
  <mergeCells count="21">
    <mergeCell ref="D32:E32"/>
    <mergeCell ref="D33:E33"/>
    <mergeCell ref="D54:E54"/>
    <mergeCell ref="D88:E88"/>
    <mergeCell ref="D89:E89"/>
    <mergeCell ref="D53:E53"/>
    <mergeCell ref="A4:H4"/>
    <mergeCell ref="G1:H1"/>
    <mergeCell ref="A7:A8"/>
    <mergeCell ref="B7:B8"/>
    <mergeCell ref="C7:C8"/>
    <mergeCell ref="D7:D8"/>
    <mergeCell ref="E7:E8"/>
    <mergeCell ref="F7:F8"/>
    <mergeCell ref="G7:G8"/>
    <mergeCell ref="H7:H8"/>
    <mergeCell ref="D10:E10"/>
    <mergeCell ref="D11:E11"/>
    <mergeCell ref="A5:B5"/>
    <mergeCell ref="D17:E17"/>
    <mergeCell ref="D18:E18"/>
  </mergeCells>
  <pageMargins left="0.59055118110236227" right="0.59055118110236227" top="0.59055118110236227" bottom="0.59055118110236227" header="0.19685039370078741" footer="0.19685039370078741"/>
  <pageSetup paperSize="9" scale="41" fitToHeight="37" orientation="portrait" r:id="rId5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1кв 2024</vt:lpstr>
      <vt:lpstr>'1кв 2024'!Заголовки_для_друку</vt:lpstr>
      <vt:lpstr>'1кв 2024'!Область_друку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2024-01-11T11:22:23Z</cp:lastPrinted>
  <dcterms:created xsi:type="dcterms:W3CDTF">2019-04-10T18:00:09Z</dcterms:created>
  <dcterms:modified xsi:type="dcterms:W3CDTF">2024-05-30T13:20:43Z</dcterms:modified>
</cp:coreProperties>
</file>