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mc:AlternateContent xmlns:mc="http://schemas.openxmlformats.org/markup-compatibility/2006">
    <mc:Choice Requires="x15">
      <x15ac:absPath xmlns:x15ac="http://schemas.microsoft.com/office/spreadsheetml/2010/11/ac" url="Z:\Оксана документы\1 ДОКУМЕНТИ\8 созыв\47 сесія 29.05.2024\№608 Виконання бюджету 1 квартал 24 р\"/>
    </mc:Choice>
  </mc:AlternateContent>
  <xr:revisionPtr revIDLastSave="0" documentId="13_ncr:1_{DDB8AF7C-E08C-4745-B735-438C5449BA40}" xr6:coauthVersionLast="47" xr6:coauthVersionMax="47" xr10:uidLastSave="{00000000-0000-0000-0000-000000000000}"/>
  <bookViews>
    <workbookView xWindow="-108" yWindow="-108" windowWidth="23256" windowHeight="12576" xr2:uid="{00000000-000D-0000-FFFF-FFFF00000000}"/>
  </bookViews>
  <sheets>
    <sheet name="2024" sheetId="11" r:id="rId1"/>
  </sheets>
  <definedNames>
    <definedName name="_xlnm._FilterDatabase" localSheetId="0" hidden="1">'2024'!$A$5:$K$141</definedName>
    <definedName name="_xlnm.Print_Titles" localSheetId="0">'2024'!$9:$11</definedName>
    <definedName name="_xlnm.Print_Area" localSheetId="0">'2024'!$A$1:$Q$139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28" i="11" l="1"/>
  <c r="O128" i="11"/>
  <c r="M128" i="11"/>
  <c r="M110" i="11" l="1"/>
  <c r="M131" i="11" l="1"/>
  <c r="N136" i="11" l="1"/>
  <c r="M136" i="11"/>
  <c r="O135" i="11"/>
  <c r="N135" i="11"/>
  <c r="M135" i="11"/>
  <c r="O134" i="11"/>
  <c r="N134" i="11"/>
  <c r="M134" i="11"/>
  <c r="O133" i="11"/>
  <c r="N133" i="11"/>
  <c r="M133" i="11"/>
  <c r="O132" i="11"/>
  <c r="N132" i="11"/>
  <c r="M132" i="11"/>
  <c r="N131" i="11"/>
  <c r="L131" i="11" s="1"/>
  <c r="O130" i="11"/>
  <c r="N130" i="11"/>
  <c r="M130" i="11"/>
  <c r="N129" i="11"/>
  <c r="M129" i="11"/>
  <c r="L128" i="11"/>
  <c r="N127" i="11"/>
  <c r="M127" i="11"/>
  <c r="O126" i="11"/>
  <c r="N126" i="11"/>
  <c r="M126" i="11"/>
  <c r="O125" i="11"/>
  <c r="N125" i="11"/>
  <c r="M125" i="11"/>
  <c r="O124" i="11"/>
  <c r="N124" i="11"/>
  <c r="M124" i="11"/>
  <c r="O123" i="11"/>
  <c r="N123" i="11"/>
  <c r="M123" i="11"/>
  <c r="O122" i="11"/>
  <c r="N122" i="11"/>
  <c r="M122" i="11"/>
  <c r="O121" i="11"/>
  <c r="N121" i="11"/>
  <c r="M121" i="11"/>
  <c r="M120" i="11"/>
  <c r="O119" i="11"/>
  <c r="N119" i="11"/>
  <c r="M119" i="11"/>
  <c r="O118" i="11"/>
  <c r="N118" i="11"/>
  <c r="M118" i="11"/>
  <c r="N117" i="11"/>
  <c r="M117" i="11"/>
  <c r="O116" i="11"/>
  <c r="N116" i="11"/>
  <c r="M116" i="11"/>
  <c r="N115" i="11"/>
  <c r="O114" i="11"/>
  <c r="N114" i="11"/>
  <c r="M114" i="11"/>
  <c r="O113" i="11"/>
  <c r="N113" i="11"/>
  <c r="M113" i="11"/>
  <c r="N112" i="11"/>
  <c r="M112" i="11"/>
  <c r="N111" i="11"/>
  <c r="M111" i="11"/>
  <c r="N137" i="11" l="1"/>
  <c r="K136" i="11"/>
  <c r="J136" i="11"/>
  <c r="I136" i="11"/>
  <c r="K135" i="11"/>
  <c r="J135" i="11"/>
  <c r="I135" i="11"/>
  <c r="K134" i="11"/>
  <c r="J134" i="11"/>
  <c r="I134" i="11"/>
  <c r="K133" i="11"/>
  <c r="J133" i="11"/>
  <c r="I133" i="11"/>
  <c r="K132" i="11"/>
  <c r="J132" i="11"/>
  <c r="I132" i="11"/>
  <c r="K130" i="11"/>
  <c r="J130" i="11"/>
  <c r="K129" i="11"/>
  <c r="J129" i="11"/>
  <c r="I129" i="11"/>
  <c r="J128" i="11"/>
  <c r="H128" i="11"/>
  <c r="Q128" i="11" s="1"/>
  <c r="K127" i="11"/>
  <c r="J127" i="11"/>
  <c r="I127" i="11"/>
  <c r="K126" i="11"/>
  <c r="J126" i="11"/>
  <c r="I126" i="11"/>
  <c r="K125" i="11"/>
  <c r="J125" i="11"/>
  <c r="I125" i="11"/>
  <c r="K124" i="11"/>
  <c r="J124" i="11"/>
  <c r="I124" i="11"/>
  <c r="K123" i="11"/>
  <c r="J123" i="11"/>
  <c r="I123" i="11"/>
  <c r="K122" i="11"/>
  <c r="J122" i="11"/>
  <c r="I122" i="11"/>
  <c r="K121" i="11"/>
  <c r="J121" i="11"/>
  <c r="I121" i="11"/>
  <c r="I120" i="11"/>
  <c r="K119" i="11"/>
  <c r="J119" i="11"/>
  <c r="I119" i="11"/>
  <c r="K118" i="11"/>
  <c r="J118" i="11"/>
  <c r="K117" i="11"/>
  <c r="J117" i="11"/>
  <c r="K115" i="11"/>
  <c r="J115" i="11"/>
  <c r="K114" i="11"/>
  <c r="J114" i="11"/>
  <c r="K113" i="11"/>
  <c r="J113" i="11"/>
  <c r="K112" i="11"/>
  <c r="J112" i="11"/>
  <c r="I112" i="11"/>
  <c r="I110" i="11"/>
  <c r="O108" i="11"/>
  <c r="O136" i="11" s="1"/>
  <c r="L108" i="11"/>
  <c r="L136" i="11" s="1"/>
  <c r="H108" i="11"/>
  <c r="H136" i="11" s="1"/>
  <c r="L107" i="11"/>
  <c r="L135" i="11" s="1"/>
  <c r="H107" i="11"/>
  <c r="H135" i="11" s="1"/>
  <c r="L106" i="11"/>
  <c r="L129" i="11" s="1"/>
  <c r="Q129" i="11" s="1"/>
  <c r="H106" i="11"/>
  <c r="H129" i="11" s="1"/>
  <c r="O105" i="11"/>
  <c r="L105" i="11"/>
  <c r="K105" i="11"/>
  <c r="K101" i="11" s="1"/>
  <c r="K100" i="11" s="1"/>
  <c r="J105" i="11"/>
  <c r="J101" i="11" s="1"/>
  <c r="J100" i="11" s="1"/>
  <c r="I105" i="11"/>
  <c r="I101" i="11" s="1"/>
  <c r="I100" i="11" s="1"/>
  <c r="L104" i="11"/>
  <c r="H104" i="11"/>
  <c r="L103" i="11"/>
  <c r="L134" i="11" s="1"/>
  <c r="H103" i="11"/>
  <c r="P103" i="11" s="1"/>
  <c r="L102" i="11"/>
  <c r="L133" i="11" s="1"/>
  <c r="H102" i="11"/>
  <c r="H133" i="11" s="1"/>
  <c r="N101" i="11"/>
  <c r="M101" i="11"/>
  <c r="M100" i="11" s="1"/>
  <c r="N100" i="11"/>
  <c r="L99" i="11"/>
  <c r="H99" i="11"/>
  <c r="L98" i="11"/>
  <c r="H98" i="11"/>
  <c r="L97" i="11"/>
  <c r="J97" i="11"/>
  <c r="H97" i="11" s="1"/>
  <c r="O96" i="11"/>
  <c r="O95" i="11" s="1"/>
  <c r="N96" i="11"/>
  <c r="N95" i="11" s="1"/>
  <c r="M96" i="11"/>
  <c r="M95" i="11" s="1"/>
  <c r="K96" i="11"/>
  <c r="K95" i="11" s="1"/>
  <c r="I96" i="11"/>
  <c r="I95" i="11" s="1"/>
  <c r="O94" i="11"/>
  <c r="O117" i="11" s="1"/>
  <c r="L94" i="11"/>
  <c r="H94" i="11"/>
  <c r="O93" i="11"/>
  <c r="L93" i="11"/>
  <c r="H93" i="11"/>
  <c r="L92" i="11"/>
  <c r="H92" i="11"/>
  <c r="L91" i="11"/>
  <c r="H91" i="11"/>
  <c r="L90" i="11"/>
  <c r="L119" i="11" s="1"/>
  <c r="H90" i="11"/>
  <c r="H119" i="11" s="1"/>
  <c r="Q119" i="11" s="1"/>
  <c r="L89" i="11"/>
  <c r="H89" i="11"/>
  <c r="L88" i="11"/>
  <c r="H88" i="11"/>
  <c r="O87" i="11"/>
  <c r="O112" i="11" s="1"/>
  <c r="L87" i="11"/>
  <c r="H87" i="11"/>
  <c r="O86" i="11"/>
  <c r="O111" i="11" s="1"/>
  <c r="L86" i="11"/>
  <c r="H86" i="11"/>
  <c r="O85" i="11"/>
  <c r="L85" i="11"/>
  <c r="Q85" i="11" s="1"/>
  <c r="H85" i="11"/>
  <c r="N84" i="11"/>
  <c r="N83" i="11" s="1"/>
  <c r="M84" i="11"/>
  <c r="M83" i="11" s="1"/>
  <c r="K84" i="11"/>
  <c r="K83" i="11" s="1"/>
  <c r="J84" i="11"/>
  <c r="J83" i="11" s="1"/>
  <c r="I84" i="11"/>
  <c r="I83" i="11" s="1"/>
  <c r="L82" i="11"/>
  <c r="H82" i="11"/>
  <c r="L81" i="11"/>
  <c r="I81" i="11"/>
  <c r="H81" i="11" s="1"/>
  <c r="L80" i="11"/>
  <c r="I80" i="11"/>
  <c r="I130" i="11" s="1"/>
  <c r="L79" i="11"/>
  <c r="H79" i="11"/>
  <c r="P79" i="11" s="1"/>
  <c r="L78" i="11"/>
  <c r="H78" i="11"/>
  <c r="L77" i="11"/>
  <c r="I77" i="11"/>
  <c r="H77" i="11" s="1"/>
  <c r="L76" i="11"/>
  <c r="H76" i="11"/>
  <c r="O75" i="11"/>
  <c r="L75" i="11"/>
  <c r="H75" i="11"/>
  <c r="L74" i="11"/>
  <c r="H74" i="11"/>
  <c r="L73" i="11"/>
  <c r="K73" i="11"/>
  <c r="K111" i="11" s="1"/>
  <c r="J73" i="11"/>
  <c r="J111" i="11" s="1"/>
  <c r="O72" i="11"/>
  <c r="O70" i="11" s="1"/>
  <c r="O69" i="11" s="1"/>
  <c r="L72" i="11"/>
  <c r="H72" i="11"/>
  <c r="H127" i="11" s="1"/>
  <c r="L71" i="11"/>
  <c r="L132" i="11" s="1"/>
  <c r="H71" i="11"/>
  <c r="H132" i="11" s="1"/>
  <c r="N70" i="11"/>
  <c r="N69" i="11" s="1"/>
  <c r="M70" i="11"/>
  <c r="M69" i="11" s="1"/>
  <c r="L68" i="11"/>
  <c r="H68" i="11"/>
  <c r="L67" i="11"/>
  <c r="H67" i="11"/>
  <c r="L66" i="11"/>
  <c r="H66" i="11"/>
  <c r="L65" i="11"/>
  <c r="Q65" i="11" s="1"/>
  <c r="H65" i="11"/>
  <c r="L64" i="11"/>
  <c r="H64" i="11"/>
  <c r="L63" i="11"/>
  <c r="Q63" i="11" s="1"/>
  <c r="H63" i="11"/>
  <c r="M62" i="11"/>
  <c r="I62" i="11"/>
  <c r="I61" i="11" s="1"/>
  <c r="M61" i="11"/>
  <c r="L60" i="11"/>
  <c r="H60" i="11"/>
  <c r="L59" i="11"/>
  <c r="H59" i="11"/>
  <c r="L58" i="11"/>
  <c r="H58" i="11"/>
  <c r="Q58" i="11" s="1"/>
  <c r="L57" i="11"/>
  <c r="H57" i="11"/>
  <c r="L56" i="11"/>
  <c r="H56" i="11"/>
  <c r="L55" i="11"/>
  <c r="H55" i="11"/>
  <c r="L54" i="11"/>
  <c r="H54" i="11"/>
  <c r="O53" i="11"/>
  <c r="O52" i="11" s="1"/>
  <c r="N53" i="11"/>
  <c r="N52" i="11" s="1"/>
  <c r="M53" i="11"/>
  <c r="M52" i="11" s="1"/>
  <c r="K53" i="11"/>
  <c r="K52" i="11" s="1"/>
  <c r="J53" i="11"/>
  <c r="J52" i="11" s="1"/>
  <c r="I53" i="11"/>
  <c r="I52" i="11" s="1"/>
  <c r="L51" i="11"/>
  <c r="H51" i="11"/>
  <c r="H50" i="11" s="1"/>
  <c r="H49" i="11" s="1"/>
  <c r="O50" i="11"/>
  <c r="O49" i="11" s="1"/>
  <c r="N50" i="11"/>
  <c r="N49" i="11" s="1"/>
  <c r="M50" i="11"/>
  <c r="M49" i="11" s="1"/>
  <c r="K50" i="11"/>
  <c r="K49" i="11" s="1"/>
  <c r="J50" i="11"/>
  <c r="J49" i="11" s="1"/>
  <c r="I50" i="11"/>
  <c r="I49" i="11" s="1"/>
  <c r="L48" i="11"/>
  <c r="I48" i="11"/>
  <c r="I113" i="11" s="1"/>
  <c r="L47" i="11"/>
  <c r="I47" i="11"/>
  <c r="L46" i="11"/>
  <c r="H46" i="11"/>
  <c r="L45" i="11"/>
  <c r="H45" i="11"/>
  <c r="L44" i="11"/>
  <c r="H44" i="11"/>
  <c r="L43" i="11"/>
  <c r="H43" i="11"/>
  <c r="L42" i="11"/>
  <c r="H42" i="11"/>
  <c r="L41" i="11"/>
  <c r="H41" i="11"/>
  <c r="L40" i="11"/>
  <c r="H40" i="11"/>
  <c r="L39" i="11"/>
  <c r="H39" i="11"/>
  <c r="L38" i="11"/>
  <c r="H38" i="11"/>
  <c r="L37" i="11"/>
  <c r="H37" i="11"/>
  <c r="O36" i="11"/>
  <c r="O35" i="11" s="1"/>
  <c r="N36" i="11"/>
  <c r="N35" i="11" s="1"/>
  <c r="M36" i="11"/>
  <c r="M35" i="11" s="1"/>
  <c r="K36" i="11"/>
  <c r="J36" i="11"/>
  <c r="J35" i="11" s="1"/>
  <c r="K35" i="11"/>
  <c r="L34" i="11"/>
  <c r="H34" i="11"/>
  <c r="L33" i="11"/>
  <c r="Q33" i="11" s="1"/>
  <c r="H33" i="11"/>
  <c r="L32" i="11"/>
  <c r="L110" i="11" s="1"/>
  <c r="H32" i="11"/>
  <c r="H110" i="11" s="1"/>
  <c r="L31" i="11"/>
  <c r="P31" i="11" s="1"/>
  <c r="H31" i="11"/>
  <c r="L30" i="11"/>
  <c r="K30" i="11"/>
  <c r="K116" i="11" s="1"/>
  <c r="J30" i="11"/>
  <c r="J116" i="11" s="1"/>
  <c r="L29" i="11"/>
  <c r="L125" i="11" s="1"/>
  <c r="H29" i="11"/>
  <c r="P29" i="11" s="1"/>
  <c r="L28" i="11"/>
  <c r="L120" i="11" s="1"/>
  <c r="H28" i="11"/>
  <c r="H120" i="11" s="1"/>
  <c r="L27" i="11"/>
  <c r="I27" i="11"/>
  <c r="I24" i="11" s="1"/>
  <c r="I23" i="11" s="1"/>
  <c r="H27" i="11"/>
  <c r="P27" i="11" s="1"/>
  <c r="L26" i="11"/>
  <c r="L116" i="11" s="1"/>
  <c r="H26" i="11"/>
  <c r="L25" i="11"/>
  <c r="H25" i="11"/>
  <c r="O24" i="11"/>
  <c r="O23" i="11" s="1"/>
  <c r="N24" i="11"/>
  <c r="N23" i="11" s="1"/>
  <c r="M24" i="11"/>
  <c r="M23" i="11" s="1"/>
  <c r="K24" i="11"/>
  <c r="K23" i="11" s="1"/>
  <c r="O22" i="11"/>
  <c r="O131" i="11" s="1"/>
  <c r="L22" i="11"/>
  <c r="H22" i="11"/>
  <c r="L21" i="11"/>
  <c r="L126" i="11" s="1"/>
  <c r="H21" i="11"/>
  <c r="H126" i="11" s="1"/>
  <c r="L20" i="11"/>
  <c r="L118" i="11" s="1"/>
  <c r="I20" i="11"/>
  <c r="I118" i="11" s="1"/>
  <c r="H20" i="11"/>
  <c r="H118" i="11" s="1"/>
  <c r="L19" i="11"/>
  <c r="H19" i="11"/>
  <c r="L18" i="11"/>
  <c r="I18" i="11"/>
  <c r="I114" i="11" s="1"/>
  <c r="M17" i="11"/>
  <c r="M115" i="11" s="1"/>
  <c r="M137" i="11" s="1"/>
  <c r="H17" i="11"/>
  <c r="L16" i="11"/>
  <c r="H16" i="11"/>
  <c r="L15" i="11"/>
  <c r="H15" i="11"/>
  <c r="O14" i="11"/>
  <c r="O115" i="11" s="1"/>
  <c r="L14" i="11"/>
  <c r="Q14" i="11" s="1"/>
  <c r="I14" i="11"/>
  <c r="I115" i="11" s="1"/>
  <c r="H14" i="11"/>
  <c r="N13" i="11"/>
  <c r="N12" i="11" s="1"/>
  <c r="K13" i="11"/>
  <c r="K12" i="11" s="1"/>
  <c r="J13" i="11"/>
  <c r="J12" i="11" s="1"/>
  <c r="Q55" i="11" l="1"/>
  <c r="Q72" i="11"/>
  <c r="P91" i="11"/>
  <c r="P104" i="11"/>
  <c r="P14" i="11"/>
  <c r="P34" i="11"/>
  <c r="I36" i="11"/>
  <c r="I35" i="11" s="1"/>
  <c r="Q37" i="11"/>
  <c r="Q39" i="11"/>
  <c r="Q45" i="11"/>
  <c r="Q54" i="11"/>
  <c r="Q66" i="11"/>
  <c r="L112" i="11"/>
  <c r="H80" i="11"/>
  <c r="H130" i="11" s="1"/>
  <c r="P56" i="11"/>
  <c r="Q78" i="11"/>
  <c r="Q102" i="11"/>
  <c r="Q56" i="11"/>
  <c r="P75" i="11"/>
  <c r="P87" i="11"/>
  <c r="Q99" i="11"/>
  <c r="Q59" i="11"/>
  <c r="M13" i="11"/>
  <c r="M12" i="11" s="1"/>
  <c r="M109" i="11" s="1"/>
  <c r="Q15" i="11"/>
  <c r="Q22" i="11"/>
  <c r="P110" i="11"/>
  <c r="H47" i="11"/>
  <c r="P51" i="11"/>
  <c r="Q79" i="11"/>
  <c r="Q82" i="11"/>
  <c r="P99" i="11"/>
  <c r="Q87" i="11"/>
  <c r="Q104" i="11"/>
  <c r="P44" i="11"/>
  <c r="H48" i="11"/>
  <c r="H113" i="11" s="1"/>
  <c r="Q88" i="11"/>
  <c r="Q92" i="11"/>
  <c r="H121" i="11"/>
  <c r="H112" i="11"/>
  <c r="Q112" i="11" s="1"/>
  <c r="L84" i="11"/>
  <c r="L83" i="11" s="1"/>
  <c r="P133" i="11"/>
  <c r="Q126" i="11"/>
  <c r="Q38" i="11"/>
  <c r="P46" i="11"/>
  <c r="P60" i="11"/>
  <c r="H124" i="11"/>
  <c r="P67" i="11"/>
  <c r="I70" i="11"/>
  <c r="I69" i="11" s="1"/>
  <c r="Q76" i="11"/>
  <c r="P89" i="11"/>
  <c r="Q93" i="11"/>
  <c r="L101" i="11"/>
  <c r="L100" i="11" s="1"/>
  <c r="O106" i="11"/>
  <c r="P21" i="11"/>
  <c r="Q27" i="11"/>
  <c r="Q57" i="11"/>
  <c r="Q60" i="11"/>
  <c r="Q67" i="11"/>
  <c r="J70" i="11"/>
  <c r="J69" i="11" s="1"/>
  <c r="L127" i="11"/>
  <c r="P127" i="11" s="1"/>
  <c r="L96" i="11"/>
  <c r="L95" i="11" s="1"/>
  <c r="P33" i="11"/>
  <c r="Q43" i="11"/>
  <c r="K70" i="11"/>
  <c r="K69" i="11" s="1"/>
  <c r="K109" i="11" s="1"/>
  <c r="P85" i="11"/>
  <c r="H115" i="11"/>
  <c r="P19" i="11"/>
  <c r="Q21" i="11"/>
  <c r="Q19" i="11"/>
  <c r="H123" i="11"/>
  <c r="H53" i="11"/>
  <c r="H52" i="11" s="1"/>
  <c r="P58" i="11"/>
  <c r="P65" i="11"/>
  <c r="Q68" i="11"/>
  <c r="P72" i="11"/>
  <c r="L130" i="11"/>
  <c r="Q130" i="11" s="1"/>
  <c r="P94" i="11"/>
  <c r="P136" i="11"/>
  <c r="H117" i="11"/>
  <c r="Q31" i="11"/>
  <c r="Q51" i="11"/>
  <c r="H62" i="11"/>
  <c r="H61" i="11" s="1"/>
  <c r="H73" i="11"/>
  <c r="P73" i="11" s="1"/>
  <c r="H84" i="11"/>
  <c r="H83" i="11" s="1"/>
  <c r="Q94" i="11"/>
  <c r="H125" i="11"/>
  <c r="Q125" i="11" s="1"/>
  <c r="H18" i="11"/>
  <c r="H13" i="11" s="1"/>
  <c r="H12" i="11" s="1"/>
  <c r="J24" i="11"/>
  <c r="J23" i="11" s="1"/>
  <c r="H30" i="11"/>
  <c r="Q30" i="11" s="1"/>
  <c r="Q110" i="11"/>
  <c r="Q75" i="11"/>
  <c r="P82" i="11"/>
  <c r="P102" i="11"/>
  <c r="H105" i="11"/>
  <c r="P105" i="11" s="1"/>
  <c r="Q77" i="11"/>
  <c r="P77" i="11"/>
  <c r="P135" i="11"/>
  <c r="N109" i="11"/>
  <c r="Q81" i="11"/>
  <c r="Q97" i="11"/>
  <c r="H96" i="11"/>
  <c r="H95" i="11" s="1"/>
  <c r="P97" i="11"/>
  <c r="P120" i="11"/>
  <c r="P63" i="11"/>
  <c r="H122" i="11"/>
  <c r="Q16" i="11"/>
  <c r="L114" i="11"/>
  <c r="Q26" i="11"/>
  <c r="P28" i="11"/>
  <c r="P42" i="11"/>
  <c r="Q44" i="11"/>
  <c r="Q46" i="11"/>
  <c r="P132" i="11"/>
  <c r="P74" i="11"/>
  <c r="P81" i="11"/>
  <c r="Q89" i="11"/>
  <c r="Q91" i="11"/>
  <c r="P93" i="11"/>
  <c r="Q107" i="11"/>
  <c r="I111" i="11"/>
  <c r="I117" i="11"/>
  <c r="P126" i="11"/>
  <c r="P129" i="11"/>
  <c r="H134" i="11"/>
  <c r="Q134" i="11" s="1"/>
  <c r="P118" i="11"/>
  <c r="Q28" i="11"/>
  <c r="L117" i="11"/>
  <c r="P39" i="11"/>
  <c r="P55" i="11"/>
  <c r="P57" i="11"/>
  <c r="P59" i="11"/>
  <c r="P66" i="11"/>
  <c r="P68" i="11"/>
  <c r="L70" i="11"/>
  <c r="P71" i="11"/>
  <c r="Q74" i="11"/>
  <c r="P76" i="11"/>
  <c r="Q118" i="11"/>
  <c r="Q120" i="11"/>
  <c r="I131" i="11"/>
  <c r="I13" i="11"/>
  <c r="I12" i="11" s="1"/>
  <c r="L17" i="11"/>
  <c r="L13" i="11" s="1"/>
  <c r="Q18" i="11"/>
  <c r="P20" i="11"/>
  <c r="P32" i="11"/>
  <c r="P64" i="11"/>
  <c r="L124" i="11"/>
  <c r="Q124" i="11" s="1"/>
  <c r="Q71" i="11"/>
  <c r="P78" i="11"/>
  <c r="P86" i="11"/>
  <c r="P119" i="11"/>
  <c r="P98" i="11"/>
  <c r="H101" i="11"/>
  <c r="H100" i="11" s="1"/>
  <c r="Q136" i="11"/>
  <c r="I116" i="11"/>
  <c r="P128" i="11"/>
  <c r="J131" i="11"/>
  <c r="J137" i="11" s="1"/>
  <c r="Q132" i="11"/>
  <c r="P26" i="11"/>
  <c r="O84" i="11"/>
  <c r="O83" i="11" s="1"/>
  <c r="P15" i="11"/>
  <c r="Q20" i="11"/>
  <c r="P22" i="11"/>
  <c r="Q32" i="11"/>
  <c r="Q34" i="11"/>
  <c r="P37" i="11"/>
  <c r="P43" i="11"/>
  <c r="P45" i="11"/>
  <c r="L111" i="11"/>
  <c r="P80" i="11"/>
  <c r="Q86" i="11"/>
  <c r="P88" i="11"/>
  <c r="P90" i="11"/>
  <c r="P92" i="11"/>
  <c r="J96" i="11"/>
  <c r="J95" i="11" s="1"/>
  <c r="Q98" i="11"/>
  <c r="Q103" i="11"/>
  <c r="P106" i="11"/>
  <c r="K131" i="11"/>
  <c r="K137" i="11" s="1"/>
  <c r="Q135" i="11"/>
  <c r="L113" i="11"/>
  <c r="L123" i="11"/>
  <c r="P123" i="11" s="1"/>
  <c r="L122" i="11"/>
  <c r="Q80" i="11"/>
  <c r="Q90" i="11"/>
  <c r="Q106" i="11"/>
  <c r="P108" i="11"/>
  <c r="P16" i="11"/>
  <c r="P107" i="11"/>
  <c r="O13" i="11"/>
  <c r="O12" i="11" s="1"/>
  <c r="Q29" i="11"/>
  <c r="L121" i="11"/>
  <c r="L50" i="11"/>
  <c r="L53" i="11"/>
  <c r="P54" i="11"/>
  <c r="O127" i="11"/>
  <c r="Q133" i="11"/>
  <c r="Q108" i="11"/>
  <c r="Q25" i="11"/>
  <c r="P25" i="11"/>
  <c r="L24" i="11"/>
  <c r="Q64" i="11"/>
  <c r="L62" i="11"/>
  <c r="P38" i="11"/>
  <c r="Q123" i="11"/>
  <c r="P40" i="11"/>
  <c r="Q40" i="11"/>
  <c r="L36" i="11"/>
  <c r="Q42" i="11"/>
  <c r="P41" i="11"/>
  <c r="Q41" i="11"/>
  <c r="P84" i="11" l="1"/>
  <c r="Q127" i="11"/>
  <c r="H36" i="11"/>
  <c r="H35" i="11" s="1"/>
  <c r="P48" i="11"/>
  <c r="Q47" i="11"/>
  <c r="L115" i="11"/>
  <c r="L137" i="11" s="1"/>
  <c r="P134" i="11"/>
  <c r="I109" i="11"/>
  <c r="P112" i="11"/>
  <c r="Q48" i="11"/>
  <c r="J109" i="11"/>
  <c r="P125" i="11"/>
  <c r="H70" i="11"/>
  <c r="H69" i="11" s="1"/>
  <c r="I137" i="11"/>
  <c r="Q36" i="11"/>
  <c r="Q73" i="11"/>
  <c r="Q101" i="11"/>
  <c r="P47" i="11"/>
  <c r="H111" i="11"/>
  <c r="Q111" i="11" s="1"/>
  <c r="Q105" i="11"/>
  <c r="P18" i="11"/>
  <c r="H116" i="11"/>
  <c r="Q113" i="11"/>
  <c r="Q100" i="11"/>
  <c r="H24" i="11"/>
  <c r="H23" i="11" s="1"/>
  <c r="P30" i="11"/>
  <c r="P130" i="11"/>
  <c r="P124" i="11"/>
  <c r="O129" i="11"/>
  <c r="O101" i="11"/>
  <c r="O100" i="11" s="1"/>
  <c r="O109" i="11" s="1"/>
  <c r="O137" i="11"/>
  <c r="P101" i="11"/>
  <c r="H114" i="11"/>
  <c r="Q84" i="11"/>
  <c r="H109" i="11"/>
  <c r="L12" i="11"/>
  <c r="Q13" i="11"/>
  <c r="P13" i="11"/>
  <c r="Q83" i="11"/>
  <c r="P83" i="11"/>
  <c r="P113" i="11"/>
  <c r="Q122" i="11"/>
  <c r="P122" i="11"/>
  <c r="P96" i="11"/>
  <c r="P121" i="11"/>
  <c r="Q121" i="11"/>
  <c r="Q17" i="11"/>
  <c r="P17" i="11"/>
  <c r="Q96" i="11"/>
  <c r="P115" i="11"/>
  <c r="Q115" i="11"/>
  <c r="L52" i="11"/>
  <c r="Q53" i="11"/>
  <c r="P53" i="11"/>
  <c r="Q117" i="11"/>
  <c r="P117" i="11"/>
  <c r="P100" i="11"/>
  <c r="P95" i="11"/>
  <c r="Q95" i="11"/>
  <c r="H137" i="11"/>
  <c r="L49" i="11"/>
  <c r="Q50" i="11"/>
  <c r="P50" i="11"/>
  <c r="H131" i="11"/>
  <c r="P70" i="11"/>
  <c r="Q70" i="11"/>
  <c r="L69" i="11"/>
  <c r="L23" i="11"/>
  <c r="P24" i="11"/>
  <c r="Q24" i="11"/>
  <c r="P62" i="11"/>
  <c r="Q62" i="11"/>
  <c r="L61" i="11"/>
  <c r="L35" i="11"/>
  <c r="P36" i="11"/>
  <c r="Q114" i="11"/>
  <c r="P114" i="11"/>
  <c r="Q35" i="11"/>
  <c r="P35" i="11"/>
  <c r="P111" i="11" l="1"/>
  <c r="Q116" i="11"/>
  <c r="P116" i="11"/>
  <c r="L109" i="11"/>
  <c r="Q109" i="11" s="1"/>
  <c r="Q137" i="11"/>
  <c r="P137" i="11"/>
  <c r="Q131" i="11"/>
  <c r="P131" i="11"/>
  <c r="Q69" i="11"/>
  <c r="P69" i="11"/>
  <c r="P49" i="11"/>
  <c r="Q49" i="11"/>
  <c r="P52" i="11"/>
  <c r="Q52" i="11"/>
  <c r="Q12" i="11"/>
  <c r="P12" i="11"/>
  <c r="Q23" i="11"/>
  <c r="P23" i="11"/>
  <c r="Q61" i="11"/>
  <c r="P61" i="11"/>
  <c r="P109" i="11" l="1"/>
</calcChain>
</file>

<file path=xl/sharedStrings.xml><?xml version="1.0" encoding="utf-8"?>
<sst xmlns="http://schemas.openxmlformats.org/spreadsheetml/2006/main" count="563" uniqueCount="298">
  <si>
    <t>до рішення Чорноморської міської ради</t>
  </si>
  <si>
    <t>Звіт про виконання Міських програм за  1  квартал  2024  року</t>
  </si>
  <si>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</si>
  <si>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</si>
  <si>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</si>
  <si>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</si>
  <si>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</si>
  <si>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</si>
  <si>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</si>
  <si>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 xml:space="preserve">%  виконання </t>
  </si>
  <si>
    <t>Код регіональної програми</t>
  </si>
  <si>
    <t>Загальний фонд</t>
  </si>
  <si>
    <t>Спеціальний фонд</t>
  </si>
  <si>
    <t>відхилення, грн</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</si>
  <si>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</si>
  <si>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</si>
  <si>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</si>
  <si>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</si>
  <si>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</si>
  <si>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</si>
  <si>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</si>
  <si>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</si>
  <si>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</si>
  <si>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</si>
  <si>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24.12.2020р.
№ 17-VIII 
(зі змінами)</t>
  </si>
  <si>
    <t>0212100</t>
  </si>
  <si>
    <t>2100</t>
  </si>
  <si>
    <t>0722</t>
  </si>
  <si>
    <t>Стоматологічна допомога населенню</t>
  </si>
  <si>
    <t>0212111</t>
  </si>
  <si>
    <t>0726</t>
  </si>
  <si>
    <t>Первинна медична допомога населенню, що надається центрами первинної медичної (медико-санітарної) допомоги</t>
  </si>
  <si>
    <t>0212152</t>
  </si>
  <si>
    <t>2152</t>
  </si>
  <si>
    <t>0763</t>
  </si>
  <si>
    <t>Інші програми та заходи у сфері охорони здоров’я</t>
  </si>
  <si>
    <t>0213242</t>
  </si>
  <si>
    <t>3242</t>
  </si>
  <si>
    <t>1090</t>
  </si>
  <si>
    <t>Інші заходи у сфері соціального захисту і соціального забезпечення</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</si>
  <si>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</si>
  <si>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24.12.2020р.
№ 16-VIII  
(зі змінами)</t>
  </si>
  <si>
    <t>0217640</t>
  </si>
  <si>
    <t>7640</t>
  </si>
  <si>
    <t>0470</t>
  </si>
  <si>
    <t>Заходи з енергозбереження</t>
  </si>
  <si>
    <t>0218220</t>
  </si>
  <si>
    <t>0380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</si>
  <si>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</si>
  <si>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</si>
  <si>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</si>
  <si>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0218230</t>
  </si>
  <si>
    <t>8230</t>
  </si>
  <si>
    <t>Інші заходи громадського порядку та безпеки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</si>
  <si>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</si>
  <si>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</si>
  <si>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0218240</t>
  </si>
  <si>
    <t>8240</t>
  </si>
  <si>
    <t>Заходи та роботи з територіальної оборони</t>
  </si>
  <si>
    <t>22.12.2023р. 
№ 516-VIII</t>
  </si>
  <si>
    <t>0600000</t>
  </si>
  <si>
    <t>Управління освіти Чорноморської міської ради  Одеського району Одеської області</t>
  </si>
  <si>
    <t>0610000</t>
  </si>
  <si>
    <t>0611010</t>
  </si>
  <si>
    <t>1010</t>
  </si>
  <si>
    <t>0910</t>
  </si>
  <si>
    <t>Надання дошкільної освіти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</si>
  <si>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</si>
  <si>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(зі змінами)</t>
  </si>
  <si>
    <t>Міська цільова програма розвитку освіти міста Чорноморська на 2021-2025 роки</t>
  </si>
  <si>
    <t xml:space="preserve"> 30.03.2021р.
№ 25-VIII 
(зі змінами)</t>
  </si>
  <si>
    <t>0611021</t>
  </si>
  <si>
    <t>1021</t>
  </si>
  <si>
    <t>0921</t>
  </si>
  <si>
    <t>Надання загальної середньої освіти закладами загальної середньої освіти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</si>
  <si>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</si>
  <si>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</si>
  <si>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</si>
  <si>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12.07.2022р.
№222 
(зі змінами)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</si>
  <si>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</si>
  <si>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</si>
  <si>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</si>
  <si>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</si>
  <si>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</si>
  <si>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</si>
  <si>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</si>
  <si>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</si>
  <si>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Міська комплексна програма відпочинку та оздоровлення дітей на 2022-2025 роки</t>
  </si>
  <si>
    <t>04.02.2022р. 
№ 175-VIII 
(зі змінами)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</si>
  <si>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</si>
  <si>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</si>
  <si>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</si>
  <si>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09.01.2006р. 
№ 511-IV 
(зі змінами)</t>
  </si>
  <si>
    <t>0618110</t>
  </si>
  <si>
    <t>0320</t>
  </si>
  <si>
    <t>Заходи із запобігання та ліквідації надзвичайних ситуацій та наслідків стихійного лиха</t>
  </si>
  <si>
    <t>Міська цільова соціальна програма розвитку цивільного захисту Чорноморської міської територіальної громади на 2021-2025 роки</t>
  </si>
  <si>
    <t>30.03.2021р. 
№ 27-VIII 
(зі змінами)</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</si>
  <si>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</si>
  <si>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</si>
  <si>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</si>
  <si>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</si>
  <si>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</si>
  <si>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</si>
  <si>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</si>
  <si>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</si>
  <si>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</si>
  <si>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</si>
  <si>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</si>
  <si>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</si>
  <si>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</si>
  <si>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</si>
  <si>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 xml:space="preserve">Міська цільова програма "Молодь Чорноморська" на 2022-2025 роки </t>
  </si>
  <si>
    <t>04.02.2022р. 
№ 181-VIII
(зі змінами)</t>
  </si>
  <si>
    <t xml:space="preserve"> 24.12.2020р. 
№ 16-VIII 
(зі змінами)</t>
  </si>
  <si>
    <t>0813123</t>
  </si>
  <si>
    <t>3123</t>
  </si>
  <si>
    <t>Заходи державної політики з питань сім'ї</t>
  </si>
  <si>
    <t xml:space="preserve"> 24.12.2020р.
№ 16-VIII 
(зі змінами)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</si>
  <si>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</si>
  <si>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</si>
  <si>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</si>
  <si>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</si>
  <si>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</si>
  <si>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</si>
  <si>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</si>
  <si>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</si>
  <si>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</si>
  <si>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</si>
  <si>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0813230</t>
  </si>
  <si>
    <t>3230</t>
  </si>
  <si>
    <t>1070</t>
  </si>
  <si>
    <t>Видатки, пов'язані з наданням підтримки внутрішньо переміщеним та/або евакуйованим особам у зв'язку із введенням воєнного стану</t>
  </si>
  <si>
    <t>0813242</t>
  </si>
  <si>
    <t>24.12.2020р.
№ 15-VIII 
(зі змінами)</t>
  </si>
  <si>
    <t>0900000</t>
  </si>
  <si>
    <t/>
  </si>
  <si>
    <t>Служба у справах дітей Чорноморської мiської ради Одеського району Одеської областi</t>
  </si>
  <si>
    <t>0910000</t>
  </si>
  <si>
    <t>0913112</t>
  </si>
  <si>
    <t>3112</t>
  </si>
  <si>
    <t>Заходи державної політики з питань дітей та їх соціального захисту</t>
  </si>
  <si>
    <t>24.12.2020р.
№ 16-VIII 
(зі змінами)</t>
  </si>
  <si>
    <t>1000000</t>
  </si>
  <si>
    <t>Відділ культури Чорноморської міської ради Одеського району Одеської області</t>
  </si>
  <si>
    <t>1010000</t>
  </si>
  <si>
    <t>1010180</t>
  </si>
  <si>
    <t>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</si>
  <si>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</si>
  <si>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</si>
  <si>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</si>
  <si>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04.02.2022р. 
№ 180-VIIІ
(зі змінами)</t>
  </si>
  <si>
    <t>1011080</t>
  </si>
  <si>
    <t>1080</t>
  </si>
  <si>
    <t>0960</t>
  </si>
  <si>
    <t>Надання спеціалізованої освіти мистецькими школами</t>
  </si>
  <si>
    <t>1013140</t>
  </si>
  <si>
    <t>Міська цільова програма відпочинку та оздоровлення дітей на 2022-2025 роки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</si>
  <si>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</si>
  <si>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</si>
  <si>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</si>
  <si>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</si>
  <si>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</si>
  <si>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</si>
  <si>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</si>
  <si>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</si>
  <si>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</si>
  <si>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</si>
  <si>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</si>
  <si>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</si>
  <si>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</si>
  <si>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</si>
  <si>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</si>
  <si>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1100000</t>
  </si>
  <si>
    <t>Відділ молоді та спорту Чорноморської міської ради Одеського району Одеської області</t>
  </si>
  <si>
    <t>1110000</t>
  </si>
  <si>
    <t>1110180</t>
  </si>
  <si>
    <t>Міська цільова програма "Молодь Чорноморська" на 2022-2025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</si>
  <si>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</si>
  <si>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
(зі змінами)</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</si>
  <si>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</si>
  <si>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</si>
  <si>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</si>
  <si>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</si>
  <si>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</si>
  <si>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</si>
  <si>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</si>
  <si>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</si>
  <si>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</si>
  <si>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</si>
  <si>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</si>
  <si>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</si>
  <si>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</si>
  <si>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</si>
  <si>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Відділ комунального господарства та благоустрою Чорноморської міської ради  Одеського району Одеської області</t>
  </si>
  <si>
    <t>1210000</t>
  </si>
  <si>
    <t>1213210</t>
  </si>
  <si>
    <t>3210</t>
  </si>
  <si>
    <t>1050</t>
  </si>
  <si>
    <t>Організація та проведення громадських робіт</t>
  </si>
  <si>
    <t>Міська цільова програма зайнятості населення Чорноморської міської територіальної громади на 2024 - 2025 роки</t>
  </si>
  <si>
    <t>22.12.2023р.
№ 517-VIII</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</si>
  <si>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</si>
  <si>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</si>
  <si>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</si>
  <si>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</si>
  <si>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Програма розвитку у сфері житлово-комунального господарства в межах території Чорноморської міської ради Одеської області на 2019-2024 роки</t>
  </si>
  <si>
    <t>19.12.2018 р. 
№ 371- VII
(зі змінами)</t>
  </si>
  <si>
    <t>1216015</t>
  </si>
  <si>
    <t>6015</t>
  </si>
  <si>
    <t>0620</t>
  </si>
  <si>
    <t>Забезпечення надійної та безперебійної експлуатації ліфтів</t>
  </si>
  <si>
    <t>Програма модернізації ліфтового господарства Чорноморської міської ради Одеського району Одеської області на 2019 - 2025 роки</t>
  </si>
  <si>
    <t>12.09.2019р. 
№ 485-VII
(зі змінами)</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</si>
  <si>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</si>
  <si>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</si>
  <si>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</si>
  <si>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</si>
  <si>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</si>
  <si>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</si>
  <si>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1217461</t>
  </si>
  <si>
    <t>7461</t>
  </si>
  <si>
    <t>0456</t>
  </si>
  <si>
    <t>Утримання та розвиток автомобільних доріг та дорожньої інфраструктури за рахунок коштів місцевого бюджету</t>
  </si>
  <si>
    <t>1217691</t>
  </si>
  <si>
    <t>7691</t>
  </si>
  <si>
    <t>0490</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</si>
  <si>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</si>
  <si>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</si>
  <si>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7693</t>
  </si>
  <si>
    <t>Інші заходи, пов'язані в економічною діяльністю</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</si>
  <si>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</si>
  <si>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22.12.2023р. 
№ 515-VIII</t>
  </si>
  <si>
    <t xml:space="preserve">Міська цільова соціальна програма розвитку цивільного захисту Чорноморської міської територіальної громади на 2021-2025 роки </t>
  </si>
  <si>
    <t>1218240</t>
  </si>
  <si>
    <t>1500000</t>
  </si>
  <si>
    <t>Управління капітального будівництва Чорноморської міської ради Одеського району Одеської області</t>
  </si>
  <si>
    <t>1510000</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</si>
  <si>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</si>
  <si>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</si>
  <si>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</si>
  <si>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</si>
  <si>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</si>
  <si>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</si>
  <si>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</si>
  <si>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</si>
  <si>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</si>
  <si>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7310</t>
  </si>
  <si>
    <t>0443</t>
  </si>
  <si>
    <t>Будівництво об'єктів житлово-комунального господарства</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</si>
  <si>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</si>
  <si>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</si>
  <si>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12.04.2021 
№ 55-VІII 
(зі змінами)</t>
  </si>
  <si>
    <t>1517370</t>
  </si>
  <si>
    <t>7370</t>
  </si>
  <si>
    <t>Міська програма ″Здоров’я населення Чорноморської  міської територіальної громади на 2021 - 2025 роки"</t>
  </si>
  <si>
    <t>3100000</t>
  </si>
  <si>
    <t>Управління комунальної  власності  та земельних відносин Чорноморської міської ради Одеського району Одеської області</t>
  </si>
  <si>
    <t>3110000</t>
  </si>
  <si>
    <t>3117350</t>
  </si>
  <si>
    <t>7350</t>
  </si>
  <si>
    <t>Розроблення схем планування та забудови територій (містобудівної документації)</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</si>
  <si>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</si>
  <si>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19.05.2023р.
№ 368-VIII</t>
  </si>
  <si>
    <t>3117693</t>
  </si>
  <si>
    <t>3118240</t>
  </si>
  <si>
    <t>3700000</t>
  </si>
  <si>
    <t>Фінансове управління Чорноморської міської ради Одеського району Одеської області</t>
  </si>
  <si>
    <t>3710000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</si>
  <si>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</si>
  <si>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</si>
  <si>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22.12.2023р.
№ 518-VIII</t>
  </si>
  <si>
    <t>Інша субвенція районному бюджету Одеського району</t>
  </si>
  <si>
    <t>Міська цільова програма фінансової підтримки діяльності  Одеської районної ради Одеської області на 2024 рік</t>
  </si>
  <si>
    <t>22.12.2023р.
№ 519-VIII</t>
  </si>
  <si>
    <t>Інша субвенція обласному бюджету Одеської області</t>
  </si>
  <si>
    <t>3719800</t>
  </si>
  <si>
    <t>9800</t>
  </si>
  <si>
    <t>Субвенція з місцевого бюджету державному бюджету на виконання програм соціально-економічного розвитку регіонів</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</si>
  <si>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</si>
  <si>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</si>
  <si>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</si>
  <si>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02.02.2024р.
№ 546-VIII</t>
  </si>
  <si>
    <t>Міська цільова програма протидії злочинності на території Чорноморської міської територіальної громади на 2024  рік</t>
  </si>
  <si>
    <t>02.02.2024р.
№ 545-VIII</t>
  </si>
  <si>
    <t>УСЬОГО за розпорядниками</t>
  </si>
  <si>
    <t>09.01.2006р. 
№ 511-IV
(зі змінами)</t>
  </si>
  <si>
    <t>04.02.2022р. 
№ 172-VIII</t>
  </si>
  <si>
    <t>Міська цільова програма фінансової підтримки діяльності Одеської районної ради Одеської області на 2024 рік</t>
  </si>
  <si>
    <t>УСЬОГО ЗА ПРОГРАМАМИ</t>
  </si>
  <si>
    <t>Начальник фінансового управління</t>
  </si>
  <si>
    <t>Ольга ЯКОВЕНКО</t>
  </si>
  <si>
    <t>Додаток 7</t>
  </si>
  <si>
    <t>Затверджено розписом на звітний рік з урахуванням змін, грн</t>
  </si>
  <si>
    <t>Разом</t>
  </si>
  <si>
    <t>Виконано за звітний період, грн</t>
  </si>
  <si>
    <t>Міська цільова програма підтримки Сил територіальної оборони Збройних Сил України, військових частин Збройних Сил України, Національної гвардії України, інших військових формувань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</si>
  <si>
    <t>від    30.05. 2024  № 608 -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</si>
</sst>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charset val="204"/>
      <scheme val="minor"/>
    </font>
    <font>
      <b/>
      <sz val="12"/>
      <color theme="1"/>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b/>
      <sz val="14"/>
      <name val="Times New Roman"/>
      <family val="1"/>
      <charset val="204"/>
    </font>
    <font>
      <u/>
      <sz val="14"/>
      <name val="Times New Roman"/>
      <family val="1"/>
      <charset val="204"/>
    </font>
    <font>
      <sz val="12"/>
      <name val="Times New Roman"/>
      <family val="1"/>
      <charset val="204"/>
    </font>
    <font>
      <b/>
      <sz val="12"/>
      <name val="Times New Roman"/>
      <family val="1"/>
      <charset val="204"/>
    </font>
    <font>
      <sz val="10"/>
      <name val="Times New Roman"/>
      <family val="1"/>
      <charset val="204"/>
    </font>
    <font>
      <b/>
      <sz val="10"/>
      <name val="Times New Roman"/>
      <family val="1"/>
      <charset val="204"/>
    </font>
    <font>
      <sz val="10"/>
      <color theme="1"/>
      <name val="Times New Roman"/>
      <family val="1"/>
      <charset val="204"/>
    </font>
    <font>
      <b/>
      <sz val="10"/>
      <color theme="1"/>
      <name val="Times New Roman"/>
      <family val="1"/>
      <charset val="204"/>
    </font>
    <font>
      <sz val="12"/>
      <color indexed="8"/>
      <name val="Times New Roman"/>
      <family val="1"/>
      <charset val="204"/>
    </font>
    <font>
      <b/>
      <sz val="12"/>
      <color indexed="8"/>
      <name val="Times New Roman"/>
      <family val="1"/>
      <charset val="204"/>
    </font>
    <font>
      <sz val="11"/>
      <name val="Calibri"/>
      <family val="2"/>
      <charset val="204"/>
      <scheme val="minor"/>
    </font>
    <font>
      <b/>
      <i/>
      <sz val="11"/>
      <color theme="1"/>
      <name val="Calibri"/>
      <family val="2"/>
      <charset val="204"/>
      <scheme val="minor"/>
    </font>
    <font>
      <u/>
      <sz val="10"/>
      <color indexed="12"/>
      <name val="Arial Cyr"/>
      <charset val="204"/>
    </font>
    <font>
      <sz val="10"/>
      <name val="Arial Cyr"/>
      <charset val="204"/>
    </font>
    <font>
      <sz val="10"/>
      <color theme="1"/>
      <name val="Calibri"/>
      <family val="2"/>
      <charset val="204"/>
      <scheme val="minor"/>
    </font>
    <font>
      <sz val="11"/>
      <color indexed="8"/>
      <name val="Calibri"/>
      <family val="2"/>
      <charset val="204"/>
    </font>
    <font>
      <sz val="12"/>
      <color theme="1"/>
      <name val="Times New Roman"/>
      <family val="1"/>
      <charset val="204"/>
    </font>
    <font>
      <b/>
      <sz val="12"/>
      <color theme="1"/>
      <name val="Times New Roman"/>
      <family val="1"/>
      <charset val="204"/>
    </font>
    <font>
      <sz val="14"/>
      <color theme="1"/>
      <name val="Times New Roman"/>
      <family val="1"/>
      <charset val="204"/>
    </font>
    <font>
      <b/>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xf numFmtId="0" fontId="19" fillId="0" borderId="0" applyNumberFormat="0" applyFill="0" applyBorder="0" applyAlignment="0" applyProtection="0">
      <alignment vertical="top"/>
      <protection locked="0"/>
    </xf>
    <xf numFmtId="0" fontId="11" fillId="0" borderId="0"/>
    <xf numFmtId="0" fontId="20" fillId="0" borderId="0"/>
    <xf numFmtId="0" fontId="11" fillId="0" borderId="0"/>
    <xf numFmtId="0" fontId="11" fillId="0" borderId="0"/>
    <xf numFmtId="0" fontId="21" fillId="0" borderId="0"/>
    <xf numFmtId="0" fontId="22" fillId="0" borderId="0"/>
  </cellStyleXfs>
  <cellXfs count="152">
    <xf numFmtId="0" fontId="0" fillId="0" borderId="0" xfId="0"/>
    <xf numFmtId="0" fontId="0" fillId="2" borderId="0" xfId="0" applyFill="1" applyAlignment="1">
      <alignment horizontal="center" vertical="center"/>
    </xf>
    <xf numFmtId="0" fontId="2" fillId="2" borderId="0" xfId="0" applyFont="1" applyFill="1"/>
    <xf numFmtId="0" fontId="2" fillId="2" borderId="0" xfId="0" applyFont="1" applyFill="1" applyAlignment="1">
      <alignment vertical="center"/>
    </xf>
    <xf numFmtId="0" fontId="5" fillId="2" borderId="0" xfId="0" applyFont="1" applyFill="1"/>
    <xf numFmtId="0" fontId="6" fillId="2" borderId="0" xfId="0" applyFont="1" applyFill="1"/>
    <xf numFmtId="0" fontId="0" fillId="2" borderId="0" xfId="0" applyFill="1" applyAlignment="1">
      <alignment horizontal="center"/>
    </xf>
    <xf numFmtId="0" fontId="0" fillId="2" borderId="0" xfId="0" applyFill="1"/>
    <xf numFmtId="0" fontId="0" fillId="2" borderId="0" xfId="0" applyFill="1" applyAlignment="1">
      <alignment horizontal="left"/>
    </xf>
    <xf numFmtId="0" fontId="9" fillId="2" borderId="0" xfId="0" applyFont="1" applyFill="1" applyAlignment="1">
      <alignment horizontal="center"/>
    </xf>
    <xf numFmtId="0" fontId="9" fillId="2" borderId="0" xfId="0" applyFont="1" applyFill="1"/>
    <xf numFmtId="0" fontId="10" fillId="2" borderId="0" xfId="0" applyFont="1" applyFill="1"/>
    <xf numFmtId="0" fontId="9" fillId="2" borderId="0" xfId="0" applyFont="1" applyFill="1" applyAlignment="1">
      <alignment horizontal="left"/>
    </xf>
    <xf numFmtId="0" fontId="9" fillId="2" borderId="0" xfId="0" applyFont="1" applyFill="1" applyAlignment="1">
      <alignment horizontal="center" vertical="center"/>
    </xf>
    <xf numFmtId="0" fontId="11" fillId="2" borderId="0" xfId="0" applyFont="1" applyFill="1" applyAlignment="1">
      <alignment horizontal="center"/>
    </xf>
    <xf numFmtId="0" fontId="11" fillId="2" borderId="0" xfId="0" applyFont="1" applyFill="1" applyAlignment="1">
      <alignment horizontal="center" vertical="center"/>
    </xf>
    <xf numFmtId="0" fontId="11" fillId="2" borderId="0" xfId="0" applyFont="1" applyFill="1"/>
    <xf numFmtId="0" fontId="12" fillId="2" borderId="0" xfId="0" applyFont="1" applyFill="1"/>
    <xf numFmtId="0" fontId="11" fillId="2" borderId="0" xfId="0" applyFont="1" applyFill="1" applyAlignment="1">
      <alignment horizontal="left"/>
    </xf>
    <xf numFmtId="0" fontId="12" fillId="2" borderId="0" xfId="2" applyFont="1" applyFill="1" applyAlignment="1">
      <alignment horizontal="center"/>
    </xf>
    <xf numFmtId="0" fontId="11" fillId="2" borderId="0" xfId="2" applyFill="1" applyAlignment="1">
      <alignment horizontal="center" vertical="center"/>
    </xf>
    <xf numFmtId="0" fontId="11" fillId="2" borderId="0" xfId="2" applyFill="1" applyAlignment="1">
      <alignment horizontal="center"/>
    </xf>
    <xf numFmtId="0" fontId="12" fillId="2" borderId="0" xfId="2" applyFont="1" applyFill="1" applyAlignment="1">
      <alignment horizontal="center" vertical="center"/>
    </xf>
    <xf numFmtId="0" fontId="11" fillId="2" borderId="0" xfId="2" applyFill="1" applyAlignment="1">
      <alignment horizontal="left" vertical="center"/>
    </xf>
    <xf numFmtId="3" fontId="11" fillId="2" borderId="0" xfId="2" applyNumberFormat="1" applyFill="1" applyAlignment="1">
      <alignment horizontal="center" vertical="center"/>
    </xf>
    <xf numFmtId="0" fontId="14" fillId="2" borderId="1" xfId="2" applyFont="1" applyFill="1" applyBorder="1" applyAlignment="1">
      <alignment vertical="center" wrapText="1"/>
    </xf>
    <xf numFmtId="49" fontId="1" fillId="2" borderId="8" xfId="5" applyNumberFormat="1" applyFont="1" applyFill="1" applyBorder="1" applyAlignment="1">
      <alignment horizontal="center" vertical="center" wrapText="1"/>
    </xf>
    <xf numFmtId="0" fontId="1" fillId="2" borderId="8" xfId="5" applyFont="1" applyFill="1" applyBorder="1" applyAlignment="1">
      <alignment horizontal="center" vertical="center" wrapText="1"/>
    </xf>
    <xf numFmtId="0" fontId="1" fillId="2" borderId="8" xfId="0" applyFont="1" applyFill="1" applyBorder="1" applyAlignment="1">
      <alignment horizontal="center" vertical="center"/>
    </xf>
    <xf numFmtId="49" fontId="10" fillId="2" borderId="8" xfId="0" applyNumberFormat="1" applyFont="1" applyFill="1" applyBorder="1" applyAlignment="1">
      <alignment horizontal="center" vertical="center"/>
    </xf>
    <xf numFmtId="0" fontId="2" fillId="2" borderId="8"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2" borderId="8" xfId="0"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7" fillId="2" borderId="0" xfId="0" applyFont="1" applyFill="1"/>
    <xf numFmtId="0" fontId="2" fillId="2" borderId="0" xfId="2" applyFont="1" applyFill="1" applyAlignment="1">
      <alignment vertical="center"/>
    </xf>
    <xf numFmtId="3" fontId="13" fillId="2" borderId="0" xfId="2" applyNumberFormat="1" applyFont="1" applyFill="1" applyAlignment="1">
      <alignment horizontal="center" vertical="center"/>
    </xf>
    <xf numFmtId="3" fontId="13" fillId="2" borderId="8" xfId="2" applyNumberFormat="1" applyFont="1" applyFill="1" applyBorder="1" applyAlignment="1">
      <alignment horizontal="center" vertical="center" wrapText="1"/>
    </xf>
    <xf numFmtId="0" fontId="4" fillId="2" borderId="8"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8" xfId="0" applyFont="1" applyFill="1" applyBorder="1" applyAlignment="1">
      <alignment vertical="center"/>
    </xf>
    <xf numFmtId="1" fontId="1" fillId="2" borderId="8" xfId="0" applyNumberFormat="1" applyFont="1" applyFill="1" applyBorder="1" applyAlignment="1">
      <alignment horizontal="center" vertical="center"/>
    </xf>
    <xf numFmtId="4" fontId="2" fillId="2" borderId="8" xfId="0" applyNumberFormat="1" applyFont="1" applyFill="1" applyBorder="1" applyAlignment="1">
      <alignment vertical="center"/>
    </xf>
    <xf numFmtId="1" fontId="1" fillId="2" borderId="5" xfId="0" applyNumberFormat="1" applyFont="1" applyFill="1" applyBorder="1" applyAlignment="1">
      <alignment horizontal="center" vertical="center"/>
    </xf>
    <xf numFmtId="0" fontId="2" fillId="2" borderId="5" xfId="0" applyFont="1" applyFill="1" applyBorder="1" applyAlignment="1">
      <alignment horizontal="left" vertical="center" wrapText="1"/>
    </xf>
    <xf numFmtId="0" fontId="2" fillId="2" borderId="8" xfId="0" applyFont="1" applyFill="1" applyBorder="1" applyAlignment="1">
      <alignment vertical="center" wrapText="1"/>
    </xf>
    <xf numFmtId="0" fontId="2" fillId="2" borderId="5" xfId="0" applyFont="1" applyFill="1" applyBorder="1" applyAlignment="1">
      <alignment horizontal="center" vertical="center" wrapText="1"/>
    </xf>
    <xf numFmtId="1" fontId="1" fillId="2" borderId="10" xfId="0" applyNumberFormat="1" applyFont="1" applyFill="1" applyBorder="1" applyAlignment="1">
      <alignment horizontal="center" vertical="center"/>
    </xf>
    <xf numFmtId="0" fontId="2" fillId="2" borderId="0" xfId="0" applyFont="1" applyFill="1" applyAlignment="1">
      <alignment vertical="center" wrapText="1"/>
    </xf>
    <xf numFmtId="4" fontId="0" fillId="2" borderId="0" xfId="0" applyNumberFormat="1" applyFill="1" applyAlignment="1">
      <alignment horizontal="center" vertical="center"/>
    </xf>
    <xf numFmtId="0" fontId="5" fillId="2" borderId="0" xfId="0" applyFont="1" applyFill="1" applyAlignment="1">
      <alignment horizontal="center"/>
    </xf>
    <xf numFmtId="0" fontId="5" fillId="2" borderId="0" xfId="0" applyFont="1" applyFill="1" applyAlignment="1">
      <alignment horizontal="center" vertical="center"/>
    </xf>
    <xf numFmtId="3" fontId="5" fillId="2" borderId="0" xfId="0" applyNumberFormat="1" applyFont="1" applyFill="1" applyAlignment="1">
      <alignment horizontal="center" vertical="center"/>
    </xf>
    <xf numFmtId="4" fontId="5" fillId="2" borderId="0" xfId="0" applyNumberFormat="1" applyFont="1" applyFill="1" applyAlignment="1">
      <alignment horizontal="center" vertical="center"/>
    </xf>
    <xf numFmtId="3" fontId="0" fillId="2" borderId="0" xfId="0" applyNumberFormat="1" applyFill="1" applyAlignment="1">
      <alignment horizontal="center" vertical="center"/>
    </xf>
    <xf numFmtId="0" fontId="6" fillId="2" borderId="0" xfId="0" applyFont="1" applyFill="1" applyAlignment="1">
      <alignment horizontal="center"/>
    </xf>
    <xf numFmtId="0" fontId="6" fillId="2" borderId="0" xfId="0" applyFont="1" applyFill="1" applyAlignment="1">
      <alignment horizontal="center" vertical="center"/>
    </xf>
    <xf numFmtId="0" fontId="18" fillId="2" borderId="0" xfId="0" applyFont="1" applyFill="1"/>
    <xf numFmtId="0" fontId="6" fillId="2" borderId="0" xfId="0" applyFont="1" applyFill="1" applyAlignment="1">
      <alignment horizontal="left"/>
    </xf>
    <xf numFmtId="3" fontId="6" fillId="2" borderId="0" xfId="0" applyNumberFormat="1" applyFont="1" applyFill="1" applyAlignment="1">
      <alignment horizontal="center" vertical="center"/>
    </xf>
    <xf numFmtId="0" fontId="2" fillId="2" borderId="8" xfId="0" quotePrefix="1" applyFont="1" applyFill="1" applyBorder="1" applyAlignment="1">
      <alignment vertical="center" wrapText="1"/>
    </xf>
    <xf numFmtId="0" fontId="9" fillId="2" borderId="10" xfId="0" quotePrefix="1" applyFont="1" applyFill="1" applyBorder="1" applyAlignment="1">
      <alignment horizontal="left" vertical="center" wrapText="1"/>
    </xf>
    <xf numFmtId="49" fontId="9" fillId="2" borderId="8" xfId="0" applyNumberFormat="1" applyFont="1" applyFill="1" applyBorder="1" applyAlignment="1">
      <alignment horizontal="center" vertical="center"/>
    </xf>
    <xf numFmtId="0" fontId="9" fillId="2" borderId="8" xfId="0" applyFont="1" applyFill="1" applyBorder="1" applyAlignment="1">
      <alignment vertical="center" wrapText="1"/>
    </xf>
    <xf numFmtId="0" fontId="10" fillId="2" borderId="8" xfId="0" applyFont="1" applyFill="1" applyBorder="1" applyAlignment="1">
      <alignment horizontal="center" vertical="center" wrapText="1"/>
    </xf>
    <xf numFmtId="0" fontId="9" fillId="2" borderId="8" xfId="2" applyFont="1" applyFill="1" applyBorder="1" applyAlignment="1">
      <alignment vertical="center" wrapText="1"/>
    </xf>
    <xf numFmtId="0" fontId="10" fillId="2" borderId="8" xfId="2" applyFont="1" applyFill="1" applyBorder="1" applyAlignment="1">
      <alignment horizontal="center" vertical="center" wrapText="1"/>
    </xf>
    <xf numFmtId="49" fontId="2" fillId="2" borderId="8" xfId="5" applyNumberFormat="1" applyFont="1" applyFill="1" applyBorder="1" applyAlignment="1">
      <alignment horizontal="center" vertical="center" wrapText="1"/>
    </xf>
    <xf numFmtId="0" fontId="9" fillId="2" borderId="8" xfId="7" applyFont="1" applyFill="1" applyBorder="1" applyAlignment="1">
      <alignment vertical="center" wrapText="1"/>
    </xf>
    <xf numFmtId="0" fontId="2" fillId="2" borderId="3" xfId="0" applyFont="1" applyFill="1" applyBorder="1" applyAlignment="1">
      <alignment horizontal="left" vertical="center" wrapText="1"/>
    </xf>
    <xf numFmtId="49" fontId="2" fillId="2" borderId="8"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0" fontId="10" fillId="2" borderId="5" xfId="7" applyFont="1" applyFill="1" applyBorder="1" applyAlignment="1">
      <alignment horizontal="center" vertical="center" wrapText="1"/>
    </xf>
    <xf numFmtId="0" fontId="15" fillId="2" borderId="8" xfId="0" applyFont="1" applyFill="1" applyBorder="1" applyAlignment="1">
      <alignment vertical="center" wrapText="1"/>
    </xf>
    <xf numFmtId="0" fontId="16" fillId="2" borderId="8" xfId="0" applyFont="1" applyFill="1" applyBorder="1" applyAlignment="1">
      <alignment horizontal="center" vertical="center" wrapText="1"/>
    </xf>
    <xf numFmtId="0" fontId="9" fillId="2" borderId="8" xfId="7" applyFont="1" applyFill="1" applyBorder="1" applyAlignment="1">
      <alignment horizontal="left" vertical="center" wrapText="1"/>
    </xf>
    <xf numFmtId="0" fontId="9" fillId="2" borderId="8" xfId="0" quotePrefix="1" applyFont="1" applyFill="1" applyBorder="1" applyAlignment="1">
      <alignment vertical="center" wrapText="1"/>
    </xf>
    <xf numFmtId="0" fontId="9" fillId="2" borderId="8"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8" xfId="0" quotePrefix="1" applyFont="1" applyFill="1" applyBorder="1" applyAlignment="1">
      <alignment horizontal="left" vertical="center" wrapText="1"/>
    </xf>
    <xf numFmtId="0" fontId="9" fillId="2" borderId="8" xfId="0" applyFont="1" applyFill="1" applyBorder="1" applyAlignment="1">
      <alignment horizontal="center" vertical="center" wrapText="1"/>
    </xf>
    <xf numFmtId="0" fontId="9" fillId="2" borderId="8" xfId="0" applyFont="1" applyFill="1" applyBorder="1" applyAlignment="1">
      <alignment horizontal="left" vertical="center"/>
    </xf>
    <xf numFmtId="0" fontId="10" fillId="2" borderId="8" xfId="0" applyFont="1" applyFill="1" applyBorder="1" applyAlignment="1">
      <alignment horizontal="center" vertical="center"/>
    </xf>
    <xf numFmtId="0" fontId="2" fillId="2" borderId="8" xfId="0" quotePrefix="1" applyFont="1" applyFill="1" applyBorder="1" applyAlignment="1">
      <alignment horizontal="center" vertical="center" wrapText="1"/>
    </xf>
    <xf numFmtId="0" fontId="9" fillId="2" borderId="8" xfId="0" quotePrefix="1" applyFont="1" applyFill="1" applyBorder="1" applyAlignment="1">
      <alignment horizontal="left" vertical="center" wrapText="1"/>
    </xf>
    <xf numFmtId="0" fontId="10" fillId="2" borderId="10" xfId="0" applyFont="1" applyFill="1" applyBorder="1" applyAlignment="1">
      <alignment horizontal="center" vertical="center" wrapText="1"/>
    </xf>
    <xf numFmtId="0" fontId="10" fillId="2" borderId="3" xfId="7" applyFont="1" applyFill="1" applyBorder="1" applyAlignment="1">
      <alignment horizontal="center" vertical="center" wrapText="1"/>
    </xf>
    <xf numFmtId="0" fontId="10" fillId="2" borderId="8" xfId="7" applyFont="1" applyFill="1" applyBorder="1" applyAlignment="1">
      <alignment horizontal="center" vertical="center" wrapText="1"/>
    </xf>
    <xf numFmtId="0" fontId="4" fillId="2" borderId="0" xfId="0" applyFont="1" applyFill="1" applyAlignment="1">
      <alignment horizontal="center" vertical="center"/>
    </xf>
    <xf numFmtId="4" fontId="4" fillId="2" borderId="0" xfId="0" applyNumberFormat="1" applyFont="1" applyFill="1" applyAlignment="1">
      <alignment horizontal="center" vertical="center"/>
    </xf>
    <xf numFmtId="0" fontId="25" fillId="2" borderId="0" xfId="0" applyFont="1" applyFill="1" applyAlignment="1">
      <alignment horizontal="center" vertical="center"/>
    </xf>
    <xf numFmtId="0" fontId="25" fillId="2" borderId="0" xfId="0" applyFont="1" applyFill="1" applyAlignment="1">
      <alignment vertical="center" wrapText="1"/>
    </xf>
    <xf numFmtId="164" fontId="24" fillId="2" borderId="8" xfId="0" applyNumberFormat="1" applyFont="1" applyFill="1" applyBorder="1" applyAlignment="1">
      <alignment horizontal="center" vertical="center"/>
    </xf>
    <xf numFmtId="0" fontId="1" fillId="2" borderId="0" xfId="0" applyFont="1" applyFill="1" applyAlignment="1">
      <alignment vertical="center"/>
    </xf>
    <xf numFmtId="164" fontId="23" fillId="2" borderId="8" xfId="0" applyNumberFormat="1" applyFont="1" applyFill="1" applyBorder="1" applyAlignment="1">
      <alignment horizontal="center" vertical="center"/>
    </xf>
    <xf numFmtId="4" fontId="2" fillId="2" borderId="0" xfId="0" applyNumberFormat="1" applyFont="1" applyFill="1" applyAlignment="1">
      <alignment vertical="center"/>
    </xf>
    <xf numFmtId="0" fontId="1" fillId="3" borderId="0" xfId="0" applyFont="1" applyFill="1" applyAlignment="1">
      <alignment vertical="center"/>
    </xf>
    <xf numFmtId="0" fontId="2" fillId="3" borderId="0" xfId="0" applyFont="1" applyFill="1" applyAlignment="1">
      <alignment vertical="center"/>
    </xf>
    <xf numFmtId="0" fontId="3" fillId="2" borderId="0" xfId="0" applyFont="1" applyFill="1" applyAlignment="1">
      <alignment vertical="center"/>
    </xf>
    <xf numFmtId="164" fontId="1" fillId="2" borderId="8" xfId="0" applyNumberFormat="1" applyFont="1" applyFill="1" applyBorder="1" applyAlignment="1">
      <alignment horizontal="center" vertical="center"/>
    </xf>
    <xf numFmtId="0" fontId="4" fillId="2" borderId="0" xfId="0" applyFont="1" applyFill="1" applyAlignment="1">
      <alignment vertical="center"/>
    </xf>
    <xf numFmtId="164" fontId="1" fillId="2" borderId="0" xfId="0" applyNumberFormat="1" applyFont="1" applyFill="1" applyAlignment="1">
      <alignment horizontal="center" vertical="center"/>
    </xf>
    <xf numFmtId="4" fontId="1" fillId="2" borderId="0" xfId="0" applyNumberFormat="1" applyFont="1" applyFill="1" applyAlignment="1">
      <alignment horizontal="center" vertical="center"/>
    </xf>
    <xf numFmtId="0" fontId="25" fillId="2" borderId="0" xfId="0" applyFont="1" applyFill="1" applyAlignment="1">
      <alignment vertical="center"/>
    </xf>
    <xf numFmtId="0" fontId="26" fillId="2" borderId="0" xfId="0" applyFont="1" applyFill="1" applyAlignment="1">
      <alignment vertical="center"/>
    </xf>
    <xf numFmtId="3" fontId="24" fillId="2" borderId="8" xfId="0" applyNumberFormat="1" applyFont="1" applyFill="1" applyBorder="1" applyAlignment="1">
      <alignment horizontal="center" vertical="center"/>
    </xf>
    <xf numFmtId="3" fontId="23" fillId="2" borderId="8" xfId="0" applyNumberFormat="1" applyFont="1" applyFill="1" applyBorder="1" applyAlignment="1">
      <alignment horizontal="center" vertical="center"/>
    </xf>
    <xf numFmtId="3" fontId="23" fillId="2" borderId="10" xfId="0" applyNumberFormat="1" applyFont="1" applyFill="1" applyBorder="1" applyAlignment="1">
      <alignment horizontal="center" vertical="center"/>
    </xf>
    <xf numFmtId="3" fontId="4" fillId="2" borderId="8" xfId="0" applyNumberFormat="1" applyFont="1" applyFill="1" applyBorder="1" applyAlignment="1">
      <alignment horizontal="center" vertical="center"/>
    </xf>
    <xf numFmtId="3" fontId="1" fillId="2" borderId="8" xfId="0" applyNumberFormat="1" applyFont="1" applyFill="1" applyBorder="1" applyAlignment="1">
      <alignment horizontal="center" vertical="center"/>
    </xf>
    <xf numFmtId="0" fontId="2" fillId="2" borderId="0" xfId="0" applyFont="1" applyFill="1" applyAlignment="1">
      <alignment horizontal="left" vertical="center"/>
    </xf>
    <xf numFmtId="0" fontId="2" fillId="2" borderId="0" xfId="2" applyFont="1" applyFill="1" applyAlignment="1">
      <alignment horizontal="left" vertical="center"/>
    </xf>
    <xf numFmtId="0" fontId="7" fillId="2" borderId="0" xfId="2" applyFont="1" applyFill="1" applyAlignment="1">
      <alignment horizontal="center" vertical="center" wrapText="1"/>
    </xf>
    <xf numFmtId="0" fontId="8" fillId="2" borderId="0" xfId="1" applyFont="1" applyFill="1" applyAlignment="1" applyProtection="1">
      <alignment horizontal="left"/>
    </xf>
    <xf numFmtId="0" fontId="13" fillId="2" borderId="3" xfId="2" applyFont="1" applyFill="1" applyBorder="1" applyAlignment="1">
      <alignment horizontal="center" vertical="center" wrapText="1"/>
    </xf>
    <xf numFmtId="0" fontId="13" fillId="2" borderId="9" xfId="2" applyFont="1" applyFill="1" applyBorder="1" applyAlignment="1">
      <alignment horizontal="center" vertical="center" wrapText="1"/>
    </xf>
    <xf numFmtId="0" fontId="13" fillId="2" borderId="10" xfId="2" applyFont="1" applyFill="1" applyBorder="1" applyAlignment="1">
      <alignment horizontal="center" vertical="center" wrapText="1"/>
    </xf>
    <xf numFmtId="0" fontId="13" fillId="2" borderId="3" xfId="0" applyFont="1" applyFill="1" applyBorder="1" applyAlignment="1">
      <alignment horizontal="center"/>
    </xf>
    <xf numFmtId="0" fontId="13" fillId="2" borderId="10" xfId="0" applyFont="1" applyFill="1" applyBorder="1" applyAlignment="1">
      <alignment horizontal="center"/>
    </xf>
    <xf numFmtId="3" fontId="13" fillId="2" borderId="3" xfId="2" applyNumberFormat="1" applyFont="1" applyFill="1" applyBorder="1" applyAlignment="1">
      <alignment horizontal="center" vertical="center" wrapText="1"/>
    </xf>
    <xf numFmtId="3" fontId="13" fillId="2" borderId="10" xfId="2" applyNumberFormat="1" applyFont="1" applyFill="1" applyBorder="1" applyAlignment="1">
      <alignment horizontal="center" vertical="center" wrapText="1"/>
    </xf>
    <xf numFmtId="3" fontId="13" fillId="2" borderId="1" xfId="2" applyNumberFormat="1" applyFont="1" applyFill="1" applyBorder="1" applyAlignment="1">
      <alignment horizontal="center" vertical="center" wrapText="1"/>
    </xf>
    <xf numFmtId="3" fontId="13" fillId="2" borderId="5" xfId="2"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xf>
    <xf numFmtId="49" fontId="13" fillId="2" borderId="5" xfId="0" applyNumberFormat="1" applyFont="1" applyFill="1" applyBorder="1" applyAlignment="1">
      <alignment horizontal="center" vertical="center"/>
    </xf>
    <xf numFmtId="0" fontId="1" fillId="2" borderId="3" xfId="5" applyFont="1" applyFill="1" applyBorder="1" applyAlignment="1">
      <alignment horizontal="center" vertical="center" wrapText="1"/>
    </xf>
    <xf numFmtId="0" fontId="1" fillId="2" borderId="9" xfId="5" applyFont="1" applyFill="1" applyBorder="1" applyAlignment="1">
      <alignment horizontal="center" vertical="center" wrapText="1"/>
    </xf>
    <xf numFmtId="0" fontId="1" fillId="2" borderId="10" xfId="5" applyFont="1" applyFill="1" applyBorder="1" applyAlignment="1">
      <alignment horizontal="center" vertical="center" wrapText="1"/>
    </xf>
    <xf numFmtId="0" fontId="10" fillId="2" borderId="3"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 fillId="2" borderId="3" xfId="0" quotePrefix="1"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5" fillId="2" borderId="0" xfId="0" applyFont="1" applyFill="1" applyAlignment="1">
      <alignment horizontal="right" vertical="center"/>
    </xf>
    <xf numFmtId="0" fontId="13" fillId="2" borderId="1" xfId="2" applyFont="1" applyFill="1" applyBorder="1" applyAlignment="1">
      <alignment horizontal="center" wrapText="1"/>
    </xf>
    <xf numFmtId="0" fontId="13" fillId="2" borderId="4" xfId="2" applyFont="1" applyFill="1" applyBorder="1" applyAlignment="1">
      <alignment horizontal="center" wrapText="1"/>
    </xf>
    <xf numFmtId="0" fontId="13" fillId="2" borderId="5" xfId="2" applyFont="1" applyFill="1" applyBorder="1" applyAlignment="1">
      <alignment horizontal="center" wrapText="1"/>
    </xf>
    <xf numFmtId="0" fontId="13" fillId="2" borderId="1" xfId="2" applyFont="1" applyFill="1" applyBorder="1" applyAlignment="1">
      <alignment horizontal="center" vertical="center" wrapText="1"/>
    </xf>
    <xf numFmtId="0" fontId="13" fillId="2" borderId="4" xfId="2" applyFont="1" applyFill="1" applyBorder="1" applyAlignment="1">
      <alignment horizontal="center" vertical="center" wrapText="1"/>
    </xf>
    <xf numFmtId="0" fontId="13" fillId="2" borderId="5" xfId="2" applyFont="1" applyFill="1" applyBorder="1" applyAlignment="1">
      <alignment horizontal="center" vertical="center" wrapText="1"/>
    </xf>
    <xf numFmtId="0" fontId="14" fillId="2" borderId="1" xfId="2" applyFont="1" applyFill="1" applyBorder="1" applyAlignment="1">
      <alignment horizontal="center" vertical="center" wrapText="1"/>
    </xf>
    <xf numFmtId="0" fontId="14" fillId="2" borderId="5" xfId="2" applyFont="1" applyFill="1" applyBorder="1" applyAlignment="1">
      <alignment horizontal="center" vertical="center" wrapText="1"/>
    </xf>
    <xf numFmtId="0" fontId="13" fillId="2" borderId="2" xfId="2" applyFont="1" applyFill="1" applyBorder="1" applyAlignment="1">
      <alignment horizontal="center" vertical="center" wrapText="1"/>
    </xf>
    <xf numFmtId="0" fontId="13" fillId="2" borderId="6" xfId="2" applyFont="1" applyFill="1" applyBorder="1" applyAlignment="1">
      <alignment horizontal="center" vertical="center" wrapText="1"/>
    </xf>
    <xf numFmtId="0" fontId="13" fillId="2" borderId="7" xfId="2" applyFont="1" applyFill="1" applyBorder="1" applyAlignment="1">
      <alignment horizontal="center" vertical="center" wrapText="1"/>
    </xf>
    <xf numFmtId="0" fontId="10" fillId="2" borderId="8" xfId="7" applyFont="1" applyFill="1" applyBorder="1" applyAlignment="1">
      <alignment horizontal="center" vertical="center" wrapText="1"/>
    </xf>
  </cellXfs>
  <cellStyles count="8">
    <cellStyle name="Гіперпосилання" xfId="1" builtinId="8"/>
    <cellStyle name="Звичайний" xfId="0" builtinId="0"/>
    <cellStyle name="Обычный 11 2" xfId="5" xr:uid="{00000000-0005-0000-0000-000002000000}"/>
    <cellStyle name="Обычный 17 5 6" xfId="6" xr:uid="{00000000-0005-0000-0000-000003000000}"/>
    <cellStyle name="Обычный 2" xfId="3" xr:uid="{00000000-0005-0000-0000-000004000000}"/>
    <cellStyle name="Обычный 3" xfId="4" xr:uid="{00000000-0005-0000-0000-000005000000}"/>
    <cellStyle name="Обычный 3 2" xfId="2" xr:uid="{00000000-0005-0000-0000-000006000000}"/>
    <cellStyle name="Обычный_дод 3"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51"/>
  <sheetViews>
    <sheetView showZeros="0" tabSelected="1" view="pageBreakPreview" topLeftCell="F1" zoomScale="60" zoomScaleNormal="60" workbookViewId="0">
      <selection activeCell="O3" sqref="O3:Q3"/>
    </sheetView>
  </sheetViews>
  <sheetFormatPr defaultColWidth="9.109375" defaultRowHeight="14.4" x14ac:dyDescent="0.3"/>
  <cols>
    <col min="1" max="1" width="13.33203125" style="6" customWidth="1"/>
    <col min="2" max="2" width="12.33203125" style="1" customWidth="1"/>
    <col min="3" max="3" width="14.33203125" style="6" customWidth="1"/>
    <col min="4" max="4" width="59.33203125" style="7" customWidth="1"/>
    <col min="5" max="5" width="3.6640625" style="4" hidden="1" customWidth="1"/>
    <col min="6" max="6" width="58.88671875" style="8" customWidth="1"/>
    <col min="7" max="7" width="17.44140625" style="1" customWidth="1"/>
    <col min="8" max="8" width="19" style="1" customWidth="1"/>
    <col min="9" max="9" width="19.33203125" style="1" customWidth="1"/>
    <col min="10" max="10" width="19.44140625" style="1" customWidth="1"/>
    <col min="11" max="11" width="20.109375" style="1" customWidth="1"/>
    <col min="12" max="12" width="17.6640625" style="7" customWidth="1"/>
    <col min="13" max="13" width="16.33203125" style="7" customWidth="1"/>
    <col min="14" max="14" width="17.109375" style="7" customWidth="1"/>
    <col min="15" max="15" width="16.88671875" style="7" customWidth="1"/>
    <col min="16" max="16" width="14.44140625" style="7" customWidth="1"/>
    <col min="17" max="17" width="18" style="7" customWidth="1"/>
    <col min="18" max="18" width="23.5546875" style="7" customWidth="1"/>
    <col min="19" max="16384" width="9.109375" style="7"/>
  </cols>
  <sheetData>
    <row r="1" spans="1:17" ht="15.6" x14ac:dyDescent="0.3">
      <c r="I1" s="112"/>
      <c r="J1" s="112"/>
      <c r="K1" s="112"/>
      <c r="N1" s="35"/>
      <c r="O1" s="112" t="s">
        <v>292</v>
      </c>
      <c r="P1" s="112"/>
      <c r="Q1" s="3"/>
    </row>
    <row r="2" spans="1:17" ht="15.6" x14ac:dyDescent="0.3">
      <c r="I2" s="113"/>
      <c r="J2" s="113"/>
      <c r="K2" s="113"/>
      <c r="N2" s="35"/>
      <c r="O2" s="3" t="s">
        <v>0</v>
      </c>
      <c r="P2" s="3"/>
      <c r="Q2" s="3"/>
    </row>
    <row r="3" spans="1:17" ht="15.6" x14ac:dyDescent="0.3">
      <c r="N3" s="35"/>
      <c r="O3" s="36" t="s">
        <v>297</v>
      </c>
      <c r="P3" s="36"/>
      <c r="Q3" s="36"/>
    </row>
    <row r="5" spans="1:17" ht="15.75" customHeight="1" x14ac:dyDescent="0.3">
      <c r="A5" s="114" t="s">
        <v>1</v>
      </c>
      <c r="B5" s="114"/>
      <c r="C5" s="114"/>
      <c r="D5" s="114"/>
      <c r="E5" s="114"/>
      <c r="F5" s="114"/>
      <c r="G5" s="114"/>
      <c r="H5" s="114"/>
      <c r="I5" s="114"/>
      <c r="J5" s="114"/>
      <c r="K5" s="114"/>
      <c r="L5" s="114"/>
      <c r="M5" s="114"/>
      <c r="N5" s="114"/>
      <c r="O5" s="114"/>
      <c r="P5" s="114"/>
    </row>
    <row r="6" spans="1:17" ht="18" x14ac:dyDescent="0.35">
      <c r="A6" s="115">
        <v>1558900000</v>
      </c>
      <c r="B6" s="115"/>
      <c r="C6" s="9"/>
      <c r="D6" s="10"/>
      <c r="E6" s="11"/>
      <c r="F6" s="12"/>
      <c r="G6" s="13"/>
      <c r="H6" s="13"/>
      <c r="I6" s="13"/>
      <c r="J6" s="13"/>
      <c r="K6" s="13"/>
    </row>
    <row r="7" spans="1:17" x14ac:dyDescent="0.3">
      <c r="A7" s="14" t="s">
        <v>2</v>
      </c>
      <c r="B7" s="15"/>
      <c r="C7" s="14"/>
      <c r="D7" s="16"/>
      <c r="E7" s="17"/>
      <c r="F7" s="18"/>
      <c r="G7" s="15"/>
      <c r="H7" s="15"/>
      <c r="I7" s="15"/>
      <c r="J7" s="15"/>
      <c r="K7" s="15"/>
    </row>
    <row r="8" spans="1:17" x14ac:dyDescent="0.3">
      <c r="A8" s="19"/>
      <c r="B8" s="20"/>
      <c r="C8" s="21"/>
      <c r="D8" s="20"/>
      <c r="E8" s="22"/>
      <c r="F8" s="23"/>
      <c r="G8" s="20"/>
      <c r="H8" s="24"/>
      <c r="I8" s="24"/>
      <c r="J8" s="24"/>
      <c r="K8" s="37"/>
    </row>
    <row r="9" spans="1:17" ht="14.25" customHeight="1" x14ac:dyDescent="0.3">
      <c r="A9" s="140" t="s">
        <v>3</v>
      </c>
      <c r="B9" s="143" t="s">
        <v>4</v>
      </c>
      <c r="C9" s="140" t="s">
        <v>5</v>
      </c>
      <c r="D9" s="143" t="s">
        <v>6</v>
      </c>
      <c r="E9" s="25"/>
      <c r="F9" s="143" t="s">
        <v>7</v>
      </c>
      <c r="G9" s="148" t="s">
        <v>8</v>
      </c>
      <c r="H9" s="116" t="s">
        <v>293</v>
      </c>
      <c r="I9" s="117"/>
      <c r="J9" s="117"/>
      <c r="K9" s="118"/>
      <c r="L9" s="116" t="s">
        <v>295</v>
      </c>
      <c r="M9" s="117"/>
      <c r="N9" s="117"/>
      <c r="O9" s="118"/>
      <c r="P9" s="119" t="s">
        <v>9</v>
      </c>
      <c r="Q9" s="120"/>
    </row>
    <row r="10" spans="1:17" ht="33.75" customHeight="1" x14ac:dyDescent="0.3">
      <c r="A10" s="141"/>
      <c r="B10" s="144"/>
      <c r="C10" s="141"/>
      <c r="D10" s="144"/>
      <c r="E10" s="146" t="s">
        <v>10</v>
      </c>
      <c r="F10" s="144"/>
      <c r="G10" s="149"/>
      <c r="H10" s="123" t="s">
        <v>294</v>
      </c>
      <c r="I10" s="123" t="s">
        <v>11</v>
      </c>
      <c r="J10" s="121" t="s">
        <v>12</v>
      </c>
      <c r="K10" s="122"/>
      <c r="L10" s="123" t="s">
        <v>294</v>
      </c>
      <c r="M10" s="123" t="s">
        <v>11</v>
      </c>
      <c r="N10" s="121" t="s">
        <v>12</v>
      </c>
      <c r="O10" s="122"/>
      <c r="P10" s="125" t="s">
        <v>9</v>
      </c>
      <c r="Q10" s="125" t="s">
        <v>13</v>
      </c>
    </row>
    <row r="11" spans="1:17" s="1" customFormat="1" ht="45.75" customHeight="1" x14ac:dyDescent="0.3">
      <c r="A11" s="142"/>
      <c r="B11" s="145"/>
      <c r="C11" s="142"/>
      <c r="D11" s="145"/>
      <c r="E11" s="147"/>
      <c r="F11" s="145"/>
      <c r="G11" s="150"/>
      <c r="H11" s="124"/>
      <c r="I11" s="124"/>
      <c r="J11" s="38" t="s">
        <v>14</v>
      </c>
      <c r="K11" s="38" t="s">
        <v>15</v>
      </c>
      <c r="L11" s="124"/>
      <c r="M11" s="124"/>
      <c r="N11" s="38" t="s">
        <v>14</v>
      </c>
      <c r="O11" s="38" t="s">
        <v>15</v>
      </c>
      <c r="P11" s="126"/>
      <c r="Q11" s="126"/>
    </row>
    <row r="12" spans="1:17" s="95" customFormat="1" ht="15.6" x14ac:dyDescent="0.3">
      <c r="A12" s="26" t="s">
        <v>16</v>
      </c>
      <c r="B12" s="27"/>
      <c r="C12" s="27"/>
      <c r="D12" s="127" t="s">
        <v>17</v>
      </c>
      <c r="E12" s="128"/>
      <c r="F12" s="129"/>
      <c r="G12" s="28"/>
      <c r="H12" s="107">
        <f t="shared" ref="H12:O12" si="0">H13</f>
        <v>50742289</v>
      </c>
      <c r="I12" s="107">
        <f t="shared" si="0"/>
        <v>45651384</v>
      </c>
      <c r="J12" s="107">
        <f t="shared" si="0"/>
        <v>5090905</v>
      </c>
      <c r="K12" s="107">
        <f t="shared" si="0"/>
        <v>5090905</v>
      </c>
      <c r="L12" s="107">
        <f t="shared" si="0"/>
        <v>13224027.020000001</v>
      </c>
      <c r="M12" s="107">
        <f t="shared" si="0"/>
        <v>10212889.770000001</v>
      </c>
      <c r="N12" s="107">
        <f t="shared" si="0"/>
        <v>3011137.25</v>
      </c>
      <c r="O12" s="107">
        <f t="shared" si="0"/>
        <v>3011137.25</v>
      </c>
      <c r="P12" s="94">
        <f>L12/H12</f>
        <v>0.26061155853650986</v>
      </c>
      <c r="Q12" s="107">
        <f>L12-H12</f>
        <v>-37518261.979999997</v>
      </c>
    </row>
    <row r="13" spans="1:17" s="95" customFormat="1" ht="15.6" x14ac:dyDescent="0.3">
      <c r="A13" s="26" t="s">
        <v>18</v>
      </c>
      <c r="B13" s="26"/>
      <c r="C13" s="26"/>
      <c r="D13" s="127" t="s">
        <v>17</v>
      </c>
      <c r="E13" s="128"/>
      <c r="F13" s="129"/>
      <c r="G13" s="28"/>
      <c r="H13" s="107">
        <f t="shared" ref="H13:O13" si="1">SUM(H14:H22)</f>
        <v>50742289</v>
      </c>
      <c r="I13" s="107">
        <f t="shared" si="1"/>
        <v>45651384</v>
      </c>
      <c r="J13" s="107">
        <f t="shared" si="1"/>
        <v>5090905</v>
      </c>
      <c r="K13" s="107">
        <f t="shared" si="1"/>
        <v>5090905</v>
      </c>
      <c r="L13" s="107">
        <f t="shared" si="1"/>
        <v>13224027.020000001</v>
      </c>
      <c r="M13" s="107">
        <f t="shared" si="1"/>
        <v>10212889.770000001</v>
      </c>
      <c r="N13" s="107">
        <f t="shared" si="1"/>
        <v>3011137.25</v>
      </c>
      <c r="O13" s="107">
        <f t="shared" si="1"/>
        <v>3011137.25</v>
      </c>
      <c r="P13" s="94">
        <f t="shared" ref="P13:P76" si="2">L13/H13</f>
        <v>0.26061155853650986</v>
      </c>
      <c r="Q13" s="107">
        <f>L13-H13</f>
        <v>-37518261.979999997</v>
      </c>
    </row>
    <row r="14" spans="1:17" s="3" customFormat="1" ht="46.8" x14ac:dyDescent="0.3">
      <c r="A14" s="63" t="s">
        <v>19</v>
      </c>
      <c r="B14" s="63" t="s">
        <v>20</v>
      </c>
      <c r="C14" s="63" t="s">
        <v>21</v>
      </c>
      <c r="D14" s="64" t="s">
        <v>22</v>
      </c>
      <c r="E14" s="65">
        <v>15</v>
      </c>
      <c r="F14" s="30" t="s">
        <v>23</v>
      </c>
      <c r="G14" s="32" t="s">
        <v>24</v>
      </c>
      <c r="H14" s="108">
        <f>I14+J14</f>
        <v>21384489</v>
      </c>
      <c r="I14" s="108">
        <f>19381400-1000000+868684</f>
        <v>19250084</v>
      </c>
      <c r="J14" s="108">
        <v>2134405</v>
      </c>
      <c r="K14" s="108">
        <v>2134405</v>
      </c>
      <c r="L14" s="108">
        <f>M14+N14</f>
        <v>7344258.8200000003</v>
      </c>
      <c r="M14" s="108">
        <v>5609621.5700000003</v>
      </c>
      <c r="N14" s="108">
        <v>1734637.25</v>
      </c>
      <c r="O14" s="108">
        <f>N14</f>
        <v>1734637.25</v>
      </c>
      <c r="P14" s="96">
        <f t="shared" si="2"/>
        <v>0.3434385932719739</v>
      </c>
      <c r="Q14" s="108">
        <f>L14-H14</f>
        <v>-14040230.18</v>
      </c>
    </row>
    <row r="15" spans="1:17" s="3" customFormat="1" ht="46.8" x14ac:dyDescent="0.3">
      <c r="A15" s="63" t="s">
        <v>25</v>
      </c>
      <c r="B15" s="63" t="s">
        <v>26</v>
      </c>
      <c r="C15" s="63" t="s">
        <v>27</v>
      </c>
      <c r="D15" s="64" t="s">
        <v>28</v>
      </c>
      <c r="E15" s="65">
        <v>15</v>
      </c>
      <c r="F15" s="30" t="s">
        <v>23</v>
      </c>
      <c r="G15" s="32" t="s">
        <v>24</v>
      </c>
      <c r="H15" s="108">
        <f t="shared" ref="H15:H22" si="3">I15+J15</f>
        <v>8941500</v>
      </c>
      <c r="I15" s="108">
        <v>8941500</v>
      </c>
      <c r="J15" s="108"/>
      <c r="K15" s="108"/>
      <c r="L15" s="108">
        <f t="shared" ref="L15:L22" si="4">M15+N15</f>
        <v>1482199.9</v>
      </c>
      <c r="M15" s="108">
        <v>1482199.9</v>
      </c>
      <c r="N15" s="108"/>
      <c r="O15" s="108"/>
      <c r="P15" s="96">
        <f t="shared" si="2"/>
        <v>0.1657663591120058</v>
      </c>
      <c r="Q15" s="108">
        <f t="shared" ref="Q15:Q22" si="5">L15-H15</f>
        <v>-7459300.0999999996</v>
      </c>
    </row>
    <row r="16" spans="1:17" s="3" customFormat="1" ht="46.8" x14ac:dyDescent="0.3">
      <c r="A16" s="32" t="s">
        <v>29</v>
      </c>
      <c r="B16" s="32">
        <v>2111</v>
      </c>
      <c r="C16" s="32" t="s">
        <v>30</v>
      </c>
      <c r="D16" s="61" t="s">
        <v>31</v>
      </c>
      <c r="E16" s="33">
        <v>15</v>
      </c>
      <c r="F16" s="30" t="s">
        <v>23</v>
      </c>
      <c r="G16" s="32" t="s">
        <v>24</v>
      </c>
      <c r="H16" s="108">
        <f t="shared" si="3"/>
        <v>8225200</v>
      </c>
      <c r="I16" s="108">
        <v>8225200</v>
      </c>
      <c r="J16" s="108"/>
      <c r="K16" s="108"/>
      <c r="L16" s="108">
        <f t="shared" si="4"/>
        <v>2002929.82</v>
      </c>
      <c r="M16" s="108">
        <v>2002929.82</v>
      </c>
      <c r="N16" s="108"/>
      <c r="O16" s="108"/>
      <c r="P16" s="96">
        <f t="shared" si="2"/>
        <v>0.24351138209405243</v>
      </c>
      <c r="Q16" s="108">
        <f t="shared" si="5"/>
        <v>-6222270.1799999997</v>
      </c>
    </row>
    <row r="17" spans="1:18" s="3" customFormat="1" ht="46.8" x14ac:dyDescent="0.3">
      <c r="A17" s="63" t="s">
        <v>32</v>
      </c>
      <c r="B17" s="63" t="s">
        <v>33</v>
      </c>
      <c r="C17" s="63" t="s">
        <v>34</v>
      </c>
      <c r="D17" s="66" t="s">
        <v>35</v>
      </c>
      <c r="E17" s="67">
        <v>15</v>
      </c>
      <c r="F17" s="30" t="s">
        <v>23</v>
      </c>
      <c r="G17" s="32" t="s">
        <v>24</v>
      </c>
      <c r="H17" s="108">
        <f t="shared" si="3"/>
        <v>1629600</v>
      </c>
      <c r="I17" s="108">
        <v>1629600</v>
      </c>
      <c r="J17" s="108"/>
      <c r="K17" s="108"/>
      <c r="L17" s="108">
        <f t="shared" si="4"/>
        <v>293638.48</v>
      </c>
      <c r="M17" s="108">
        <f>51538.29+242100.19</f>
        <v>293638.48</v>
      </c>
      <c r="N17" s="108"/>
      <c r="O17" s="108"/>
      <c r="P17" s="96">
        <f t="shared" si="2"/>
        <v>0.18019052528227786</v>
      </c>
      <c r="Q17" s="108">
        <f t="shared" si="5"/>
        <v>-1335961.52</v>
      </c>
      <c r="R17" s="97"/>
    </row>
    <row r="18" spans="1:18" s="3" customFormat="1" ht="46.8" x14ac:dyDescent="0.3">
      <c r="A18" s="68" t="s">
        <v>36</v>
      </c>
      <c r="B18" s="63" t="s">
        <v>37</v>
      </c>
      <c r="C18" s="63" t="s">
        <v>38</v>
      </c>
      <c r="D18" s="69" t="s">
        <v>39</v>
      </c>
      <c r="E18" s="88">
        <v>14</v>
      </c>
      <c r="F18" s="70" t="s">
        <v>40</v>
      </c>
      <c r="G18" s="32" t="s">
        <v>41</v>
      </c>
      <c r="H18" s="109">
        <f t="shared" si="3"/>
        <v>4900000</v>
      </c>
      <c r="I18" s="108">
        <f>4000000+900000</f>
        <v>4900000</v>
      </c>
      <c r="J18" s="108"/>
      <c r="K18" s="108"/>
      <c r="L18" s="109">
        <f t="shared" si="4"/>
        <v>824500</v>
      </c>
      <c r="M18" s="108">
        <v>824500</v>
      </c>
      <c r="N18" s="108"/>
      <c r="O18" s="108"/>
      <c r="P18" s="96">
        <f t="shared" si="2"/>
        <v>0.16826530612244897</v>
      </c>
      <c r="Q18" s="108">
        <f t="shared" si="5"/>
        <v>-4075500</v>
      </c>
    </row>
    <row r="19" spans="1:18" s="3" customFormat="1" ht="46.8" x14ac:dyDescent="0.3">
      <c r="A19" s="68" t="s">
        <v>42</v>
      </c>
      <c r="B19" s="63" t="s">
        <v>43</v>
      </c>
      <c r="C19" s="71" t="s">
        <v>44</v>
      </c>
      <c r="D19" s="61" t="s">
        <v>45</v>
      </c>
      <c r="E19" s="33">
        <v>15</v>
      </c>
      <c r="F19" s="30" t="s">
        <v>23</v>
      </c>
      <c r="G19" s="32" t="s">
        <v>24</v>
      </c>
      <c r="H19" s="109">
        <f t="shared" si="3"/>
        <v>1680000</v>
      </c>
      <c r="I19" s="108"/>
      <c r="J19" s="108">
        <v>1680000</v>
      </c>
      <c r="K19" s="108">
        <v>1680000</v>
      </c>
      <c r="L19" s="109">
        <f t="shared" si="4"/>
        <v>0</v>
      </c>
      <c r="M19" s="108"/>
      <c r="N19" s="108"/>
      <c r="O19" s="108"/>
      <c r="P19" s="96">
        <f t="shared" si="2"/>
        <v>0</v>
      </c>
      <c r="Q19" s="108">
        <f t="shared" si="5"/>
        <v>-1680000</v>
      </c>
    </row>
    <row r="20" spans="1:18" s="3" customFormat="1" ht="124.8" x14ac:dyDescent="0.3">
      <c r="A20" s="71" t="s">
        <v>46</v>
      </c>
      <c r="B20" s="32">
        <v>8220</v>
      </c>
      <c r="C20" s="71" t="s">
        <v>47</v>
      </c>
      <c r="D20" s="61" t="s">
        <v>48</v>
      </c>
      <c r="E20" s="72">
        <v>18</v>
      </c>
      <c r="F20" s="45" t="s">
        <v>49</v>
      </c>
      <c r="G20" s="32" t="s">
        <v>50</v>
      </c>
      <c r="H20" s="108">
        <f t="shared" si="3"/>
        <v>670000</v>
      </c>
      <c r="I20" s="108">
        <f>637000+33000</f>
        <v>670000</v>
      </c>
      <c r="J20" s="108"/>
      <c r="K20" s="108"/>
      <c r="L20" s="108">
        <f t="shared" si="4"/>
        <v>0</v>
      </c>
      <c r="M20" s="108"/>
      <c r="N20" s="108"/>
      <c r="O20" s="108"/>
      <c r="P20" s="96">
        <f t="shared" si="2"/>
        <v>0</v>
      </c>
      <c r="Q20" s="108">
        <f t="shared" si="5"/>
        <v>-670000</v>
      </c>
    </row>
    <row r="21" spans="1:18" s="3" customFormat="1" ht="62.4" x14ac:dyDescent="0.3">
      <c r="A21" s="63" t="s">
        <v>51</v>
      </c>
      <c r="B21" s="63" t="s">
        <v>52</v>
      </c>
      <c r="C21" s="63" t="s">
        <v>47</v>
      </c>
      <c r="D21" s="69" t="s">
        <v>53</v>
      </c>
      <c r="E21" s="73">
        <v>36</v>
      </c>
      <c r="F21" s="45" t="s">
        <v>54</v>
      </c>
      <c r="G21" s="32" t="s">
        <v>55</v>
      </c>
      <c r="H21" s="108">
        <f t="shared" si="3"/>
        <v>1975000</v>
      </c>
      <c r="I21" s="108">
        <v>1975000</v>
      </c>
      <c r="J21" s="108"/>
      <c r="K21" s="108"/>
      <c r="L21" s="108">
        <f t="shared" si="4"/>
        <v>0</v>
      </c>
      <c r="M21" s="108"/>
      <c r="N21" s="108"/>
      <c r="O21" s="108"/>
      <c r="P21" s="96">
        <f t="shared" si="2"/>
        <v>0</v>
      </c>
      <c r="Q21" s="108">
        <f t="shared" si="5"/>
        <v>-1975000</v>
      </c>
    </row>
    <row r="22" spans="1:18" s="3" customFormat="1" ht="109.2" x14ac:dyDescent="0.3">
      <c r="A22" s="63" t="s">
        <v>56</v>
      </c>
      <c r="B22" s="63" t="s">
        <v>57</v>
      </c>
      <c r="C22" s="63" t="s">
        <v>47</v>
      </c>
      <c r="D22" s="69" t="s">
        <v>58</v>
      </c>
      <c r="E22" s="73">
        <v>52</v>
      </c>
      <c r="F22" s="45" t="s">
        <v>296</v>
      </c>
      <c r="G22" s="32" t="s">
        <v>59</v>
      </c>
      <c r="H22" s="108">
        <f t="shared" si="3"/>
        <v>1336500</v>
      </c>
      <c r="I22" s="108">
        <v>60000</v>
      </c>
      <c r="J22" s="108">
        <v>1276500</v>
      </c>
      <c r="K22" s="108">
        <v>1276500</v>
      </c>
      <c r="L22" s="108">
        <f t="shared" si="4"/>
        <v>1276500</v>
      </c>
      <c r="M22" s="108"/>
      <c r="N22" s="108">
        <v>1276500</v>
      </c>
      <c r="O22" s="108">
        <f>N22</f>
        <v>1276500</v>
      </c>
      <c r="P22" s="96">
        <f t="shared" si="2"/>
        <v>0.95510662177328842</v>
      </c>
      <c r="Q22" s="108">
        <f t="shared" si="5"/>
        <v>-60000</v>
      </c>
    </row>
    <row r="23" spans="1:18" s="95" customFormat="1" ht="16.5" customHeight="1" x14ac:dyDescent="0.3">
      <c r="A23" s="29" t="s">
        <v>60</v>
      </c>
      <c r="B23" s="29"/>
      <c r="C23" s="29"/>
      <c r="D23" s="130" t="s">
        <v>61</v>
      </c>
      <c r="E23" s="131"/>
      <c r="F23" s="132"/>
      <c r="G23" s="28"/>
      <c r="H23" s="107">
        <f t="shared" ref="H23:O23" si="6">H24</f>
        <v>32510600</v>
      </c>
      <c r="I23" s="107">
        <f t="shared" si="6"/>
        <v>23634400</v>
      </c>
      <c r="J23" s="107">
        <f t="shared" si="6"/>
        <v>8876200</v>
      </c>
      <c r="K23" s="107">
        <f t="shared" si="6"/>
        <v>8876200</v>
      </c>
      <c r="L23" s="107">
        <f t="shared" si="6"/>
        <v>4649250.58</v>
      </c>
      <c r="M23" s="107">
        <f t="shared" si="6"/>
        <v>4649250.58</v>
      </c>
      <c r="N23" s="107">
        <f t="shared" si="6"/>
        <v>0</v>
      </c>
      <c r="O23" s="107">
        <f t="shared" si="6"/>
        <v>0</v>
      </c>
      <c r="P23" s="94">
        <f t="shared" si="2"/>
        <v>0.14300722164463284</v>
      </c>
      <c r="Q23" s="107">
        <f t="shared" ref="Q23" si="7">L23-H23</f>
        <v>-27861349.420000002</v>
      </c>
    </row>
    <row r="24" spans="1:18" s="95" customFormat="1" ht="15.6" x14ac:dyDescent="0.3">
      <c r="A24" s="29" t="s">
        <v>62</v>
      </c>
      <c r="B24" s="29"/>
      <c r="C24" s="29"/>
      <c r="D24" s="130" t="s">
        <v>61</v>
      </c>
      <c r="E24" s="131"/>
      <c r="F24" s="132"/>
      <c r="G24" s="28"/>
      <c r="H24" s="107">
        <f>SUM(H25:H34)</f>
        <v>32510600</v>
      </c>
      <c r="I24" s="107">
        <f t="shared" ref="I24:L24" si="8">SUM(I25:I34)</f>
        <v>23634400</v>
      </c>
      <c r="J24" s="107">
        <f t="shared" si="8"/>
        <v>8876200</v>
      </c>
      <c r="K24" s="107">
        <f t="shared" si="8"/>
        <v>8876200</v>
      </c>
      <c r="L24" s="107">
        <f t="shared" si="8"/>
        <v>4649250.58</v>
      </c>
      <c r="M24" s="107">
        <f t="shared" ref="M24:O24" si="9">SUM(M25:M34)</f>
        <v>4649250.58</v>
      </c>
      <c r="N24" s="107">
        <f t="shared" si="9"/>
        <v>0</v>
      </c>
      <c r="O24" s="107">
        <f t="shared" si="9"/>
        <v>0</v>
      </c>
      <c r="P24" s="94">
        <f t="shared" si="2"/>
        <v>0.14300722164463284</v>
      </c>
      <c r="Q24" s="107">
        <f t="shared" ref="Q24:Q34" si="10">L24-H24</f>
        <v>-27861349.420000002</v>
      </c>
    </row>
    <row r="25" spans="1:18" s="3" customFormat="1" ht="62.4" x14ac:dyDescent="0.3">
      <c r="A25" s="63" t="s">
        <v>63</v>
      </c>
      <c r="B25" s="63" t="s">
        <v>64</v>
      </c>
      <c r="C25" s="63" t="s">
        <v>65</v>
      </c>
      <c r="D25" s="64" t="s">
        <v>66</v>
      </c>
      <c r="E25" s="65">
        <v>13</v>
      </c>
      <c r="F25" s="30" t="s">
        <v>67</v>
      </c>
      <c r="G25" s="31" t="s">
        <v>68</v>
      </c>
      <c r="H25" s="108">
        <f t="shared" ref="H25:H31" si="11">I25+J25</f>
        <v>455000</v>
      </c>
      <c r="I25" s="108">
        <v>455000</v>
      </c>
      <c r="J25" s="108"/>
      <c r="K25" s="108"/>
      <c r="L25" s="108">
        <f t="shared" ref="L25:L34" si="12">M25+N25</f>
        <v>14783</v>
      </c>
      <c r="M25" s="108">
        <v>14783</v>
      </c>
      <c r="N25" s="108"/>
      <c r="O25" s="108"/>
      <c r="P25" s="96">
        <f t="shared" si="2"/>
        <v>3.2490109890109892E-2</v>
      </c>
      <c r="Q25" s="108">
        <f t="shared" si="10"/>
        <v>-440217</v>
      </c>
    </row>
    <row r="26" spans="1:18" s="3" customFormat="1" ht="46.8" x14ac:dyDescent="0.3">
      <c r="A26" s="63" t="s">
        <v>63</v>
      </c>
      <c r="B26" s="63" t="s">
        <v>64</v>
      </c>
      <c r="C26" s="63" t="s">
        <v>65</v>
      </c>
      <c r="D26" s="64" t="s">
        <v>66</v>
      </c>
      <c r="E26" s="65">
        <v>16</v>
      </c>
      <c r="F26" s="30" t="s">
        <v>69</v>
      </c>
      <c r="G26" s="32" t="s">
        <v>70</v>
      </c>
      <c r="H26" s="108">
        <f t="shared" si="11"/>
        <v>3621430</v>
      </c>
      <c r="I26" s="108"/>
      <c r="J26" s="108">
        <v>3621430</v>
      </c>
      <c r="K26" s="108">
        <v>3621430</v>
      </c>
      <c r="L26" s="108">
        <f t="shared" si="12"/>
        <v>0</v>
      </c>
      <c r="M26" s="108"/>
      <c r="N26" s="108"/>
      <c r="O26" s="108"/>
      <c r="P26" s="96">
        <f t="shared" si="2"/>
        <v>0</v>
      </c>
      <c r="Q26" s="108">
        <f t="shared" si="10"/>
        <v>-3621430</v>
      </c>
    </row>
    <row r="27" spans="1:18" s="3" customFormat="1" ht="46.8" x14ac:dyDescent="0.3">
      <c r="A27" s="63" t="s">
        <v>71</v>
      </c>
      <c r="B27" s="63" t="s">
        <v>72</v>
      </c>
      <c r="C27" s="63" t="s">
        <v>73</v>
      </c>
      <c r="D27" s="69" t="s">
        <v>74</v>
      </c>
      <c r="E27" s="89">
        <v>16</v>
      </c>
      <c r="F27" s="30" t="s">
        <v>69</v>
      </c>
      <c r="G27" s="32" t="s">
        <v>70</v>
      </c>
      <c r="H27" s="108">
        <f t="shared" si="11"/>
        <v>17670570</v>
      </c>
      <c r="I27" s="108">
        <f>15000000+415800</f>
        <v>15415800</v>
      </c>
      <c r="J27" s="108">
        <v>2254770</v>
      </c>
      <c r="K27" s="108">
        <v>2254770</v>
      </c>
      <c r="L27" s="108">
        <f t="shared" si="12"/>
        <v>3853889.26</v>
      </c>
      <c r="M27" s="108">
        <v>3853889.26</v>
      </c>
      <c r="N27" s="108"/>
      <c r="O27" s="108"/>
      <c r="P27" s="96">
        <f t="shared" si="2"/>
        <v>0.2180964881155503</v>
      </c>
      <c r="Q27" s="108">
        <f t="shared" si="10"/>
        <v>-13816680.74</v>
      </c>
    </row>
    <row r="28" spans="1:18" s="3" customFormat="1" ht="46.8" x14ac:dyDescent="0.3">
      <c r="A28" s="63" t="s">
        <v>71</v>
      </c>
      <c r="B28" s="63" t="s">
        <v>72</v>
      </c>
      <c r="C28" s="63" t="s">
        <v>73</v>
      </c>
      <c r="D28" s="69" t="s">
        <v>74</v>
      </c>
      <c r="E28" s="89">
        <v>23</v>
      </c>
      <c r="F28" s="30" t="s">
        <v>75</v>
      </c>
      <c r="G28" s="32" t="s">
        <v>76</v>
      </c>
      <c r="H28" s="108">
        <f t="shared" si="11"/>
        <v>200000</v>
      </c>
      <c r="I28" s="108">
        <v>200000</v>
      </c>
      <c r="J28" s="108"/>
      <c r="K28" s="108"/>
      <c r="L28" s="108">
        <f t="shared" si="12"/>
        <v>0</v>
      </c>
      <c r="M28" s="108"/>
      <c r="N28" s="108"/>
      <c r="O28" s="108"/>
      <c r="P28" s="96">
        <f t="shared" si="2"/>
        <v>0</v>
      </c>
      <c r="Q28" s="108">
        <f t="shared" si="10"/>
        <v>-200000</v>
      </c>
    </row>
    <row r="29" spans="1:18" s="3" customFormat="1" ht="62.4" x14ac:dyDescent="0.3">
      <c r="A29" s="63" t="s">
        <v>71</v>
      </c>
      <c r="B29" s="63" t="s">
        <v>72</v>
      </c>
      <c r="C29" s="63" t="s">
        <v>73</v>
      </c>
      <c r="D29" s="69" t="s">
        <v>74</v>
      </c>
      <c r="E29" s="89">
        <v>32</v>
      </c>
      <c r="F29" s="30" t="s">
        <v>77</v>
      </c>
      <c r="G29" s="32" t="s">
        <v>78</v>
      </c>
      <c r="H29" s="108">
        <f t="shared" si="11"/>
        <v>15000</v>
      </c>
      <c r="I29" s="108">
        <v>15000</v>
      </c>
      <c r="J29" s="108"/>
      <c r="K29" s="108"/>
      <c r="L29" s="108">
        <f t="shared" si="12"/>
        <v>0</v>
      </c>
      <c r="M29" s="108"/>
      <c r="N29" s="108"/>
      <c r="O29" s="108"/>
      <c r="P29" s="96">
        <f t="shared" si="2"/>
        <v>0</v>
      </c>
      <c r="Q29" s="108">
        <f t="shared" si="10"/>
        <v>-15000</v>
      </c>
    </row>
    <row r="30" spans="1:18" s="3" customFormat="1" ht="62.4" x14ac:dyDescent="0.3">
      <c r="A30" s="63" t="s">
        <v>79</v>
      </c>
      <c r="B30" s="63" t="s">
        <v>80</v>
      </c>
      <c r="C30" s="63" t="s">
        <v>81</v>
      </c>
      <c r="D30" s="69" t="s">
        <v>82</v>
      </c>
      <c r="E30" s="89">
        <v>16</v>
      </c>
      <c r="F30" s="30" t="s">
        <v>69</v>
      </c>
      <c r="G30" s="32" t="s">
        <v>70</v>
      </c>
      <c r="H30" s="108">
        <f t="shared" si="11"/>
        <v>1100000</v>
      </c>
      <c r="I30" s="108">
        <v>1100000</v>
      </c>
      <c r="J30" s="108">
        <f>2915000-2915000</f>
        <v>0</v>
      </c>
      <c r="K30" s="108">
        <f>2915000-2915000</f>
        <v>0</v>
      </c>
      <c r="L30" s="108">
        <f t="shared" si="12"/>
        <v>240040.2</v>
      </c>
      <c r="M30" s="108">
        <v>240040.2</v>
      </c>
      <c r="N30" s="108"/>
      <c r="O30" s="108"/>
      <c r="P30" s="96">
        <f t="shared" si="2"/>
        <v>0.21821836363636365</v>
      </c>
      <c r="Q30" s="108">
        <f t="shared" si="10"/>
        <v>-859959.8</v>
      </c>
    </row>
    <row r="31" spans="1:18" s="3" customFormat="1" ht="62.4" x14ac:dyDescent="0.3">
      <c r="A31" s="63" t="s">
        <v>83</v>
      </c>
      <c r="B31" s="63" t="s">
        <v>84</v>
      </c>
      <c r="C31" s="63" t="s">
        <v>85</v>
      </c>
      <c r="D31" s="64" t="s">
        <v>86</v>
      </c>
      <c r="E31" s="89">
        <v>25</v>
      </c>
      <c r="F31" s="30" t="s">
        <v>87</v>
      </c>
      <c r="G31" s="32" t="s">
        <v>88</v>
      </c>
      <c r="H31" s="108">
        <f t="shared" si="11"/>
        <v>3348600</v>
      </c>
      <c r="I31" s="108">
        <v>3348600</v>
      </c>
      <c r="J31" s="108"/>
      <c r="K31" s="108"/>
      <c r="L31" s="108">
        <f t="shared" si="12"/>
        <v>0</v>
      </c>
      <c r="M31" s="108"/>
      <c r="N31" s="108"/>
      <c r="O31" s="108"/>
      <c r="P31" s="96">
        <f t="shared" si="2"/>
        <v>0</v>
      </c>
      <c r="Q31" s="108">
        <f t="shared" si="10"/>
        <v>-3348600</v>
      </c>
    </row>
    <row r="32" spans="1:18" s="3" customFormat="1" ht="54.6" customHeight="1" x14ac:dyDescent="0.3">
      <c r="A32" s="71" t="s">
        <v>89</v>
      </c>
      <c r="B32" s="32">
        <v>3242</v>
      </c>
      <c r="C32" s="32">
        <v>1090</v>
      </c>
      <c r="D32" s="30" t="s">
        <v>90</v>
      </c>
      <c r="E32" s="33">
        <v>1</v>
      </c>
      <c r="F32" s="30" t="s">
        <v>91</v>
      </c>
      <c r="G32" s="32" t="s">
        <v>92</v>
      </c>
      <c r="H32" s="108">
        <f t="shared" ref="H32:H34" si="13">I32+J32</f>
        <v>360000</v>
      </c>
      <c r="I32" s="108">
        <v>360000</v>
      </c>
      <c r="J32" s="108"/>
      <c r="K32" s="108"/>
      <c r="L32" s="108">
        <f t="shared" si="12"/>
        <v>75610</v>
      </c>
      <c r="M32" s="108">
        <v>75610</v>
      </c>
      <c r="N32" s="108"/>
      <c r="O32" s="108"/>
      <c r="P32" s="96">
        <f t="shared" si="2"/>
        <v>0.21002777777777779</v>
      </c>
      <c r="Q32" s="108">
        <f t="shared" si="10"/>
        <v>-284390</v>
      </c>
    </row>
    <row r="33" spans="1:17" s="3" customFormat="1" ht="55.8" customHeight="1" x14ac:dyDescent="0.3">
      <c r="A33" s="71" t="s">
        <v>89</v>
      </c>
      <c r="B33" s="32">
        <v>3242</v>
      </c>
      <c r="C33" s="32">
        <v>1090</v>
      </c>
      <c r="D33" s="30" t="s">
        <v>90</v>
      </c>
      <c r="E33" s="33">
        <v>14</v>
      </c>
      <c r="F33" s="30" t="s">
        <v>40</v>
      </c>
      <c r="G33" s="32" t="s">
        <v>41</v>
      </c>
      <c r="H33" s="108">
        <f t="shared" si="13"/>
        <v>2740000</v>
      </c>
      <c r="I33" s="108">
        <v>2740000</v>
      </c>
      <c r="J33" s="108"/>
      <c r="K33" s="108"/>
      <c r="L33" s="108">
        <f t="shared" si="12"/>
        <v>464928.12</v>
      </c>
      <c r="M33" s="108">
        <v>464928.12</v>
      </c>
      <c r="N33" s="108"/>
      <c r="O33" s="108"/>
      <c r="P33" s="96">
        <f t="shared" si="2"/>
        <v>0.16968179562043795</v>
      </c>
      <c r="Q33" s="108">
        <f t="shared" si="10"/>
        <v>-2275071.88</v>
      </c>
    </row>
    <row r="34" spans="1:17" s="3" customFormat="1" ht="54.6" customHeight="1" x14ac:dyDescent="0.3">
      <c r="A34" s="71" t="s">
        <v>93</v>
      </c>
      <c r="B34" s="32">
        <v>8110</v>
      </c>
      <c r="C34" s="71" t="s">
        <v>94</v>
      </c>
      <c r="D34" s="61" t="s">
        <v>95</v>
      </c>
      <c r="E34" s="33">
        <v>17</v>
      </c>
      <c r="F34" s="30" t="s">
        <v>96</v>
      </c>
      <c r="G34" s="32" t="s">
        <v>97</v>
      </c>
      <c r="H34" s="108">
        <f t="shared" si="13"/>
        <v>3000000</v>
      </c>
      <c r="I34" s="108"/>
      <c r="J34" s="108">
        <v>3000000</v>
      </c>
      <c r="K34" s="108">
        <v>3000000</v>
      </c>
      <c r="L34" s="108">
        <f t="shared" si="12"/>
        <v>0</v>
      </c>
      <c r="M34" s="108"/>
      <c r="N34" s="108"/>
      <c r="O34" s="108"/>
      <c r="P34" s="96">
        <f t="shared" si="2"/>
        <v>0</v>
      </c>
      <c r="Q34" s="108">
        <f t="shared" si="10"/>
        <v>-3000000</v>
      </c>
    </row>
    <row r="35" spans="1:17" s="98" customFormat="1" ht="15.6" x14ac:dyDescent="0.3">
      <c r="A35" s="29" t="s">
        <v>98</v>
      </c>
      <c r="B35" s="29"/>
      <c r="C35" s="29"/>
      <c r="D35" s="130" t="s">
        <v>99</v>
      </c>
      <c r="E35" s="131"/>
      <c r="F35" s="132"/>
      <c r="G35" s="28"/>
      <c r="H35" s="107">
        <f>H36</f>
        <v>55702500</v>
      </c>
      <c r="I35" s="107">
        <f>I36</f>
        <v>55702500</v>
      </c>
      <c r="J35" s="107">
        <f t="shared" ref="J35:M35" si="14">J36</f>
        <v>0</v>
      </c>
      <c r="K35" s="107">
        <f t="shared" si="14"/>
        <v>0</v>
      </c>
      <c r="L35" s="107">
        <f t="shared" si="14"/>
        <v>7614736.8799999999</v>
      </c>
      <c r="M35" s="107">
        <f t="shared" si="14"/>
        <v>7614736.8799999999</v>
      </c>
      <c r="N35" s="107">
        <f t="shared" ref="N35:O35" si="15">N36</f>
        <v>0</v>
      </c>
      <c r="O35" s="107">
        <f t="shared" si="15"/>
        <v>0</v>
      </c>
      <c r="P35" s="94">
        <f t="shared" si="2"/>
        <v>0.13670368259952426</v>
      </c>
      <c r="Q35" s="107">
        <f t="shared" ref="Q35:Q68" si="16">L35-H35</f>
        <v>-48087763.119999997</v>
      </c>
    </row>
    <row r="36" spans="1:17" s="98" customFormat="1" ht="15.6" x14ac:dyDescent="0.3">
      <c r="A36" s="29" t="s">
        <v>100</v>
      </c>
      <c r="B36" s="29"/>
      <c r="C36" s="29"/>
      <c r="D36" s="130" t="s">
        <v>99</v>
      </c>
      <c r="E36" s="131"/>
      <c r="F36" s="132"/>
      <c r="G36" s="28"/>
      <c r="H36" s="107">
        <f t="shared" ref="H36:O36" si="17">SUM(H37:H48)</f>
        <v>55702500</v>
      </c>
      <c r="I36" s="107">
        <f t="shared" si="17"/>
        <v>55702500</v>
      </c>
      <c r="J36" s="107">
        <f t="shared" si="17"/>
        <v>0</v>
      </c>
      <c r="K36" s="107">
        <f t="shared" si="17"/>
        <v>0</v>
      </c>
      <c r="L36" s="107">
        <f t="shared" si="17"/>
        <v>7614736.8799999999</v>
      </c>
      <c r="M36" s="107">
        <f t="shared" si="17"/>
        <v>7614736.8799999999</v>
      </c>
      <c r="N36" s="107">
        <f t="shared" si="17"/>
        <v>0</v>
      </c>
      <c r="O36" s="107">
        <f t="shared" si="17"/>
        <v>0</v>
      </c>
      <c r="P36" s="94">
        <f t="shared" si="2"/>
        <v>0.13670368259952426</v>
      </c>
      <c r="Q36" s="107">
        <f t="shared" si="16"/>
        <v>-48087763.119999997</v>
      </c>
    </row>
    <row r="37" spans="1:17" s="99" customFormat="1" ht="46.8" x14ac:dyDescent="0.3">
      <c r="A37" s="63" t="s">
        <v>101</v>
      </c>
      <c r="B37" s="63" t="s">
        <v>102</v>
      </c>
      <c r="C37" s="63" t="s">
        <v>103</v>
      </c>
      <c r="D37" s="74" t="s">
        <v>104</v>
      </c>
      <c r="E37" s="75">
        <v>14</v>
      </c>
      <c r="F37" s="30" t="s">
        <v>40</v>
      </c>
      <c r="G37" s="32" t="s">
        <v>41</v>
      </c>
      <c r="H37" s="108">
        <f>I37+J37</f>
        <v>161000</v>
      </c>
      <c r="I37" s="108">
        <v>161000</v>
      </c>
      <c r="J37" s="108"/>
      <c r="K37" s="108"/>
      <c r="L37" s="108">
        <f>M37+N37</f>
        <v>0</v>
      </c>
      <c r="M37" s="108"/>
      <c r="N37" s="108"/>
      <c r="O37" s="108"/>
      <c r="P37" s="96">
        <f t="shared" si="2"/>
        <v>0</v>
      </c>
      <c r="Q37" s="108">
        <f t="shared" si="16"/>
        <v>-161000</v>
      </c>
    </row>
    <row r="38" spans="1:17" s="99" customFormat="1" ht="62.4" x14ac:dyDescent="0.3">
      <c r="A38" s="63" t="s">
        <v>101</v>
      </c>
      <c r="B38" s="63" t="s">
        <v>102</v>
      </c>
      <c r="C38" s="63" t="s">
        <v>103</v>
      </c>
      <c r="D38" s="74" t="s">
        <v>104</v>
      </c>
      <c r="E38" s="75">
        <v>13</v>
      </c>
      <c r="F38" s="30" t="s">
        <v>67</v>
      </c>
      <c r="G38" s="32" t="s">
        <v>105</v>
      </c>
      <c r="H38" s="108">
        <f t="shared" ref="H38:H48" si="18">I38+J38</f>
        <v>2150000</v>
      </c>
      <c r="I38" s="108">
        <v>2150000</v>
      </c>
      <c r="J38" s="108"/>
      <c r="K38" s="108"/>
      <c r="L38" s="108">
        <f t="shared" ref="L38:L48" si="19">M38+N38</f>
        <v>50000</v>
      </c>
      <c r="M38" s="108">
        <v>50000</v>
      </c>
      <c r="N38" s="108"/>
      <c r="O38" s="108"/>
      <c r="P38" s="96">
        <f t="shared" si="2"/>
        <v>2.3255813953488372E-2</v>
      </c>
      <c r="Q38" s="108">
        <f t="shared" si="16"/>
        <v>-2100000</v>
      </c>
    </row>
    <row r="39" spans="1:17" s="99" customFormat="1" ht="46.8" x14ac:dyDescent="0.3">
      <c r="A39" s="63" t="s">
        <v>106</v>
      </c>
      <c r="B39" s="63" t="s">
        <v>107</v>
      </c>
      <c r="C39" s="63" t="s">
        <v>103</v>
      </c>
      <c r="D39" s="74" t="s">
        <v>108</v>
      </c>
      <c r="E39" s="75">
        <v>14</v>
      </c>
      <c r="F39" s="30" t="s">
        <v>40</v>
      </c>
      <c r="G39" s="32" t="s">
        <v>41</v>
      </c>
      <c r="H39" s="108">
        <f t="shared" si="18"/>
        <v>11500</v>
      </c>
      <c r="I39" s="108">
        <v>11500</v>
      </c>
      <c r="J39" s="108"/>
      <c r="K39" s="108"/>
      <c r="L39" s="108">
        <f t="shared" si="19"/>
        <v>844.9</v>
      </c>
      <c r="M39" s="108">
        <v>844.9</v>
      </c>
      <c r="N39" s="108"/>
      <c r="O39" s="108"/>
      <c r="P39" s="96">
        <f t="shared" si="2"/>
        <v>7.34695652173913E-2</v>
      </c>
      <c r="Q39" s="108">
        <f t="shared" si="16"/>
        <v>-10655.1</v>
      </c>
    </row>
    <row r="40" spans="1:17" s="99" customFormat="1" ht="46.8" x14ac:dyDescent="0.3">
      <c r="A40" s="63" t="s">
        <v>109</v>
      </c>
      <c r="B40" s="63" t="s">
        <v>110</v>
      </c>
      <c r="C40" s="63" t="s">
        <v>85</v>
      </c>
      <c r="D40" s="64" t="s">
        <v>111</v>
      </c>
      <c r="E40" s="65">
        <v>29</v>
      </c>
      <c r="F40" s="30" t="s">
        <v>112</v>
      </c>
      <c r="G40" s="32" t="s">
        <v>113</v>
      </c>
      <c r="H40" s="108">
        <f t="shared" si="18"/>
        <v>208000</v>
      </c>
      <c r="I40" s="108">
        <v>208000</v>
      </c>
      <c r="J40" s="108"/>
      <c r="K40" s="108"/>
      <c r="L40" s="108">
        <f t="shared" si="19"/>
        <v>28064.52</v>
      </c>
      <c r="M40" s="108">
        <v>28064.52</v>
      </c>
      <c r="N40" s="108"/>
      <c r="O40" s="108"/>
      <c r="P40" s="96">
        <f t="shared" si="2"/>
        <v>0.13492557692307691</v>
      </c>
      <c r="Q40" s="108">
        <f t="shared" si="16"/>
        <v>-179935.48</v>
      </c>
    </row>
    <row r="41" spans="1:17" s="99" customFormat="1" ht="46.8" x14ac:dyDescent="0.3">
      <c r="A41" s="63" t="s">
        <v>109</v>
      </c>
      <c r="B41" s="63" t="s">
        <v>110</v>
      </c>
      <c r="C41" s="63" t="s">
        <v>85</v>
      </c>
      <c r="D41" s="64" t="s">
        <v>111</v>
      </c>
      <c r="E41" s="65">
        <v>14</v>
      </c>
      <c r="F41" s="30" t="s">
        <v>40</v>
      </c>
      <c r="G41" s="32" t="s">
        <v>114</v>
      </c>
      <c r="H41" s="108">
        <f t="shared" si="18"/>
        <v>227500</v>
      </c>
      <c r="I41" s="108">
        <v>227500</v>
      </c>
      <c r="J41" s="108"/>
      <c r="K41" s="108"/>
      <c r="L41" s="108">
        <f t="shared" si="19"/>
        <v>24924</v>
      </c>
      <c r="M41" s="108">
        <v>24924</v>
      </c>
      <c r="N41" s="108"/>
      <c r="O41" s="108"/>
      <c r="P41" s="96">
        <f t="shared" si="2"/>
        <v>0.10955604395604396</v>
      </c>
      <c r="Q41" s="108">
        <f t="shared" si="16"/>
        <v>-202576</v>
      </c>
    </row>
    <row r="42" spans="1:17" s="99" customFormat="1" ht="46.8" x14ac:dyDescent="0.3">
      <c r="A42" s="63" t="s">
        <v>115</v>
      </c>
      <c r="B42" s="63" t="s">
        <v>116</v>
      </c>
      <c r="C42" s="63" t="s">
        <v>85</v>
      </c>
      <c r="D42" s="76" t="s">
        <v>117</v>
      </c>
      <c r="E42" s="89">
        <v>14</v>
      </c>
      <c r="F42" s="30" t="s">
        <v>40</v>
      </c>
      <c r="G42" s="32" t="s">
        <v>118</v>
      </c>
      <c r="H42" s="108">
        <f t="shared" si="18"/>
        <v>700000</v>
      </c>
      <c r="I42" s="108">
        <v>700000</v>
      </c>
      <c r="J42" s="108"/>
      <c r="K42" s="108"/>
      <c r="L42" s="108">
        <f t="shared" si="19"/>
        <v>0</v>
      </c>
      <c r="M42" s="108"/>
      <c r="N42" s="108"/>
      <c r="O42" s="108"/>
      <c r="P42" s="96">
        <f t="shared" si="2"/>
        <v>0</v>
      </c>
      <c r="Q42" s="108">
        <f t="shared" si="16"/>
        <v>-700000</v>
      </c>
    </row>
    <row r="43" spans="1:17" s="99" customFormat="1" ht="78" x14ac:dyDescent="0.3">
      <c r="A43" s="63" t="s">
        <v>119</v>
      </c>
      <c r="B43" s="63" t="s">
        <v>120</v>
      </c>
      <c r="C43" s="63" t="s">
        <v>64</v>
      </c>
      <c r="D43" s="64" t="s">
        <v>121</v>
      </c>
      <c r="E43" s="65">
        <v>14</v>
      </c>
      <c r="F43" s="30" t="s">
        <v>40</v>
      </c>
      <c r="G43" s="32" t="s">
        <v>41</v>
      </c>
      <c r="H43" s="108">
        <f t="shared" si="18"/>
        <v>3300000</v>
      </c>
      <c r="I43" s="108">
        <v>3300000</v>
      </c>
      <c r="J43" s="108"/>
      <c r="K43" s="108"/>
      <c r="L43" s="108">
        <f t="shared" si="19"/>
        <v>702340.17</v>
      </c>
      <c r="M43" s="108">
        <v>702340.17</v>
      </c>
      <c r="N43" s="108"/>
      <c r="O43" s="108"/>
      <c r="P43" s="96">
        <f t="shared" si="2"/>
        <v>0.21283035454545457</v>
      </c>
      <c r="Q43" s="108">
        <f t="shared" si="16"/>
        <v>-2597659.83</v>
      </c>
    </row>
    <row r="44" spans="1:17" s="99" customFormat="1" ht="62.4" x14ac:dyDescent="0.3">
      <c r="A44" s="63" t="s">
        <v>122</v>
      </c>
      <c r="B44" s="63" t="s">
        <v>123</v>
      </c>
      <c r="C44" s="63" t="s">
        <v>124</v>
      </c>
      <c r="D44" s="64" t="s">
        <v>125</v>
      </c>
      <c r="E44" s="65">
        <v>14</v>
      </c>
      <c r="F44" s="30" t="s">
        <v>40</v>
      </c>
      <c r="G44" s="32" t="s">
        <v>41</v>
      </c>
      <c r="H44" s="108">
        <f t="shared" si="18"/>
        <v>1500000</v>
      </c>
      <c r="I44" s="108">
        <v>1500000</v>
      </c>
      <c r="J44" s="108"/>
      <c r="K44" s="108"/>
      <c r="L44" s="108">
        <f t="shared" si="19"/>
        <v>373893.13</v>
      </c>
      <c r="M44" s="108">
        <v>373893.13</v>
      </c>
      <c r="N44" s="108"/>
      <c r="O44" s="108"/>
      <c r="P44" s="96">
        <f t="shared" si="2"/>
        <v>0.24926208666666666</v>
      </c>
      <c r="Q44" s="108">
        <f t="shared" si="16"/>
        <v>-1126106.8700000001</v>
      </c>
    </row>
    <row r="45" spans="1:17" s="99" customFormat="1" ht="46.8" x14ac:dyDescent="0.3">
      <c r="A45" s="63" t="s">
        <v>126</v>
      </c>
      <c r="B45" s="63" t="s">
        <v>127</v>
      </c>
      <c r="C45" s="63" t="s">
        <v>103</v>
      </c>
      <c r="D45" s="64" t="s">
        <v>128</v>
      </c>
      <c r="E45" s="65">
        <v>14</v>
      </c>
      <c r="F45" s="30" t="s">
        <v>40</v>
      </c>
      <c r="G45" s="32" t="s">
        <v>41</v>
      </c>
      <c r="H45" s="108">
        <f t="shared" si="18"/>
        <v>71000</v>
      </c>
      <c r="I45" s="108">
        <v>71000</v>
      </c>
      <c r="J45" s="108"/>
      <c r="K45" s="108"/>
      <c r="L45" s="108">
        <f t="shared" si="19"/>
        <v>11438.48</v>
      </c>
      <c r="M45" s="108">
        <v>11438.48</v>
      </c>
      <c r="N45" s="108"/>
      <c r="O45" s="108"/>
      <c r="P45" s="96">
        <f t="shared" si="2"/>
        <v>0.16110535211267604</v>
      </c>
      <c r="Q45" s="108">
        <f t="shared" si="16"/>
        <v>-59561.520000000004</v>
      </c>
    </row>
    <row r="46" spans="1:17" s="99" customFormat="1" ht="46.8" x14ac:dyDescent="0.3">
      <c r="A46" s="63" t="s">
        <v>129</v>
      </c>
      <c r="B46" s="63" t="s">
        <v>130</v>
      </c>
      <c r="C46" s="63" t="s">
        <v>131</v>
      </c>
      <c r="D46" s="77" t="s">
        <v>132</v>
      </c>
      <c r="E46" s="65">
        <v>14</v>
      </c>
      <c r="F46" s="30" t="s">
        <v>40</v>
      </c>
      <c r="G46" s="32" t="s">
        <v>41</v>
      </c>
      <c r="H46" s="108">
        <f t="shared" si="18"/>
        <v>688600</v>
      </c>
      <c r="I46" s="108">
        <v>688600</v>
      </c>
      <c r="J46" s="108"/>
      <c r="K46" s="108"/>
      <c r="L46" s="108">
        <f t="shared" si="19"/>
        <v>0</v>
      </c>
      <c r="M46" s="108"/>
      <c r="N46" s="108"/>
      <c r="O46" s="108"/>
      <c r="P46" s="96">
        <f t="shared" si="2"/>
        <v>0</v>
      </c>
      <c r="Q46" s="108">
        <f t="shared" si="16"/>
        <v>-688600</v>
      </c>
    </row>
    <row r="47" spans="1:17" s="99" customFormat="1" ht="46.8" x14ac:dyDescent="0.3">
      <c r="A47" s="63" t="s">
        <v>133</v>
      </c>
      <c r="B47" s="63" t="s">
        <v>37</v>
      </c>
      <c r="C47" s="63" t="s">
        <v>38</v>
      </c>
      <c r="D47" s="78" t="s">
        <v>39</v>
      </c>
      <c r="E47" s="65">
        <v>14</v>
      </c>
      <c r="F47" s="30" t="s">
        <v>40</v>
      </c>
      <c r="G47" s="32" t="s">
        <v>41</v>
      </c>
      <c r="H47" s="108">
        <f t="shared" si="18"/>
        <v>35374400</v>
      </c>
      <c r="I47" s="108">
        <f>10052800+25321600</f>
        <v>35374400</v>
      </c>
      <c r="J47" s="108"/>
      <c r="K47" s="108"/>
      <c r="L47" s="108">
        <f t="shared" si="19"/>
        <v>4950460.18</v>
      </c>
      <c r="M47" s="108">
        <v>4950460.18</v>
      </c>
      <c r="N47" s="108"/>
      <c r="O47" s="108"/>
      <c r="P47" s="96">
        <f t="shared" si="2"/>
        <v>0.13994471086435387</v>
      </c>
      <c r="Q47" s="108">
        <f t="shared" si="16"/>
        <v>-30423939.82</v>
      </c>
    </row>
    <row r="48" spans="1:17" s="99" customFormat="1" ht="62.4" x14ac:dyDescent="0.3">
      <c r="A48" s="63" t="s">
        <v>133</v>
      </c>
      <c r="B48" s="63" t="s">
        <v>37</v>
      </c>
      <c r="C48" s="63" t="s">
        <v>38</v>
      </c>
      <c r="D48" s="64" t="s">
        <v>39</v>
      </c>
      <c r="E48" s="65">
        <v>13</v>
      </c>
      <c r="F48" s="30" t="s">
        <v>67</v>
      </c>
      <c r="G48" s="32" t="s">
        <v>134</v>
      </c>
      <c r="H48" s="108">
        <f t="shared" si="18"/>
        <v>11310500</v>
      </c>
      <c r="I48" s="108">
        <f>2294000+338100+7678400+1000000</f>
        <v>11310500</v>
      </c>
      <c r="J48" s="108"/>
      <c r="K48" s="108"/>
      <c r="L48" s="108">
        <f t="shared" si="19"/>
        <v>1472771.5</v>
      </c>
      <c r="M48" s="108">
        <v>1472771.5</v>
      </c>
      <c r="N48" s="108"/>
      <c r="O48" s="108"/>
      <c r="P48" s="96">
        <f t="shared" si="2"/>
        <v>0.13021276689801511</v>
      </c>
      <c r="Q48" s="108">
        <f t="shared" si="16"/>
        <v>-9837728.5</v>
      </c>
    </row>
    <row r="49" spans="1:17" s="99" customFormat="1" ht="15.75" customHeight="1" x14ac:dyDescent="0.3">
      <c r="A49" s="34" t="s">
        <v>135</v>
      </c>
      <c r="B49" s="33" t="s">
        <v>136</v>
      </c>
      <c r="C49" s="33" t="s">
        <v>136</v>
      </c>
      <c r="D49" s="133" t="s">
        <v>137</v>
      </c>
      <c r="E49" s="134"/>
      <c r="F49" s="135"/>
      <c r="G49" s="32"/>
      <c r="H49" s="107">
        <f>H50</f>
        <v>205000</v>
      </c>
      <c r="I49" s="107">
        <f t="shared" ref="I49:O50" si="20">I50</f>
        <v>205000</v>
      </c>
      <c r="J49" s="107">
        <f t="shared" si="20"/>
        <v>0</v>
      </c>
      <c r="K49" s="107">
        <f t="shared" si="20"/>
        <v>0</v>
      </c>
      <c r="L49" s="107">
        <f t="shared" si="20"/>
        <v>2000</v>
      </c>
      <c r="M49" s="107">
        <f t="shared" si="20"/>
        <v>2000</v>
      </c>
      <c r="N49" s="107">
        <f t="shared" si="20"/>
        <v>0</v>
      </c>
      <c r="O49" s="107">
        <f t="shared" si="20"/>
        <v>0</v>
      </c>
      <c r="P49" s="94">
        <f t="shared" si="2"/>
        <v>9.7560975609756097E-3</v>
      </c>
      <c r="Q49" s="107">
        <f t="shared" si="16"/>
        <v>-203000</v>
      </c>
    </row>
    <row r="50" spans="1:17" s="99" customFormat="1" ht="18" customHeight="1" x14ac:dyDescent="0.3">
      <c r="A50" s="34" t="s">
        <v>138</v>
      </c>
      <c r="B50" s="33" t="s">
        <v>136</v>
      </c>
      <c r="C50" s="33" t="s">
        <v>136</v>
      </c>
      <c r="D50" s="133" t="s">
        <v>137</v>
      </c>
      <c r="E50" s="134"/>
      <c r="F50" s="135"/>
      <c r="G50" s="32"/>
      <c r="H50" s="107">
        <f>H51</f>
        <v>205000</v>
      </c>
      <c r="I50" s="107">
        <f>I51</f>
        <v>205000</v>
      </c>
      <c r="J50" s="107">
        <f t="shared" si="20"/>
        <v>0</v>
      </c>
      <c r="K50" s="107">
        <f t="shared" si="20"/>
        <v>0</v>
      </c>
      <c r="L50" s="107">
        <f t="shared" si="20"/>
        <v>2000</v>
      </c>
      <c r="M50" s="107">
        <f t="shared" si="20"/>
        <v>2000</v>
      </c>
      <c r="N50" s="107">
        <f t="shared" si="20"/>
        <v>0</v>
      </c>
      <c r="O50" s="107">
        <f t="shared" si="20"/>
        <v>0</v>
      </c>
      <c r="P50" s="94">
        <f t="shared" si="2"/>
        <v>9.7560975609756097E-3</v>
      </c>
      <c r="Q50" s="107">
        <f t="shared" si="16"/>
        <v>-203000</v>
      </c>
    </row>
    <row r="51" spans="1:17" s="99" customFormat="1" ht="46.8" x14ac:dyDescent="0.3">
      <c r="A51" s="71" t="s">
        <v>139</v>
      </c>
      <c r="B51" s="32" t="s">
        <v>140</v>
      </c>
      <c r="C51" s="32" t="s">
        <v>85</v>
      </c>
      <c r="D51" s="61" t="s">
        <v>141</v>
      </c>
      <c r="E51" s="33">
        <v>14</v>
      </c>
      <c r="F51" s="30" t="s">
        <v>40</v>
      </c>
      <c r="G51" s="31" t="s">
        <v>142</v>
      </c>
      <c r="H51" s="108">
        <f>I51+J51</f>
        <v>205000</v>
      </c>
      <c r="I51" s="108">
        <v>205000</v>
      </c>
      <c r="J51" s="108"/>
      <c r="K51" s="108"/>
      <c r="L51" s="108">
        <f>M51+N51</f>
        <v>2000</v>
      </c>
      <c r="M51" s="108">
        <v>2000</v>
      </c>
      <c r="N51" s="108"/>
      <c r="O51" s="108"/>
      <c r="P51" s="96">
        <f t="shared" si="2"/>
        <v>9.7560975609756097E-3</v>
      </c>
      <c r="Q51" s="108">
        <f t="shared" si="16"/>
        <v>-203000</v>
      </c>
    </row>
    <row r="52" spans="1:17" s="3" customFormat="1" ht="15.6" x14ac:dyDescent="0.3">
      <c r="A52" s="29" t="s">
        <v>143</v>
      </c>
      <c r="B52" s="29"/>
      <c r="C52" s="29"/>
      <c r="D52" s="130" t="s">
        <v>144</v>
      </c>
      <c r="E52" s="131"/>
      <c r="F52" s="132"/>
      <c r="G52" s="28"/>
      <c r="H52" s="107">
        <f t="shared" ref="H52:O52" si="21">H53</f>
        <v>1600000</v>
      </c>
      <c r="I52" s="107">
        <f t="shared" si="21"/>
        <v>1325000</v>
      </c>
      <c r="J52" s="107">
        <f t="shared" si="21"/>
        <v>275000</v>
      </c>
      <c r="K52" s="107">
        <f t="shared" si="21"/>
        <v>0</v>
      </c>
      <c r="L52" s="107">
        <f t="shared" si="21"/>
        <v>88510</v>
      </c>
      <c r="M52" s="107">
        <f t="shared" si="21"/>
        <v>88510</v>
      </c>
      <c r="N52" s="107">
        <f t="shared" si="21"/>
        <v>0</v>
      </c>
      <c r="O52" s="107">
        <f t="shared" si="21"/>
        <v>0</v>
      </c>
      <c r="P52" s="94">
        <f t="shared" si="2"/>
        <v>5.531875E-2</v>
      </c>
      <c r="Q52" s="107">
        <f t="shared" si="16"/>
        <v>-1511490</v>
      </c>
    </row>
    <row r="53" spans="1:17" s="3" customFormat="1" ht="15.6" x14ac:dyDescent="0.3">
      <c r="A53" s="29" t="s">
        <v>145</v>
      </c>
      <c r="B53" s="29"/>
      <c r="C53" s="29"/>
      <c r="D53" s="130" t="s">
        <v>144</v>
      </c>
      <c r="E53" s="131"/>
      <c r="F53" s="132"/>
      <c r="G53" s="28"/>
      <c r="H53" s="107">
        <f t="shared" ref="H53:O53" si="22">SUM(H54:H60)</f>
        <v>1600000</v>
      </c>
      <c r="I53" s="107">
        <f t="shared" si="22"/>
        <v>1325000</v>
      </c>
      <c r="J53" s="107">
        <f t="shared" si="22"/>
        <v>275000</v>
      </c>
      <c r="K53" s="107">
        <f t="shared" si="22"/>
        <v>0</v>
      </c>
      <c r="L53" s="107">
        <f t="shared" si="22"/>
        <v>88510</v>
      </c>
      <c r="M53" s="107">
        <f t="shared" si="22"/>
        <v>88510</v>
      </c>
      <c r="N53" s="107">
        <f t="shared" si="22"/>
        <v>0</v>
      </c>
      <c r="O53" s="107">
        <f t="shared" si="22"/>
        <v>0</v>
      </c>
      <c r="P53" s="94">
        <f t="shared" si="2"/>
        <v>5.531875E-2</v>
      </c>
      <c r="Q53" s="107">
        <f t="shared" si="16"/>
        <v>-1511490</v>
      </c>
    </row>
    <row r="54" spans="1:17" s="95" customFormat="1" ht="46.8" x14ac:dyDescent="0.3">
      <c r="A54" s="63" t="s">
        <v>146</v>
      </c>
      <c r="B54" s="63" t="s">
        <v>147</v>
      </c>
      <c r="C54" s="63" t="s">
        <v>148</v>
      </c>
      <c r="D54" s="64" t="s">
        <v>149</v>
      </c>
      <c r="E54" s="79">
        <v>28</v>
      </c>
      <c r="F54" s="80" t="s">
        <v>150</v>
      </c>
      <c r="G54" s="31" t="s">
        <v>151</v>
      </c>
      <c r="H54" s="108">
        <f t="shared" ref="H54:H60" si="23">I54+J54</f>
        <v>99000</v>
      </c>
      <c r="I54" s="108">
        <v>99000</v>
      </c>
      <c r="J54" s="108"/>
      <c r="K54" s="108"/>
      <c r="L54" s="108">
        <f t="shared" ref="L54:L60" si="24">M54+N54</f>
        <v>29940</v>
      </c>
      <c r="M54" s="108">
        <v>29940</v>
      </c>
      <c r="N54" s="108"/>
      <c r="O54" s="108"/>
      <c r="P54" s="96">
        <f t="shared" si="2"/>
        <v>0.30242424242424243</v>
      </c>
      <c r="Q54" s="108">
        <f t="shared" si="16"/>
        <v>-69060</v>
      </c>
    </row>
    <row r="55" spans="1:17" s="95" customFormat="1" ht="46.8" x14ac:dyDescent="0.3">
      <c r="A55" s="63" t="s">
        <v>152</v>
      </c>
      <c r="B55" s="63" t="s">
        <v>153</v>
      </c>
      <c r="C55" s="63" t="s">
        <v>154</v>
      </c>
      <c r="D55" s="64" t="s">
        <v>155</v>
      </c>
      <c r="E55" s="65">
        <v>28</v>
      </c>
      <c r="F55" s="46" t="s">
        <v>150</v>
      </c>
      <c r="G55" s="31" t="s">
        <v>151</v>
      </c>
      <c r="H55" s="108">
        <f t="shared" si="23"/>
        <v>275000</v>
      </c>
      <c r="I55" s="108"/>
      <c r="J55" s="108">
        <v>275000</v>
      </c>
      <c r="K55" s="108"/>
      <c r="L55" s="108">
        <f t="shared" si="24"/>
        <v>0</v>
      </c>
      <c r="M55" s="108"/>
      <c r="N55" s="108"/>
      <c r="O55" s="108"/>
      <c r="P55" s="96">
        <f t="shared" si="2"/>
        <v>0</v>
      </c>
      <c r="Q55" s="108">
        <f t="shared" si="16"/>
        <v>-275000</v>
      </c>
    </row>
    <row r="56" spans="1:17" s="3" customFormat="1" ht="62.4" x14ac:dyDescent="0.3">
      <c r="A56" s="71" t="s">
        <v>156</v>
      </c>
      <c r="B56" s="32">
        <v>3140</v>
      </c>
      <c r="C56" s="63" t="s">
        <v>85</v>
      </c>
      <c r="D56" s="64" t="s">
        <v>86</v>
      </c>
      <c r="E56" s="65">
        <v>25</v>
      </c>
      <c r="F56" s="30" t="s">
        <v>157</v>
      </c>
      <c r="G56" s="32" t="s">
        <v>88</v>
      </c>
      <c r="H56" s="108">
        <f t="shared" si="23"/>
        <v>150000</v>
      </c>
      <c r="I56" s="108">
        <v>150000</v>
      </c>
      <c r="J56" s="108"/>
      <c r="K56" s="108"/>
      <c r="L56" s="108">
        <f t="shared" si="24"/>
        <v>0</v>
      </c>
      <c r="M56" s="108"/>
      <c r="N56" s="108"/>
      <c r="O56" s="108"/>
      <c r="P56" s="96">
        <f t="shared" si="2"/>
        <v>0</v>
      </c>
      <c r="Q56" s="108">
        <f t="shared" si="16"/>
        <v>-150000</v>
      </c>
    </row>
    <row r="57" spans="1:17" s="3" customFormat="1" ht="46.8" x14ac:dyDescent="0.3">
      <c r="A57" s="63" t="s">
        <v>158</v>
      </c>
      <c r="B57" s="63" t="s">
        <v>159</v>
      </c>
      <c r="C57" s="63" t="s">
        <v>160</v>
      </c>
      <c r="D57" s="64" t="s">
        <v>161</v>
      </c>
      <c r="E57" s="65">
        <v>28</v>
      </c>
      <c r="F57" s="46" t="s">
        <v>150</v>
      </c>
      <c r="G57" s="31" t="s">
        <v>151</v>
      </c>
      <c r="H57" s="108">
        <f t="shared" ref="H57:H59" si="25">I57+J57</f>
        <v>260000</v>
      </c>
      <c r="I57" s="108">
        <v>260000</v>
      </c>
      <c r="J57" s="108"/>
      <c r="K57" s="108"/>
      <c r="L57" s="108">
        <f t="shared" ref="L57:L59" si="26">M57+N57</f>
        <v>0</v>
      </c>
      <c r="M57" s="108"/>
      <c r="N57" s="108"/>
      <c r="O57" s="108"/>
      <c r="P57" s="96">
        <f t="shared" si="2"/>
        <v>0</v>
      </c>
      <c r="Q57" s="108">
        <f t="shared" si="16"/>
        <v>-260000</v>
      </c>
    </row>
    <row r="58" spans="1:17" s="3" customFormat="1" ht="46.8" x14ac:dyDescent="0.3">
      <c r="A58" s="63" t="s">
        <v>162</v>
      </c>
      <c r="B58" s="63" t="s">
        <v>163</v>
      </c>
      <c r="C58" s="63" t="s">
        <v>160</v>
      </c>
      <c r="D58" s="64" t="s">
        <v>164</v>
      </c>
      <c r="E58" s="65">
        <v>28</v>
      </c>
      <c r="F58" s="46" t="s">
        <v>150</v>
      </c>
      <c r="G58" s="32" t="s">
        <v>151</v>
      </c>
      <c r="H58" s="108">
        <f t="shared" si="25"/>
        <v>24000</v>
      </c>
      <c r="I58" s="108">
        <v>24000</v>
      </c>
      <c r="J58" s="108"/>
      <c r="K58" s="108"/>
      <c r="L58" s="108">
        <f t="shared" si="26"/>
        <v>0</v>
      </c>
      <c r="M58" s="108"/>
      <c r="N58" s="108"/>
      <c r="O58" s="108"/>
      <c r="P58" s="96">
        <f t="shared" si="2"/>
        <v>0</v>
      </c>
      <c r="Q58" s="108">
        <f t="shared" si="16"/>
        <v>-24000</v>
      </c>
    </row>
    <row r="59" spans="1:17" s="3" customFormat="1" ht="46.8" x14ac:dyDescent="0.3">
      <c r="A59" s="63" t="s">
        <v>165</v>
      </c>
      <c r="B59" s="63" t="s">
        <v>166</v>
      </c>
      <c r="C59" s="63" t="s">
        <v>167</v>
      </c>
      <c r="D59" s="64" t="s">
        <v>168</v>
      </c>
      <c r="E59" s="79">
        <v>28</v>
      </c>
      <c r="F59" s="80" t="s">
        <v>150</v>
      </c>
      <c r="G59" s="31" t="s">
        <v>151</v>
      </c>
      <c r="H59" s="108">
        <f t="shared" si="25"/>
        <v>192000</v>
      </c>
      <c r="I59" s="108">
        <v>192000</v>
      </c>
      <c r="J59" s="108"/>
      <c r="K59" s="108"/>
      <c r="L59" s="108">
        <f t="shared" si="26"/>
        <v>19000</v>
      </c>
      <c r="M59" s="108">
        <v>19000</v>
      </c>
      <c r="N59" s="108"/>
      <c r="O59" s="108"/>
      <c r="P59" s="96">
        <f t="shared" si="2"/>
        <v>9.8958333333333329E-2</v>
      </c>
      <c r="Q59" s="108">
        <f t="shared" si="16"/>
        <v>-173000</v>
      </c>
    </row>
    <row r="60" spans="1:17" s="3" customFormat="1" ht="46.8" x14ac:dyDescent="0.3">
      <c r="A60" s="63" t="s">
        <v>169</v>
      </c>
      <c r="B60" s="63" t="s">
        <v>170</v>
      </c>
      <c r="C60" s="63" t="s">
        <v>171</v>
      </c>
      <c r="D60" s="64" t="s">
        <v>172</v>
      </c>
      <c r="E60" s="79">
        <v>28</v>
      </c>
      <c r="F60" s="80" t="s">
        <v>150</v>
      </c>
      <c r="G60" s="31" t="s">
        <v>151</v>
      </c>
      <c r="H60" s="108">
        <f t="shared" si="23"/>
        <v>600000</v>
      </c>
      <c r="I60" s="108">
        <v>600000</v>
      </c>
      <c r="J60" s="108"/>
      <c r="K60" s="108"/>
      <c r="L60" s="108">
        <f t="shared" si="24"/>
        <v>39570</v>
      </c>
      <c r="M60" s="108">
        <v>39570</v>
      </c>
      <c r="N60" s="108"/>
      <c r="O60" s="108"/>
      <c r="P60" s="96">
        <f t="shared" si="2"/>
        <v>6.5949999999999995E-2</v>
      </c>
      <c r="Q60" s="108">
        <f t="shared" si="16"/>
        <v>-560430</v>
      </c>
    </row>
    <row r="61" spans="1:17" s="99" customFormat="1" ht="15.6" x14ac:dyDescent="0.3">
      <c r="A61" s="29" t="s">
        <v>173</v>
      </c>
      <c r="B61" s="29"/>
      <c r="C61" s="29"/>
      <c r="D61" s="130" t="s">
        <v>174</v>
      </c>
      <c r="E61" s="131"/>
      <c r="F61" s="132"/>
      <c r="G61" s="28"/>
      <c r="H61" s="107">
        <f>H62</f>
        <v>4068700</v>
      </c>
      <c r="I61" s="107">
        <f>I62</f>
        <v>4068700</v>
      </c>
      <c r="J61" s="107"/>
      <c r="K61" s="107"/>
      <c r="L61" s="107">
        <f>L62</f>
        <v>535195.91999999993</v>
      </c>
      <c r="M61" s="107">
        <f>M62</f>
        <v>535195.91999999993</v>
      </c>
      <c r="N61" s="107"/>
      <c r="O61" s="107"/>
      <c r="P61" s="94">
        <f t="shared" si="2"/>
        <v>0.1315397842062575</v>
      </c>
      <c r="Q61" s="107">
        <f t="shared" si="16"/>
        <v>-3533504.08</v>
      </c>
    </row>
    <row r="62" spans="1:17" s="98" customFormat="1" ht="15.6" x14ac:dyDescent="0.3">
      <c r="A62" s="29" t="s">
        <v>175</v>
      </c>
      <c r="B62" s="29"/>
      <c r="C62" s="29"/>
      <c r="D62" s="130" t="s">
        <v>174</v>
      </c>
      <c r="E62" s="131"/>
      <c r="F62" s="132"/>
      <c r="G62" s="28"/>
      <c r="H62" s="107">
        <f>SUM(H63:H68)</f>
        <v>4068700</v>
      </c>
      <c r="I62" s="107">
        <f>SUM(I63:I68)</f>
        <v>4068700</v>
      </c>
      <c r="J62" s="107"/>
      <c r="K62" s="107"/>
      <c r="L62" s="107">
        <f>SUM(L63:L68)</f>
        <v>535195.91999999993</v>
      </c>
      <c r="M62" s="107">
        <f>SUM(M63:M68)</f>
        <v>535195.91999999993</v>
      </c>
      <c r="N62" s="107"/>
      <c r="O62" s="107"/>
      <c r="P62" s="94">
        <f t="shared" si="2"/>
        <v>0.1315397842062575</v>
      </c>
      <c r="Q62" s="107">
        <f t="shared" si="16"/>
        <v>-3533504.08</v>
      </c>
    </row>
    <row r="63" spans="1:17" s="98" customFormat="1" ht="46.8" x14ac:dyDescent="0.3">
      <c r="A63" s="63" t="s">
        <v>176</v>
      </c>
      <c r="B63" s="63" t="s">
        <v>147</v>
      </c>
      <c r="C63" s="63" t="s">
        <v>148</v>
      </c>
      <c r="D63" s="64" t="s">
        <v>149</v>
      </c>
      <c r="E63" s="65">
        <v>29</v>
      </c>
      <c r="F63" s="30" t="s">
        <v>177</v>
      </c>
      <c r="G63" s="32" t="s">
        <v>113</v>
      </c>
      <c r="H63" s="108">
        <f t="shared" ref="H63:H68" si="27">I63+J63</f>
        <v>30000</v>
      </c>
      <c r="I63" s="108">
        <v>30000</v>
      </c>
      <c r="J63" s="108"/>
      <c r="K63" s="108"/>
      <c r="L63" s="108">
        <f t="shared" ref="L63:L68" si="28">M63+N63</f>
        <v>0</v>
      </c>
      <c r="M63" s="108"/>
      <c r="N63" s="108"/>
      <c r="O63" s="108"/>
      <c r="P63" s="96">
        <f t="shared" si="2"/>
        <v>0</v>
      </c>
      <c r="Q63" s="108">
        <f t="shared" si="16"/>
        <v>-30000</v>
      </c>
    </row>
    <row r="64" spans="1:17" s="98" customFormat="1" ht="46.8" x14ac:dyDescent="0.3">
      <c r="A64" s="63" t="s">
        <v>176</v>
      </c>
      <c r="B64" s="63" t="s">
        <v>147</v>
      </c>
      <c r="C64" s="63" t="s">
        <v>148</v>
      </c>
      <c r="D64" s="64" t="s">
        <v>149</v>
      </c>
      <c r="E64" s="65">
        <v>30</v>
      </c>
      <c r="F64" s="30" t="s">
        <v>178</v>
      </c>
      <c r="G64" s="32" t="s">
        <v>179</v>
      </c>
      <c r="H64" s="108">
        <f t="shared" si="27"/>
        <v>69000</v>
      </c>
      <c r="I64" s="108">
        <v>69000</v>
      </c>
      <c r="J64" s="108"/>
      <c r="K64" s="108"/>
      <c r="L64" s="108">
        <f t="shared" si="28"/>
        <v>29940</v>
      </c>
      <c r="M64" s="108">
        <v>29940</v>
      </c>
      <c r="N64" s="108"/>
      <c r="O64" s="108"/>
      <c r="P64" s="96">
        <f t="shared" si="2"/>
        <v>0.43391304347826087</v>
      </c>
      <c r="Q64" s="108">
        <f t="shared" si="16"/>
        <v>-39060</v>
      </c>
    </row>
    <row r="65" spans="1:17" s="98" customFormat="1" ht="46.8" x14ac:dyDescent="0.3">
      <c r="A65" s="63" t="s">
        <v>180</v>
      </c>
      <c r="B65" s="63" t="s">
        <v>181</v>
      </c>
      <c r="C65" s="63" t="s">
        <v>85</v>
      </c>
      <c r="D65" s="64" t="s">
        <v>182</v>
      </c>
      <c r="E65" s="65">
        <v>29</v>
      </c>
      <c r="F65" s="30" t="s">
        <v>177</v>
      </c>
      <c r="G65" s="32" t="s">
        <v>113</v>
      </c>
      <c r="H65" s="108">
        <f t="shared" si="27"/>
        <v>913000</v>
      </c>
      <c r="I65" s="108">
        <v>913000</v>
      </c>
      <c r="J65" s="108"/>
      <c r="K65" s="108"/>
      <c r="L65" s="108">
        <f t="shared" si="28"/>
        <v>15120</v>
      </c>
      <c r="M65" s="108">
        <v>15120</v>
      </c>
      <c r="N65" s="108"/>
      <c r="O65" s="108"/>
      <c r="P65" s="96">
        <f t="shared" si="2"/>
        <v>1.6560788608981379E-2</v>
      </c>
      <c r="Q65" s="108">
        <f t="shared" si="16"/>
        <v>-897880</v>
      </c>
    </row>
    <row r="66" spans="1:17" s="99" customFormat="1" ht="46.8" x14ac:dyDescent="0.3">
      <c r="A66" s="63" t="s">
        <v>183</v>
      </c>
      <c r="B66" s="63" t="s">
        <v>184</v>
      </c>
      <c r="C66" s="63" t="s">
        <v>185</v>
      </c>
      <c r="D66" s="64" t="s">
        <v>186</v>
      </c>
      <c r="E66" s="65">
        <v>30</v>
      </c>
      <c r="F66" s="30" t="s">
        <v>178</v>
      </c>
      <c r="G66" s="32" t="s">
        <v>179</v>
      </c>
      <c r="H66" s="108">
        <f t="shared" si="27"/>
        <v>950000</v>
      </c>
      <c r="I66" s="108">
        <v>950000</v>
      </c>
      <c r="J66" s="108"/>
      <c r="K66" s="108"/>
      <c r="L66" s="108">
        <f t="shared" si="28"/>
        <v>117877.92</v>
      </c>
      <c r="M66" s="108">
        <v>117877.92</v>
      </c>
      <c r="N66" s="108"/>
      <c r="O66" s="108"/>
      <c r="P66" s="96">
        <f t="shared" si="2"/>
        <v>0.12408202105263158</v>
      </c>
      <c r="Q66" s="108">
        <f t="shared" si="16"/>
        <v>-832122.08</v>
      </c>
    </row>
    <row r="67" spans="1:17" s="99" customFormat="1" ht="46.8" x14ac:dyDescent="0.3">
      <c r="A67" s="63" t="s">
        <v>187</v>
      </c>
      <c r="B67" s="63" t="s">
        <v>188</v>
      </c>
      <c r="C67" s="63" t="s">
        <v>185</v>
      </c>
      <c r="D67" s="64" t="s">
        <v>189</v>
      </c>
      <c r="E67" s="65">
        <v>30</v>
      </c>
      <c r="F67" s="30" t="s">
        <v>178</v>
      </c>
      <c r="G67" s="32" t="s">
        <v>179</v>
      </c>
      <c r="H67" s="108">
        <f t="shared" si="27"/>
        <v>320000</v>
      </c>
      <c r="I67" s="108">
        <v>320000</v>
      </c>
      <c r="J67" s="108"/>
      <c r="K67" s="108"/>
      <c r="L67" s="108">
        <f t="shared" si="28"/>
        <v>37384</v>
      </c>
      <c r="M67" s="108">
        <v>37384</v>
      </c>
      <c r="N67" s="108"/>
      <c r="O67" s="108"/>
      <c r="P67" s="96">
        <f t="shared" si="2"/>
        <v>0.116825</v>
      </c>
      <c r="Q67" s="108">
        <f t="shared" si="16"/>
        <v>-282616</v>
      </c>
    </row>
    <row r="68" spans="1:17" s="99" customFormat="1" ht="46.8" x14ac:dyDescent="0.3">
      <c r="A68" s="63" t="s">
        <v>190</v>
      </c>
      <c r="B68" s="63" t="s">
        <v>191</v>
      </c>
      <c r="C68" s="63" t="s">
        <v>185</v>
      </c>
      <c r="D68" s="69" t="s">
        <v>192</v>
      </c>
      <c r="E68" s="89">
        <v>30</v>
      </c>
      <c r="F68" s="30" t="s">
        <v>178</v>
      </c>
      <c r="G68" s="32" t="s">
        <v>179</v>
      </c>
      <c r="H68" s="108">
        <f t="shared" si="27"/>
        <v>1786700</v>
      </c>
      <c r="I68" s="108">
        <v>1786700</v>
      </c>
      <c r="J68" s="108"/>
      <c r="K68" s="108"/>
      <c r="L68" s="108">
        <f t="shared" si="28"/>
        <v>334874</v>
      </c>
      <c r="M68" s="108">
        <v>334874</v>
      </c>
      <c r="N68" s="108"/>
      <c r="O68" s="108"/>
      <c r="P68" s="96">
        <f t="shared" si="2"/>
        <v>0.18742598085856607</v>
      </c>
      <c r="Q68" s="108">
        <f t="shared" si="16"/>
        <v>-1451826</v>
      </c>
    </row>
    <row r="69" spans="1:17" s="99" customFormat="1" ht="33" customHeight="1" x14ac:dyDescent="0.3">
      <c r="A69" s="29" t="s">
        <v>193</v>
      </c>
      <c r="B69" s="29"/>
      <c r="C69" s="29"/>
      <c r="D69" s="130" t="s">
        <v>194</v>
      </c>
      <c r="E69" s="131"/>
      <c r="F69" s="132"/>
      <c r="G69" s="28"/>
      <c r="H69" s="107">
        <f t="shared" ref="H69:O69" si="29">H70</f>
        <v>143562268</v>
      </c>
      <c r="I69" s="107">
        <f t="shared" si="29"/>
        <v>138130310</v>
      </c>
      <c r="J69" s="107">
        <f t="shared" si="29"/>
        <v>5431958</v>
      </c>
      <c r="K69" s="107">
        <f t="shared" si="29"/>
        <v>5038812</v>
      </c>
      <c r="L69" s="107">
        <f t="shared" si="29"/>
        <v>49864669.090000004</v>
      </c>
      <c r="M69" s="107">
        <f t="shared" si="29"/>
        <v>49815438.82</v>
      </c>
      <c r="N69" s="107">
        <f t="shared" si="29"/>
        <v>49230.27</v>
      </c>
      <c r="O69" s="107">
        <f t="shared" si="29"/>
        <v>44307.24</v>
      </c>
      <c r="P69" s="94">
        <f t="shared" si="2"/>
        <v>0.34733826502378745</v>
      </c>
      <c r="Q69" s="107">
        <f t="shared" ref="Q69:Q82" si="30">L69-H69</f>
        <v>-93697598.909999996</v>
      </c>
    </row>
    <row r="70" spans="1:17" s="98" customFormat="1" ht="30" customHeight="1" x14ac:dyDescent="0.3">
      <c r="A70" s="29" t="s">
        <v>195</v>
      </c>
      <c r="B70" s="29"/>
      <c r="C70" s="29"/>
      <c r="D70" s="130" t="s">
        <v>194</v>
      </c>
      <c r="E70" s="131"/>
      <c r="F70" s="132"/>
      <c r="G70" s="28"/>
      <c r="H70" s="107">
        <f t="shared" ref="H70:O70" si="31">SUM(H71:H82)</f>
        <v>143562268</v>
      </c>
      <c r="I70" s="107">
        <f t="shared" si="31"/>
        <v>138130310</v>
      </c>
      <c r="J70" s="107">
        <f t="shared" si="31"/>
        <v>5431958</v>
      </c>
      <c r="K70" s="107">
        <f t="shared" si="31"/>
        <v>5038812</v>
      </c>
      <c r="L70" s="107">
        <f t="shared" si="31"/>
        <v>49864669.090000004</v>
      </c>
      <c r="M70" s="107">
        <f t="shared" si="31"/>
        <v>49815438.82</v>
      </c>
      <c r="N70" s="107">
        <f t="shared" si="31"/>
        <v>49230.27</v>
      </c>
      <c r="O70" s="107">
        <f t="shared" si="31"/>
        <v>44307.24</v>
      </c>
      <c r="P70" s="94">
        <f t="shared" si="2"/>
        <v>0.34733826502378745</v>
      </c>
      <c r="Q70" s="107">
        <f t="shared" si="30"/>
        <v>-93697598.909999996</v>
      </c>
    </row>
    <row r="71" spans="1:17" s="98" customFormat="1" ht="46.8" x14ac:dyDescent="0.3">
      <c r="A71" s="32" t="s">
        <v>196</v>
      </c>
      <c r="B71" s="32" t="s">
        <v>197</v>
      </c>
      <c r="C71" s="32" t="s">
        <v>198</v>
      </c>
      <c r="D71" s="61" t="s">
        <v>199</v>
      </c>
      <c r="E71" s="33">
        <v>53</v>
      </c>
      <c r="F71" s="30" t="s">
        <v>200</v>
      </c>
      <c r="G71" s="32" t="s">
        <v>201</v>
      </c>
      <c r="H71" s="108">
        <f>I71+J71</f>
        <v>30000</v>
      </c>
      <c r="I71" s="108">
        <v>30000</v>
      </c>
      <c r="J71" s="108"/>
      <c r="K71" s="108"/>
      <c r="L71" s="108">
        <f>M71+N71</f>
        <v>0</v>
      </c>
      <c r="M71" s="108"/>
      <c r="N71" s="108"/>
      <c r="O71" s="108"/>
      <c r="P71" s="96">
        <f t="shared" si="2"/>
        <v>0</v>
      </c>
      <c r="Q71" s="108">
        <f t="shared" si="30"/>
        <v>-30000</v>
      </c>
    </row>
    <row r="72" spans="1:17" s="98" customFormat="1" ht="78" x14ac:dyDescent="0.3">
      <c r="A72" s="32">
        <v>1216011</v>
      </c>
      <c r="B72" s="32">
        <v>6011</v>
      </c>
      <c r="C72" s="71" t="s">
        <v>202</v>
      </c>
      <c r="D72" s="61" t="s">
        <v>203</v>
      </c>
      <c r="E72" s="33">
        <v>40</v>
      </c>
      <c r="F72" s="30" t="s">
        <v>204</v>
      </c>
      <c r="G72" s="32" t="s">
        <v>205</v>
      </c>
      <c r="H72" s="108">
        <f>I72+J72</f>
        <v>3044185</v>
      </c>
      <c r="I72" s="108"/>
      <c r="J72" s="108">
        <v>3044185</v>
      </c>
      <c r="K72" s="108">
        <v>3044185</v>
      </c>
      <c r="L72" s="108">
        <f>M72+N72</f>
        <v>9246.6</v>
      </c>
      <c r="M72" s="108"/>
      <c r="N72" s="108">
        <v>9246.6</v>
      </c>
      <c r="O72" s="108">
        <f>N72</f>
        <v>9246.6</v>
      </c>
      <c r="P72" s="96">
        <f t="shared" si="2"/>
        <v>3.0374632290744484E-3</v>
      </c>
      <c r="Q72" s="108">
        <f t="shared" si="30"/>
        <v>-3034938.4</v>
      </c>
    </row>
    <row r="73" spans="1:17" s="98" customFormat="1" ht="46.8" x14ac:dyDescent="0.3">
      <c r="A73" s="32">
        <v>1216011</v>
      </c>
      <c r="B73" s="32">
        <v>6011</v>
      </c>
      <c r="C73" s="71" t="s">
        <v>202</v>
      </c>
      <c r="D73" s="61" t="s">
        <v>203</v>
      </c>
      <c r="E73" s="33">
        <v>5</v>
      </c>
      <c r="F73" s="46" t="s">
        <v>206</v>
      </c>
      <c r="G73" s="32" t="s">
        <v>207</v>
      </c>
      <c r="H73" s="108">
        <f t="shared" ref="H73:H76" si="32">I73+J73</f>
        <v>979196</v>
      </c>
      <c r="I73" s="108">
        <v>319069</v>
      </c>
      <c r="J73" s="108">
        <f>660127</f>
        <v>660127</v>
      </c>
      <c r="K73" s="108">
        <f>660127</f>
        <v>660127</v>
      </c>
      <c r="L73" s="108">
        <f t="shared" ref="L73:L82" si="33">M73+N73</f>
        <v>0</v>
      </c>
      <c r="M73" s="108"/>
      <c r="N73" s="108"/>
      <c r="O73" s="108"/>
      <c r="P73" s="96">
        <f t="shared" si="2"/>
        <v>0</v>
      </c>
      <c r="Q73" s="108">
        <f t="shared" si="30"/>
        <v>-979196</v>
      </c>
    </row>
    <row r="74" spans="1:17" s="99" customFormat="1" ht="46.8" x14ac:dyDescent="0.3">
      <c r="A74" s="63" t="s">
        <v>208</v>
      </c>
      <c r="B74" s="63" t="s">
        <v>209</v>
      </c>
      <c r="C74" s="63" t="s">
        <v>210</v>
      </c>
      <c r="D74" s="76" t="s">
        <v>211</v>
      </c>
      <c r="E74" s="89">
        <v>9</v>
      </c>
      <c r="F74" s="30" t="s">
        <v>212</v>
      </c>
      <c r="G74" s="32" t="s">
        <v>213</v>
      </c>
      <c r="H74" s="108">
        <f t="shared" si="32"/>
        <v>300000</v>
      </c>
      <c r="I74" s="108">
        <v>300000</v>
      </c>
      <c r="J74" s="108"/>
      <c r="K74" s="108"/>
      <c r="L74" s="108">
        <f t="shared" si="33"/>
        <v>0</v>
      </c>
      <c r="M74" s="108"/>
      <c r="N74" s="108"/>
      <c r="O74" s="108"/>
      <c r="P74" s="96">
        <f t="shared" si="2"/>
        <v>0</v>
      </c>
      <c r="Q74" s="108">
        <f t="shared" si="30"/>
        <v>-300000</v>
      </c>
    </row>
    <row r="75" spans="1:17" s="99" customFormat="1" ht="78" x14ac:dyDescent="0.3">
      <c r="A75" s="63" t="s">
        <v>208</v>
      </c>
      <c r="B75" s="63" t="s">
        <v>209</v>
      </c>
      <c r="C75" s="63" t="s">
        <v>210</v>
      </c>
      <c r="D75" s="76" t="s">
        <v>211</v>
      </c>
      <c r="E75" s="89">
        <v>40</v>
      </c>
      <c r="F75" s="30" t="s">
        <v>204</v>
      </c>
      <c r="G75" s="32" t="s">
        <v>205</v>
      </c>
      <c r="H75" s="108">
        <f t="shared" si="32"/>
        <v>495000</v>
      </c>
      <c r="I75" s="108"/>
      <c r="J75" s="108">
        <v>495000</v>
      </c>
      <c r="K75" s="108">
        <v>495000</v>
      </c>
      <c r="L75" s="108">
        <f t="shared" si="33"/>
        <v>35060.639999999999</v>
      </c>
      <c r="M75" s="108"/>
      <c r="N75" s="108">
        <v>35060.639999999999</v>
      </c>
      <c r="O75" s="108">
        <f>N75</f>
        <v>35060.639999999999</v>
      </c>
      <c r="P75" s="96">
        <f t="shared" si="2"/>
        <v>7.0829575757575758E-2</v>
      </c>
      <c r="Q75" s="108">
        <f t="shared" si="30"/>
        <v>-459939.36</v>
      </c>
    </row>
    <row r="76" spans="1:17" s="99" customFormat="1" ht="46.8" x14ac:dyDescent="0.3">
      <c r="A76" s="63" t="s">
        <v>214</v>
      </c>
      <c r="B76" s="63" t="s">
        <v>215</v>
      </c>
      <c r="C76" s="63" t="s">
        <v>210</v>
      </c>
      <c r="D76" s="64" t="s">
        <v>216</v>
      </c>
      <c r="E76" s="65">
        <v>5</v>
      </c>
      <c r="F76" s="46" t="s">
        <v>206</v>
      </c>
      <c r="G76" s="32" t="s">
        <v>207</v>
      </c>
      <c r="H76" s="108">
        <f t="shared" si="32"/>
        <v>1493000</v>
      </c>
      <c r="I76" s="108">
        <v>1493000</v>
      </c>
      <c r="J76" s="108"/>
      <c r="K76" s="108"/>
      <c r="L76" s="108">
        <f t="shared" si="33"/>
        <v>300051.58</v>
      </c>
      <c r="M76" s="108">
        <v>300051.58</v>
      </c>
      <c r="N76" s="108"/>
      <c r="O76" s="108"/>
      <c r="P76" s="96">
        <f t="shared" si="2"/>
        <v>0.20097225720026793</v>
      </c>
      <c r="Q76" s="108">
        <f t="shared" si="30"/>
        <v>-1192948.42</v>
      </c>
    </row>
    <row r="77" spans="1:17" s="99" customFormat="1" ht="46.8" x14ac:dyDescent="0.3">
      <c r="A77" s="63" t="s">
        <v>217</v>
      </c>
      <c r="B77" s="63" t="s">
        <v>218</v>
      </c>
      <c r="C77" s="63" t="s">
        <v>210</v>
      </c>
      <c r="D77" s="69" t="s">
        <v>219</v>
      </c>
      <c r="E77" s="89">
        <v>5</v>
      </c>
      <c r="F77" s="46" t="s">
        <v>206</v>
      </c>
      <c r="G77" s="32" t="s">
        <v>207</v>
      </c>
      <c r="H77" s="108">
        <f t="shared" ref="H77:H82" si="34">I77+J77</f>
        <v>74899500</v>
      </c>
      <c r="I77" s="108">
        <f>74060000</f>
        <v>74060000</v>
      </c>
      <c r="J77" s="108">
        <v>839500</v>
      </c>
      <c r="K77" s="108">
        <v>839500</v>
      </c>
      <c r="L77" s="108">
        <f t="shared" si="33"/>
        <v>13457388.99</v>
      </c>
      <c r="M77" s="108">
        <v>13457388.99</v>
      </c>
      <c r="N77" s="108"/>
      <c r="O77" s="108"/>
      <c r="P77" s="96">
        <f t="shared" ref="P77:P137" si="35">L77/H77</f>
        <v>0.17967261450343461</v>
      </c>
      <c r="Q77" s="108">
        <f t="shared" si="30"/>
        <v>-61442111.009999998</v>
      </c>
    </row>
    <row r="78" spans="1:17" s="99" customFormat="1" ht="46.8" x14ac:dyDescent="0.3">
      <c r="A78" s="63" t="s">
        <v>220</v>
      </c>
      <c r="B78" s="63" t="s">
        <v>221</v>
      </c>
      <c r="C78" s="63" t="s">
        <v>222</v>
      </c>
      <c r="D78" s="64" t="s">
        <v>223</v>
      </c>
      <c r="E78" s="65">
        <v>5</v>
      </c>
      <c r="F78" s="46" t="s">
        <v>206</v>
      </c>
      <c r="G78" s="32" t="s">
        <v>207</v>
      </c>
      <c r="H78" s="108">
        <f t="shared" si="34"/>
        <v>25700000</v>
      </c>
      <c r="I78" s="108">
        <v>25700000</v>
      </c>
      <c r="J78" s="108"/>
      <c r="K78" s="108"/>
      <c r="L78" s="108">
        <f t="shared" si="33"/>
        <v>7095247.2000000002</v>
      </c>
      <c r="M78" s="108">
        <v>7095247.2000000002</v>
      </c>
      <c r="N78" s="108"/>
      <c r="O78" s="108"/>
      <c r="P78" s="96">
        <f t="shared" si="35"/>
        <v>0.27607965758754865</v>
      </c>
      <c r="Q78" s="108">
        <f t="shared" si="30"/>
        <v>-18604752.800000001</v>
      </c>
    </row>
    <row r="79" spans="1:17" s="99" customFormat="1" ht="109.2" x14ac:dyDescent="0.3">
      <c r="A79" s="63" t="s">
        <v>224</v>
      </c>
      <c r="B79" s="63" t="s">
        <v>225</v>
      </c>
      <c r="C79" s="71" t="s">
        <v>226</v>
      </c>
      <c r="D79" s="61" t="s">
        <v>227</v>
      </c>
      <c r="E79" s="33">
        <v>40</v>
      </c>
      <c r="F79" s="30" t="s">
        <v>204</v>
      </c>
      <c r="G79" s="32" t="s">
        <v>205</v>
      </c>
      <c r="H79" s="108">
        <f t="shared" si="34"/>
        <v>393146</v>
      </c>
      <c r="I79" s="108"/>
      <c r="J79" s="108">
        <v>393146</v>
      </c>
      <c r="K79" s="108"/>
      <c r="L79" s="108">
        <f t="shared" si="33"/>
        <v>4923.03</v>
      </c>
      <c r="M79" s="108"/>
      <c r="N79" s="108">
        <v>4923.03</v>
      </c>
      <c r="O79" s="108"/>
      <c r="P79" s="96">
        <f t="shared" si="35"/>
        <v>1.2522141901481891E-2</v>
      </c>
      <c r="Q79" s="108">
        <f t="shared" si="30"/>
        <v>-388222.97</v>
      </c>
    </row>
    <row r="80" spans="1:17" s="99" customFormat="1" ht="46.8" x14ac:dyDescent="0.3">
      <c r="A80" s="63" t="s">
        <v>228</v>
      </c>
      <c r="B80" s="63" t="s">
        <v>229</v>
      </c>
      <c r="C80" s="63" t="s">
        <v>226</v>
      </c>
      <c r="D80" s="76" t="s">
        <v>230</v>
      </c>
      <c r="E80" s="89">
        <v>51</v>
      </c>
      <c r="F80" s="30" t="s">
        <v>231</v>
      </c>
      <c r="G80" s="32" t="s">
        <v>232</v>
      </c>
      <c r="H80" s="108">
        <f t="shared" si="34"/>
        <v>34769300</v>
      </c>
      <c r="I80" s="108">
        <f>31215000+3554300</f>
        <v>34769300</v>
      </c>
      <c r="J80" s="108"/>
      <c r="K80" s="108"/>
      <c r="L80" s="108">
        <f t="shared" si="33"/>
        <v>28345583.629999999</v>
      </c>
      <c r="M80" s="108">
        <v>28345583.629999999</v>
      </c>
      <c r="N80" s="108"/>
      <c r="O80" s="108"/>
      <c r="P80" s="96">
        <f t="shared" si="35"/>
        <v>0.81524746342319232</v>
      </c>
      <c r="Q80" s="108">
        <f t="shared" si="30"/>
        <v>-6423716.370000001</v>
      </c>
    </row>
    <row r="81" spans="1:17" s="99" customFormat="1" ht="46.8" x14ac:dyDescent="0.3">
      <c r="A81" s="32">
        <v>1218110</v>
      </c>
      <c r="B81" s="32">
        <v>8110</v>
      </c>
      <c r="C81" s="71" t="s">
        <v>94</v>
      </c>
      <c r="D81" s="81" t="s">
        <v>95</v>
      </c>
      <c r="E81" s="33">
        <v>17</v>
      </c>
      <c r="F81" s="30" t="s">
        <v>233</v>
      </c>
      <c r="G81" s="32" t="s">
        <v>97</v>
      </c>
      <c r="H81" s="108">
        <f t="shared" si="34"/>
        <v>1446241</v>
      </c>
      <c r="I81" s="108">
        <f>835000+552900+58341</f>
        <v>1446241</v>
      </c>
      <c r="J81" s="108"/>
      <c r="K81" s="108"/>
      <c r="L81" s="108">
        <f t="shared" si="33"/>
        <v>613161.42000000004</v>
      </c>
      <c r="M81" s="108">
        <v>613161.42000000004</v>
      </c>
      <c r="N81" s="108"/>
      <c r="O81" s="108"/>
      <c r="P81" s="96">
        <f t="shared" si="35"/>
        <v>0.42396904803556257</v>
      </c>
      <c r="Q81" s="108">
        <f t="shared" si="30"/>
        <v>-833079.58</v>
      </c>
    </row>
    <row r="82" spans="1:17" s="99" customFormat="1" ht="109.2" x14ac:dyDescent="0.3">
      <c r="A82" s="63" t="s">
        <v>234</v>
      </c>
      <c r="B82" s="63" t="s">
        <v>57</v>
      </c>
      <c r="C82" s="63" t="s">
        <v>47</v>
      </c>
      <c r="D82" s="69" t="s">
        <v>58</v>
      </c>
      <c r="E82" s="73">
        <v>52</v>
      </c>
      <c r="F82" s="45" t="s">
        <v>296</v>
      </c>
      <c r="G82" s="32" t="s">
        <v>59</v>
      </c>
      <c r="H82" s="108">
        <f t="shared" si="34"/>
        <v>12700</v>
      </c>
      <c r="I82" s="108">
        <v>12700</v>
      </c>
      <c r="J82" s="108"/>
      <c r="K82" s="108"/>
      <c r="L82" s="108">
        <f t="shared" si="33"/>
        <v>4006</v>
      </c>
      <c r="M82" s="108">
        <v>4006</v>
      </c>
      <c r="N82" s="108"/>
      <c r="O82" s="108"/>
      <c r="P82" s="96">
        <f t="shared" si="35"/>
        <v>0.31543307086614175</v>
      </c>
      <c r="Q82" s="108">
        <f t="shared" si="30"/>
        <v>-8694</v>
      </c>
    </row>
    <row r="83" spans="1:17" s="3" customFormat="1" ht="30" customHeight="1" x14ac:dyDescent="0.3">
      <c r="A83" s="29" t="s">
        <v>235</v>
      </c>
      <c r="B83" s="29"/>
      <c r="C83" s="29"/>
      <c r="D83" s="130" t="s">
        <v>236</v>
      </c>
      <c r="E83" s="131"/>
      <c r="F83" s="132"/>
      <c r="G83" s="28"/>
      <c r="H83" s="107">
        <f t="shared" ref="H83:O83" si="36">H84</f>
        <v>84279957</v>
      </c>
      <c r="I83" s="107">
        <f t="shared" si="36"/>
        <v>0</v>
      </c>
      <c r="J83" s="107">
        <f t="shared" si="36"/>
        <v>84279957</v>
      </c>
      <c r="K83" s="107">
        <f t="shared" si="36"/>
        <v>84279957</v>
      </c>
      <c r="L83" s="107">
        <f t="shared" si="36"/>
        <v>11908877.039999999</v>
      </c>
      <c r="M83" s="107">
        <f t="shared" si="36"/>
        <v>0</v>
      </c>
      <c r="N83" s="107">
        <f t="shared" si="36"/>
        <v>11908877.039999999</v>
      </c>
      <c r="O83" s="107">
        <f t="shared" si="36"/>
        <v>11908877.039999999</v>
      </c>
      <c r="P83" s="94">
        <f t="shared" si="35"/>
        <v>0.14130141333603194</v>
      </c>
      <c r="Q83" s="107">
        <f t="shared" ref="Q83:Q94" si="37">L83-H83</f>
        <v>-72371079.960000008</v>
      </c>
    </row>
    <row r="84" spans="1:17" s="95" customFormat="1" ht="30" customHeight="1" x14ac:dyDescent="0.3">
      <c r="A84" s="29" t="s">
        <v>237</v>
      </c>
      <c r="B84" s="29"/>
      <c r="C84" s="29"/>
      <c r="D84" s="130" t="s">
        <v>236</v>
      </c>
      <c r="E84" s="131"/>
      <c r="F84" s="132"/>
      <c r="G84" s="28"/>
      <c r="H84" s="107">
        <f>SUM(H85:H94)</f>
        <v>84279957</v>
      </c>
      <c r="I84" s="107">
        <f t="shared" ref="I84:L84" si="38">SUM(I85:I94)</f>
        <v>0</v>
      </c>
      <c r="J84" s="107">
        <f t="shared" si="38"/>
        <v>84279957</v>
      </c>
      <c r="K84" s="107">
        <f t="shared" si="38"/>
        <v>84279957</v>
      </c>
      <c r="L84" s="107">
        <f t="shared" si="38"/>
        <v>11908877.039999999</v>
      </c>
      <c r="M84" s="107">
        <f t="shared" ref="M84:O84" si="39">SUM(M85:M94)</f>
        <v>0</v>
      </c>
      <c r="N84" s="107">
        <f t="shared" si="39"/>
        <v>11908877.039999999</v>
      </c>
      <c r="O84" s="107">
        <f t="shared" si="39"/>
        <v>11908877.039999999</v>
      </c>
      <c r="P84" s="94">
        <f t="shared" si="35"/>
        <v>0.14130141333603194</v>
      </c>
      <c r="Q84" s="107">
        <f t="shared" si="37"/>
        <v>-72371079.960000008</v>
      </c>
    </row>
    <row r="85" spans="1:17" s="99" customFormat="1" ht="46.8" x14ac:dyDescent="0.3">
      <c r="A85" s="63" t="s">
        <v>238</v>
      </c>
      <c r="B85" s="63" t="s">
        <v>20</v>
      </c>
      <c r="C85" s="63" t="s">
        <v>21</v>
      </c>
      <c r="D85" s="64" t="s">
        <v>22</v>
      </c>
      <c r="E85" s="65">
        <v>15</v>
      </c>
      <c r="F85" s="30" t="s">
        <v>23</v>
      </c>
      <c r="G85" s="32" t="s">
        <v>24</v>
      </c>
      <c r="H85" s="108">
        <f t="shared" ref="H85:H94" si="40">I85+J85</f>
        <v>1205627</v>
      </c>
      <c r="I85" s="108"/>
      <c r="J85" s="108">
        <v>1205627</v>
      </c>
      <c r="K85" s="108">
        <v>1205627</v>
      </c>
      <c r="L85" s="108">
        <f t="shared" ref="L85:L94" si="41">M85+N85</f>
        <v>495522.15</v>
      </c>
      <c r="M85" s="108"/>
      <c r="N85" s="108">
        <v>495522.15</v>
      </c>
      <c r="O85" s="108">
        <f>N85</f>
        <v>495522.15</v>
      </c>
      <c r="P85" s="96">
        <f t="shared" si="35"/>
        <v>0.41100784073349389</v>
      </c>
      <c r="Q85" s="108">
        <f t="shared" si="37"/>
        <v>-710104.85</v>
      </c>
    </row>
    <row r="86" spans="1:17" s="99" customFormat="1" ht="46.8" x14ac:dyDescent="0.3">
      <c r="A86" s="63" t="s">
        <v>239</v>
      </c>
      <c r="B86" s="63" t="s">
        <v>240</v>
      </c>
      <c r="C86" s="71" t="s">
        <v>210</v>
      </c>
      <c r="D86" s="61" t="s">
        <v>241</v>
      </c>
      <c r="E86" s="33">
        <v>5</v>
      </c>
      <c r="F86" s="46" t="s">
        <v>206</v>
      </c>
      <c r="G86" s="32" t="s">
        <v>207</v>
      </c>
      <c r="H86" s="108">
        <f t="shared" si="40"/>
        <v>382750</v>
      </c>
      <c r="I86" s="108"/>
      <c r="J86" s="108">
        <v>382750</v>
      </c>
      <c r="K86" s="108">
        <v>382750</v>
      </c>
      <c r="L86" s="108">
        <f t="shared" si="41"/>
        <v>382749.55</v>
      </c>
      <c r="M86" s="108"/>
      <c r="N86" s="108">
        <v>382749.55</v>
      </c>
      <c r="O86" s="108">
        <f>N86</f>
        <v>382749.55</v>
      </c>
      <c r="P86" s="96">
        <f t="shared" si="35"/>
        <v>0.99999882429784448</v>
      </c>
      <c r="Q86" s="108">
        <f t="shared" si="37"/>
        <v>-0.45000000001164153</v>
      </c>
    </row>
    <row r="87" spans="1:17" s="99" customFormat="1" ht="46.8" x14ac:dyDescent="0.3">
      <c r="A87" s="63" t="s">
        <v>242</v>
      </c>
      <c r="B87" s="63" t="s">
        <v>209</v>
      </c>
      <c r="C87" s="63" t="s">
        <v>210</v>
      </c>
      <c r="D87" s="76" t="s">
        <v>211</v>
      </c>
      <c r="E87" s="89">
        <v>9</v>
      </c>
      <c r="F87" s="30" t="s">
        <v>212</v>
      </c>
      <c r="G87" s="32" t="s">
        <v>213</v>
      </c>
      <c r="H87" s="108">
        <f t="shared" si="40"/>
        <v>23415217</v>
      </c>
      <c r="I87" s="108"/>
      <c r="J87" s="108">
        <v>23415217</v>
      </c>
      <c r="K87" s="108">
        <v>23415217</v>
      </c>
      <c r="L87" s="108">
        <f t="shared" si="41"/>
        <v>3666824.02</v>
      </c>
      <c r="M87" s="108"/>
      <c r="N87" s="108">
        <v>3666824.02</v>
      </c>
      <c r="O87" s="108">
        <f>N87</f>
        <v>3666824.02</v>
      </c>
      <c r="P87" s="96">
        <f t="shared" si="35"/>
        <v>0.15660004432160504</v>
      </c>
      <c r="Q87" s="108">
        <f t="shared" si="37"/>
        <v>-19748392.98</v>
      </c>
    </row>
    <row r="88" spans="1:17" s="99" customFormat="1" ht="46.8" x14ac:dyDescent="0.3">
      <c r="A88" s="63" t="s">
        <v>243</v>
      </c>
      <c r="B88" s="63" t="s">
        <v>244</v>
      </c>
      <c r="C88" s="71" t="s">
        <v>210</v>
      </c>
      <c r="D88" s="61" t="s">
        <v>245</v>
      </c>
      <c r="E88" s="33">
        <v>5</v>
      </c>
      <c r="F88" s="46" t="s">
        <v>206</v>
      </c>
      <c r="G88" s="32" t="s">
        <v>207</v>
      </c>
      <c r="H88" s="108">
        <f t="shared" si="40"/>
        <v>2439154</v>
      </c>
      <c r="I88" s="108"/>
      <c r="J88" s="108">
        <v>2439154</v>
      </c>
      <c r="K88" s="108">
        <v>2439154</v>
      </c>
      <c r="L88" s="108">
        <f t="shared" si="41"/>
        <v>0</v>
      </c>
      <c r="M88" s="108"/>
      <c r="N88" s="108"/>
      <c r="O88" s="108"/>
      <c r="P88" s="96">
        <f t="shared" si="35"/>
        <v>0</v>
      </c>
      <c r="Q88" s="108">
        <f t="shared" si="37"/>
        <v>-2439154</v>
      </c>
    </row>
    <row r="89" spans="1:17" s="99" customFormat="1" ht="46.8" x14ac:dyDescent="0.3">
      <c r="A89" s="63" t="s">
        <v>246</v>
      </c>
      <c r="B89" s="63" t="s">
        <v>247</v>
      </c>
      <c r="C89" s="71" t="s">
        <v>248</v>
      </c>
      <c r="D89" s="61" t="s">
        <v>249</v>
      </c>
      <c r="E89" s="33">
        <v>5</v>
      </c>
      <c r="F89" s="30" t="s">
        <v>206</v>
      </c>
      <c r="G89" s="32" t="s">
        <v>207</v>
      </c>
      <c r="H89" s="108">
        <f t="shared" si="40"/>
        <v>19000000</v>
      </c>
      <c r="I89" s="108"/>
      <c r="J89" s="108">
        <v>19000000</v>
      </c>
      <c r="K89" s="108">
        <v>19000000</v>
      </c>
      <c r="L89" s="108">
        <f t="shared" si="41"/>
        <v>0</v>
      </c>
      <c r="M89" s="108"/>
      <c r="N89" s="108"/>
      <c r="O89" s="108"/>
      <c r="P89" s="96">
        <f t="shared" si="35"/>
        <v>0</v>
      </c>
      <c r="Q89" s="108">
        <f t="shared" si="37"/>
        <v>-19000000</v>
      </c>
    </row>
    <row r="90" spans="1:17" s="99" customFormat="1" ht="62.4" x14ac:dyDescent="0.3">
      <c r="A90" s="32">
        <v>1517370</v>
      </c>
      <c r="B90" s="32">
        <v>7370</v>
      </c>
      <c r="C90" s="71" t="s">
        <v>226</v>
      </c>
      <c r="D90" s="81" t="s">
        <v>250</v>
      </c>
      <c r="E90" s="33">
        <v>20</v>
      </c>
      <c r="F90" s="30" t="s">
        <v>251</v>
      </c>
      <c r="G90" s="32" t="s">
        <v>252</v>
      </c>
      <c r="H90" s="108">
        <f t="shared" si="40"/>
        <v>7664771</v>
      </c>
      <c r="I90" s="108"/>
      <c r="J90" s="108">
        <v>7664771</v>
      </c>
      <c r="K90" s="108">
        <v>7664771</v>
      </c>
      <c r="L90" s="108">
        <f t="shared" si="41"/>
        <v>0</v>
      </c>
      <c r="M90" s="108"/>
      <c r="N90" s="108"/>
      <c r="O90" s="108"/>
      <c r="P90" s="96">
        <f t="shared" si="35"/>
        <v>0</v>
      </c>
      <c r="Q90" s="108">
        <f t="shared" si="37"/>
        <v>-7664771</v>
      </c>
    </row>
    <row r="91" spans="1:17" s="99" customFormat="1" ht="46.8" x14ac:dyDescent="0.3">
      <c r="A91" s="63" t="s">
        <v>253</v>
      </c>
      <c r="B91" s="63" t="s">
        <v>254</v>
      </c>
      <c r="C91" s="71" t="s">
        <v>226</v>
      </c>
      <c r="D91" s="81" t="s">
        <v>250</v>
      </c>
      <c r="E91" s="33">
        <v>5</v>
      </c>
      <c r="F91" s="30" t="s">
        <v>206</v>
      </c>
      <c r="G91" s="32" t="s">
        <v>207</v>
      </c>
      <c r="H91" s="108">
        <f t="shared" si="40"/>
        <v>118569</v>
      </c>
      <c r="I91" s="108"/>
      <c r="J91" s="108">
        <v>118569</v>
      </c>
      <c r="K91" s="108">
        <v>118569</v>
      </c>
      <c r="L91" s="108">
        <f t="shared" si="41"/>
        <v>0</v>
      </c>
      <c r="M91" s="108"/>
      <c r="N91" s="108"/>
      <c r="O91" s="108"/>
      <c r="P91" s="96">
        <f t="shared" si="35"/>
        <v>0</v>
      </c>
      <c r="Q91" s="108">
        <f t="shared" si="37"/>
        <v>-118569</v>
      </c>
    </row>
    <row r="92" spans="1:17" s="99" customFormat="1" ht="46.8" x14ac:dyDescent="0.3">
      <c r="A92" s="32">
        <v>1517640</v>
      </c>
      <c r="B92" s="32">
        <v>7640</v>
      </c>
      <c r="C92" s="71" t="s">
        <v>44</v>
      </c>
      <c r="D92" s="81" t="s">
        <v>45</v>
      </c>
      <c r="E92" s="33">
        <v>5</v>
      </c>
      <c r="F92" s="30" t="s">
        <v>206</v>
      </c>
      <c r="G92" s="32" t="s">
        <v>207</v>
      </c>
      <c r="H92" s="108">
        <f t="shared" si="40"/>
        <v>121222</v>
      </c>
      <c r="I92" s="108"/>
      <c r="J92" s="108">
        <v>121222</v>
      </c>
      <c r="K92" s="108">
        <v>121222</v>
      </c>
      <c r="L92" s="108">
        <f t="shared" si="41"/>
        <v>0</v>
      </c>
      <c r="M92" s="108"/>
      <c r="N92" s="108"/>
      <c r="O92" s="108"/>
      <c r="P92" s="96">
        <f t="shared" si="35"/>
        <v>0</v>
      </c>
      <c r="Q92" s="108">
        <f t="shared" si="37"/>
        <v>-121222</v>
      </c>
    </row>
    <row r="93" spans="1:17" s="99" customFormat="1" ht="46.8" x14ac:dyDescent="0.3">
      <c r="A93" s="32">
        <v>1517640</v>
      </c>
      <c r="B93" s="32">
        <v>7640</v>
      </c>
      <c r="C93" s="71" t="s">
        <v>44</v>
      </c>
      <c r="D93" s="81" t="s">
        <v>45</v>
      </c>
      <c r="E93" s="33">
        <v>15</v>
      </c>
      <c r="F93" s="30" t="s">
        <v>255</v>
      </c>
      <c r="G93" s="32" t="s">
        <v>24</v>
      </c>
      <c r="H93" s="108">
        <f t="shared" si="40"/>
        <v>7598869</v>
      </c>
      <c r="I93" s="108"/>
      <c r="J93" s="108">
        <v>7598869</v>
      </c>
      <c r="K93" s="108">
        <v>7598869</v>
      </c>
      <c r="L93" s="108">
        <f t="shared" si="41"/>
        <v>2061516.82</v>
      </c>
      <c r="M93" s="108"/>
      <c r="N93" s="108">
        <v>2061516.82</v>
      </c>
      <c r="O93" s="108">
        <f>N93</f>
        <v>2061516.82</v>
      </c>
      <c r="P93" s="96">
        <f t="shared" si="35"/>
        <v>0.27129258577822568</v>
      </c>
      <c r="Q93" s="108">
        <f t="shared" si="37"/>
        <v>-5537352.1799999997</v>
      </c>
    </row>
    <row r="94" spans="1:17" s="99" customFormat="1" ht="46.8" x14ac:dyDescent="0.3">
      <c r="A94" s="32">
        <v>1518110</v>
      </c>
      <c r="B94" s="32">
        <v>8110</v>
      </c>
      <c r="C94" s="71" t="s">
        <v>94</v>
      </c>
      <c r="D94" s="81" t="s">
        <v>95</v>
      </c>
      <c r="E94" s="33">
        <v>17</v>
      </c>
      <c r="F94" s="30" t="s">
        <v>233</v>
      </c>
      <c r="G94" s="32" t="s">
        <v>97</v>
      </c>
      <c r="H94" s="108">
        <f t="shared" si="40"/>
        <v>22333778</v>
      </c>
      <c r="I94" s="108"/>
      <c r="J94" s="108">
        <v>22333778</v>
      </c>
      <c r="K94" s="108">
        <v>22333778</v>
      </c>
      <c r="L94" s="108">
        <f t="shared" si="41"/>
        <v>5302264.5</v>
      </c>
      <c r="M94" s="108"/>
      <c r="N94" s="108">
        <v>5302264.5</v>
      </c>
      <c r="O94" s="108">
        <f>N94</f>
        <v>5302264.5</v>
      </c>
      <c r="P94" s="96">
        <f t="shared" si="35"/>
        <v>0.23741010141678673</v>
      </c>
      <c r="Q94" s="108">
        <f t="shared" si="37"/>
        <v>-17031513.5</v>
      </c>
    </row>
    <row r="95" spans="1:17" s="3" customFormat="1" ht="30" customHeight="1" x14ac:dyDescent="0.3">
      <c r="A95" s="29" t="s">
        <v>256</v>
      </c>
      <c r="B95" s="29"/>
      <c r="C95" s="29"/>
      <c r="D95" s="151" t="s">
        <v>257</v>
      </c>
      <c r="E95" s="151"/>
      <c r="F95" s="151"/>
      <c r="G95" s="28"/>
      <c r="H95" s="107">
        <f t="shared" ref="H95:O95" si="42">H96</f>
        <v>19931300</v>
      </c>
      <c r="I95" s="107">
        <f t="shared" si="42"/>
        <v>19931300</v>
      </c>
      <c r="J95" s="107">
        <f t="shared" si="42"/>
        <v>0</v>
      </c>
      <c r="K95" s="107">
        <f t="shared" si="42"/>
        <v>0</v>
      </c>
      <c r="L95" s="107">
        <f t="shared" si="42"/>
        <v>3630900.6600000006</v>
      </c>
      <c r="M95" s="107">
        <f t="shared" si="42"/>
        <v>3630900.6600000006</v>
      </c>
      <c r="N95" s="107">
        <f t="shared" si="42"/>
        <v>0</v>
      </c>
      <c r="O95" s="107">
        <f t="shared" si="42"/>
        <v>0</v>
      </c>
      <c r="P95" s="94">
        <f t="shared" si="35"/>
        <v>0.18217078966249067</v>
      </c>
      <c r="Q95" s="107">
        <f t="shared" ref="Q95:Q99" si="43">L95-H95</f>
        <v>-16300399.34</v>
      </c>
    </row>
    <row r="96" spans="1:17" s="95" customFormat="1" ht="30" customHeight="1" x14ac:dyDescent="0.3">
      <c r="A96" s="29" t="s">
        <v>258</v>
      </c>
      <c r="B96" s="29"/>
      <c r="C96" s="29"/>
      <c r="D96" s="130" t="s">
        <v>257</v>
      </c>
      <c r="E96" s="131"/>
      <c r="F96" s="132"/>
      <c r="G96" s="28"/>
      <c r="H96" s="107">
        <f t="shared" ref="H96:O96" si="44">SUM(H97:H99)</f>
        <v>19931300</v>
      </c>
      <c r="I96" s="107">
        <f t="shared" si="44"/>
        <v>19931300</v>
      </c>
      <c r="J96" s="107">
        <f t="shared" si="44"/>
        <v>0</v>
      </c>
      <c r="K96" s="107">
        <f t="shared" si="44"/>
        <v>0</v>
      </c>
      <c r="L96" s="107">
        <f t="shared" si="44"/>
        <v>3630900.6600000006</v>
      </c>
      <c r="M96" s="107">
        <f t="shared" si="44"/>
        <v>3630900.6600000006</v>
      </c>
      <c r="N96" s="107">
        <f t="shared" si="44"/>
        <v>0</v>
      </c>
      <c r="O96" s="107">
        <f t="shared" si="44"/>
        <v>0</v>
      </c>
      <c r="P96" s="94">
        <f t="shared" si="35"/>
        <v>0.18217078966249067</v>
      </c>
      <c r="Q96" s="107">
        <f t="shared" si="43"/>
        <v>-16300399.34</v>
      </c>
    </row>
    <row r="97" spans="1:17" s="95" customFormat="1" ht="109.2" x14ac:dyDescent="0.3">
      <c r="A97" s="63" t="s">
        <v>259</v>
      </c>
      <c r="B97" s="63" t="s">
        <v>260</v>
      </c>
      <c r="C97" s="63" t="s">
        <v>248</v>
      </c>
      <c r="D97" s="61" t="s">
        <v>261</v>
      </c>
      <c r="E97" s="33">
        <v>45</v>
      </c>
      <c r="F97" s="61" t="s">
        <v>262</v>
      </c>
      <c r="G97" s="47" t="s">
        <v>263</v>
      </c>
      <c r="H97" s="108">
        <f>I97+J97</f>
        <v>1500000</v>
      </c>
      <c r="I97" s="108">
        <v>1500000</v>
      </c>
      <c r="J97" s="108">
        <f>K97</f>
        <v>0</v>
      </c>
      <c r="K97" s="108"/>
      <c r="L97" s="108">
        <f>M97+N97</f>
        <v>353622.2</v>
      </c>
      <c r="M97" s="108">
        <v>353622.2</v>
      </c>
      <c r="N97" s="108"/>
      <c r="O97" s="108"/>
      <c r="P97" s="96">
        <f t="shared" si="35"/>
        <v>0.23574813333333333</v>
      </c>
      <c r="Q97" s="108">
        <f t="shared" si="43"/>
        <v>-1146377.8</v>
      </c>
    </row>
    <row r="98" spans="1:17" s="95" customFormat="1" ht="46.8" x14ac:dyDescent="0.3">
      <c r="A98" s="63" t="s">
        <v>264</v>
      </c>
      <c r="B98" s="63" t="s">
        <v>229</v>
      </c>
      <c r="C98" s="63" t="s">
        <v>226</v>
      </c>
      <c r="D98" s="76" t="s">
        <v>230</v>
      </c>
      <c r="E98" s="89">
        <v>51</v>
      </c>
      <c r="F98" s="30" t="s">
        <v>231</v>
      </c>
      <c r="G98" s="32" t="s">
        <v>232</v>
      </c>
      <c r="H98" s="108">
        <f>I98+J98</f>
        <v>18281300</v>
      </c>
      <c r="I98" s="108">
        <v>18281300</v>
      </c>
      <c r="J98" s="108"/>
      <c r="K98" s="108"/>
      <c r="L98" s="108">
        <f>M98+N98</f>
        <v>3255202.99</v>
      </c>
      <c r="M98" s="108">
        <v>3255202.99</v>
      </c>
      <c r="N98" s="108"/>
      <c r="O98" s="108"/>
      <c r="P98" s="96">
        <f t="shared" si="35"/>
        <v>0.17806189877087517</v>
      </c>
      <c r="Q98" s="108">
        <f t="shared" si="43"/>
        <v>-15026097.01</v>
      </c>
    </row>
    <row r="99" spans="1:17" s="3" customFormat="1" ht="109.2" x14ac:dyDescent="0.3">
      <c r="A99" s="63" t="s">
        <v>265</v>
      </c>
      <c r="B99" s="63" t="s">
        <v>57</v>
      </c>
      <c r="C99" s="63" t="s">
        <v>47</v>
      </c>
      <c r="D99" s="69" t="s">
        <v>58</v>
      </c>
      <c r="E99" s="73">
        <v>52</v>
      </c>
      <c r="F99" s="45" t="s">
        <v>296</v>
      </c>
      <c r="G99" s="32" t="s">
        <v>59</v>
      </c>
      <c r="H99" s="108">
        <f>I99+J99</f>
        <v>150000</v>
      </c>
      <c r="I99" s="108">
        <v>150000</v>
      </c>
      <c r="J99" s="108"/>
      <c r="K99" s="108"/>
      <c r="L99" s="108">
        <f>M99+N99</f>
        <v>22075.47</v>
      </c>
      <c r="M99" s="108">
        <v>22075.47</v>
      </c>
      <c r="N99" s="108"/>
      <c r="O99" s="108"/>
      <c r="P99" s="96">
        <f t="shared" si="35"/>
        <v>0.14716980000000002</v>
      </c>
      <c r="Q99" s="108">
        <f t="shared" si="43"/>
        <v>-127924.53</v>
      </c>
    </row>
    <row r="100" spans="1:17" s="3" customFormat="1" ht="15.6" x14ac:dyDescent="0.3">
      <c r="A100" s="29" t="s">
        <v>266</v>
      </c>
      <c r="B100" s="29"/>
      <c r="C100" s="29"/>
      <c r="D100" s="130" t="s">
        <v>267</v>
      </c>
      <c r="E100" s="131"/>
      <c r="F100" s="132"/>
      <c r="G100" s="32"/>
      <c r="H100" s="107">
        <f t="shared" ref="H100:O100" si="45">H101</f>
        <v>26325834</v>
      </c>
      <c r="I100" s="107">
        <f t="shared" si="45"/>
        <v>9773834</v>
      </c>
      <c r="J100" s="107">
        <f t="shared" si="45"/>
        <v>16552000</v>
      </c>
      <c r="K100" s="107">
        <f t="shared" si="45"/>
        <v>16552000</v>
      </c>
      <c r="L100" s="107">
        <f t="shared" si="45"/>
        <v>21440700</v>
      </c>
      <c r="M100" s="107">
        <f t="shared" si="45"/>
        <v>7550700</v>
      </c>
      <c r="N100" s="107">
        <f t="shared" si="45"/>
        <v>13890000</v>
      </c>
      <c r="O100" s="107">
        <f t="shared" si="45"/>
        <v>13890000</v>
      </c>
      <c r="P100" s="94">
        <f t="shared" si="35"/>
        <v>0.81443573639490396</v>
      </c>
      <c r="Q100" s="107">
        <f t="shared" ref="Q100:Q108" si="46">L100-H100</f>
        <v>-4885134</v>
      </c>
    </row>
    <row r="101" spans="1:17" s="3" customFormat="1" ht="15.6" x14ac:dyDescent="0.3">
      <c r="A101" s="29" t="s">
        <v>268</v>
      </c>
      <c r="B101" s="29"/>
      <c r="C101" s="29"/>
      <c r="D101" s="130" t="s">
        <v>267</v>
      </c>
      <c r="E101" s="131"/>
      <c r="F101" s="132"/>
      <c r="G101" s="32"/>
      <c r="H101" s="107">
        <f>SUM(H102:H108)</f>
        <v>26325834</v>
      </c>
      <c r="I101" s="107">
        <f t="shared" ref="I101:L101" si="47">SUM(I102:I108)</f>
        <v>9773834</v>
      </c>
      <c r="J101" s="107">
        <f t="shared" si="47"/>
        <v>16552000</v>
      </c>
      <c r="K101" s="107">
        <f t="shared" si="47"/>
        <v>16552000</v>
      </c>
      <c r="L101" s="107">
        <f t="shared" si="47"/>
        <v>21440700</v>
      </c>
      <c r="M101" s="107">
        <f t="shared" ref="M101:O101" si="48">SUM(M102:M108)</f>
        <v>7550700</v>
      </c>
      <c r="N101" s="107">
        <f t="shared" si="48"/>
        <v>13890000</v>
      </c>
      <c r="O101" s="107">
        <f t="shared" si="48"/>
        <v>13890000</v>
      </c>
      <c r="P101" s="94">
        <f t="shared" si="35"/>
        <v>0.81443573639490396</v>
      </c>
      <c r="Q101" s="107">
        <f t="shared" si="46"/>
        <v>-4885134</v>
      </c>
    </row>
    <row r="102" spans="1:17" s="3" customFormat="1" ht="93.6" x14ac:dyDescent="0.3">
      <c r="A102" s="32">
        <v>3719770</v>
      </c>
      <c r="B102" s="82">
        <v>9770</v>
      </c>
      <c r="C102" s="71" t="s">
        <v>147</v>
      </c>
      <c r="D102" s="83" t="s">
        <v>269</v>
      </c>
      <c r="E102" s="84">
        <v>54</v>
      </c>
      <c r="F102" s="30" t="s">
        <v>270</v>
      </c>
      <c r="G102" s="32" t="s">
        <v>271</v>
      </c>
      <c r="H102" s="108">
        <f t="shared" ref="H102:H108" si="49">I102+J102</f>
        <v>1261500</v>
      </c>
      <c r="I102" s="108">
        <v>1261500</v>
      </c>
      <c r="J102" s="108"/>
      <c r="K102" s="108"/>
      <c r="L102" s="108">
        <f t="shared" ref="L102:L108" si="50">M102+N102</f>
        <v>1261500</v>
      </c>
      <c r="M102" s="108">
        <v>1261500</v>
      </c>
      <c r="N102" s="108"/>
      <c r="O102" s="108"/>
      <c r="P102" s="96">
        <f t="shared" si="35"/>
        <v>1</v>
      </c>
      <c r="Q102" s="108">
        <f t="shared" si="46"/>
        <v>0</v>
      </c>
    </row>
    <row r="103" spans="1:17" s="3" customFormat="1" ht="31.2" x14ac:dyDescent="0.3">
      <c r="A103" s="32">
        <v>3719770</v>
      </c>
      <c r="B103" s="82">
        <v>9770</v>
      </c>
      <c r="C103" s="71" t="s">
        <v>147</v>
      </c>
      <c r="D103" s="61" t="s">
        <v>272</v>
      </c>
      <c r="E103" s="33">
        <v>55</v>
      </c>
      <c r="F103" s="61" t="s">
        <v>273</v>
      </c>
      <c r="G103" s="47" t="s">
        <v>274</v>
      </c>
      <c r="H103" s="108">
        <f t="shared" si="49"/>
        <v>300000</v>
      </c>
      <c r="I103" s="108">
        <v>300000</v>
      </c>
      <c r="J103" s="108"/>
      <c r="K103" s="108"/>
      <c r="L103" s="108">
        <f t="shared" si="50"/>
        <v>300000</v>
      </c>
      <c r="M103" s="108">
        <v>300000</v>
      </c>
      <c r="N103" s="108"/>
      <c r="O103" s="108"/>
      <c r="P103" s="96">
        <f t="shared" si="35"/>
        <v>1</v>
      </c>
      <c r="Q103" s="108">
        <f t="shared" si="46"/>
        <v>0</v>
      </c>
    </row>
    <row r="104" spans="1:17" s="3" customFormat="1" ht="46.8" x14ac:dyDescent="0.3">
      <c r="A104" s="32">
        <v>3719770</v>
      </c>
      <c r="B104" s="82">
        <v>9770</v>
      </c>
      <c r="C104" s="71" t="s">
        <v>147</v>
      </c>
      <c r="D104" s="61" t="s">
        <v>275</v>
      </c>
      <c r="E104" s="33">
        <v>14</v>
      </c>
      <c r="F104" s="30" t="s">
        <v>40</v>
      </c>
      <c r="G104" s="32" t="s">
        <v>41</v>
      </c>
      <c r="H104" s="108">
        <f t="shared" si="49"/>
        <v>2237000</v>
      </c>
      <c r="I104" s="108">
        <v>2237000</v>
      </c>
      <c r="J104" s="108"/>
      <c r="K104" s="108"/>
      <c r="L104" s="108">
        <f t="shared" si="50"/>
        <v>559200</v>
      </c>
      <c r="M104" s="108">
        <v>559200</v>
      </c>
      <c r="N104" s="108"/>
      <c r="O104" s="108"/>
      <c r="P104" s="96">
        <f t="shared" si="35"/>
        <v>0.24997764863656682</v>
      </c>
      <c r="Q104" s="108">
        <f t="shared" si="46"/>
        <v>-1677800</v>
      </c>
    </row>
    <row r="105" spans="1:17" s="3" customFormat="1" ht="109.2" x14ac:dyDescent="0.3">
      <c r="A105" s="63" t="s">
        <v>276</v>
      </c>
      <c r="B105" s="32" t="s">
        <v>277</v>
      </c>
      <c r="C105" s="85" t="s">
        <v>147</v>
      </c>
      <c r="D105" s="86" t="s">
        <v>278</v>
      </c>
      <c r="E105" s="87">
        <v>52</v>
      </c>
      <c r="F105" s="62" t="s">
        <v>296</v>
      </c>
      <c r="G105" s="32" t="s">
        <v>59</v>
      </c>
      <c r="H105" s="108">
        <f t="shared" si="49"/>
        <v>13027334</v>
      </c>
      <c r="I105" s="108">
        <f>190000+1000000+1835334</f>
        <v>3025334</v>
      </c>
      <c r="J105" s="108">
        <f>1300000+6800000+1902000</f>
        <v>10002000</v>
      </c>
      <c r="K105" s="108">
        <f>1300000+6800000+1902000</f>
        <v>10002000</v>
      </c>
      <c r="L105" s="108">
        <f t="shared" si="50"/>
        <v>9820000</v>
      </c>
      <c r="M105" s="108">
        <v>2480000</v>
      </c>
      <c r="N105" s="108">
        <v>7340000</v>
      </c>
      <c r="O105" s="108">
        <f>N105</f>
        <v>7340000</v>
      </c>
      <c r="P105" s="96">
        <f t="shared" si="35"/>
        <v>0.75379966461288239</v>
      </c>
      <c r="Q105" s="108">
        <f t="shared" si="46"/>
        <v>-3207334</v>
      </c>
    </row>
    <row r="106" spans="1:17" s="3" customFormat="1" ht="62.4" x14ac:dyDescent="0.3">
      <c r="A106" s="63" t="s">
        <v>276</v>
      </c>
      <c r="B106" s="32" t="s">
        <v>277</v>
      </c>
      <c r="C106" s="85" t="s">
        <v>147</v>
      </c>
      <c r="D106" s="86" t="s">
        <v>278</v>
      </c>
      <c r="E106" s="87">
        <v>50</v>
      </c>
      <c r="F106" s="62" t="s">
        <v>279</v>
      </c>
      <c r="G106" s="32" t="s">
        <v>280</v>
      </c>
      <c r="H106" s="108">
        <f t="shared" si="49"/>
        <v>5000000</v>
      </c>
      <c r="I106" s="108"/>
      <c r="J106" s="108">
        <v>5000000</v>
      </c>
      <c r="K106" s="108">
        <v>5000000</v>
      </c>
      <c r="L106" s="108">
        <f t="shared" si="50"/>
        <v>5000000</v>
      </c>
      <c r="M106" s="108"/>
      <c r="N106" s="108">
        <v>5000000</v>
      </c>
      <c r="O106" s="108">
        <f>L106</f>
        <v>5000000</v>
      </c>
      <c r="P106" s="96">
        <f t="shared" si="35"/>
        <v>1</v>
      </c>
      <c r="Q106" s="108">
        <f t="shared" si="46"/>
        <v>0</v>
      </c>
    </row>
    <row r="107" spans="1:17" s="3" customFormat="1" ht="46.8" x14ac:dyDescent="0.3">
      <c r="A107" s="63" t="s">
        <v>276</v>
      </c>
      <c r="B107" s="32" t="s">
        <v>277</v>
      </c>
      <c r="C107" s="85" t="s">
        <v>147</v>
      </c>
      <c r="D107" s="86" t="s">
        <v>278</v>
      </c>
      <c r="E107" s="87">
        <v>57</v>
      </c>
      <c r="F107" s="62" t="s">
        <v>281</v>
      </c>
      <c r="G107" s="32" t="s">
        <v>282</v>
      </c>
      <c r="H107" s="108">
        <f t="shared" si="49"/>
        <v>2000000</v>
      </c>
      <c r="I107" s="108">
        <v>2000000</v>
      </c>
      <c r="J107" s="108"/>
      <c r="K107" s="108"/>
      <c r="L107" s="108">
        <f t="shared" si="50"/>
        <v>2000000</v>
      </c>
      <c r="M107" s="108">
        <v>2000000</v>
      </c>
      <c r="N107" s="108"/>
      <c r="O107" s="108"/>
      <c r="P107" s="96">
        <f t="shared" si="35"/>
        <v>1</v>
      </c>
      <c r="Q107" s="108">
        <f t="shared" si="46"/>
        <v>0</v>
      </c>
    </row>
    <row r="108" spans="1:17" s="3" customFormat="1" ht="46.8" x14ac:dyDescent="0.3">
      <c r="A108" s="63" t="s">
        <v>276</v>
      </c>
      <c r="B108" s="32" t="s">
        <v>277</v>
      </c>
      <c r="C108" s="85" t="s">
        <v>147</v>
      </c>
      <c r="D108" s="86" t="s">
        <v>278</v>
      </c>
      <c r="E108" s="87">
        <v>58</v>
      </c>
      <c r="F108" s="62" t="s">
        <v>283</v>
      </c>
      <c r="G108" s="32" t="s">
        <v>284</v>
      </c>
      <c r="H108" s="108">
        <f t="shared" si="49"/>
        <v>2500000</v>
      </c>
      <c r="I108" s="108">
        <v>950000</v>
      </c>
      <c r="J108" s="108">
        <v>1550000</v>
      </c>
      <c r="K108" s="108">
        <v>1550000</v>
      </c>
      <c r="L108" s="108">
        <f t="shared" si="50"/>
        <v>2500000</v>
      </c>
      <c r="M108" s="108">
        <v>950000</v>
      </c>
      <c r="N108" s="108">
        <v>1550000</v>
      </c>
      <c r="O108" s="108">
        <f>N108</f>
        <v>1550000</v>
      </c>
      <c r="P108" s="96">
        <f t="shared" si="35"/>
        <v>1</v>
      </c>
      <c r="Q108" s="108">
        <f t="shared" si="46"/>
        <v>0</v>
      </c>
    </row>
    <row r="109" spans="1:17" s="100" customFormat="1" ht="18" x14ac:dyDescent="0.3">
      <c r="A109" s="39"/>
      <c r="B109" s="39"/>
      <c r="C109" s="39"/>
      <c r="D109" s="136" t="s">
        <v>285</v>
      </c>
      <c r="E109" s="137"/>
      <c r="F109" s="138"/>
      <c r="G109" s="39"/>
      <c r="H109" s="107">
        <f t="shared" ref="H109:O109" si="51">H12+H23+H35+H49+H52+H61+H69+H83+H95+H100</f>
        <v>418928448</v>
      </c>
      <c r="I109" s="107">
        <f t="shared" si="51"/>
        <v>298422428</v>
      </c>
      <c r="J109" s="107">
        <f t="shared" si="51"/>
        <v>120506020</v>
      </c>
      <c r="K109" s="107">
        <f t="shared" si="51"/>
        <v>119837874</v>
      </c>
      <c r="L109" s="107">
        <f t="shared" si="51"/>
        <v>112958867.19</v>
      </c>
      <c r="M109" s="107">
        <f t="shared" si="51"/>
        <v>84099622.629999995</v>
      </c>
      <c r="N109" s="107">
        <f t="shared" si="51"/>
        <v>28859244.559999999</v>
      </c>
      <c r="O109" s="107">
        <f t="shared" si="51"/>
        <v>28854321.530000001</v>
      </c>
      <c r="P109" s="94">
        <f t="shared" si="35"/>
        <v>0.26963761408248887</v>
      </c>
      <c r="Q109" s="107">
        <f t="shared" ref="Q109" si="52">L109-H109</f>
        <v>-305969580.81</v>
      </c>
    </row>
    <row r="110" spans="1:17" s="95" customFormat="1" ht="46.8" x14ac:dyDescent="0.3">
      <c r="A110" s="32">
        <v>1</v>
      </c>
      <c r="B110" s="40"/>
      <c r="C110" s="40"/>
      <c r="D110" s="41"/>
      <c r="E110" s="42">
        <v>1</v>
      </c>
      <c r="F110" s="30" t="s">
        <v>91</v>
      </c>
      <c r="G110" s="32" t="s">
        <v>286</v>
      </c>
      <c r="H110" s="108">
        <f>H32</f>
        <v>360000</v>
      </c>
      <c r="I110" s="108">
        <f>I32</f>
        <v>360000</v>
      </c>
      <c r="J110" s="108"/>
      <c r="K110" s="108"/>
      <c r="L110" s="108">
        <f>L32</f>
        <v>75610</v>
      </c>
      <c r="M110" s="108">
        <f>M32</f>
        <v>75610</v>
      </c>
      <c r="N110" s="108"/>
      <c r="O110" s="108"/>
      <c r="P110" s="96">
        <f t="shared" si="35"/>
        <v>0.21002777777777779</v>
      </c>
      <c r="Q110" s="108">
        <f t="shared" ref="Q110:Q136" si="53">L110-H110</f>
        <v>-284390</v>
      </c>
    </row>
    <row r="111" spans="1:17" s="3" customFormat="1" ht="46.8" x14ac:dyDescent="0.3">
      <c r="A111" s="32">
        <v>2</v>
      </c>
      <c r="B111" s="40"/>
      <c r="C111" s="40"/>
      <c r="D111" s="41"/>
      <c r="E111" s="42">
        <v>5</v>
      </c>
      <c r="F111" s="30" t="s">
        <v>206</v>
      </c>
      <c r="G111" s="32" t="s">
        <v>207</v>
      </c>
      <c r="H111" s="108">
        <f t="shared" ref="H111:K111" si="54">H73+H76+H77+H78+H86+H88+H89+H91+H92</f>
        <v>125133391</v>
      </c>
      <c r="I111" s="108">
        <f t="shared" si="54"/>
        <v>101572069</v>
      </c>
      <c r="J111" s="108">
        <f t="shared" si="54"/>
        <v>23561322</v>
      </c>
      <c r="K111" s="108">
        <f t="shared" si="54"/>
        <v>23561322</v>
      </c>
      <c r="L111" s="108">
        <f t="shared" ref="L111:O111" si="55">L73+L76+L77+L78+L86+L88+L89+L91+L92</f>
        <v>21235437.32</v>
      </c>
      <c r="M111" s="108">
        <f t="shared" si="55"/>
        <v>20852687.77</v>
      </c>
      <c r="N111" s="108">
        <f t="shared" si="55"/>
        <v>382749.55</v>
      </c>
      <c r="O111" s="108">
        <f t="shared" si="55"/>
        <v>382749.55</v>
      </c>
      <c r="P111" s="96">
        <f t="shared" si="35"/>
        <v>0.16970240437262665</v>
      </c>
      <c r="Q111" s="108">
        <f t="shared" si="53"/>
        <v>-103897953.68000001</v>
      </c>
    </row>
    <row r="112" spans="1:17" s="3" customFormat="1" ht="46.8" x14ac:dyDescent="0.3">
      <c r="A112" s="32">
        <v>3</v>
      </c>
      <c r="B112" s="40"/>
      <c r="C112" s="40"/>
      <c r="D112" s="41"/>
      <c r="E112" s="42">
        <v>9</v>
      </c>
      <c r="F112" s="30" t="s">
        <v>212</v>
      </c>
      <c r="G112" s="32" t="s">
        <v>213</v>
      </c>
      <c r="H112" s="108">
        <f t="shared" ref="H112:K112" si="56">H74+H87</f>
        <v>23715217</v>
      </c>
      <c r="I112" s="108">
        <f t="shared" si="56"/>
        <v>300000</v>
      </c>
      <c r="J112" s="108">
        <f t="shared" si="56"/>
        <v>23415217</v>
      </c>
      <c r="K112" s="108">
        <f t="shared" si="56"/>
        <v>23415217</v>
      </c>
      <c r="L112" s="108">
        <f t="shared" ref="L112:O112" si="57">L74+L87</f>
        <v>3666824.02</v>
      </c>
      <c r="M112" s="108">
        <f t="shared" si="57"/>
        <v>0</v>
      </c>
      <c r="N112" s="108">
        <f t="shared" si="57"/>
        <v>3666824.02</v>
      </c>
      <c r="O112" s="108">
        <f t="shared" si="57"/>
        <v>3666824.02</v>
      </c>
      <c r="P112" s="96">
        <f t="shared" si="35"/>
        <v>0.15461903721985762</v>
      </c>
      <c r="Q112" s="108">
        <f t="shared" si="53"/>
        <v>-20048392.98</v>
      </c>
    </row>
    <row r="113" spans="1:17" s="3" customFormat="1" ht="62.4" x14ac:dyDescent="0.3">
      <c r="A113" s="32">
        <v>4</v>
      </c>
      <c r="B113" s="40"/>
      <c r="C113" s="40"/>
      <c r="D113" s="41"/>
      <c r="E113" s="42">
        <v>13</v>
      </c>
      <c r="F113" s="30" t="s">
        <v>67</v>
      </c>
      <c r="G113" s="32" t="s">
        <v>68</v>
      </c>
      <c r="H113" s="108">
        <f t="shared" ref="H113:K113" si="58">H38+H48+H25</f>
        <v>13915500</v>
      </c>
      <c r="I113" s="108">
        <f t="shared" si="58"/>
        <v>13915500</v>
      </c>
      <c r="J113" s="108">
        <f t="shared" si="58"/>
        <v>0</v>
      </c>
      <c r="K113" s="108">
        <f t="shared" si="58"/>
        <v>0</v>
      </c>
      <c r="L113" s="108">
        <f t="shared" ref="L113:O113" si="59">L38+L48+L25</f>
        <v>1537554.5</v>
      </c>
      <c r="M113" s="108">
        <f t="shared" si="59"/>
        <v>1537554.5</v>
      </c>
      <c r="N113" s="108">
        <f t="shared" si="59"/>
        <v>0</v>
      </c>
      <c r="O113" s="108">
        <f t="shared" si="59"/>
        <v>0</v>
      </c>
      <c r="P113" s="96">
        <f t="shared" si="35"/>
        <v>0.1104922209047465</v>
      </c>
      <c r="Q113" s="108">
        <f t="shared" si="53"/>
        <v>-12377945.5</v>
      </c>
    </row>
    <row r="114" spans="1:17" s="3" customFormat="1" ht="46.8" x14ac:dyDescent="0.3">
      <c r="A114" s="32">
        <v>5</v>
      </c>
      <c r="B114" s="40"/>
      <c r="C114" s="40"/>
      <c r="D114" s="41"/>
      <c r="E114" s="42">
        <v>14</v>
      </c>
      <c r="F114" s="30" t="s">
        <v>40</v>
      </c>
      <c r="G114" s="32" t="s">
        <v>41</v>
      </c>
      <c r="H114" s="108">
        <f t="shared" ref="H114:K114" si="60">H18+H33+H37+H39+H41+H42+H43+H44+H45+H46+H47+H51+H104</f>
        <v>52116000</v>
      </c>
      <c r="I114" s="108">
        <f t="shared" si="60"/>
        <v>52116000</v>
      </c>
      <c r="J114" s="108">
        <f t="shared" si="60"/>
        <v>0</v>
      </c>
      <c r="K114" s="108">
        <f t="shared" si="60"/>
        <v>0</v>
      </c>
      <c r="L114" s="108">
        <f t="shared" ref="L114:O114" si="61">L18+L33+L37+L39+L41+L42+L43+L44+L45+L46+L47+L51+L104</f>
        <v>7914528.9799999995</v>
      </c>
      <c r="M114" s="108">
        <f t="shared" si="61"/>
        <v>7914528.9799999995</v>
      </c>
      <c r="N114" s="108">
        <f t="shared" si="61"/>
        <v>0</v>
      </c>
      <c r="O114" s="108">
        <f t="shared" si="61"/>
        <v>0</v>
      </c>
      <c r="P114" s="96">
        <f t="shared" si="35"/>
        <v>0.15186370749865682</v>
      </c>
      <c r="Q114" s="108">
        <f t="shared" si="53"/>
        <v>-44201471.020000003</v>
      </c>
    </row>
    <row r="115" spans="1:17" s="3" customFormat="1" ht="46.8" x14ac:dyDescent="0.3">
      <c r="A115" s="32">
        <v>6</v>
      </c>
      <c r="B115" s="40"/>
      <c r="C115" s="40"/>
      <c r="D115" s="43"/>
      <c r="E115" s="42">
        <v>15</v>
      </c>
      <c r="F115" s="30" t="s">
        <v>23</v>
      </c>
      <c r="G115" s="32" t="s">
        <v>24</v>
      </c>
      <c r="H115" s="108">
        <f t="shared" ref="H115:K115" si="62">H14+H15+H16+H17+H19+H85+H93</f>
        <v>50665285</v>
      </c>
      <c r="I115" s="108">
        <f t="shared" si="62"/>
        <v>38046384</v>
      </c>
      <c r="J115" s="108">
        <f t="shared" si="62"/>
        <v>12618901</v>
      </c>
      <c r="K115" s="108">
        <f t="shared" si="62"/>
        <v>12618901</v>
      </c>
      <c r="L115" s="108">
        <f t="shared" ref="L115:O115" si="63">L14+L15+L16+L17+L19+L85+L93</f>
        <v>13680065.990000002</v>
      </c>
      <c r="M115" s="108">
        <f t="shared" si="63"/>
        <v>9388389.7700000014</v>
      </c>
      <c r="N115" s="108">
        <f t="shared" si="63"/>
        <v>4291676.22</v>
      </c>
      <c r="O115" s="108">
        <f t="shared" si="63"/>
        <v>4291676.22</v>
      </c>
      <c r="P115" s="96">
        <f t="shared" si="35"/>
        <v>0.27000866549946384</v>
      </c>
      <c r="Q115" s="108">
        <f t="shared" si="53"/>
        <v>-36985219.009999998</v>
      </c>
    </row>
    <row r="116" spans="1:17" s="3" customFormat="1" ht="46.8" x14ac:dyDescent="0.3">
      <c r="A116" s="32">
        <v>7</v>
      </c>
      <c r="B116" s="40"/>
      <c r="C116" s="40"/>
      <c r="D116" s="43"/>
      <c r="E116" s="42">
        <v>16</v>
      </c>
      <c r="F116" s="30" t="s">
        <v>69</v>
      </c>
      <c r="G116" s="32" t="s">
        <v>70</v>
      </c>
      <c r="H116" s="108">
        <f t="shared" ref="H116:K116" si="64">H26+H27+H30</f>
        <v>22392000</v>
      </c>
      <c r="I116" s="108">
        <f t="shared" si="64"/>
        <v>16515800</v>
      </c>
      <c r="J116" s="108">
        <f t="shared" si="64"/>
        <v>5876200</v>
      </c>
      <c r="K116" s="108">
        <f t="shared" si="64"/>
        <v>5876200</v>
      </c>
      <c r="L116" s="108">
        <f t="shared" ref="L116:O116" si="65">L26+L27+L30</f>
        <v>4093929.46</v>
      </c>
      <c r="M116" s="108">
        <f t="shared" si="65"/>
        <v>4093929.46</v>
      </c>
      <c r="N116" s="108">
        <f t="shared" si="65"/>
        <v>0</v>
      </c>
      <c r="O116" s="108">
        <f t="shared" si="65"/>
        <v>0</v>
      </c>
      <c r="P116" s="96">
        <f t="shared" si="35"/>
        <v>0.18283000446588066</v>
      </c>
      <c r="Q116" s="108">
        <f t="shared" si="53"/>
        <v>-18298070.539999999</v>
      </c>
    </row>
    <row r="117" spans="1:17" s="3" customFormat="1" ht="46.8" x14ac:dyDescent="0.3">
      <c r="A117" s="32">
        <v>8</v>
      </c>
      <c r="B117" s="40"/>
      <c r="C117" s="40"/>
      <c r="D117" s="41"/>
      <c r="E117" s="42">
        <v>17</v>
      </c>
      <c r="F117" s="30" t="s">
        <v>96</v>
      </c>
      <c r="G117" s="32" t="s">
        <v>97</v>
      </c>
      <c r="H117" s="108">
        <f t="shared" ref="H117:K117" si="66">H34+H81+H94</f>
        <v>26780019</v>
      </c>
      <c r="I117" s="108">
        <f t="shared" si="66"/>
        <v>1446241</v>
      </c>
      <c r="J117" s="108">
        <f t="shared" si="66"/>
        <v>25333778</v>
      </c>
      <c r="K117" s="108">
        <f t="shared" si="66"/>
        <v>25333778</v>
      </c>
      <c r="L117" s="108">
        <f t="shared" ref="L117:O117" si="67">L34+L81+L94</f>
        <v>5915425.9199999999</v>
      </c>
      <c r="M117" s="108">
        <f t="shared" si="67"/>
        <v>613161.42000000004</v>
      </c>
      <c r="N117" s="108">
        <f t="shared" si="67"/>
        <v>5302264.5</v>
      </c>
      <c r="O117" s="108">
        <f t="shared" si="67"/>
        <v>5302264.5</v>
      </c>
      <c r="P117" s="96">
        <f t="shared" si="35"/>
        <v>0.22088953409629769</v>
      </c>
      <c r="Q117" s="108">
        <f t="shared" si="53"/>
        <v>-20864593.079999998</v>
      </c>
    </row>
    <row r="118" spans="1:17" s="3" customFormat="1" ht="124.8" x14ac:dyDescent="0.3">
      <c r="A118" s="32">
        <v>9</v>
      </c>
      <c r="B118" s="40"/>
      <c r="C118" s="40"/>
      <c r="D118" s="41"/>
      <c r="E118" s="44">
        <v>18</v>
      </c>
      <c r="F118" s="45" t="s">
        <v>49</v>
      </c>
      <c r="G118" s="32" t="s">
        <v>50</v>
      </c>
      <c r="H118" s="108">
        <f t="shared" ref="H118:K118" si="68">H20</f>
        <v>670000</v>
      </c>
      <c r="I118" s="108">
        <f t="shared" si="68"/>
        <v>670000</v>
      </c>
      <c r="J118" s="108">
        <f t="shared" si="68"/>
        <v>0</v>
      </c>
      <c r="K118" s="108">
        <f t="shared" si="68"/>
        <v>0</v>
      </c>
      <c r="L118" s="108">
        <f t="shared" ref="L118:O118" si="69">L20</f>
        <v>0</v>
      </c>
      <c r="M118" s="108">
        <f t="shared" si="69"/>
        <v>0</v>
      </c>
      <c r="N118" s="108">
        <f t="shared" si="69"/>
        <v>0</v>
      </c>
      <c r="O118" s="108">
        <f t="shared" si="69"/>
        <v>0</v>
      </c>
      <c r="P118" s="96">
        <f t="shared" si="35"/>
        <v>0</v>
      </c>
      <c r="Q118" s="108">
        <f t="shared" si="53"/>
        <v>-670000</v>
      </c>
    </row>
    <row r="119" spans="1:17" s="3" customFormat="1" ht="62.4" x14ac:dyDescent="0.3">
      <c r="A119" s="32">
        <v>10</v>
      </c>
      <c r="B119" s="40"/>
      <c r="C119" s="40"/>
      <c r="D119" s="41"/>
      <c r="E119" s="42">
        <v>20</v>
      </c>
      <c r="F119" s="30" t="s">
        <v>251</v>
      </c>
      <c r="G119" s="32" t="s">
        <v>252</v>
      </c>
      <c r="H119" s="108">
        <f>H90</f>
        <v>7664771</v>
      </c>
      <c r="I119" s="108">
        <f t="shared" ref="I119:K119" si="70">I90</f>
        <v>0</v>
      </c>
      <c r="J119" s="108">
        <f t="shared" si="70"/>
        <v>7664771</v>
      </c>
      <c r="K119" s="108">
        <f t="shared" si="70"/>
        <v>7664771</v>
      </c>
      <c r="L119" s="108">
        <f>L90</f>
        <v>0</v>
      </c>
      <c r="M119" s="108">
        <f t="shared" ref="M119:O119" si="71">M90</f>
        <v>0</v>
      </c>
      <c r="N119" s="108">
        <f t="shared" si="71"/>
        <v>0</v>
      </c>
      <c r="O119" s="108">
        <f t="shared" si="71"/>
        <v>0</v>
      </c>
      <c r="P119" s="96">
        <f t="shared" si="35"/>
        <v>0</v>
      </c>
      <c r="Q119" s="108">
        <f t="shared" si="53"/>
        <v>-7664771</v>
      </c>
    </row>
    <row r="120" spans="1:17" s="3" customFormat="1" ht="46.8" x14ac:dyDescent="0.3">
      <c r="A120" s="32">
        <v>11</v>
      </c>
      <c r="B120" s="40"/>
      <c r="C120" s="40"/>
      <c r="D120" s="41"/>
      <c r="E120" s="44">
        <v>23</v>
      </c>
      <c r="F120" s="45" t="s">
        <v>75</v>
      </c>
      <c r="G120" s="32" t="s">
        <v>287</v>
      </c>
      <c r="H120" s="108">
        <f>H28</f>
        <v>200000</v>
      </c>
      <c r="I120" s="108">
        <f>I28</f>
        <v>200000</v>
      </c>
      <c r="J120" s="108"/>
      <c r="K120" s="108"/>
      <c r="L120" s="108">
        <f>L28</f>
        <v>0</v>
      </c>
      <c r="M120" s="108">
        <f>M28</f>
        <v>0</v>
      </c>
      <c r="N120" s="108"/>
      <c r="O120" s="108"/>
      <c r="P120" s="96">
        <f t="shared" si="35"/>
        <v>0</v>
      </c>
      <c r="Q120" s="108">
        <f t="shared" si="53"/>
        <v>-200000</v>
      </c>
    </row>
    <row r="121" spans="1:17" s="3" customFormat="1" ht="46.8" x14ac:dyDescent="0.3">
      <c r="A121" s="32">
        <v>12</v>
      </c>
      <c r="B121" s="40"/>
      <c r="C121" s="40"/>
      <c r="D121" s="41"/>
      <c r="E121" s="42">
        <v>25</v>
      </c>
      <c r="F121" s="46" t="s">
        <v>87</v>
      </c>
      <c r="G121" s="32" t="s">
        <v>88</v>
      </c>
      <c r="H121" s="108">
        <f t="shared" ref="H121:K121" si="72">H31+H56</f>
        <v>3498600</v>
      </c>
      <c r="I121" s="108">
        <f t="shared" si="72"/>
        <v>3498600</v>
      </c>
      <c r="J121" s="108">
        <f t="shared" si="72"/>
        <v>0</v>
      </c>
      <c r="K121" s="108">
        <f t="shared" si="72"/>
        <v>0</v>
      </c>
      <c r="L121" s="108">
        <f t="shared" ref="L121:O121" si="73">L31+L56</f>
        <v>0</v>
      </c>
      <c r="M121" s="108">
        <f t="shared" si="73"/>
        <v>0</v>
      </c>
      <c r="N121" s="108">
        <f t="shared" si="73"/>
        <v>0</v>
      </c>
      <c r="O121" s="108">
        <f t="shared" si="73"/>
        <v>0</v>
      </c>
      <c r="P121" s="96">
        <f t="shared" si="35"/>
        <v>0</v>
      </c>
      <c r="Q121" s="108">
        <f t="shared" si="53"/>
        <v>-3498600</v>
      </c>
    </row>
    <row r="122" spans="1:17" s="3" customFormat="1" ht="46.8" x14ac:dyDescent="0.3">
      <c r="A122" s="32">
        <v>13</v>
      </c>
      <c r="B122" s="40"/>
      <c r="C122" s="40"/>
      <c r="D122" s="41"/>
      <c r="E122" s="42">
        <v>28</v>
      </c>
      <c r="F122" s="46" t="s">
        <v>150</v>
      </c>
      <c r="G122" s="31" t="s">
        <v>151</v>
      </c>
      <c r="H122" s="108">
        <f t="shared" ref="H122:K122" si="74">H54+H55+H57+H58+H59+H60</f>
        <v>1450000</v>
      </c>
      <c r="I122" s="108">
        <f t="shared" si="74"/>
        <v>1175000</v>
      </c>
      <c r="J122" s="108">
        <f t="shared" si="74"/>
        <v>275000</v>
      </c>
      <c r="K122" s="108">
        <f t="shared" si="74"/>
        <v>0</v>
      </c>
      <c r="L122" s="108">
        <f t="shared" ref="L122:O122" si="75">L54+L55+L57+L58+L59+L60</f>
        <v>88510</v>
      </c>
      <c r="M122" s="108">
        <f t="shared" si="75"/>
        <v>88510</v>
      </c>
      <c r="N122" s="108">
        <f t="shared" si="75"/>
        <v>0</v>
      </c>
      <c r="O122" s="108">
        <f t="shared" si="75"/>
        <v>0</v>
      </c>
      <c r="P122" s="96">
        <f t="shared" si="35"/>
        <v>6.1041379310344826E-2</v>
      </c>
      <c r="Q122" s="108">
        <f t="shared" si="53"/>
        <v>-1361490</v>
      </c>
    </row>
    <row r="123" spans="1:17" s="3" customFormat="1" ht="46.8" x14ac:dyDescent="0.3">
      <c r="A123" s="32">
        <v>14</v>
      </c>
      <c r="B123" s="40"/>
      <c r="C123" s="40"/>
      <c r="D123" s="41"/>
      <c r="E123" s="42">
        <v>29</v>
      </c>
      <c r="F123" s="30" t="s">
        <v>177</v>
      </c>
      <c r="G123" s="32" t="s">
        <v>113</v>
      </c>
      <c r="H123" s="108">
        <f t="shared" ref="H123:K123" si="76">H40+H63+H65</f>
        <v>1151000</v>
      </c>
      <c r="I123" s="108">
        <f t="shared" si="76"/>
        <v>1151000</v>
      </c>
      <c r="J123" s="108">
        <f t="shared" si="76"/>
        <v>0</v>
      </c>
      <c r="K123" s="108">
        <f t="shared" si="76"/>
        <v>0</v>
      </c>
      <c r="L123" s="108">
        <f t="shared" ref="L123:O123" si="77">L40+L63+L65</f>
        <v>43184.520000000004</v>
      </c>
      <c r="M123" s="108">
        <f t="shared" si="77"/>
        <v>43184.520000000004</v>
      </c>
      <c r="N123" s="108">
        <f t="shared" si="77"/>
        <v>0</v>
      </c>
      <c r="O123" s="108">
        <f t="shared" si="77"/>
        <v>0</v>
      </c>
      <c r="P123" s="96">
        <f t="shared" si="35"/>
        <v>3.7519131190269332E-2</v>
      </c>
      <c r="Q123" s="108">
        <f t="shared" si="53"/>
        <v>-1107815.48</v>
      </c>
    </row>
    <row r="124" spans="1:17" s="3" customFormat="1" ht="46.8" x14ac:dyDescent="0.3">
      <c r="A124" s="32">
        <v>15</v>
      </c>
      <c r="B124" s="40"/>
      <c r="C124" s="40"/>
      <c r="D124" s="41"/>
      <c r="E124" s="42">
        <v>30</v>
      </c>
      <c r="F124" s="30" t="s">
        <v>178</v>
      </c>
      <c r="G124" s="32" t="s">
        <v>179</v>
      </c>
      <c r="H124" s="108">
        <f t="shared" ref="H124:K124" si="78">H64+H66+H67+H68</f>
        <v>3125700</v>
      </c>
      <c r="I124" s="108">
        <f t="shared" si="78"/>
        <v>3125700</v>
      </c>
      <c r="J124" s="108">
        <f t="shared" si="78"/>
        <v>0</v>
      </c>
      <c r="K124" s="108">
        <f t="shared" si="78"/>
        <v>0</v>
      </c>
      <c r="L124" s="108">
        <f t="shared" ref="L124:O124" si="79">L64+L66+L67+L68</f>
        <v>520075.92</v>
      </c>
      <c r="M124" s="108">
        <f t="shared" si="79"/>
        <v>520075.92</v>
      </c>
      <c r="N124" s="108">
        <f t="shared" si="79"/>
        <v>0</v>
      </c>
      <c r="O124" s="108">
        <f t="shared" si="79"/>
        <v>0</v>
      </c>
      <c r="P124" s="96">
        <f t="shared" si="35"/>
        <v>0.1663870237066897</v>
      </c>
      <c r="Q124" s="108">
        <f t="shared" si="53"/>
        <v>-2605624.08</v>
      </c>
    </row>
    <row r="125" spans="1:17" s="3" customFormat="1" ht="62.4" x14ac:dyDescent="0.3">
      <c r="A125" s="32">
        <v>16</v>
      </c>
      <c r="B125" s="40"/>
      <c r="C125" s="40"/>
      <c r="D125" s="41"/>
      <c r="E125" s="42">
        <v>32</v>
      </c>
      <c r="F125" s="30" t="s">
        <v>77</v>
      </c>
      <c r="G125" s="32" t="s">
        <v>78</v>
      </c>
      <c r="H125" s="108">
        <f t="shared" ref="H125:K125" si="80">H29</f>
        <v>15000</v>
      </c>
      <c r="I125" s="108">
        <f t="shared" si="80"/>
        <v>15000</v>
      </c>
      <c r="J125" s="108">
        <f t="shared" si="80"/>
        <v>0</v>
      </c>
      <c r="K125" s="108">
        <f t="shared" si="80"/>
        <v>0</v>
      </c>
      <c r="L125" s="108">
        <f t="shared" ref="L125:O125" si="81">L29</f>
        <v>0</v>
      </c>
      <c r="M125" s="108">
        <f t="shared" si="81"/>
        <v>0</v>
      </c>
      <c r="N125" s="108">
        <f t="shared" si="81"/>
        <v>0</v>
      </c>
      <c r="O125" s="108">
        <f t="shared" si="81"/>
        <v>0</v>
      </c>
      <c r="P125" s="96">
        <f t="shared" si="35"/>
        <v>0</v>
      </c>
      <c r="Q125" s="108">
        <f t="shared" si="53"/>
        <v>-15000</v>
      </c>
    </row>
    <row r="126" spans="1:17" s="3" customFormat="1" ht="62.4" x14ac:dyDescent="0.3">
      <c r="A126" s="32">
        <v>17</v>
      </c>
      <c r="B126" s="40"/>
      <c r="C126" s="40"/>
      <c r="D126" s="41"/>
      <c r="E126" s="44">
        <v>36</v>
      </c>
      <c r="F126" s="45" t="s">
        <v>54</v>
      </c>
      <c r="G126" s="32" t="s">
        <v>55</v>
      </c>
      <c r="H126" s="108">
        <f t="shared" ref="H126:K126" si="82">H21</f>
        <v>1975000</v>
      </c>
      <c r="I126" s="108">
        <f t="shared" si="82"/>
        <v>1975000</v>
      </c>
      <c r="J126" s="108">
        <f t="shared" si="82"/>
        <v>0</v>
      </c>
      <c r="K126" s="108">
        <f t="shared" si="82"/>
        <v>0</v>
      </c>
      <c r="L126" s="108">
        <f t="shared" ref="L126:O126" si="83">L21</f>
        <v>0</v>
      </c>
      <c r="M126" s="108">
        <f t="shared" si="83"/>
        <v>0</v>
      </c>
      <c r="N126" s="108">
        <f t="shared" si="83"/>
        <v>0</v>
      </c>
      <c r="O126" s="108">
        <f t="shared" si="83"/>
        <v>0</v>
      </c>
      <c r="P126" s="96">
        <f t="shared" si="35"/>
        <v>0</v>
      </c>
      <c r="Q126" s="108">
        <f t="shared" si="53"/>
        <v>-1975000</v>
      </c>
    </row>
    <row r="127" spans="1:17" s="3" customFormat="1" ht="78" x14ac:dyDescent="0.3">
      <c r="A127" s="32">
        <v>18</v>
      </c>
      <c r="B127" s="40"/>
      <c r="C127" s="40"/>
      <c r="D127" s="41"/>
      <c r="E127" s="42">
        <v>40</v>
      </c>
      <c r="F127" s="30" t="s">
        <v>204</v>
      </c>
      <c r="G127" s="32" t="s">
        <v>205</v>
      </c>
      <c r="H127" s="108">
        <f t="shared" ref="H127:K127" si="84">H72+H75+H79</f>
        <v>3932331</v>
      </c>
      <c r="I127" s="108">
        <f t="shared" si="84"/>
        <v>0</v>
      </c>
      <c r="J127" s="108">
        <f t="shared" si="84"/>
        <v>3932331</v>
      </c>
      <c r="K127" s="108">
        <f t="shared" si="84"/>
        <v>3539185</v>
      </c>
      <c r="L127" s="108">
        <f t="shared" ref="L127:O127" si="85">L72+L75+L79</f>
        <v>49230.27</v>
      </c>
      <c r="M127" s="108">
        <f t="shared" si="85"/>
        <v>0</v>
      </c>
      <c r="N127" s="108">
        <f t="shared" si="85"/>
        <v>49230.27</v>
      </c>
      <c r="O127" s="108">
        <f t="shared" si="85"/>
        <v>44307.24</v>
      </c>
      <c r="P127" s="96">
        <f t="shared" si="35"/>
        <v>1.2519360654024292E-2</v>
      </c>
      <c r="Q127" s="108">
        <f t="shared" si="53"/>
        <v>-3883100.73</v>
      </c>
    </row>
    <row r="128" spans="1:17" s="3" customFormat="1" ht="109.2" x14ac:dyDescent="0.3">
      <c r="A128" s="32">
        <v>19</v>
      </c>
      <c r="B128" s="40"/>
      <c r="C128" s="40"/>
      <c r="D128" s="41"/>
      <c r="E128" s="42">
        <v>45</v>
      </c>
      <c r="F128" s="61" t="s">
        <v>262</v>
      </c>
      <c r="G128" s="47" t="s">
        <v>263</v>
      </c>
      <c r="H128" s="108">
        <f>I128+J128</f>
        <v>1500000</v>
      </c>
      <c r="I128" s="108">
        <v>1500000</v>
      </c>
      <c r="J128" s="108">
        <f>K128</f>
        <v>0</v>
      </c>
      <c r="K128" s="108"/>
      <c r="L128" s="108">
        <f>M128+N128</f>
        <v>353622.2</v>
      </c>
      <c r="M128" s="108">
        <f>M97</f>
        <v>353622.2</v>
      </c>
      <c r="N128" s="108">
        <f t="shared" ref="N128:O128" si="86">N97</f>
        <v>0</v>
      </c>
      <c r="O128" s="108">
        <f t="shared" si="86"/>
        <v>0</v>
      </c>
      <c r="P128" s="96">
        <f t="shared" si="35"/>
        <v>0.23574813333333333</v>
      </c>
      <c r="Q128" s="108">
        <f t="shared" si="53"/>
        <v>-1146377.8</v>
      </c>
    </row>
    <row r="129" spans="1:17" s="3" customFormat="1" ht="62.4" x14ac:dyDescent="0.3">
      <c r="A129" s="32">
        <v>20</v>
      </c>
      <c r="B129" s="40"/>
      <c r="C129" s="40"/>
      <c r="D129" s="41"/>
      <c r="E129" s="48">
        <v>50</v>
      </c>
      <c r="F129" s="62" t="s">
        <v>279</v>
      </c>
      <c r="G129" s="32" t="s">
        <v>280</v>
      </c>
      <c r="H129" s="108">
        <f>H106</f>
        <v>5000000</v>
      </c>
      <c r="I129" s="108">
        <f t="shared" ref="I129:K129" si="87">I106</f>
        <v>0</v>
      </c>
      <c r="J129" s="108">
        <f t="shared" si="87"/>
        <v>5000000</v>
      </c>
      <c r="K129" s="108">
        <f t="shared" si="87"/>
        <v>5000000</v>
      </c>
      <c r="L129" s="108">
        <f>L106</f>
        <v>5000000</v>
      </c>
      <c r="M129" s="108">
        <f t="shared" ref="M129:O129" si="88">M106</f>
        <v>0</v>
      </c>
      <c r="N129" s="108">
        <f t="shared" si="88"/>
        <v>5000000</v>
      </c>
      <c r="O129" s="108">
        <f t="shared" si="88"/>
        <v>5000000</v>
      </c>
      <c r="P129" s="96">
        <f t="shared" si="35"/>
        <v>1</v>
      </c>
      <c r="Q129" s="108">
        <f t="shared" si="53"/>
        <v>0</v>
      </c>
    </row>
    <row r="130" spans="1:17" s="3" customFormat="1" ht="46.8" x14ac:dyDescent="0.3">
      <c r="A130" s="32">
        <v>21</v>
      </c>
      <c r="B130" s="40"/>
      <c r="C130" s="40"/>
      <c r="D130" s="41"/>
      <c r="E130" s="42">
        <v>51</v>
      </c>
      <c r="F130" s="46" t="s">
        <v>231</v>
      </c>
      <c r="G130" s="32" t="s">
        <v>232</v>
      </c>
      <c r="H130" s="108">
        <f t="shared" ref="H130:K130" si="89">H80+H98</f>
        <v>53050600</v>
      </c>
      <c r="I130" s="108">
        <f t="shared" si="89"/>
        <v>53050600</v>
      </c>
      <c r="J130" s="108">
        <f t="shared" si="89"/>
        <v>0</v>
      </c>
      <c r="K130" s="108">
        <f t="shared" si="89"/>
        <v>0</v>
      </c>
      <c r="L130" s="108">
        <f t="shared" ref="L130:O130" si="90">L80+L98</f>
        <v>31600786.619999997</v>
      </c>
      <c r="M130" s="108">
        <f t="shared" si="90"/>
        <v>31600786.619999997</v>
      </c>
      <c r="N130" s="108">
        <f t="shared" si="90"/>
        <v>0</v>
      </c>
      <c r="O130" s="108">
        <f t="shared" si="90"/>
        <v>0</v>
      </c>
      <c r="P130" s="96">
        <f t="shared" si="35"/>
        <v>0.5956725582745529</v>
      </c>
      <c r="Q130" s="108">
        <f t="shared" si="53"/>
        <v>-21449813.380000003</v>
      </c>
    </row>
    <row r="131" spans="1:17" s="3" customFormat="1" ht="109.2" x14ac:dyDescent="0.3">
      <c r="A131" s="32">
        <v>22</v>
      </c>
      <c r="B131" s="40"/>
      <c r="C131" s="40"/>
      <c r="D131" s="41"/>
      <c r="E131" s="44">
        <v>52</v>
      </c>
      <c r="F131" s="45" t="s">
        <v>296</v>
      </c>
      <c r="G131" s="32" t="s">
        <v>59</v>
      </c>
      <c r="H131" s="108">
        <f>I131+J131</f>
        <v>100150000</v>
      </c>
      <c r="I131" s="108">
        <f>I22+I82+I99+I105+85623466</f>
        <v>88871500</v>
      </c>
      <c r="J131" s="108">
        <f>J22+J82+J99+J105</f>
        <v>11278500</v>
      </c>
      <c r="K131" s="108">
        <f>K22+K82+K99+K105</f>
        <v>11278500</v>
      </c>
      <c r="L131" s="108">
        <f>M131+N131</f>
        <v>11122581.470000001</v>
      </c>
      <c r="M131" s="108">
        <f>M22+M82+M99+M105</f>
        <v>2506081.4700000002</v>
      </c>
      <c r="N131" s="108">
        <f>N22+N82+N99+N105</f>
        <v>8616500</v>
      </c>
      <c r="O131" s="108">
        <f>O22+O82+O99+O105</f>
        <v>8616500</v>
      </c>
      <c r="P131" s="96">
        <f t="shared" si="35"/>
        <v>0.1110592258612082</v>
      </c>
      <c r="Q131" s="108">
        <f t="shared" si="53"/>
        <v>-89027418.530000001</v>
      </c>
    </row>
    <row r="132" spans="1:17" s="3" customFormat="1" ht="46.8" x14ac:dyDescent="0.3">
      <c r="A132" s="32">
        <v>23</v>
      </c>
      <c r="B132" s="40"/>
      <c r="C132" s="40"/>
      <c r="D132" s="41"/>
      <c r="E132" s="44">
        <v>53</v>
      </c>
      <c r="F132" s="45" t="s">
        <v>200</v>
      </c>
      <c r="G132" s="32" t="s">
        <v>201</v>
      </c>
      <c r="H132" s="108">
        <f t="shared" ref="H132:K132" si="91">H71</f>
        <v>30000</v>
      </c>
      <c r="I132" s="108">
        <f t="shared" si="91"/>
        <v>30000</v>
      </c>
      <c r="J132" s="108">
        <f t="shared" si="91"/>
        <v>0</v>
      </c>
      <c r="K132" s="108">
        <f t="shared" si="91"/>
        <v>0</v>
      </c>
      <c r="L132" s="108">
        <f t="shared" ref="L132:O132" si="92">L71</f>
        <v>0</v>
      </c>
      <c r="M132" s="108">
        <f t="shared" si="92"/>
        <v>0</v>
      </c>
      <c r="N132" s="108">
        <f t="shared" si="92"/>
        <v>0</v>
      </c>
      <c r="O132" s="108">
        <f t="shared" si="92"/>
        <v>0</v>
      </c>
      <c r="P132" s="96">
        <f t="shared" si="35"/>
        <v>0</v>
      </c>
      <c r="Q132" s="108">
        <f t="shared" si="53"/>
        <v>-30000</v>
      </c>
    </row>
    <row r="133" spans="1:17" s="3" customFormat="1" ht="93.6" x14ac:dyDescent="0.3">
      <c r="A133" s="32">
        <v>24</v>
      </c>
      <c r="B133" s="40"/>
      <c r="C133" s="40"/>
      <c r="D133" s="41"/>
      <c r="E133" s="42">
        <v>54</v>
      </c>
      <c r="F133" s="30" t="s">
        <v>270</v>
      </c>
      <c r="G133" s="32" t="s">
        <v>271</v>
      </c>
      <c r="H133" s="108">
        <f t="shared" ref="H133:K134" si="93">H102</f>
        <v>1261500</v>
      </c>
      <c r="I133" s="108">
        <f t="shared" si="93"/>
        <v>1261500</v>
      </c>
      <c r="J133" s="108">
        <f t="shared" si="93"/>
        <v>0</v>
      </c>
      <c r="K133" s="108">
        <f t="shared" si="93"/>
        <v>0</v>
      </c>
      <c r="L133" s="108">
        <f t="shared" ref="L133:O133" si="94">L102</f>
        <v>1261500</v>
      </c>
      <c r="M133" s="108">
        <f t="shared" si="94"/>
        <v>1261500</v>
      </c>
      <c r="N133" s="108">
        <f t="shared" si="94"/>
        <v>0</v>
      </c>
      <c r="O133" s="108">
        <f t="shared" si="94"/>
        <v>0</v>
      </c>
      <c r="P133" s="96">
        <f t="shared" si="35"/>
        <v>1</v>
      </c>
      <c r="Q133" s="108">
        <f t="shared" si="53"/>
        <v>0</v>
      </c>
    </row>
    <row r="134" spans="1:17" s="3" customFormat="1" ht="31.2" x14ac:dyDescent="0.3">
      <c r="A134" s="32">
        <v>25</v>
      </c>
      <c r="B134" s="40"/>
      <c r="C134" s="40"/>
      <c r="D134" s="41"/>
      <c r="E134" s="42">
        <v>55</v>
      </c>
      <c r="F134" s="61" t="s">
        <v>288</v>
      </c>
      <c r="G134" s="47" t="s">
        <v>274</v>
      </c>
      <c r="H134" s="108">
        <f t="shared" si="93"/>
        <v>300000</v>
      </c>
      <c r="I134" s="108">
        <f t="shared" si="93"/>
        <v>300000</v>
      </c>
      <c r="J134" s="108">
        <f t="shared" si="93"/>
        <v>0</v>
      </c>
      <c r="K134" s="108">
        <f t="shared" si="93"/>
        <v>0</v>
      </c>
      <c r="L134" s="108">
        <f t="shared" ref="L134:O134" si="95">L103</f>
        <v>300000</v>
      </c>
      <c r="M134" s="108">
        <f t="shared" si="95"/>
        <v>300000</v>
      </c>
      <c r="N134" s="108">
        <f t="shared" si="95"/>
        <v>0</v>
      </c>
      <c r="O134" s="108">
        <f t="shared" si="95"/>
        <v>0</v>
      </c>
      <c r="P134" s="96">
        <f t="shared" si="35"/>
        <v>1</v>
      </c>
      <c r="Q134" s="108">
        <f t="shared" si="53"/>
        <v>0</v>
      </c>
    </row>
    <row r="135" spans="1:17" s="3" customFormat="1" ht="46.8" x14ac:dyDescent="0.3">
      <c r="A135" s="32">
        <v>26</v>
      </c>
      <c r="B135" s="40"/>
      <c r="C135" s="40"/>
      <c r="D135" s="41"/>
      <c r="E135" s="48">
        <v>57</v>
      </c>
      <c r="F135" s="62" t="s">
        <v>281</v>
      </c>
      <c r="G135" s="32" t="s">
        <v>282</v>
      </c>
      <c r="H135" s="108">
        <f>H107</f>
        <v>2000000</v>
      </c>
      <c r="I135" s="108">
        <f t="shared" ref="I135:K135" si="96">I107</f>
        <v>2000000</v>
      </c>
      <c r="J135" s="108">
        <f t="shared" si="96"/>
        <v>0</v>
      </c>
      <c r="K135" s="108">
        <f t="shared" si="96"/>
        <v>0</v>
      </c>
      <c r="L135" s="108">
        <f>L107</f>
        <v>2000000</v>
      </c>
      <c r="M135" s="108">
        <f t="shared" ref="M135:O135" si="97">M107</f>
        <v>2000000</v>
      </c>
      <c r="N135" s="108">
        <f t="shared" si="97"/>
        <v>0</v>
      </c>
      <c r="O135" s="108">
        <f t="shared" si="97"/>
        <v>0</v>
      </c>
      <c r="P135" s="96">
        <f t="shared" si="35"/>
        <v>1</v>
      </c>
      <c r="Q135" s="108">
        <f t="shared" si="53"/>
        <v>0</v>
      </c>
    </row>
    <row r="136" spans="1:17" s="3" customFormat="1" ht="46.8" x14ac:dyDescent="0.3">
      <c r="A136" s="32">
        <v>27</v>
      </c>
      <c r="B136" s="40"/>
      <c r="C136" s="40"/>
      <c r="D136" s="41"/>
      <c r="E136" s="48">
        <v>58</v>
      </c>
      <c r="F136" s="62" t="s">
        <v>283</v>
      </c>
      <c r="G136" s="32" t="s">
        <v>284</v>
      </c>
      <c r="H136" s="108">
        <f>H108</f>
        <v>2500000</v>
      </c>
      <c r="I136" s="108">
        <f t="shared" ref="I136:K136" si="98">I108</f>
        <v>950000</v>
      </c>
      <c r="J136" s="108">
        <f t="shared" si="98"/>
        <v>1550000</v>
      </c>
      <c r="K136" s="108">
        <f t="shared" si="98"/>
        <v>1550000</v>
      </c>
      <c r="L136" s="108">
        <f>L108</f>
        <v>2500000</v>
      </c>
      <c r="M136" s="108">
        <f t="shared" ref="M136:O136" si="99">M108</f>
        <v>950000</v>
      </c>
      <c r="N136" s="108">
        <f t="shared" si="99"/>
        <v>1550000</v>
      </c>
      <c r="O136" s="108">
        <f t="shared" si="99"/>
        <v>1550000</v>
      </c>
      <c r="P136" s="96">
        <f t="shared" si="35"/>
        <v>1</v>
      </c>
      <c r="Q136" s="108">
        <f t="shared" si="53"/>
        <v>0</v>
      </c>
    </row>
    <row r="137" spans="1:17" s="102" customFormat="1" ht="17.399999999999999" x14ac:dyDescent="0.3">
      <c r="A137" s="136" t="s">
        <v>289</v>
      </c>
      <c r="B137" s="137"/>
      <c r="C137" s="137"/>
      <c r="D137" s="137"/>
      <c r="E137" s="137"/>
      <c r="F137" s="137"/>
      <c r="G137" s="138"/>
      <c r="H137" s="110">
        <f>I137+J137</f>
        <v>504551914</v>
      </c>
      <c r="I137" s="110">
        <f t="shared" ref="I137:O137" si="100">SUM(I110:I136)</f>
        <v>384045894</v>
      </c>
      <c r="J137" s="110">
        <f t="shared" si="100"/>
        <v>120506020</v>
      </c>
      <c r="K137" s="110">
        <f t="shared" si="100"/>
        <v>119837874</v>
      </c>
      <c r="L137" s="110">
        <f t="shared" si="100"/>
        <v>112958867.19000001</v>
      </c>
      <c r="M137" s="110">
        <f t="shared" si="100"/>
        <v>84099622.63000001</v>
      </c>
      <c r="N137" s="110">
        <f t="shared" si="100"/>
        <v>28859244.559999999</v>
      </c>
      <c r="O137" s="110">
        <f t="shared" si="100"/>
        <v>28854321.530000001</v>
      </c>
      <c r="P137" s="101">
        <f t="shared" si="35"/>
        <v>0.2238795732523968</v>
      </c>
      <c r="Q137" s="111">
        <f t="shared" ref="Q137" si="101">L137-H137</f>
        <v>-391593046.81</v>
      </c>
    </row>
    <row r="138" spans="1:17" s="102" customFormat="1" ht="17.399999999999999" x14ac:dyDescent="0.3">
      <c r="A138" s="90"/>
      <c r="B138" s="90"/>
      <c r="C138" s="90"/>
      <c r="D138" s="90"/>
      <c r="E138" s="90"/>
      <c r="F138" s="90"/>
      <c r="G138" s="90"/>
      <c r="H138" s="91"/>
      <c r="I138" s="91"/>
      <c r="J138" s="91"/>
      <c r="K138" s="91"/>
      <c r="L138" s="91"/>
      <c r="M138" s="91"/>
      <c r="N138" s="91"/>
      <c r="O138" s="91"/>
      <c r="P138" s="103"/>
      <c r="Q138" s="104"/>
    </row>
    <row r="139" spans="1:17" s="105" customFormat="1" ht="18" x14ac:dyDescent="0.3">
      <c r="A139" s="92"/>
      <c r="B139" s="92"/>
      <c r="C139" s="92"/>
      <c r="D139" s="105" t="s">
        <v>290</v>
      </c>
      <c r="E139" s="106"/>
      <c r="F139" s="93"/>
      <c r="G139" s="92" t="s">
        <v>291</v>
      </c>
      <c r="H139" s="92"/>
      <c r="I139" s="92"/>
      <c r="J139" s="92"/>
      <c r="K139" s="92"/>
    </row>
    <row r="140" spans="1:17" s="2" customFormat="1" ht="15.6" x14ac:dyDescent="0.3">
      <c r="A140" s="6"/>
      <c r="B140" s="1"/>
      <c r="C140" s="6"/>
      <c r="D140" s="7"/>
      <c r="E140" s="4"/>
      <c r="F140" s="49"/>
      <c r="G140" s="1"/>
      <c r="H140" s="50"/>
      <c r="I140" s="50"/>
      <c r="J140" s="50"/>
      <c r="K140" s="50"/>
    </row>
    <row r="141" spans="1:17" ht="15.6" x14ac:dyDescent="0.3">
      <c r="F141" s="49"/>
      <c r="H141" s="50"/>
      <c r="I141" s="50"/>
      <c r="J141" s="50"/>
      <c r="K141" s="50"/>
    </row>
    <row r="142" spans="1:17" x14ac:dyDescent="0.3">
      <c r="B142" s="6"/>
    </row>
    <row r="143" spans="1:17" s="4" customFormat="1" x14ac:dyDescent="0.3">
      <c r="A143" s="51"/>
      <c r="B143" s="52"/>
      <c r="C143" s="51"/>
      <c r="F143" s="139"/>
      <c r="G143" s="139"/>
      <c r="H143" s="53"/>
      <c r="I143" s="53"/>
      <c r="J143" s="53"/>
      <c r="K143" s="53"/>
    </row>
    <row r="144" spans="1:17" s="4" customFormat="1" x14ac:dyDescent="0.3">
      <c r="A144" s="51"/>
      <c r="B144" s="52"/>
      <c r="C144" s="51"/>
      <c r="F144" s="139"/>
      <c r="G144" s="139"/>
      <c r="H144" s="54"/>
      <c r="I144" s="54"/>
      <c r="J144" s="54"/>
      <c r="K144" s="54"/>
    </row>
    <row r="145" spans="1:11" x14ac:dyDescent="0.3">
      <c r="H145" s="55"/>
      <c r="I145" s="55"/>
      <c r="J145" s="55"/>
      <c r="K145" s="55"/>
    </row>
    <row r="147" spans="1:11" x14ac:dyDescent="0.3">
      <c r="G147" s="52"/>
      <c r="H147" s="53"/>
      <c r="I147" s="53"/>
      <c r="J147" s="53"/>
      <c r="K147" s="53"/>
    </row>
    <row r="148" spans="1:11" s="5" customFormat="1" x14ac:dyDescent="0.3">
      <c r="A148" s="56"/>
      <c r="B148" s="57"/>
      <c r="C148" s="56"/>
      <c r="E148" s="58"/>
      <c r="F148" s="59"/>
      <c r="G148" s="57"/>
      <c r="H148" s="60"/>
      <c r="I148" s="60"/>
      <c r="J148" s="60"/>
      <c r="K148" s="60"/>
    </row>
    <row r="150" spans="1:11" x14ac:dyDescent="0.3">
      <c r="G150" s="52"/>
      <c r="H150" s="54"/>
      <c r="I150" s="54"/>
      <c r="J150" s="54"/>
      <c r="K150" s="54"/>
    </row>
    <row r="151" spans="1:11" x14ac:dyDescent="0.3">
      <c r="H151" s="50"/>
      <c r="I151" s="50"/>
      <c r="J151" s="50"/>
      <c r="K151" s="50"/>
    </row>
  </sheetData>
  <mergeCells count="47">
    <mergeCell ref="D109:F109"/>
    <mergeCell ref="A137:G137"/>
    <mergeCell ref="F143:G143"/>
    <mergeCell ref="F144:G144"/>
    <mergeCell ref="A9:A11"/>
    <mergeCell ref="B9:B11"/>
    <mergeCell ref="C9:C11"/>
    <mergeCell ref="D9:D11"/>
    <mergeCell ref="E10:E11"/>
    <mergeCell ref="F9:F11"/>
    <mergeCell ref="G9:G11"/>
    <mergeCell ref="D84:F84"/>
    <mergeCell ref="D95:F95"/>
    <mergeCell ref="D96:F96"/>
    <mergeCell ref="D100:F100"/>
    <mergeCell ref="D101:F101"/>
    <mergeCell ref="D61:F61"/>
    <mergeCell ref="D62:F62"/>
    <mergeCell ref="D69:F69"/>
    <mergeCell ref="D70:F70"/>
    <mergeCell ref="D83:F83"/>
    <mergeCell ref="D36:F36"/>
    <mergeCell ref="D49:F49"/>
    <mergeCell ref="D50:F50"/>
    <mergeCell ref="D52:F52"/>
    <mergeCell ref="D53:F53"/>
    <mergeCell ref="D12:F12"/>
    <mergeCell ref="D13:F13"/>
    <mergeCell ref="D23:F23"/>
    <mergeCell ref="D24:F24"/>
    <mergeCell ref="D35:F35"/>
    <mergeCell ref="H9:K9"/>
    <mergeCell ref="L9:O9"/>
    <mergeCell ref="P9:Q9"/>
    <mergeCell ref="J10:K10"/>
    <mergeCell ref="N10:O10"/>
    <mergeCell ref="H10:H11"/>
    <mergeCell ref="I10:I11"/>
    <mergeCell ref="L10:L11"/>
    <mergeCell ref="M10:M11"/>
    <mergeCell ref="P10:P11"/>
    <mergeCell ref="Q10:Q11"/>
    <mergeCell ref="I1:K1"/>
    <mergeCell ref="O1:P1"/>
    <mergeCell ref="I2:K2"/>
    <mergeCell ref="A5:P5"/>
    <mergeCell ref="A6:B6"/>
  </mergeCells>
  <pageMargins left="0.39370078740157483" right="0.39370078740157483" top="0.19685039370078741" bottom="0.19685039370078741" header="0.51181102362204722" footer="0.51181102362204722"/>
  <pageSetup paperSize="9" scale="39" fitToHeight="10" orientation="landscape" r:id="rId1"/>
  <headerFooter differentFirst="1">
    <oddHeader>&amp;C&amp;P</oddHeader>
  </headerFooter>
  <rowBreaks count="1" manualBreakCount="1">
    <brk id="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2024-04-22T07:31:35Z</cp:lastPrinted>
  <dcterms:created xsi:type="dcterms:W3CDTF">2006-09-28T05:33:00Z</dcterms:created>
  <dcterms:modified xsi:type="dcterms:W3CDTF">2024-05-30T13:21:34Z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54136967F0674003BECD1FA72E5405E7</vt:lpwstr>
  </property>
  <property fmtid="{D5CDD505-2E9C-101B-9397-08002B2CF9AE}" pid="3" name="KSOProductBuildVer">
    <vt:lpwstr>1033-12.2.0.16731</vt:lpwstr>
  </property>
</Properties>
</file>