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48 сесія 12.07.2024\№626 Зміни бюджет\"/>
    </mc:Choice>
  </mc:AlternateContent>
  <xr:revisionPtr revIDLastSave="0" documentId="13_ncr:1_{7D9F9641-1C79-487E-904B-21975C331AEE}" xr6:coauthVersionLast="47" xr6:coauthVersionMax="47" xr10:uidLastSave="{00000000-0000-0000-0000-000000000000}"/>
  <bookViews>
    <workbookView xWindow="-108" yWindow="-108" windowWidth="23256" windowHeight="12576" firstSheet="1" activeTab="1" xr2:uid="{00000000-000D-0000-FFFF-FFFF00000000}"/>
  </bookViews>
  <sheets>
    <sheet name="Лист1" sheetId="13" state="hidden" r:id="rId1"/>
    <sheet name="2024" sheetId="19" r:id="rId2"/>
  </sheets>
  <definedNames>
    <definedName name="_xlnm.Print_Titles" localSheetId="1">'2024'!$12:$14</definedName>
    <definedName name="_xlnm.Print_Area" localSheetId="1">'2024'!$A$1:$I$119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3" i="19" l="1"/>
  <c r="F113" i="19"/>
  <c r="F47" i="19" l="1"/>
  <c r="H47" i="19"/>
  <c r="H46" i="19" s="1"/>
  <c r="I47" i="19"/>
  <c r="I46" i="19" s="1"/>
  <c r="G47" i="19"/>
  <c r="F70" i="19"/>
  <c r="G70" i="19"/>
  <c r="G44" i="19"/>
  <c r="F44" i="19"/>
  <c r="G43" i="19"/>
  <c r="F43" i="19"/>
  <c r="G36" i="19"/>
  <c r="F36" i="19"/>
  <c r="F42" i="19" l="1"/>
  <c r="G76" i="19"/>
  <c r="F76" i="19"/>
  <c r="H51" i="19" l="1"/>
  <c r="I51" i="19"/>
  <c r="G91" i="19" l="1"/>
  <c r="F91" i="19"/>
  <c r="H16" i="19"/>
  <c r="I16" i="19"/>
  <c r="G24" i="19"/>
  <c r="F24" i="19"/>
  <c r="G19" i="19" l="1"/>
  <c r="G17" i="19" s="1"/>
  <c r="F19" i="19"/>
  <c r="F17" i="19" s="1"/>
  <c r="G114" i="19" l="1"/>
  <c r="F114" i="19"/>
  <c r="G105" i="19" l="1"/>
  <c r="F105" i="19"/>
  <c r="H29" i="19" l="1"/>
  <c r="I29" i="19"/>
  <c r="F111" i="19"/>
  <c r="F109" i="19" s="1"/>
  <c r="G111" i="19"/>
  <c r="G109" i="19" s="1"/>
  <c r="G30" i="19" l="1"/>
  <c r="F30" i="19"/>
  <c r="G16" i="19" l="1"/>
  <c r="F16" i="19"/>
  <c r="H78" i="19" l="1"/>
  <c r="I78" i="19"/>
  <c r="H104" i="19"/>
  <c r="I104" i="19"/>
  <c r="F104" i="19"/>
  <c r="G90" i="19"/>
  <c r="G107" i="19"/>
  <c r="G104" i="19" s="1"/>
  <c r="G97" i="19"/>
  <c r="F97" i="19"/>
  <c r="G93" i="19"/>
  <c r="F93" i="19"/>
  <c r="G89" i="19"/>
  <c r="G87" i="19"/>
  <c r="G86" i="19"/>
  <c r="G85" i="19"/>
  <c r="G84" i="19"/>
  <c r="G83" i="19"/>
  <c r="G82" i="19"/>
  <c r="G80" i="19"/>
  <c r="G79" i="19"/>
  <c r="F90" i="19"/>
  <c r="F89" i="19"/>
  <c r="F87" i="19"/>
  <c r="F86" i="19"/>
  <c r="F85" i="19"/>
  <c r="F84" i="19"/>
  <c r="F83" i="19"/>
  <c r="F82" i="19"/>
  <c r="F80" i="19"/>
  <c r="F79" i="19"/>
  <c r="G67" i="19"/>
  <c r="G46" i="19" s="1"/>
  <c r="F67" i="19"/>
  <c r="F46" i="19" s="1"/>
  <c r="G59" i="19"/>
  <c r="G58" i="19"/>
  <c r="G54" i="19"/>
  <c r="F59" i="19"/>
  <c r="F58" i="19"/>
  <c r="F54" i="19"/>
  <c r="I50" i="19"/>
  <c r="H50" i="19"/>
  <c r="F53" i="19" l="1"/>
  <c r="F51" i="19" s="1"/>
  <c r="F50" i="19" s="1"/>
  <c r="G78" i="19"/>
  <c r="G75" i="19" s="1"/>
  <c r="G74" i="19" s="1"/>
  <c r="I75" i="19"/>
  <c r="I74" i="19" s="1"/>
  <c r="H75" i="19"/>
  <c r="H74" i="19" s="1"/>
  <c r="G53" i="19"/>
  <c r="G51" i="19" s="1"/>
  <c r="F78" i="19"/>
  <c r="F75" i="19" s="1"/>
  <c r="F74" i="19" s="1"/>
  <c r="H28" i="19"/>
  <c r="I28" i="19"/>
  <c r="G42" i="19"/>
  <c r="G108" i="19"/>
  <c r="G50" i="19" l="1"/>
  <c r="F29" i="19"/>
  <c r="F28" i="19" s="1"/>
  <c r="G29" i="19"/>
  <c r="G28" i="19" s="1"/>
  <c r="F108" i="19" l="1"/>
  <c r="G15" i="19" l="1"/>
  <c r="G117" i="19" s="1"/>
  <c r="I15" i="19" l="1"/>
  <c r="H15" i="19"/>
  <c r="H117" i="19" l="1"/>
  <c r="I117" i="19"/>
  <c r="F15" i="19"/>
  <c r="F117" i="19" l="1"/>
</calcChain>
</file>

<file path=xl/sharedStrings.xml><?xml version="1.0" encoding="utf-8"?>
<sst xmlns="http://schemas.openxmlformats.org/spreadsheetml/2006/main" count="243" uniqueCount="198">
  <si>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</si>
  <si>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</si>
  <si>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</si>
  <si>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</si>
  <si>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</si>
  <si>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</si>
  <si>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</si>
  <si>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</si>
  <si>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</si>
  <si>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</si>
  <si>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</si>
  <si>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</si>
  <si>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доходів
</t>
    </r>
    <r>
      <rPr>
        <b/>
        <sz val="12"/>
        <rFont val="Times New Roman"/>
        <family val="1"/>
        <charset val="204"/>
      </rPr>
      <t>33010100</t>
    </r>
  </si>
  <si>
    <r>
      <t xml:space="preserve">коштів, що передаються із загального фонду до бюджету розвитку (спеціального фонду)
</t>
    </r>
    <r>
      <rPr>
        <b/>
        <sz val="12"/>
        <rFont val="Times New Roman"/>
        <family val="1"/>
        <charset val="204"/>
      </rPr>
      <t>208400</t>
    </r>
  </si>
  <si>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</si>
  <si>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</si>
  <si>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</si>
  <si>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</si>
  <si>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</si>
  <si>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</si>
  <si>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</si>
  <si>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</si>
  <si>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</si>
  <si>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</si>
  <si>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</si>
  <si>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</si>
  <si>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</si>
  <si>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</si>
  <si>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</si>
  <si>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</si>
  <si>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</si>
  <si>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</si>
  <si>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</si>
  <si>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</si>
  <si>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</si>
  <si>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</si>
  <si>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</si>
  <si>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</si>
  <si>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</si>
  <si>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</si>
  <si>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</si>
  <si>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</si>
  <si>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</si>
  <si>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</si>
  <si>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</si>
  <si>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</si>
  <si>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</si>
  <si>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</si>
  <si>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</si>
  <si>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</si>
  <si>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</si>
  <si>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</si>
  <si>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</si>
  <si>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</si>
  <si>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</si>
  <si>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</si>
  <si>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</si>
  <si>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</si>
  <si>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</si>
  <si>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</si>
  <si>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</si>
  <si>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</si>
  <si>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</si>
  <si>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</si>
  <si>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</si>
  <si>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</si>
  <si>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</si>
  <si>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</si>
  <si>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</si>
  <si>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</si>
  <si>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</si>
  <si>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</si>
  <si>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</si>
  <si>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</si>
  <si>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</si>
  <si>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</si>
  <si>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</si>
  <si>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</si>
  <si>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</si>
  <si>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</si>
  <si>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</si>
  <si>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</si>
  <si>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</si>
  <si>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</si>
  <si>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</si>
  <si>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</si>
  <si>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</si>
  <si>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</si>
  <si>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</si>
  <si>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</si>
  <si>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</si>
  <si>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</si>
  <si>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</si>
  <si>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</si>
  <si>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</si>
  <si>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</si>
  <si>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</si>
  <si>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</si>
  <si>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</si>
  <si>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</si>
  <si>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</si>
  <si>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</si>
  <si>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</si>
  <si>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</si>
  <si>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</si>
  <si>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</si>
  <si>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</si>
  <si>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</si>
  <si>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</si>
  <si>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</si>
  <si>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</si>
  <si>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</si>
  <si>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</si>
  <si>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</si>
  <si>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</si>
  <si>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</si>
  <si>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</si>
  <si>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</si>
  <si>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</si>
  <si>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</si>
  <si>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</si>
  <si>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</si>
  <si>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Збільшення електропотужностей для 13-го мікрорайону міста Чорноморська, Одеської області</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</si>
  <si>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</si>
  <si>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</si>
  <si>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</si>
  <si>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</si>
  <si>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</si>
  <si>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</si>
  <si>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</si>
  <si>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</si>
  <si>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</si>
  <si>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</si>
  <si>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</si>
  <si>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</si>
  <si>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</si>
  <si>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</si>
  <si>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</si>
  <si>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</si>
  <si>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</si>
  <si>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</si>
  <si>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</si>
  <si>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</si>
  <si>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</si>
  <si>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</si>
  <si>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</si>
  <si>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</si>
  <si>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</si>
  <si>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</si>
  <si>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</si>
  <si>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</si>
  <si>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</si>
  <si>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</si>
  <si>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1210160</t>
  </si>
  <si>
    <t>0160</t>
  </si>
  <si>
    <t>Керівництво і управління у відповідній сфері у містах (місті Києві), селищах, селах, територіальних громадах</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</si>
  <si>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</si>
  <si>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</si>
  <si>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</si>
  <si>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</si>
  <si>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</si>
  <si>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</si>
  <si>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</si>
  <si>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</si>
  <si>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</si>
  <si>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</si>
  <si>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</si>
  <si>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</si>
  <si>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</si>
  <si>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</si>
  <si>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</si>
  <si>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</si>
  <si>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</si>
  <si>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</si>
  <si>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</si>
  <si>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</si>
  <si>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</si>
  <si>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</si>
  <si>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</si>
  <si>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</si>
  <si>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</si>
  <si>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</si>
  <si>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</si>
  <si>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</si>
  <si>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</si>
  <si>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</si>
  <si>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</si>
  <si>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</si>
  <si>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</si>
  <si>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</si>
  <si>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</si>
  <si>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</si>
  <si>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</si>
  <si>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</si>
  <si>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</si>
  <si>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</si>
  <si>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</si>
  <si>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 xml:space="preserve">                                                                           від  12.07.2024  №  626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</si>
</sst>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name val="Arial Cyr"/>
      <charset val="204"/>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2"/>
      <color theme="1"/>
      <name val="Times New Roman"/>
      <family val="1"/>
      <charset val="204"/>
    </font>
    <font>
      <sz val="10"/>
      <color indexed="8"/>
      <name val="Arial"/>
      <family val="2"/>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4" fillId="0" borderId="0"/>
    <xf numFmtId="0" fontId="4" fillId="0" borderId="0"/>
    <xf numFmtId="0" fontId="4" fillId="0" borderId="0"/>
    <xf numFmtId="0" fontId="4" fillId="0" borderId="0"/>
    <xf numFmtId="0" fontId="8" fillId="0" borderId="0"/>
    <xf numFmtId="0" fontId="4" fillId="0" borderId="0"/>
    <xf numFmtId="0" fontId="17" fillId="0" borderId="0"/>
    <xf numFmtId="0" fontId="18" fillId="0" borderId="0"/>
    <xf numFmtId="0" fontId="4" fillId="0" borderId="0"/>
    <xf numFmtId="0" fontId="21" fillId="0" borderId="0"/>
  </cellStyleXfs>
  <cellXfs count="89">
    <xf numFmtId="0" fontId="0" fillId="0" borderId="0" xfId="0"/>
    <xf numFmtId="4" fontId="2" fillId="2" borderId="0" xfId="0" applyNumberFormat="1" applyFont="1" applyFill="1"/>
    <xf numFmtId="0" fontId="1" fillId="2" borderId="1" xfId="0" applyFont="1" applyFill="1" applyBorder="1"/>
    <xf numFmtId="0" fontId="3" fillId="2" borderId="0" xfId="0" applyFont="1" applyFill="1"/>
    <xf numFmtId="49" fontId="2" fillId="2" borderId="0" xfId="0" applyNumberFormat="1" applyFont="1" applyFill="1" applyAlignment="1">
      <alignment horizontal="center"/>
    </xf>
    <xf numFmtId="0" fontId="2" fillId="2" borderId="0" xfId="0" applyFont="1" applyFill="1"/>
    <xf numFmtId="0" fontId="2" fillId="2" borderId="0" xfId="0" applyFont="1" applyFill="1" applyAlignment="1">
      <alignment horizontal="left" vertical="center"/>
    </xf>
    <xf numFmtId="0" fontId="3" fillId="2" borderId="0" xfId="0" applyFont="1" applyFill="1" applyAlignment="1">
      <alignment horizontal="center"/>
    </xf>
    <xf numFmtId="0" fontId="5" fillId="2" borderId="0" xfId="0" applyFont="1" applyFill="1"/>
    <xf numFmtId="0" fontId="5" fillId="2" borderId="0" xfId="0" applyFont="1" applyFill="1" applyAlignment="1">
      <alignment horizontal="left"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xf>
    <xf numFmtId="0" fontId="1" fillId="2" borderId="1" xfId="0" applyFont="1" applyFill="1" applyBorder="1" applyAlignment="1">
      <alignment horizontal="left" wrapText="1"/>
    </xf>
    <xf numFmtId="0" fontId="2" fillId="2" borderId="0" xfId="0" applyFont="1" applyFill="1" applyAlignment="1">
      <alignment horizontal="right" vertical="center" wrapText="1"/>
    </xf>
    <xf numFmtId="4" fontId="2" fillId="2" borderId="0" xfId="0" applyNumberFormat="1" applyFont="1" applyFill="1" applyAlignment="1">
      <alignment horizontal="center"/>
    </xf>
    <xf numFmtId="0" fontId="6" fillId="2" borderId="0" xfId="0" applyFont="1" applyFill="1"/>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xf>
    <xf numFmtId="49" fontId="1" fillId="2" borderId="1" xfId="0" applyNumberFormat="1" applyFont="1" applyFill="1" applyBorder="1" applyAlignment="1">
      <alignment horizontal="center"/>
    </xf>
    <xf numFmtId="49" fontId="2" fillId="2" borderId="1" xfId="0" applyNumberFormat="1" applyFont="1" applyFill="1" applyBorder="1" applyAlignment="1">
      <alignment horizontal="center" vertical="center"/>
    </xf>
    <xf numFmtId="0" fontId="9" fillId="2" borderId="0" xfId="0" applyFont="1" applyFill="1"/>
    <xf numFmtId="4" fontId="1" fillId="2" borderId="1" xfId="0" applyNumberFormat="1" applyFont="1" applyFill="1" applyBorder="1" applyAlignment="1">
      <alignment horizontal="center" vertical="center" wrapText="1"/>
    </xf>
    <xf numFmtId="0" fontId="12" fillId="0" borderId="0" xfId="0" applyFont="1"/>
    <xf numFmtId="0" fontId="10" fillId="2" borderId="0" xfId="0" applyFont="1" applyFill="1"/>
    <xf numFmtId="49" fontId="2"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xf>
    <xf numFmtId="0" fontId="14" fillId="2" borderId="1" xfId="0" quotePrefix="1" applyFont="1" applyFill="1" applyBorder="1" applyAlignment="1">
      <alignment vertical="center" wrapText="1"/>
    </xf>
    <xf numFmtId="4" fontId="2"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16" fillId="2" borderId="1" xfId="0" quotePrefix="1" applyFont="1" applyFill="1" applyBorder="1" applyAlignment="1">
      <alignment vertical="center" wrapText="1"/>
    </xf>
    <xf numFmtId="0" fontId="16"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0" fontId="2" fillId="3" borderId="0" xfId="0" applyFont="1" applyFill="1"/>
    <xf numFmtId="0" fontId="6" fillId="3" borderId="0" xfId="0" applyFont="1" applyFill="1" applyAlignment="1">
      <alignment horizontal="right"/>
    </xf>
    <xf numFmtId="49" fontId="2" fillId="3" borderId="1" xfId="0" applyNumberFormat="1" applyFont="1" applyFill="1" applyBorder="1" applyAlignment="1">
      <alignment horizontal="center" vertical="center" wrapText="1"/>
    </xf>
    <xf numFmtId="4" fontId="1"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4" fontId="2" fillId="3" borderId="0" xfId="0" applyNumberFormat="1" applyFont="1" applyFill="1" applyAlignment="1">
      <alignment horizontal="center"/>
    </xf>
    <xf numFmtId="4" fontId="2" fillId="3" borderId="0" xfId="0" applyNumberFormat="1" applyFont="1" applyFill="1"/>
    <xf numFmtId="0" fontId="6" fillId="3" borderId="1" xfId="0" applyFont="1" applyFill="1" applyBorder="1" applyAlignment="1">
      <alignment horizontal="center" vertical="center" wrapText="1"/>
    </xf>
    <xf numFmtId="0" fontId="2" fillId="2" borderId="5" xfId="0" quotePrefix="1" applyFont="1" applyFill="1" applyBorder="1" applyAlignment="1">
      <alignment horizontal="left" vertical="center" wrapText="1"/>
    </xf>
    <xf numFmtId="49" fontId="1"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quotePrefix="1" applyFont="1" applyFill="1" applyBorder="1" applyAlignment="1">
      <alignment horizontal="center" vertical="center" wrapText="1"/>
    </xf>
    <xf numFmtId="0" fontId="2" fillId="2" borderId="1" xfId="0" quotePrefix="1" applyFont="1" applyFill="1" applyBorder="1" applyAlignment="1">
      <alignment horizontal="left" vertical="center" wrapText="1"/>
    </xf>
    <xf numFmtId="0" fontId="10" fillId="2" borderId="5" xfId="0" quotePrefix="1" applyFont="1" applyFill="1" applyBorder="1" applyAlignment="1">
      <alignment horizontal="left" vertical="center" wrapText="1"/>
    </xf>
    <xf numFmtId="0" fontId="2" fillId="2" borderId="4" xfId="6" applyFont="1" applyFill="1" applyBorder="1" applyAlignment="1">
      <alignment horizontal="left" vertical="center" wrapText="1"/>
    </xf>
    <xf numFmtId="4" fontId="2" fillId="2" borderId="0" xfId="0" applyNumberFormat="1" applyFont="1" applyFill="1" applyAlignment="1">
      <alignment vertical="center"/>
    </xf>
    <xf numFmtId="0" fontId="2" fillId="2" borderId="0" xfId="0" applyFont="1" applyFill="1" applyAlignment="1">
      <alignment vertical="center"/>
    </xf>
    <xf numFmtId="0" fontId="2" fillId="2" borderId="1" xfId="6" applyFont="1" applyFill="1" applyBorder="1" applyAlignment="1">
      <alignment horizontal="center" vertical="center" wrapText="1"/>
    </xf>
    <xf numFmtId="0" fontId="2" fillId="2" borderId="1" xfId="6" applyFont="1" applyFill="1" applyBorder="1" applyAlignment="1">
      <alignment horizontal="left" vertical="center" wrapText="1"/>
    </xf>
    <xf numFmtId="0" fontId="14" fillId="2" borderId="4" xfId="0" quotePrefix="1" applyFont="1" applyFill="1" applyBorder="1" applyAlignment="1">
      <alignment vertical="center" wrapText="1"/>
    </xf>
    <xf numFmtId="0" fontId="2" fillId="0" borderId="1" xfId="0" quotePrefix="1" applyFont="1" applyBorder="1" applyAlignment="1">
      <alignment vertical="center" wrapText="1"/>
    </xf>
    <xf numFmtId="0" fontId="2" fillId="2" borderId="1" xfId="0" quotePrefix="1" applyFont="1" applyFill="1" applyBorder="1" applyAlignment="1">
      <alignment vertical="center" wrapText="1"/>
    </xf>
    <xf numFmtId="4" fontId="10"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14" fillId="0" borderId="1" xfId="0" applyFont="1" applyBorder="1" applyAlignment="1">
      <alignment vertical="center" wrapText="1"/>
    </xf>
    <xf numFmtId="4" fontId="10"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0" fontId="16" fillId="2" borderId="4" xfId="0" quotePrefix="1" applyFont="1" applyFill="1" applyBorder="1" applyAlignment="1">
      <alignment vertical="center" wrapText="1"/>
    </xf>
    <xf numFmtId="0" fontId="14" fillId="2" borderId="1" xfId="0" applyFont="1" applyFill="1" applyBorder="1" applyAlignment="1">
      <alignment vertical="center" wrapText="1"/>
    </xf>
    <xf numFmtId="3" fontId="2" fillId="2" borderId="0" xfId="0" applyNumberFormat="1" applyFont="1" applyFill="1"/>
    <xf numFmtId="0" fontId="2" fillId="2" borderId="5" xfId="6" applyFont="1" applyFill="1" applyBorder="1" applyAlignment="1">
      <alignment horizontal="left" vertical="center" wrapText="1"/>
    </xf>
    <xf numFmtId="49" fontId="14" fillId="2" borderId="1" xfId="0" quotePrefix="1"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quotePrefix="1" applyFont="1" applyFill="1" applyBorder="1" applyAlignment="1">
      <alignment vertical="center" wrapText="1"/>
    </xf>
    <xf numFmtId="0" fontId="14" fillId="2" borderId="1" xfId="10" quotePrefix="1" applyFont="1" applyFill="1" applyBorder="1" applyAlignment="1">
      <alignment vertical="center" wrapText="1"/>
    </xf>
    <xf numFmtId="0" fontId="19" fillId="2" borderId="1" xfId="10" quotePrefix="1" applyFont="1" applyFill="1" applyBorder="1" applyAlignment="1">
      <alignment vertical="center" wrapText="1"/>
    </xf>
    <xf numFmtId="0" fontId="14" fillId="2" borderId="5" xfId="10" quotePrefix="1" applyFont="1" applyFill="1" applyBorder="1" applyAlignment="1">
      <alignment vertical="center" wrapText="1"/>
    </xf>
    <xf numFmtId="49" fontId="20" fillId="2" borderId="1" xfId="0" applyNumberFormat="1" applyFont="1" applyFill="1" applyBorder="1" applyAlignment="1">
      <alignment horizontal="center" vertical="center" wrapText="1"/>
    </xf>
    <xf numFmtId="0" fontId="1" fillId="2" borderId="4" xfId="6" applyFont="1" applyFill="1" applyBorder="1" applyAlignment="1">
      <alignment horizontal="center" wrapText="1"/>
    </xf>
    <xf numFmtId="0" fontId="1" fillId="2" borderId="5" xfId="6" applyFont="1" applyFill="1" applyBorder="1" applyAlignment="1">
      <alignment horizontal="center" wrapText="1"/>
    </xf>
    <xf numFmtId="0" fontId="1" fillId="2" borderId="4" xfId="6" applyFont="1" applyFill="1" applyBorder="1" applyAlignment="1">
      <alignment horizontal="center" vertical="center" wrapText="1"/>
    </xf>
    <xf numFmtId="0" fontId="1" fillId="2" borderId="5" xfId="6" applyFont="1" applyFill="1" applyBorder="1" applyAlignment="1">
      <alignment horizontal="center" vertical="center" wrapText="1"/>
    </xf>
    <xf numFmtId="0" fontId="20" fillId="2" borderId="4" xfId="0" quotePrefix="1" applyFont="1" applyFill="1" applyBorder="1" applyAlignment="1">
      <alignment horizontal="left" vertical="center" wrapText="1"/>
    </xf>
    <xf numFmtId="0" fontId="20" fillId="2" borderId="5" xfId="0" quotePrefix="1" applyFont="1" applyFill="1" applyBorder="1" applyAlignment="1">
      <alignment horizontal="left" vertical="center" wrapText="1"/>
    </xf>
    <xf numFmtId="0" fontId="13" fillId="2" borderId="0" xfId="0" applyFont="1" applyFill="1" applyAlignment="1">
      <alignment horizontal="center"/>
    </xf>
    <xf numFmtId="0" fontId="6" fillId="2" borderId="0" xfId="0" applyFont="1" applyFill="1" applyAlignment="1">
      <alignment horizontal="center" wrapText="1"/>
    </xf>
    <xf numFmtId="0" fontId="5"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11" fillId="0" borderId="2" xfId="0" applyFont="1" applyBorder="1"/>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0" fillId="0" borderId="4" xfId="10" applyFont="1" applyBorder="1" applyAlignment="1">
      <alignment horizontal="left" vertical="center" wrapText="1"/>
    </xf>
    <xf numFmtId="0" fontId="20" fillId="0" borderId="5" xfId="10" applyFont="1" applyBorder="1" applyAlignment="1">
      <alignment horizontal="left" vertical="center" wrapText="1"/>
    </xf>
  </cellXfs>
  <cellStyles count="11">
    <cellStyle name="Excel Built-in Normal" xfId="9" xr:uid="{00000000-0005-0000-0000-000000000000}"/>
    <cellStyle name="Звичайний" xfId="0" builtinId="0"/>
    <cellStyle name="Обычный 10" xfId="7" xr:uid="{00000000-0005-0000-0000-000002000000}"/>
    <cellStyle name="Обычный 2" xfId="1" xr:uid="{00000000-0005-0000-0000-000003000000}"/>
    <cellStyle name="Обычный 3" xfId="2" xr:uid="{00000000-0005-0000-0000-000004000000}"/>
    <cellStyle name="Обычный 4" xfId="3" xr:uid="{00000000-0005-0000-0000-000005000000}"/>
    <cellStyle name="Обычный 5" xfId="4" xr:uid="{00000000-0005-0000-0000-000006000000}"/>
    <cellStyle name="Обычный 6" xfId="5" xr:uid="{00000000-0005-0000-0000-000007000000}"/>
    <cellStyle name="Обычный 7" xfId="8" xr:uid="{00000000-0005-0000-0000-000008000000}"/>
    <cellStyle name="Обычный 9" xfId="10" xr:uid="{00000000-0005-0000-0000-000009000000}"/>
    <cellStyle name="Обычный_дод 3" xfId="6" xr:uid="{00000000-0005-0000-0000-00000A00000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5"/>
  <sheetViews>
    <sheetView tabSelected="1" view="pageBreakPreview" zoomScaleNormal="100" zoomScaleSheetLayoutView="100" workbookViewId="0">
      <selection activeCell="E3" sqref="E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0.109375" style="5" customWidth="1"/>
    <col min="7" max="9" width="20.109375" style="34" hidden="1" customWidth="1"/>
    <col min="10" max="10" width="20.109375" style="5" customWidth="1"/>
    <col min="11" max="11" width="18" style="5" bestFit="1" customWidth="1"/>
    <col min="12" max="12" width="15.33203125" style="5" bestFit="1" customWidth="1"/>
    <col min="13" max="16384" width="9.109375" style="5"/>
  </cols>
  <sheetData>
    <row r="1" spans="1:11">
      <c r="E1" s="16" t="s">
        <v>175</v>
      </c>
    </row>
    <row r="2" spans="1:11">
      <c r="E2" s="16" t="s">
        <v>171</v>
      </c>
    </row>
    <row r="3" spans="1:11">
      <c r="E3" s="16" t="s">
        <v>197</v>
      </c>
    </row>
    <row r="5" spans="1:11">
      <c r="E5" s="16" t="s">
        <v>172</v>
      </c>
      <c r="F5" s="16"/>
    </row>
    <row r="6" spans="1:11">
      <c r="E6" s="16" t="s">
        <v>173</v>
      </c>
      <c r="F6" s="16"/>
    </row>
    <row r="7" spans="1:11">
      <c r="E7" s="16" t="s">
        <v>174</v>
      </c>
      <c r="F7" s="16"/>
    </row>
    <row r="8" spans="1:11">
      <c r="A8" s="80">
        <v>1558900000</v>
      </c>
      <c r="B8" s="80"/>
    </row>
    <row r="9" spans="1:11">
      <c r="A9" s="81" t="s">
        <v>6</v>
      </c>
      <c r="B9" s="81"/>
      <c r="D9" s="12"/>
    </row>
    <row r="10" spans="1:11" s="3" customFormat="1" ht="28.95" customHeight="1">
      <c r="A10" s="82" t="s">
        <v>23</v>
      </c>
      <c r="B10" s="82"/>
      <c r="C10" s="82"/>
      <c r="D10" s="82"/>
      <c r="E10" s="82"/>
      <c r="F10" s="82"/>
      <c r="G10" s="82"/>
      <c r="H10" s="82"/>
      <c r="I10" s="82"/>
    </row>
    <row r="11" spans="1:11" s="3" customFormat="1" ht="21">
      <c r="A11" s="7"/>
      <c r="D11" s="8"/>
      <c r="E11" s="9"/>
      <c r="F11" s="8"/>
      <c r="G11" s="35" t="s">
        <v>2</v>
      </c>
      <c r="H11" s="35"/>
      <c r="I11" s="35"/>
    </row>
    <row r="12" spans="1:11" s="16" customFormat="1" ht="15.6" customHeight="1">
      <c r="A12" s="83" t="s">
        <v>3</v>
      </c>
      <c r="B12" s="83" t="s">
        <v>4</v>
      </c>
      <c r="C12" s="83" t="s">
        <v>1</v>
      </c>
      <c r="D12" s="83" t="s">
        <v>5</v>
      </c>
      <c r="E12" s="83" t="s">
        <v>18</v>
      </c>
      <c r="F12" s="83" t="s">
        <v>46</v>
      </c>
      <c r="G12" s="86" t="s">
        <v>11</v>
      </c>
      <c r="H12" s="86"/>
      <c r="I12" s="86"/>
    </row>
    <row r="13" spans="1:11" s="16" customFormat="1" ht="99.6" customHeight="1">
      <c r="A13" s="84"/>
      <c r="B13" s="84"/>
      <c r="C13" s="84"/>
      <c r="D13" s="85"/>
      <c r="E13" s="85"/>
      <c r="F13" s="85"/>
      <c r="G13" s="42" t="s">
        <v>13</v>
      </c>
      <c r="H13" s="42" t="s">
        <v>14</v>
      </c>
      <c r="I13" s="42" t="s">
        <v>12</v>
      </c>
    </row>
    <row r="14" spans="1:11">
      <c r="A14" s="10">
        <v>1</v>
      </c>
      <c r="B14" s="10">
        <v>2</v>
      </c>
      <c r="C14" s="10">
        <v>3</v>
      </c>
      <c r="D14" s="11">
        <v>4</v>
      </c>
      <c r="E14" s="11">
        <v>5</v>
      </c>
      <c r="F14" s="11">
        <v>6</v>
      </c>
      <c r="G14" s="36" t="s">
        <v>19</v>
      </c>
      <c r="H14" s="36" t="s">
        <v>20</v>
      </c>
      <c r="I14" s="36" t="s">
        <v>21</v>
      </c>
    </row>
    <row r="15" spans="1:11" ht="18.75" customHeight="1">
      <c r="A15" s="19" t="s">
        <v>7</v>
      </c>
      <c r="B15" s="19"/>
      <c r="C15" s="19"/>
      <c r="D15" s="74" t="s">
        <v>9</v>
      </c>
      <c r="E15" s="75"/>
      <c r="F15" s="22">
        <f t="shared" ref="F15:I15" si="0">F16</f>
        <v>5208489</v>
      </c>
      <c r="G15" s="37">
        <f>G16</f>
        <v>5208489</v>
      </c>
      <c r="H15" s="37">
        <f t="shared" si="0"/>
        <v>0</v>
      </c>
      <c r="I15" s="37">
        <f t="shared" si="0"/>
        <v>0</v>
      </c>
      <c r="J15" s="1"/>
      <c r="K15" s="1"/>
    </row>
    <row r="16" spans="1:11" ht="18.75" customHeight="1">
      <c r="A16" s="19" t="s">
        <v>8</v>
      </c>
      <c r="B16" s="18"/>
      <c r="C16" s="18"/>
      <c r="D16" s="74" t="s">
        <v>9</v>
      </c>
      <c r="E16" s="75"/>
      <c r="F16" s="22">
        <f>F17+F24+F25+F26+F27</f>
        <v>5208489</v>
      </c>
      <c r="G16" s="22">
        <f>G17+G24+G25+G26+G27</f>
        <v>5208489</v>
      </c>
      <c r="H16" s="22">
        <f>H17+H24+H25+H26+H27</f>
        <v>0</v>
      </c>
      <c r="I16" s="22">
        <f>I17+I24+I25+I26+I27</f>
        <v>0</v>
      </c>
      <c r="J16" s="1"/>
    </row>
    <row r="17" spans="1:11" s="51" customFormat="1" ht="36">
      <c r="A17" s="20" t="s">
        <v>40</v>
      </c>
      <c r="B17" s="20" t="s">
        <v>41</v>
      </c>
      <c r="C17" s="20" t="s">
        <v>43</v>
      </c>
      <c r="D17" s="49" t="s">
        <v>42</v>
      </c>
      <c r="E17" s="17" t="s">
        <v>10</v>
      </c>
      <c r="F17" s="28">
        <f>SUM(F18:F23)</f>
        <v>2670690</v>
      </c>
      <c r="G17" s="28">
        <f>SUM(G18:G23)</f>
        <v>2670690</v>
      </c>
      <c r="H17" s="38"/>
      <c r="I17" s="38"/>
      <c r="J17" s="50"/>
    </row>
    <row r="18" spans="1:11" s="51" customFormat="1" ht="108">
      <c r="A18" s="20"/>
      <c r="B18" s="20"/>
      <c r="C18" s="20"/>
      <c r="D18" s="52"/>
      <c r="E18" s="53" t="s">
        <v>44</v>
      </c>
      <c r="F18" s="28">
        <v>334805</v>
      </c>
      <c r="G18" s="38">
        <v>334805</v>
      </c>
      <c r="H18" s="38"/>
      <c r="I18" s="38"/>
      <c r="J18" s="50"/>
    </row>
    <row r="19" spans="1:11" s="51" customFormat="1" ht="72">
      <c r="A19" s="20"/>
      <c r="B19" s="20"/>
      <c r="C19" s="20"/>
      <c r="D19" s="52"/>
      <c r="E19" s="53" t="s">
        <v>45</v>
      </c>
      <c r="F19" s="28">
        <f>1400000+700000</f>
        <v>2100000</v>
      </c>
      <c r="G19" s="38">
        <f>1400000+700000</f>
        <v>2100000</v>
      </c>
      <c r="H19" s="38"/>
      <c r="I19" s="38"/>
      <c r="J19" s="50"/>
    </row>
    <row r="20" spans="1:11" s="51" customFormat="1" ht="126">
      <c r="A20" s="20"/>
      <c r="B20" s="20"/>
      <c r="C20" s="20"/>
      <c r="D20" s="52"/>
      <c r="E20" s="66" t="s">
        <v>141</v>
      </c>
      <c r="F20" s="28">
        <v>66000</v>
      </c>
      <c r="G20" s="38">
        <v>66000</v>
      </c>
      <c r="H20" s="38"/>
      <c r="I20" s="38"/>
      <c r="J20" s="50"/>
    </row>
    <row r="21" spans="1:11" s="51" customFormat="1" ht="180">
      <c r="A21" s="20"/>
      <c r="B21" s="20"/>
      <c r="C21" s="20"/>
      <c r="D21" s="52"/>
      <c r="E21" s="71" t="s">
        <v>194</v>
      </c>
      <c r="F21" s="28">
        <v>47706</v>
      </c>
      <c r="G21" s="38">
        <v>47706</v>
      </c>
      <c r="H21" s="38"/>
      <c r="I21" s="38"/>
      <c r="J21" s="50"/>
    </row>
    <row r="22" spans="1:11" s="51" customFormat="1" ht="162">
      <c r="A22" s="20"/>
      <c r="B22" s="20"/>
      <c r="C22" s="20"/>
      <c r="D22" s="52"/>
      <c r="E22" s="70" t="s">
        <v>195</v>
      </c>
      <c r="F22" s="28">
        <v>47706</v>
      </c>
      <c r="G22" s="38">
        <v>47706</v>
      </c>
      <c r="H22" s="38"/>
      <c r="I22" s="38"/>
      <c r="J22" s="50"/>
    </row>
    <row r="23" spans="1:11" s="51" customFormat="1" ht="72">
      <c r="A23" s="20"/>
      <c r="B23" s="20"/>
      <c r="C23" s="20"/>
      <c r="D23" s="52"/>
      <c r="E23" s="72" t="s">
        <v>196</v>
      </c>
      <c r="F23" s="28">
        <v>74473</v>
      </c>
      <c r="G23" s="38">
        <v>74473</v>
      </c>
      <c r="H23" s="38"/>
      <c r="I23" s="38"/>
      <c r="J23" s="50"/>
    </row>
    <row r="24" spans="1:11" s="51" customFormat="1" ht="72">
      <c r="A24" s="20" t="s">
        <v>157</v>
      </c>
      <c r="B24" s="20" t="s">
        <v>158</v>
      </c>
      <c r="C24" s="20" t="s">
        <v>159</v>
      </c>
      <c r="D24" s="53" t="s">
        <v>160</v>
      </c>
      <c r="E24" s="66" t="s">
        <v>93</v>
      </c>
      <c r="F24" s="28">
        <f>1000000-36000</f>
        <v>964000</v>
      </c>
      <c r="G24" s="38">
        <f>1000000-36000</f>
        <v>964000</v>
      </c>
      <c r="H24" s="38"/>
      <c r="I24" s="38"/>
      <c r="J24" s="50"/>
    </row>
    <row r="25" spans="1:11" s="51" customFormat="1" ht="72">
      <c r="A25" s="20" t="s">
        <v>142</v>
      </c>
      <c r="B25" s="20" t="s">
        <v>143</v>
      </c>
      <c r="C25" s="33" t="s">
        <v>144</v>
      </c>
      <c r="D25" s="27" t="s">
        <v>145</v>
      </c>
      <c r="E25" s="66" t="s">
        <v>151</v>
      </c>
      <c r="F25" s="28">
        <v>260000</v>
      </c>
      <c r="G25" s="38">
        <v>260000</v>
      </c>
      <c r="H25" s="38"/>
      <c r="I25" s="38"/>
      <c r="J25" s="50"/>
    </row>
    <row r="26" spans="1:11" s="51" customFormat="1" ht="31.2">
      <c r="A26" s="20" t="s">
        <v>164</v>
      </c>
      <c r="B26" s="20" t="s">
        <v>165</v>
      </c>
      <c r="C26" s="68" t="s">
        <v>26</v>
      </c>
      <c r="D26" s="69" t="s">
        <v>166</v>
      </c>
      <c r="E26" s="66" t="s">
        <v>93</v>
      </c>
      <c r="F26" s="28">
        <v>37299</v>
      </c>
      <c r="G26" s="38">
        <v>37299</v>
      </c>
      <c r="H26" s="38"/>
      <c r="I26" s="38"/>
      <c r="J26" s="50"/>
    </row>
    <row r="27" spans="1:11" s="24" customFormat="1" ht="108">
      <c r="A27" s="20" t="s">
        <v>24</v>
      </c>
      <c r="B27" s="20" t="s">
        <v>25</v>
      </c>
      <c r="C27" s="33" t="s">
        <v>26</v>
      </c>
      <c r="D27" s="27" t="s">
        <v>27</v>
      </c>
      <c r="E27" s="43" t="s">
        <v>28</v>
      </c>
      <c r="F27" s="28">
        <v>1276500</v>
      </c>
      <c r="G27" s="38">
        <v>1276500</v>
      </c>
      <c r="H27" s="38"/>
      <c r="I27" s="38"/>
    </row>
    <row r="28" spans="1:11" ht="18.75" customHeight="1">
      <c r="A28" s="19" t="s">
        <v>48</v>
      </c>
      <c r="B28" s="19"/>
      <c r="C28" s="19"/>
      <c r="D28" s="74" t="s">
        <v>49</v>
      </c>
      <c r="E28" s="75"/>
      <c r="F28" s="22">
        <f t="shared" ref="F28:I28" si="1">F29</f>
        <v>14188472.359999999</v>
      </c>
      <c r="G28" s="37">
        <f>G29</f>
        <v>14188472.359999999</v>
      </c>
      <c r="H28" s="37">
        <f t="shared" si="1"/>
        <v>0</v>
      </c>
      <c r="I28" s="37">
        <f t="shared" si="1"/>
        <v>0</v>
      </c>
      <c r="J28" s="1"/>
      <c r="K28" s="1"/>
    </row>
    <row r="29" spans="1:11" ht="18.75" customHeight="1">
      <c r="A29" s="19" t="s">
        <v>47</v>
      </c>
      <c r="B29" s="18"/>
      <c r="C29" s="18"/>
      <c r="D29" s="74" t="s">
        <v>49</v>
      </c>
      <c r="E29" s="75"/>
      <c r="F29" s="22">
        <f>F30+F36+F41+F42</f>
        <v>14188472.359999999</v>
      </c>
      <c r="G29" s="22">
        <f t="shared" ref="G29:I29" si="2">G30+G36+G41+G42</f>
        <v>14188472.359999999</v>
      </c>
      <c r="H29" s="22">
        <f t="shared" si="2"/>
        <v>0</v>
      </c>
      <c r="I29" s="22">
        <f t="shared" si="2"/>
        <v>0</v>
      </c>
      <c r="J29" s="1"/>
    </row>
    <row r="30" spans="1:11" s="51" customFormat="1">
      <c r="A30" s="20" t="s">
        <v>50</v>
      </c>
      <c r="B30" s="20" t="s">
        <v>51</v>
      </c>
      <c r="C30" s="20" t="s">
        <v>53</v>
      </c>
      <c r="D30" s="49" t="s">
        <v>52</v>
      </c>
      <c r="E30" s="17" t="s">
        <v>10</v>
      </c>
      <c r="F30" s="28">
        <f>SUM(F31:F35)</f>
        <v>3908713</v>
      </c>
      <c r="G30" s="28">
        <f>SUM(G31:G35)</f>
        <v>3908713</v>
      </c>
      <c r="H30" s="38"/>
      <c r="I30" s="38"/>
      <c r="J30" s="50"/>
    </row>
    <row r="31" spans="1:11" s="24" customFormat="1" ht="72">
      <c r="A31" s="20"/>
      <c r="B31" s="20"/>
      <c r="C31" s="33"/>
      <c r="D31" s="54"/>
      <c r="E31" s="55" t="s">
        <v>55</v>
      </c>
      <c r="F31" s="58">
        <v>1071430</v>
      </c>
      <c r="G31" s="58">
        <v>1071430</v>
      </c>
      <c r="H31" s="38"/>
      <c r="I31" s="38"/>
    </row>
    <row r="32" spans="1:11" s="24" customFormat="1" ht="72">
      <c r="A32" s="20"/>
      <c r="B32" s="20"/>
      <c r="C32" s="33"/>
      <c r="D32" s="54"/>
      <c r="E32" s="55" t="s">
        <v>56</v>
      </c>
      <c r="F32" s="58">
        <v>1100000</v>
      </c>
      <c r="G32" s="58">
        <v>1100000</v>
      </c>
      <c r="H32" s="38"/>
      <c r="I32" s="38"/>
    </row>
    <row r="33" spans="1:11" s="24" customFormat="1" ht="72">
      <c r="A33" s="20"/>
      <c r="B33" s="20"/>
      <c r="C33" s="33"/>
      <c r="D33" s="54"/>
      <c r="E33" s="56" t="s">
        <v>57</v>
      </c>
      <c r="F33" s="58">
        <v>200000</v>
      </c>
      <c r="G33" s="58">
        <v>200000</v>
      </c>
      <c r="H33" s="38"/>
      <c r="I33" s="38"/>
    </row>
    <row r="34" spans="1:11" s="24" customFormat="1" ht="72">
      <c r="A34" s="20"/>
      <c r="B34" s="20"/>
      <c r="C34" s="33"/>
      <c r="D34" s="54"/>
      <c r="E34" s="55" t="s">
        <v>54</v>
      </c>
      <c r="F34" s="58">
        <v>1250000</v>
      </c>
      <c r="G34" s="58">
        <v>1250000</v>
      </c>
      <c r="H34" s="38"/>
      <c r="I34" s="38"/>
    </row>
    <row r="35" spans="1:11" s="24" customFormat="1" ht="90">
      <c r="A35" s="20"/>
      <c r="B35" s="20"/>
      <c r="C35" s="33"/>
      <c r="D35" s="54"/>
      <c r="E35" s="55" t="s">
        <v>146</v>
      </c>
      <c r="F35" s="58">
        <v>287283</v>
      </c>
      <c r="G35" s="58">
        <v>287283</v>
      </c>
      <c r="H35" s="38"/>
      <c r="I35" s="38"/>
    </row>
    <row r="36" spans="1:11" s="51" customFormat="1" ht="72">
      <c r="A36" s="20" t="s">
        <v>58</v>
      </c>
      <c r="B36" s="20" t="s">
        <v>59</v>
      </c>
      <c r="C36" s="20" t="s">
        <v>60</v>
      </c>
      <c r="D36" s="49" t="s">
        <v>61</v>
      </c>
      <c r="E36" s="17" t="s">
        <v>10</v>
      </c>
      <c r="F36" s="28">
        <f>SUM(F37:F40)</f>
        <v>3974770</v>
      </c>
      <c r="G36" s="28">
        <f>SUM(G37:G40)</f>
        <v>3974770</v>
      </c>
      <c r="H36" s="38"/>
      <c r="I36" s="38"/>
      <c r="J36" s="50"/>
    </row>
    <row r="37" spans="1:11" s="24" customFormat="1" ht="54">
      <c r="A37" s="20"/>
      <c r="B37" s="20"/>
      <c r="C37" s="33"/>
      <c r="D37" s="54"/>
      <c r="E37" s="47" t="s">
        <v>62</v>
      </c>
      <c r="F37" s="58">
        <v>1173330</v>
      </c>
      <c r="G37" s="58">
        <v>1173330</v>
      </c>
      <c r="H37" s="38"/>
      <c r="I37" s="38"/>
    </row>
    <row r="38" spans="1:11" s="24" customFormat="1" ht="54">
      <c r="A38" s="20"/>
      <c r="B38" s="20"/>
      <c r="C38" s="33"/>
      <c r="D38" s="54"/>
      <c r="E38" s="47" t="s">
        <v>63</v>
      </c>
      <c r="F38" s="58">
        <v>888180</v>
      </c>
      <c r="G38" s="58">
        <v>888180</v>
      </c>
      <c r="H38" s="38"/>
      <c r="I38" s="38"/>
    </row>
    <row r="39" spans="1:11" s="24" customFormat="1" ht="54">
      <c r="A39" s="20"/>
      <c r="B39" s="20"/>
      <c r="C39" s="33"/>
      <c r="D39" s="54"/>
      <c r="E39" s="47" t="s">
        <v>64</v>
      </c>
      <c r="F39" s="58">
        <v>193260</v>
      </c>
      <c r="G39" s="58">
        <v>193260</v>
      </c>
      <c r="H39" s="38"/>
      <c r="I39" s="38"/>
    </row>
    <row r="40" spans="1:11" s="24" customFormat="1" ht="126">
      <c r="A40" s="20"/>
      <c r="B40" s="20"/>
      <c r="C40" s="33"/>
      <c r="D40" s="54"/>
      <c r="E40" s="47" t="s">
        <v>176</v>
      </c>
      <c r="F40" s="58">
        <v>1720000</v>
      </c>
      <c r="G40" s="58">
        <v>1720000</v>
      </c>
      <c r="H40" s="38"/>
      <c r="I40" s="38"/>
    </row>
    <row r="41" spans="1:11" s="24" customFormat="1" ht="180">
      <c r="A41" s="20" t="s">
        <v>147</v>
      </c>
      <c r="B41" s="20" t="s">
        <v>148</v>
      </c>
      <c r="C41" s="20" t="s">
        <v>149</v>
      </c>
      <c r="D41" s="27" t="s">
        <v>150</v>
      </c>
      <c r="E41" s="47" t="s">
        <v>93</v>
      </c>
      <c r="F41" s="58">
        <v>656964</v>
      </c>
      <c r="G41" s="58">
        <v>656964</v>
      </c>
      <c r="H41" s="38"/>
      <c r="I41" s="38"/>
    </row>
    <row r="42" spans="1:11" s="24" customFormat="1" ht="54">
      <c r="A42" s="20" t="s">
        <v>65</v>
      </c>
      <c r="B42" s="20" t="s">
        <v>66</v>
      </c>
      <c r="C42" s="33" t="s">
        <v>68</v>
      </c>
      <c r="D42" s="54" t="s">
        <v>67</v>
      </c>
      <c r="E42" s="17" t="s">
        <v>10</v>
      </c>
      <c r="F42" s="28">
        <f>SUM(F43:F45)</f>
        <v>5648025.3600000003</v>
      </c>
      <c r="G42" s="28">
        <f>SUM(G43:G45)</f>
        <v>5648025.3600000003</v>
      </c>
      <c r="H42" s="38"/>
      <c r="I42" s="38"/>
    </row>
    <row r="43" spans="1:11" s="24" customFormat="1" ht="120.75" customHeight="1">
      <c r="A43" s="20"/>
      <c r="B43" s="20"/>
      <c r="C43" s="33"/>
      <c r="D43" s="54"/>
      <c r="E43" s="47" t="s">
        <v>191</v>
      </c>
      <c r="F43" s="58">
        <f>1400000+383680+1822017</f>
        <v>3605697</v>
      </c>
      <c r="G43" s="58">
        <f>1400000+383680+1822017</f>
        <v>3605697</v>
      </c>
      <c r="H43" s="38"/>
      <c r="I43" s="38"/>
    </row>
    <row r="44" spans="1:11" s="24" customFormat="1" ht="90">
      <c r="A44" s="20"/>
      <c r="B44" s="20"/>
      <c r="C44" s="33"/>
      <c r="D44" s="54"/>
      <c r="E44" s="47" t="s">
        <v>190</v>
      </c>
      <c r="F44" s="58">
        <f>900000+306196+667364</f>
        <v>1873560</v>
      </c>
      <c r="G44" s="58">
        <f>900000+306196+667364</f>
        <v>1873560</v>
      </c>
      <c r="H44" s="38"/>
      <c r="I44" s="38"/>
    </row>
    <row r="45" spans="1:11" s="24" customFormat="1" ht="90">
      <c r="A45" s="20"/>
      <c r="B45" s="20"/>
      <c r="C45" s="33"/>
      <c r="D45" s="54"/>
      <c r="E45" s="47" t="s">
        <v>192</v>
      </c>
      <c r="F45" s="58">
        <v>168768.36</v>
      </c>
      <c r="G45" s="58">
        <v>168768.36</v>
      </c>
      <c r="H45" s="38"/>
      <c r="I45" s="38"/>
    </row>
    <row r="46" spans="1:11" ht="36.6" customHeight="1">
      <c r="A46" s="19" t="s">
        <v>177</v>
      </c>
      <c r="B46" s="19"/>
      <c r="C46" s="19"/>
      <c r="D46" s="74" t="s">
        <v>179</v>
      </c>
      <c r="E46" s="75"/>
      <c r="F46" s="22">
        <f t="shared" ref="F46:I46" si="3">F47</f>
        <v>6603847</v>
      </c>
      <c r="G46" s="37">
        <f>G47</f>
        <v>6603847</v>
      </c>
      <c r="H46" s="37">
        <f t="shared" si="3"/>
        <v>0</v>
      </c>
      <c r="I46" s="37">
        <f t="shared" si="3"/>
        <v>0</v>
      </c>
      <c r="J46" s="1"/>
      <c r="K46" s="1"/>
    </row>
    <row r="47" spans="1:11" ht="36.6" customHeight="1">
      <c r="A47" s="19" t="s">
        <v>178</v>
      </c>
      <c r="B47" s="18"/>
      <c r="C47" s="18"/>
      <c r="D47" s="74" t="s">
        <v>179</v>
      </c>
      <c r="E47" s="75"/>
      <c r="F47" s="22">
        <f>F48+F49</f>
        <v>6603847</v>
      </c>
      <c r="G47" s="22">
        <f>G48+G49</f>
        <v>6603847</v>
      </c>
      <c r="H47" s="22">
        <f t="shared" ref="H47:I47" si="4">H48+H49</f>
        <v>0</v>
      </c>
      <c r="I47" s="22">
        <f t="shared" si="4"/>
        <v>0</v>
      </c>
      <c r="J47" s="1"/>
    </row>
    <row r="48" spans="1:11" s="24" customFormat="1" ht="159" customHeight="1">
      <c r="A48" s="20" t="s">
        <v>180</v>
      </c>
      <c r="B48" s="20" t="s">
        <v>184</v>
      </c>
      <c r="C48" s="68">
        <v>1060</v>
      </c>
      <c r="D48" s="87" t="s">
        <v>182</v>
      </c>
      <c r="E48" s="88"/>
      <c r="F48" s="58">
        <v>1859158</v>
      </c>
      <c r="G48" s="58">
        <v>1859158</v>
      </c>
      <c r="H48" s="38"/>
      <c r="I48" s="38"/>
    </row>
    <row r="49" spans="1:11" s="24" customFormat="1" ht="107.4" customHeight="1">
      <c r="A49" s="20" t="s">
        <v>181</v>
      </c>
      <c r="B49" s="20" t="s">
        <v>185</v>
      </c>
      <c r="C49" s="68">
        <v>1060</v>
      </c>
      <c r="D49" s="87" t="s">
        <v>183</v>
      </c>
      <c r="E49" s="88"/>
      <c r="F49" s="58">
        <v>4744689</v>
      </c>
      <c r="G49" s="58">
        <v>4744689</v>
      </c>
      <c r="H49" s="38"/>
      <c r="I49" s="38"/>
    </row>
    <row r="50" spans="1:11" ht="36.6" customHeight="1">
      <c r="A50" s="19" t="s">
        <v>69</v>
      </c>
      <c r="B50" s="19"/>
      <c r="C50" s="19"/>
      <c r="D50" s="74" t="s">
        <v>71</v>
      </c>
      <c r="E50" s="75"/>
      <c r="F50" s="22">
        <f t="shared" ref="F50:I50" si="5">F51</f>
        <v>7468896</v>
      </c>
      <c r="G50" s="37">
        <f>G51</f>
        <v>7468896</v>
      </c>
      <c r="H50" s="37">
        <f t="shared" si="5"/>
        <v>0</v>
      </c>
      <c r="I50" s="37">
        <f t="shared" si="5"/>
        <v>0</v>
      </c>
      <c r="J50" s="1"/>
      <c r="K50" s="1"/>
    </row>
    <row r="51" spans="1:11" ht="36.6" customHeight="1">
      <c r="A51" s="19" t="s">
        <v>70</v>
      </c>
      <c r="B51" s="18"/>
      <c r="C51" s="18"/>
      <c r="D51" s="74" t="s">
        <v>71</v>
      </c>
      <c r="E51" s="75"/>
      <c r="F51" s="22">
        <f>F52+F53+F66+F67+F70+F72+F73</f>
        <v>7468896</v>
      </c>
      <c r="G51" s="22">
        <f>G52+G53+G66+G67+G70+G72+G73</f>
        <v>7468896</v>
      </c>
      <c r="H51" s="22">
        <f>H52+H53+H66+H67+H70+H72</f>
        <v>0</v>
      </c>
      <c r="I51" s="22">
        <f>I52+I53+I66+I67+I70+I72</f>
        <v>0</v>
      </c>
      <c r="J51" s="1"/>
    </row>
    <row r="52" spans="1:11" s="24" customFormat="1" ht="72">
      <c r="A52" s="20" t="s">
        <v>153</v>
      </c>
      <c r="B52" s="20" t="s">
        <v>154</v>
      </c>
      <c r="C52" s="33" t="s">
        <v>156</v>
      </c>
      <c r="D52" s="54" t="s">
        <v>155</v>
      </c>
      <c r="E52" s="17" t="s">
        <v>93</v>
      </c>
      <c r="F52" s="58">
        <v>36000</v>
      </c>
      <c r="G52" s="58">
        <v>36000</v>
      </c>
      <c r="H52" s="38"/>
      <c r="I52" s="38"/>
    </row>
    <row r="53" spans="1:11" s="24" customFormat="1" ht="54">
      <c r="A53" s="20" t="s">
        <v>72</v>
      </c>
      <c r="B53" s="20" t="s">
        <v>17</v>
      </c>
      <c r="C53" s="33" t="s">
        <v>15</v>
      </c>
      <c r="D53" s="54" t="s">
        <v>16</v>
      </c>
      <c r="E53" s="17" t="s">
        <v>10</v>
      </c>
      <c r="F53" s="58">
        <f>F54+F58+F59+F60+F61+F62+F63+F64+F65</f>
        <v>4029487</v>
      </c>
      <c r="G53" s="58">
        <f>G54+G58+G59+G60+G61+G62+G63+G64+G65</f>
        <v>4029487</v>
      </c>
      <c r="H53" s="38"/>
      <c r="I53" s="38"/>
    </row>
    <row r="54" spans="1:11" s="24" customFormat="1" ht="90">
      <c r="A54" s="20"/>
      <c r="B54" s="20"/>
      <c r="C54" s="33"/>
      <c r="D54" s="54"/>
      <c r="E54" s="27" t="s">
        <v>73</v>
      </c>
      <c r="F54" s="28">
        <f t="shared" ref="F54:G54" si="6">F55+F56+F57</f>
        <v>3044185</v>
      </c>
      <c r="G54" s="28">
        <f t="shared" si="6"/>
        <v>3044185</v>
      </c>
      <c r="H54" s="38"/>
      <c r="I54" s="38"/>
    </row>
    <row r="55" spans="1:11" s="24" customFormat="1" ht="72">
      <c r="A55" s="20"/>
      <c r="B55" s="20"/>
      <c r="C55" s="33"/>
      <c r="D55" s="54"/>
      <c r="E55" s="30" t="s">
        <v>193</v>
      </c>
      <c r="F55" s="60">
        <v>973214</v>
      </c>
      <c r="G55" s="60">
        <v>973214</v>
      </c>
      <c r="H55" s="38"/>
      <c r="I55" s="38"/>
    </row>
    <row r="56" spans="1:11" s="24" customFormat="1" ht="72">
      <c r="A56" s="20"/>
      <c r="B56" s="20"/>
      <c r="C56" s="33"/>
      <c r="D56" s="54"/>
      <c r="E56" s="30" t="s">
        <v>74</v>
      </c>
      <c r="F56" s="60">
        <v>1878462</v>
      </c>
      <c r="G56" s="60">
        <v>1878462</v>
      </c>
      <c r="H56" s="38"/>
      <c r="I56" s="38"/>
    </row>
    <row r="57" spans="1:11" s="24" customFormat="1" ht="72">
      <c r="A57" s="20"/>
      <c r="B57" s="20"/>
      <c r="C57" s="33"/>
      <c r="D57" s="54"/>
      <c r="E57" s="30" t="s">
        <v>75</v>
      </c>
      <c r="F57" s="60">
        <v>192509</v>
      </c>
      <c r="G57" s="60">
        <v>192509</v>
      </c>
      <c r="H57" s="38"/>
      <c r="I57" s="38"/>
    </row>
    <row r="58" spans="1:11" s="24" customFormat="1" ht="180">
      <c r="A58" s="20"/>
      <c r="B58" s="20"/>
      <c r="C58" s="33"/>
      <c r="D58" s="54"/>
      <c r="E58" s="27" t="s">
        <v>76</v>
      </c>
      <c r="F58" s="61">
        <f>158368.14+0.86</f>
        <v>158369</v>
      </c>
      <c r="G58" s="61">
        <f>158368.14+0.86</f>
        <v>158369</v>
      </c>
      <c r="H58" s="38"/>
      <c r="I58" s="38"/>
    </row>
    <row r="59" spans="1:11" s="24" customFormat="1" ht="180">
      <c r="A59" s="20"/>
      <c r="B59" s="20"/>
      <c r="C59" s="33"/>
      <c r="D59" s="54"/>
      <c r="E59" s="27" t="s">
        <v>77</v>
      </c>
      <c r="F59" s="61">
        <f>166805.43+0.57</f>
        <v>166806</v>
      </c>
      <c r="G59" s="61">
        <f>166805.43+0.57</f>
        <v>166806</v>
      </c>
      <c r="H59" s="38"/>
      <c r="I59" s="38"/>
    </row>
    <row r="60" spans="1:11" s="24" customFormat="1" ht="72">
      <c r="A60" s="20"/>
      <c r="B60" s="20"/>
      <c r="C60" s="33"/>
      <c r="D60" s="54"/>
      <c r="E60" s="59" t="s">
        <v>78</v>
      </c>
      <c r="F60" s="61">
        <v>182708</v>
      </c>
      <c r="G60" s="61">
        <v>182708</v>
      </c>
      <c r="H60" s="38"/>
      <c r="I60" s="38"/>
    </row>
    <row r="61" spans="1:11" s="24" customFormat="1" ht="72">
      <c r="A61" s="20"/>
      <c r="B61" s="20"/>
      <c r="C61" s="33"/>
      <c r="D61" s="54"/>
      <c r="E61" s="27" t="s">
        <v>79</v>
      </c>
      <c r="F61" s="61">
        <v>13964</v>
      </c>
      <c r="G61" s="61">
        <v>13964</v>
      </c>
      <c r="H61" s="38"/>
      <c r="I61" s="38"/>
    </row>
    <row r="62" spans="1:11" s="24" customFormat="1" ht="72">
      <c r="A62" s="20"/>
      <c r="B62" s="20"/>
      <c r="C62" s="33"/>
      <c r="D62" s="54"/>
      <c r="E62" s="59" t="s">
        <v>80</v>
      </c>
      <c r="F62" s="61">
        <v>151219</v>
      </c>
      <c r="G62" s="61">
        <v>151219</v>
      </c>
      <c r="H62" s="38"/>
      <c r="I62" s="38"/>
    </row>
    <row r="63" spans="1:11" s="24" customFormat="1" ht="72">
      <c r="A63" s="20"/>
      <c r="B63" s="20"/>
      <c r="C63" s="33"/>
      <c r="D63" s="54"/>
      <c r="E63" s="59" t="s">
        <v>81</v>
      </c>
      <c r="F63" s="61">
        <v>151219</v>
      </c>
      <c r="G63" s="61">
        <v>151219</v>
      </c>
      <c r="H63" s="38"/>
      <c r="I63" s="38"/>
    </row>
    <row r="64" spans="1:11" s="24" customFormat="1" ht="72">
      <c r="A64" s="20"/>
      <c r="B64" s="20"/>
      <c r="C64" s="33"/>
      <c r="D64" s="54"/>
      <c r="E64" s="27" t="s">
        <v>82</v>
      </c>
      <c r="F64" s="61">
        <v>13964</v>
      </c>
      <c r="G64" s="61">
        <v>13964</v>
      </c>
      <c r="H64" s="38"/>
      <c r="I64" s="38"/>
    </row>
    <row r="65" spans="1:11" s="24" customFormat="1" ht="72">
      <c r="A65" s="20"/>
      <c r="B65" s="20"/>
      <c r="C65" s="33"/>
      <c r="D65" s="54"/>
      <c r="E65" s="59" t="s">
        <v>83</v>
      </c>
      <c r="F65" s="61">
        <v>147053</v>
      </c>
      <c r="G65" s="61">
        <v>147053</v>
      </c>
      <c r="H65" s="38"/>
      <c r="I65" s="38"/>
    </row>
    <row r="66" spans="1:11" s="24" customFormat="1" ht="54">
      <c r="A66" s="20" t="s">
        <v>167</v>
      </c>
      <c r="B66" s="20" t="s">
        <v>100</v>
      </c>
      <c r="C66" s="33" t="s">
        <v>87</v>
      </c>
      <c r="D66" s="54" t="s">
        <v>101</v>
      </c>
      <c r="E66" s="59" t="s">
        <v>168</v>
      </c>
      <c r="F66" s="61">
        <v>1244281</v>
      </c>
      <c r="G66" s="61">
        <v>1244281</v>
      </c>
      <c r="H66" s="38"/>
      <c r="I66" s="38"/>
    </row>
    <row r="67" spans="1:11" s="24" customFormat="1" ht="36">
      <c r="A67" s="20" t="s">
        <v>84</v>
      </c>
      <c r="B67" s="20" t="s">
        <v>85</v>
      </c>
      <c r="C67" s="33" t="s">
        <v>87</v>
      </c>
      <c r="D67" s="54" t="s">
        <v>86</v>
      </c>
      <c r="E67" s="17" t="s">
        <v>10</v>
      </c>
      <c r="F67" s="58">
        <f>F68</f>
        <v>495000</v>
      </c>
      <c r="G67" s="58">
        <f>G68</f>
        <v>495000</v>
      </c>
      <c r="H67" s="38"/>
      <c r="I67" s="38"/>
    </row>
    <row r="68" spans="1:11" s="24" customFormat="1" ht="90">
      <c r="A68" s="20"/>
      <c r="B68" s="20"/>
      <c r="C68" s="33"/>
      <c r="D68" s="54"/>
      <c r="E68" s="27" t="s">
        <v>73</v>
      </c>
      <c r="F68" s="58">
        <v>495000</v>
      </c>
      <c r="G68" s="58">
        <v>495000</v>
      </c>
      <c r="H68" s="38"/>
      <c r="I68" s="38"/>
    </row>
    <row r="69" spans="1:11" s="24" customFormat="1" ht="72">
      <c r="A69" s="26"/>
      <c r="B69" s="26"/>
      <c r="C69" s="62"/>
      <c r="D69" s="63"/>
      <c r="E69" s="30" t="s">
        <v>88</v>
      </c>
      <c r="F69" s="57">
        <v>495000</v>
      </c>
      <c r="G69" s="57">
        <v>495000</v>
      </c>
      <c r="H69" s="39"/>
      <c r="I69" s="39"/>
    </row>
    <row r="70" spans="1:11" s="24" customFormat="1" ht="36">
      <c r="A70" s="20" t="s">
        <v>89</v>
      </c>
      <c r="B70" s="20" t="s">
        <v>90</v>
      </c>
      <c r="C70" s="33" t="s">
        <v>87</v>
      </c>
      <c r="D70" s="54" t="s">
        <v>92</v>
      </c>
      <c r="E70" s="17" t="s">
        <v>10</v>
      </c>
      <c r="F70" s="58">
        <f>F71</f>
        <v>839500</v>
      </c>
      <c r="G70" s="58">
        <f>G71</f>
        <v>839500</v>
      </c>
      <c r="H70" s="38"/>
      <c r="I70" s="38"/>
    </row>
    <row r="71" spans="1:11" s="24" customFormat="1" ht="36">
      <c r="A71" s="20"/>
      <c r="B71" s="20"/>
      <c r="C71" s="33"/>
      <c r="D71" s="27"/>
      <c r="E71" s="47" t="s">
        <v>91</v>
      </c>
      <c r="F71" s="58">
        <v>839500</v>
      </c>
      <c r="G71" s="58">
        <v>839500</v>
      </c>
      <c r="H71" s="38"/>
      <c r="I71" s="38"/>
    </row>
    <row r="72" spans="1:11" s="24" customFormat="1" ht="54">
      <c r="A72" s="20" t="s">
        <v>169</v>
      </c>
      <c r="B72" s="20" t="s">
        <v>66</v>
      </c>
      <c r="C72" s="33" t="s">
        <v>68</v>
      </c>
      <c r="D72" s="27" t="s">
        <v>67</v>
      </c>
      <c r="E72" s="47" t="s">
        <v>170</v>
      </c>
      <c r="F72" s="58">
        <v>150000</v>
      </c>
      <c r="G72" s="58">
        <v>150000</v>
      </c>
      <c r="H72" s="28"/>
      <c r="I72" s="28"/>
    </row>
    <row r="73" spans="1:11" s="24" customFormat="1" ht="37.200000000000003" customHeight="1">
      <c r="A73" s="20" t="s">
        <v>186</v>
      </c>
      <c r="B73" s="20" t="s">
        <v>187</v>
      </c>
      <c r="C73" s="73" t="s">
        <v>188</v>
      </c>
      <c r="D73" s="78" t="s">
        <v>189</v>
      </c>
      <c r="E73" s="79"/>
      <c r="F73" s="58">
        <v>674628</v>
      </c>
      <c r="G73" s="58">
        <v>674628</v>
      </c>
      <c r="H73" s="28"/>
      <c r="I73" s="28"/>
    </row>
    <row r="74" spans="1:11" ht="36" customHeight="1">
      <c r="A74" s="19" t="s">
        <v>94</v>
      </c>
      <c r="B74" s="19"/>
      <c r="C74" s="19"/>
      <c r="D74" s="74" t="s">
        <v>96</v>
      </c>
      <c r="E74" s="75"/>
      <c r="F74" s="22">
        <f t="shared" ref="F74:I74" si="7">F75</f>
        <v>53993783</v>
      </c>
      <c r="G74" s="37">
        <f>G75</f>
        <v>50831883</v>
      </c>
      <c r="H74" s="37">
        <f t="shared" si="7"/>
        <v>362900</v>
      </c>
      <c r="I74" s="37">
        <f t="shared" si="7"/>
        <v>2799000</v>
      </c>
      <c r="J74" s="1"/>
      <c r="K74" s="1"/>
    </row>
    <row r="75" spans="1:11" ht="36.6" customHeight="1">
      <c r="A75" s="19" t="s">
        <v>95</v>
      </c>
      <c r="B75" s="18"/>
      <c r="C75" s="18"/>
      <c r="D75" s="74" t="s">
        <v>96</v>
      </c>
      <c r="E75" s="75"/>
      <c r="F75" s="22">
        <f>F76+F77+F78+F91+F93+F97+F104</f>
        <v>53993783</v>
      </c>
      <c r="G75" s="22">
        <f>G76+G77+G78+G91+G93+G97+G104</f>
        <v>50831883</v>
      </c>
      <c r="H75" s="22">
        <f>H76+H77+H78+H91+H93+H97+H104</f>
        <v>362900</v>
      </c>
      <c r="I75" s="22">
        <f>I76+I77+I78+I91+I93+I97+I104</f>
        <v>2799000</v>
      </c>
      <c r="J75" s="1"/>
    </row>
    <row r="76" spans="1:11" s="24" customFormat="1" ht="126">
      <c r="A76" s="20" t="s">
        <v>97</v>
      </c>
      <c r="B76" s="20" t="s">
        <v>41</v>
      </c>
      <c r="C76" s="33" t="s">
        <v>43</v>
      </c>
      <c r="D76" s="27" t="s">
        <v>42</v>
      </c>
      <c r="E76" s="47" t="s">
        <v>98</v>
      </c>
      <c r="F76" s="28">
        <f>1205627-30000</f>
        <v>1175627</v>
      </c>
      <c r="G76" s="38">
        <f>1205627-30000</f>
        <v>1175627</v>
      </c>
      <c r="H76" s="38"/>
      <c r="I76" s="38"/>
    </row>
    <row r="77" spans="1:11" s="24" customFormat="1" ht="54">
      <c r="A77" s="20" t="s">
        <v>99</v>
      </c>
      <c r="B77" s="20" t="s">
        <v>100</v>
      </c>
      <c r="C77" s="33" t="s">
        <v>87</v>
      </c>
      <c r="D77" s="27" t="s">
        <v>101</v>
      </c>
      <c r="E77" s="43" t="s">
        <v>102</v>
      </c>
      <c r="F77" s="28">
        <v>382750</v>
      </c>
      <c r="G77" s="38">
        <v>382750</v>
      </c>
      <c r="H77" s="38"/>
      <c r="I77" s="38"/>
    </row>
    <row r="78" spans="1:11" s="24" customFormat="1" ht="36">
      <c r="A78" s="20" t="s">
        <v>103</v>
      </c>
      <c r="B78" s="20" t="s">
        <v>85</v>
      </c>
      <c r="C78" s="33" t="s">
        <v>87</v>
      </c>
      <c r="D78" s="27" t="s">
        <v>86</v>
      </c>
      <c r="E78" s="17" t="s">
        <v>10</v>
      </c>
      <c r="F78" s="28">
        <f>SUM(F79:F90)</f>
        <v>23415217</v>
      </c>
      <c r="G78" s="28">
        <f>SUM(G79:G90)</f>
        <v>20616217</v>
      </c>
      <c r="H78" s="28">
        <f t="shared" ref="H78:I78" si="8">SUM(H79:H90)</f>
        <v>0</v>
      </c>
      <c r="I78" s="28">
        <f t="shared" si="8"/>
        <v>2799000</v>
      </c>
    </row>
    <row r="79" spans="1:11" s="24" customFormat="1" ht="54">
      <c r="A79" s="20"/>
      <c r="B79" s="20"/>
      <c r="C79" s="33"/>
      <c r="D79" s="54"/>
      <c r="E79" s="64" t="s">
        <v>105</v>
      </c>
      <c r="F79" s="28">
        <f>2056596.21+7494.74+0.05</f>
        <v>2064091</v>
      </c>
      <c r="G79" s="28">
        <f>2056596.21+7494.74+0.05</f>
        <v>2064091</v>
      </c>
      <c r="H79" s="38"/>
      <c r="I79" s="38"/>
    </row>
    <row r="80" spans="1:11" s="24" customFormat="1" ht="54">
      <c r="A80" s="20"/>
      <c r="B80" s="20"/>
      <c r="C80" s="33"/>
      <c r="D80" s="54"/>
      <c r="E80" s="64" t="s">
        <v>106</v>
      </c>
      <c r="F80" s="28">
        <f>1499167.78+4111.79+0.43</f>
        <v>1503280</v>
      </c>
      <c r="G80" s="28">
        <f>1499167.78+4111.79+0.43</f>
        <v>1503280</v>
      </c>
      <c r="H80" s="38"/>
      <c r="I80" s="38"/>
    </row>
    <row r="81" spans="1:9" s="24" customFormat="1" ht="36">
      <c r="A81" s="20"/>
      <c r="B81" s="20"/>
      <c r="C81" s="33"/>
      <c r="D81" s="54"/>
      <c r="E81" s="64" t="s">
        <v>107</v>
      </c>
      <c r="F81" s="61">
        <v>1100020</v>
      </c>
      <c r="G81" s="61">
        <v>1100020</v>
      </c>
      <c r="H81" s="38"/>
      <c r="I81" s="38"/>
    </row>
    <row r="82" spans="1:9" s="24" customFormat="1" ht="54">
      <c r="A82" s="20"/>
      <c r="B82" s="20"/>
      <c r="C82" s="33"/>
      <c r="D82" s="54"/>
      <c r="E82" s="64" t="s">
        <v>108</v>
      </c>
      <c r="F82" s="61">
        <f>38956.27+2126763.13+0.6</f>
        <v>2165720</v>
      </c>
      <c r="G82" s="61">
        <f>38956.27+2126763.13+0.6</f>
        <v>2165720</v>
      </c>
      <c r="H82" s="38"/>
      <c r="I82" s="38"/>
    </row>
    <row r="83" spans="1:9" s="24" customFormat="1" ht="54">
      <c r="A83" s="20"/>
      <c r="B83" s="20"/>
      <c r="C83" s="33"/>
      <c r="D83" s="54"/>
      <c r="E83" s="64" t="s">
        <v>109</v>
      </c>
      <c r="F83" s="61">
        <f>1971768.08+7494.74+0.18</f>
        <v>1979263</v>
      </c>
      <c r="G83" s="61">
        <f>1971768.08+7494.74+0.18</f>
        <v>1979263</v>
      </c>
      <c r="H83" s="38"/>
      <c r="I83" s="38"/>
    </row>
    <row r="84" spans="1:9" s="24" customFormat="1" ht="54">
      <c r="A84" s="20"/>
      <c r="B84" s="20"/>
      <c r="C84" s="33"/>
      <c r="D84" s="54"/>
      <c r="E84" s="64" t="s">
        <v>110</v>
      </c>
      <c r="F84" s="61">
        <f>1496810.5+4111.98+0.52</f>
        <v>1500923</v>
      </c>
      <c r="G84" s="61">
        <f>1496810.5+4111.98+0.52</f>
        <v>1500923</v>
      </c>
      <c r="H84" s="38"/>
      <c r="I84" s="38"/>
    </row>
    <row r="85" spans="1:9" s="24" customFormat="1" ht="54">
      <c r="A85" s="20"/>
      <c r="B85" s="20"/>
      <c r="C85" s="33"/>
      <c r="D85" s="54"/>
      <c r="E85" s="64" t="s">
        <v>111</v>
      </c>
      <c r="F85" s="61">
        <f>1496069.17+4111.98+0.85</f>
        <v>1500182</v>
      </c>
      <c r="G85" s="61">
        <f>1496069.17+4111.98+0.85</f>
        <v>1500182</v>
      </c>
      <c r="H85" s="38"/>
      <c r="I85" s="38"/>
    </row>
    <row r="86" spans="1:9" s="24" customFormat="1" ht="54">
      <c r="A86" s="20"/>
      <c r="B86" s="20"/>
      <c r="C86" s="33"/>
      <c r="D86" s="54"/>
      <c r="E86" s="64" t="s">
        <v>112</v>
      </c>
      <c r="F86" s="61">
        <f>1499053.98+4111.79+0.23</f>
        <v>1503166</v>
      </c>
      <c r="G86" s="61">
        <f>1499053.98+4111.79+0.23</f>
        <v>1503166</v>
      </c>
      <c r="H86" s="38"/>
      <c r="I86" s="38"/>
    </row>
    <row r="87" spans="1:9" s="24" customFormat="1" ht="54">
      <c r="A87" s="20"/>
      <c r="B87" s="20"/>
      <c r="C87" s="33"/>
      <c r="D87" s="54"/>
      <c r="E87" s="64" t="s">
        <v>113</v>
      </c>
      <c r="F87" s="61">
        <f>1444898.12+3747.36+0.52</f>
        <v>1448646.0000000002</v>
      </c>
      <c r="G87" s="61">
        <f>1444898.12+3747.36+0.52</f>
        <v>1448646.0000000002</v>
      </c>
      <c r="H87" s="38"/>
      <c r="I87" s="38"/>
    </row>
    <row r="88" spans="1:9" s="24" customFormat="1" ht="36">
      <c r="A88" s="20"/>
      <c r="B88" s="20"/>
      <c r="C88" s="33"/>
      <c r="D88" s="54"/>
      <c r="E88" s="64" t="s">
        <v>114</v>
      </c>
      <c r="F88" s="61">
        <v>1100020</v>
      </c>
      <c r="G88" s="61">
        <v>1100020</v>
      </c>
      <c r="H88" s="38"/>
      <c r="I88" s="38"/>
    </row>
    <row r="89" spans="1:9" s="24" customFormat="1" ht="54">
      <c r="A89" s="20"/>
      <c r="B89" s="20"/>
      <c r="C89" s="33"/>
      <c r="D89" s="54"/>
      <c r="E89" s="64" t="s">
        <v>115</v>
      </c>
      <c r="F89" s="61">
        <f>1449158.58+3747.36+0.06</f>
        <v>1452906.0000000002</v>
      </c>
      <c r="G89" s="61">
        <f>1449158.58+3747.36+0.06</f>
        <v>1452906.0000000002</v>
      </c>
      <c r="H89" s="38"/>
      <c r="I89" s="38"/>
    </row>
    <row r="90" spans="1:9" s="24" customFormat="1" ht="72">
      <c r="A90" s="20"/>
      <c r="B90" s="20"/>
      <c r="C90" s="33"/>
      <c r="D90" s="54"/>
      <c r="E90" s="27" t="s">
        <v>104</v>
      </c>
      <c r="F90" s="61">
        <f>6097000</f>
        <v>6097000</v>
      </c>
      <c r="G90" s="61">
        <f>6097000-2799000</f>
        <v>3298000</v>
      </c>
      <c r="H90" s="38"/>
      <c r="I90" s="38">
        <v>2799000</v>
      </c>
    </row>
    <row r="91" spans="1:9" s="24" customFormat="1" ht="108">
      <c r="A91" s="45">
        <v>1516050</v>
      </c>
      <c r="B91" s="33" t="s">
        <v>116</v>
      </c>
      <c r="C91" s="33" t="s">
        <v>87</v>
      </c>
      <c r="D91" s="27" t="s">
        <v>117</v>
      </c>
      <c r="E91" s="17" t="s">
        <v>10</v>
      </c>
      <c r="F91" s="61">
        <f>F92</f>
        <v>1194873</v>
      </c>
      <c r="G91" s="61">
        <f>G92</f>
        <v>1194873</v>
      </c>
      <c r="H91" s="38"/>
      <c r="I91" s="38"/>
    </row>
    <row r="92" spans="1:9" s="24" customFormat="1" ht="72">
      <c r="A92" s="20"/>
      <c r="B92" s="20"/>
      <c r="C92" s="33"/>
      <c r="D92" s="54"/>
      <c r="E92" s="59" t="s">
        <v>118</v>
      </c>
      <c r="F92" s="61">
        <v>1194873</v>
      </c>
      <c r="G92" s="61">
        <v>1194873</v>
      </c>
      <c r="H92" s="38"/>
      <c r="I92" s="38"/>
    </row>
    <row r="93" spans="1:9" s="24" customFormat="1" ht="54">
      <c r="A93" s="45">
        <v>1517370</v>
      </c>
      <c r="B93" s="33" t="s">
        <v>119</v>
      </c>
      <c r="C93" s="33" t="s">
        <v>120</v>
      </c>
      <c r="D93" s="27" t="s">
        <v>121</v>
      </c>
      <c r="E93" s="17" t="s">
        <v>10</v>
      </c>
      <c r="F93" s="61">
        <f>SUM(F94:F96)</f>
        <v>7820447</v>
      </c>
      <c r="G93" s="61">
        <f>SUM(G94:G96)</f>
        <v>7820447</v>
      </c>
      <c r="H93" s="38"/>
      <c r="I93" s="38"/>
    </row>
    <row r="94" spans="1:9" s="24" customFormat="1" ht="36">
      <c r="A94" s="20"/>
      <c r="B94" s="20"/>
      <c r="C94" s="33"/>
      <c r="D94" s="54"/>
      <c r="E94" s="64" t="s">
        <v>122</v>
      </c>
      <c r="F94" s="61">
        <v>7664771</v>
      </c>
      <c r="G94" s="61">
        <v>7664771</v>
      </c>
      <c r="H94" s="38"/>
      <c r="I94" s="38"/>
    </row>
    <row r="95" spans="1:9" s="24" customFormat="1" ht="36">
      <c r="A95" s="20"/>
      <c r="B95" s="20"/>
      <c r="C95" s="33"/>
      <c r="D95" s="54"/>
      <c r="E95" s="64" t="s">
        <v>123</v>
      </c>
      <c r="F95" s="61">
        <v>37107</v>
      </c>
      <c r="G95" s="61">
        <v>37107</v>
      </c>
      <c r="H95" s="38"/>
      <c r="I95" s="38"/>
    </row>
    <row r="96" spans="1:9" s="24" customFormat="1" ht="54">
      <c r="A96" s="20"/>
      <c r="B96" s="20"/>
      <c r="C96" s="33"/>
      <c r="D96" s="54"/>
      <c r="E96" s="47" t="s">
        <v>124</v>
      </c>
      <c r="F96" s="61">
        <v>118569</v>
      </c>
      <c r="G96" s="61">
        <v>118569</v>
      </c>
      <c r="H96" s="38"/>
      <c r="I96" s="38"/>
    </row>
    <row r="97" spans="1:9" s="24" customFormat="1">
      <c r="A97" s="20" t="s">
        <v>125</v>
      </c>
      <c r="B97" s="20" t="s">
        <v>126</v>
      </c>
      <c r="C97" s="33" t="s">
        <v>127</v>
      </c>
      <c r="D97" s="27" t="s">
        <v>128</v>
      </c>
      <c r="E97" s="17" t="s">
        <v>10</v>
      </c>
      <c r="F97" s="61">
        <f>SUM(F98:F103)</f>
        <v>7720091</v>
      </c>
      <c r="G97" s="61">
        <f>SUM(G98:G103)</f>
        <v>7720091</v>
      </c>
      <c r="H97" s="38"/>
      <c r="I97" s="38"/>
    </row>
    <row r="98" spans="1:9" s="24" customFormat="1" ht="36">
      <c r="A98" s="20"/>
      <c r="B98" s="20"/>
      <c r="C98" s="33"/>
      <c r="D98" s="54"/>
      <c r="E98" s="27" t="s">
        <v>131</v>
      </c>
      <c r="F98" s="61">
        <v>15339</v>
      </c>
      <c r="G98" s="61">
        <v>15339</v>
      </c>
      <c r="H98" s="38"/>
      <c r="I98" s="38"/>
    </row>
    <row r="99" spans="1:9" s="24" customFormat="1" ht="36">
      <c r="A99" s="20"/>
      <c r="B99" s="20"/>
      <c r="C99" s="33"/>
      <c r="D99" s="54"/>
      <c r="E99" s="27" t="s">
        <v>132</v>
      </c>
      <c r="F99" s="61">
        <v>73574</v>
      </c>
      <c r="G99" s="61">
        <v>73574</v>
      </c>
      <c r="H99" s="38"/>
      <c r="I99" s="38"/>
    </row>
    <row r="100" spans="1:9" s="24" customFormat="1" ht="36">
      <c r="A100" s="20"/>
      <c r="B100" s="20"/>
      <c r="C100" s="33"/>
      <c r="D100" s="54"/>
      <c r="E100" s="27" t="s">
        <v>133</v>
      </c>
      <c r="F100" s="61">
        <v>14952</v>
      </c>
      <c r="G100" s="61">
        <v>14952</v>
      </c>
      <c r="H100" s="38"/>
      <c r="I100" s="38"/>
    </row>
    <row r="101" spans="1:9" s="24" customFormat="1" ht="36">
      <c r="A101" s="20"/>
      <c r="B101" s="20"/>
      <c r="C101" s="33"/>
      <c r="D101" s="54"/>
      <c r="E101" s="27" t="s">
        <v>134</v>
      </c>
      <c r="F101" s="61">
        <v>17357</v>
      </c>
      <c r="G101" s="61">
        <v>17357</v>
      </c>
      <c r="H101" s="38"/>
      <c r="I101" s="38"/>
    </row>
    <row r="102" spans="1:9" s="24" customFormat="1" ht="90">
      <c r="A102" s="20"/>
      <c r="B102" s="20"/>
      <c r="C102" s="33"/>
      <c r="D102" s="54"/>
      <c r="E102" s="64" t="s">
        <v>129</v>
      </c>
      <c r="F102" s="61">
        <v>4787741</v>
      </c>
      <c r="G102" s="61">
        <v>4787741</v>
      </c>
      <c r="H102" s="38"/>
      <c r="I102" s="38"/>
    </row>
    <row r="103" spans="1:9" s="24" customFormat="1" ht="72">
      <c r="A103" s="20"/>
      <c r="B103" s="20"/>
      <c r="C103" s="33"/>
      <c r="D103" s="54"/>
      <c r="E103" s="64" t="s">
        <v>130</v>
      </c>
      <c r="F103" s="61">
        <v>2811128</v>
      </c>
      <c r="G103" s="61">
        <v>2811128</v>
      </c>
      <c r="H103" s="38"/>
      <c r="I103" s="38"/>
    </row>
    <row r="104" spans="1:9" s="24" customFormat="1" ht="54">
      <c r="A104" s="20" t="s">
        <v>135</v>
      </c>
      <c r="B104" s="20" t="s">
        <v>66</v>
      </c>
      <c r="C104" s="33" t="s">
        <v>68</v>
      </c>
      <c r="D104" s="27" t="s">
        <v>67</v>
      </c>
      <c r="E104" s="17" t="s">
        <v>10</v>
      </c>
      <c r="F104" s="61">
        <f>SUM(F105:F107)</f>
        <v>12284778</v>
      </c>
      <c r="G104" s="61">
        <f t="shared" ref="G104:I104" si="9">SUM(G105:G107)</f>
        <v>11921878</v>
      </c>
      <c r="H104" s="61">
        <f t="shared" si="9"/>
        <v>362900</v>
      </c>
      <c r="I104" s="61">
        <f t="shared" si="9"/>
        <v>0</v>
      </c>
    </row>
    <row r="105" spans="1:9" s="24" customFormat="1" ht="108">
      <c r="A105" s="20"/>
      <c r="B105" s="20"/>
      <c r="C105" s="33"/>
      <c r="D105" s="54"/>
      <c r="E105" s="64" t="s">
        <v>136</v>
      </c>
      <c r="F105" s="28">
        <f>3707457-49000</f>
        <v>3658457</v>
      </c>
      <c r="G105" s="28">
        <f>3707457-49000</f>
        <v>3658457</v>
      </c>
      <c r="H105" s="38"/>
      <c r="I105" s="38"/>
    </row>
    <row r="106" spans="1:9" s="24" customFormat="1" ht="90">
      <c r="A106" s="20"/>
      <c r="B106" s="20"/>
      <c r="C106" s="33"/>
      <c r="D106" s="27"/>
      <c r="E106" s="64" t="s">
        <v>137</v>
      </c>
      <c r="F106" s="61">
        <v>1520477</v>
      </c>
      <c r="G106" s="61">
        <v>1520477</v>
      </c>
      <c r="H106" s="38"/>
      <c r="I106" s="38"/>
    </row>
    <row r="107" spans="1:9" s="24" customFormat="1" ht="90">
      <c r="A107" s="20"/>
      <c r="B107" s="20"/>
      <c r="C107" s="33"/>
      <c r="D107" s="27"/>
      <c r="E107" s="27" t="s">
        <v>138</v>
      </c>
      <c r="F107" s="61">
        <v>7105844</v>
      </c>
      <c r="G107" s="61">
        <f>2384785+4358159</f>
        <v>6742944</v>
      </c>
      <c r="H107" s="38">
        <v>362900</v>
      </c>
      <c r="I107" s="38"/>
    </row>
    <row r="108" spans="1:9" s="24" customFormat="1">
      <c r="A108" s="44" t="s">
        <v>29</v>
      </c>
      <c r="B108" s="20" t="s">
        <v>30</v>
      </c>
      <c r="C108" s="20" t="s">
        <v>30</v>
      </c>
      <c r="D108" s="76" t="s">
        <v>31</v>
      </c>
      <c r="E108" s="77"/>
      <c r="F108" s="22">
        <f>F109</f>
        <v>36602767</v>
      </c>
      <c r="G108" s="22">
        <f>G109</f>
        <v>36602767</v>
      </c>
      <c r="H108" s="39"/>
      <c r="I108" s="39"/>
    </row>
    <row r="109" spans="1:9" s="24" customFormat="1">
      <c r="A109" s="44" t="s">
        <v>32</v>
      </c>
      <c r="B109" s="20" t="s">
        <v>30</v>
      </c>
      <c r="C109" s="20" t="s">
        <v>30</v>
      </c>
      <c r="D109" s="76" t="s">
        <v>31</v>
      </c>
      <c r="E109" s="77"/>
      <c r="F109" s="22">
        <f>F110+F111</f>
        <v>36602767</v>
      </c>
      <c r="G109" s="22">
        <f>G110+G111</f>
        <v>36602767</v>
      </c>
      <c r="H109" s="39"/>
      <c r="I109" s="39"/>
    </row>
    <row r="110" spans="1:9" ht="72">
      <c r="A110" s="20" t="s">
        <v>161</v>
      </c>
      <c r="B110" s="45" t="s">
        <v>162</v>
      </c>
      <c r="C110" s="67" t="s">
        <v>35</v>
      </c>
      <c r="D110" s="47" t="s">
        <v>163</v>
      </c>
      <c r="E110" s="43" t="s">
        <v>139</v>
      </c>
      <c r="F110" s="28">
        <v>1800000</v>
      </c>
      <c r="G110" s="28">
        <v>1800000</v>
      </c>
      <c r="H110" s="38"/>
      <c r="I110" s="38"/>
    </row>
    <row r="111" spans="1:9" s="24" customFormat="1" ht="72">
      <c r="A111" s="20" t="s">
        <v>33</v>
      </c>
      <c r="B111" s="45" t="s">
        <v>34</v>
      </c>
      <c r="C111" s="46" t="s">
        <v>35</v>
      </c>
      <c r="D111" s="47" t="s">
        <v>36</v>
      </c>
      <c r="E111" s="47" t="s">
        <v>37</v>
      </c>
      <c r="F111" s="28">
        <f>F113+F114+F115+F116</f>
        <v>34802767</v>
      </c>
      <c r="G111" s="28">
        <f>G113+G114+G115+G116</f>
        <v>34802767</v>
      </c>
      <c r="H111" s="39"/>
      <c r="I111" s="39"/>
    </row>
    <row r="112" spans="1:9" s="24" customFormat="1">
      <c r="A112" s="20"/>
      <c r="B112" s="45"/>
      <c r="C112" s="46"/>
      <c r="D112" s="47"/>
      <c r="E112" s="47" t="s">
        <v>38</v>
      </c>
      <c r="F112" s="29"/>
      <c r="G112" s="39"/>
      <c r="H112" s="39"/>
      <c r="I112" s="39"/>
    </row>
    <row r="113" spans="1:9" s="24" customFormat="1" ht="108">
      <c r="A113" s="26"/>
      <c r="B113" s="26"/>
      <c r="C113" s="31"/>
      <c r="D113" s="30"/>
      <c r="E113" s="48" t="s">
        <v>39</v>
      </c>
      <c r="F113" s="29">
        <f>1300000+6800000+1902000+4750000+1943963+2204400+5202404</f>
        <v>24102767</v>
      </c>
      <c r="G113" s="39">
        <f>1300000+6800000+1902000+4750000+1943963+2204400+5202404</f>
        <v>24102767</v>
      </c>
      <c r="H113" s="39"/>
      <c r="I113" s="39"/>
    </row>
    <row r="114" spans="1:9" s="24" customFormat="1" ht="72">
      <c r="A114" s="26"/>
      <c r="B114" s="26"/>
      <c r="C114" s="31"/>
      <c r="D114" s="30"/>
      <c r="E114" s="48" t="s">
        <v>139</v>
      </c>
      <c r="F114" s="29">
        <f>5000000+3200000</f>
        <v>8200000</v>
      </c>
      <c r="G114" s="39">
        <f>5000000+3200000</f>
        <v>8200000</v>
      </c>
      <c r="H114" s="39"/>
      <c r="I114" s="39"/>
    </row>
    <row r="115" spans="1:9" s="24" customFormat="1" ht="54">
      <c r="A115" s="26"/>
      <c r="B115" s="26"/>
      <c r="C115" s="31"/>
      <c r="D115" s="30"/>
      <c r="E115" s="48" t="s">
        <v>140</v>
      </c>
      <c r="F115" s="29">
        <v>1550000</v>
      </c>
      <c r="G115" s="39">
        <v>1550000</v>
      </c>
      <c r="H115" s="39"/>
      <c r="I115" s="39"/>
    </row>
    <row r="116" spans="1:9" s="24" customFormat="1" ht="54">
      <c r="A116" s="26"/>
      <c r="B116" s="26"/>
      <c r="C116" s="31"/>
      <c r="D116" s="30"/>
      <c r="E116" s="48" t="s">
        <v>152</v>
      </c>
      <c r="F116" s="29">
        <v>950000</v>
      </c>
      <c r="G116" s="39">
        <v>950000</v>
      </c>
      <c r="H116" s="39"/>
      <c r="I116" s="39"/>
    </row>
    <row r="117" spans="1:9" ht="21.6" customHeight="1">
      <c r="A117" s="25"/>
      <c r="B117" s="18"/>
      <c r="C117" s="18"/>
      <c r="D117" s="2"/>
      <c r="E117" s="13" t="s">
        <v>0</v>
      </c>
      <c r="F117" s="32">
        <f>F15+F28+F46+F50+F74+F108</f>
        <v>124066254.36</v>
      </c>
      <c r="G117" s="32">
        <f t="shared" ref="G117:I117" si="10">G15+G28+G46+G50+G74+G108</f>
        <v>120904354.36</v>
      </c>
      <c r="H117" s="32">
        <f t="shared" si="10"/>
        <v>362900</v>
      </c>
      <c r="I117" s="32">
        <f t="shared" si="10"/>
        <v>2799000</v>
      </c>
    </row>
    <row r="118" spans="1:9" s="21" customFormat="1">
      <c r="A118" s="5"/>
      <c r="B118" s="4"/>
      <c r="C118" s="4"/>
      <c r="D118" s="5"/>
      <c r="E118" s="14"/>
      <c r="F118" s="15"/>
      <c r="G118" s="40"/>
      <c r="H118" s="40"/>
      <c r="I118" s="40"/>
    </row>
    <row r="119" spans="1:9">
      <c r="A119" s="23"/>
      <c r="B119" s="21" t="s">
        <v>22</v>
      </c>
      <c r="C119" s="21"/>
      <c r="D119" s="21"/>
      <c r="E119" s="21"/>
      <c r="F119" s="21"/>
    </row>
    <row r="120" spans="1:9">
      <c r="F120" s="1"/>
      <c r="G120" s="41"/>
      <c r="H120" s="41"/>
      <c r="I120" s="41"/>
    </row>
    <row r="121" spans="1:9">
      <c r="F121" s="65"/>
      <c r="G121" s="41"/>
      <c r="I121" s="41"/>
    </row>
    <row r="122" spans="1:9">
      <c r="F122" s="1"/>
      <c r="G122" s="1"/>
      <c r="H122" s="1"/>
      <c r="I122" s="1"/>
    </row>
    <row r="124" spans="1:9">
      <c r="F124" s="1"/>
      <c r="G124" s="41"/>
    </row>
    <row r="125" spans="1:9">
      <c r="F125" s="1"/>
      <c r="G125" s="41"/>
    </row>
  </sheetData>
  <mergeCells count="25">
    <mergeCell ref="D28:E28"/>
    <mergeCell ref="D29:E29"/>
    <mergeCell ref="D50:E50"/>
    <mergeCell ref="D15:E15"/>
    <mergeCell ref="D16:E16"/>
    <mergeCell ref="D46:E46"/>
    <mergeCell ref="D47:E47"/>
    <mergeCell ref="D48:E48"/>
    <mergeCell ref="D49:E49"/>
    <mergeCell ref="A8:B8"/>
    <mergeCell ref="A9:B9"/>
    <mergeCell ref="A10:I10"/>
    <mergeCell ref="A12:A13"/>
    <mergeCell ref="B12:B13"/>
    <mergeCell ref="C12:C13"/>
    <mergeCell ref="D12:D13"/>
    <mergeCell ref="E12:E13"/>
    <mergeCell ref="F12:F13"/>
    <mergeCell ref="G12:I12"/>
    <mergeCell ref="D51:E51"/>
    <mergeCell ref="D74:E74"/>
    <mergeCell ref="D75:E75"/>
    <mergeCell ref="D108:E108"/>
    <mergeCell ref="D109:E109"/>
    <mergeCell ref="D73:E73"/>
  </mergeCells>
  <pageMargins left="0.59055118110236227" right="0.19685039370078741" top="0.59055118110236227" bottom="0.59055118110236227" header="0" footer="0"/>
  <pageSetup paperSize="9" scale="56" fitToWidth="5" fitToHeight="5"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Admin</cp:lastModifiedBy>
  <cp:lastPrinted>2024-07-11T05:32:41Z</cp:lastPrinted>
  <dcterms:created xsi:type="dcterms:W3CDTF">2005-08-15T04:40:30Z</dcterms:created>
  <dcterms:modified xsi:type="dcterms:W3CDTF">2024-07-12T07:00:32Z</dcterms:modified>
</cp:coreProperties>
</file>