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SHARE\0-Старые данные\SHARE\Бюджет 2024\УТОЧНЕННЯ\8_НАСТУПНЕ\"/>
    </mc:Choice>
  </mc:AlternateContent>
  <bookViews>
    <workbookView xWindow="-108" yWindow="-108" windowWidth="23256" windowHeight="12576" firstSheet="1" activeTab="1"/>
  </bookViews>
  <sheets>
    <sheet name="Лист1" sheetId="13" state="hidden" r:id="rId1"/>
    <sheet name="2024" sheetId="19" r:id="rId2"/>
  </sheets>
  <definedNames>
    <definedName name="_xlnm.Print_Titles" localSheetId="1">'2024'!$12:$14</definedName>
    <definedName name="_xlnm.Print_Area" localSheetId="1">'2024'!$A$1:$I$120</definedName>
  </definedNames>
  <calcPr calcId="152511"/>
</workbook>
</file>

<file path=xl/calcChain.xml><?xml version="1.0" encoding="utf-8"?>
<calcChain xmlns="http://schemas.openxmlformats.org/spreadsheetml/2006/main">
  <c r="G95" i="19" l="1"/>
  <c r="F95" i="19"/>
  <c r="G51" i="19" l="1"/>
  <c r="H51" i="19"/>
  <c r="I51" i="19"/>
  <c r="F51" i="19"/>
  <c r="G114" i="19" l="1"/>
  <c r="F114" i="19"/>
  <c r="F47" i="19" l="1"/>
  <c r="H47" i="19"/>
  <c r="H46" i="19" s="1"/>
  <c r="I47" i="19"/>
  <c r="I46" i="19" s="1"/>
  <c r="G47" i="19"/>
  <c r="F70" i="19"/>
  <c r="G70" i="19"/>
  <c r="G44" i="19"/>
  <c r="F44" i="19"/>
  <c r="G43" i="19"/>
  <c r="F43" i="19"/>
  <c r="G36" i="19"/>
  <c r="F36" i="19"/>
  <c r="F42" i="19" l="1"/>
  <c r="G77" i="19"/>
  <c r="F77" i="19"/>
  <c r="G92" i="19" l="1"/>
  <c r="F92" i="19"/>
  <c r="H16" i="19"/>
  <c r="I16" i="19"/>
  <c r="G24" i="19"/>
  <c r="F24" i="19"/>
  <c r="G19" i="19" l="1"/>
  <c r="G17" i="19" s="1"/>
  <c r="F19" i="19"/>
  <c r="F17" i="19" s="1"/>
  <c r="G115" i="19" l="1"/>
  <c r="F115" i="19"/>
  <c r="G106" i="19" l="1"/>
  <c r="F106" i="19"/>
  <c r="H29" i="19" l="1"/>
  <c r="I29" i="19"/>
  <c r="F112" i="19"/>
  <c r="F110" i="19" s="1"/>
  <c r="G112" i="19"/>
  <c r="G110" i="19" s="1"/>
  <c r="G30" i="19" l="1"/>
  <c r="F30" i="19"/>
  <c r="G16" i="19" l="1"/>
  <c r="F16" i="19"/>
  <c r="H79" i="19" l="1"/>
  <c r="I79" i="19"/>
  <c r="H105" i="19"/>
  <c r="I105" i="19"/>
  <c r="F105" i="19"/>
  <c r="G91" i="19"/>
  <c r="G108" i="19"/>
  <c r="G105" i="19" s="1"/>
  <c r="G98" i="19"/>
  <c r="F98" i="19"/>
  <c r="G94" i="19"/>
  <c r="F94" i="19"/>
  <c r="G90" i="19"/>
  <c r="G88" i="19"/>
  <c r="G87" i="19"/>
  <c r="G86" i="19"/>
  <c r="G85" i="19"/>
  <c r="G84" i="19"/>
  <c r="G83" i="19"/>
  <c r="G81" i="19"/>
  <c r="G80" i="19"/>
  <c r="F91" i="19"/>
  <c r="F90" i="19"/>
  <c r="F88" i="19"/>
  <c r="F87" i="19"/>
  <c r="F86" i="19"/>
  <c r="F85" i="19"/>
  <c r="F84" i="19"/>
  <c r="F83" i="19"/>
  <c r="F81" i="19"/>
  <c r="F80" i="19"/>
  <c r="G67" i="19"/>
  <c r="G46" i="19" s="1"/>
  <c r="F67" i="19"/>
  <c r="F46" i="19" s="1"/>
  <c r="G59" i="19"/>
  <c r="G58" i="19"/>
  <c r="G54" i="19"/>
  <c r="F59" i="19"/>
  <c r="F58" i="19"/>
  <c r="F54" i="19"/>
  <c r="I50" i="19"/>
  <c r="H50" i="19"/>
  <c r="F53" i="19" l="1"/>
  <c r="F50" i="19" s="1"/>
  <c r="G79" i="19"/>
  <c r="G76" i="19" s="1"/>
  <c r="G75" i="19" s="1"/>
  <c r="I76" i="19"/>
  <c r="I75" i="19" s="1"/>
  <c r="H76" i="19"/>
  <c r="H75" i="19" s="1"/>
  <c r="G53" i="19"/>
  <c r="F79" i="19"/>
  <c r="F76" i="19" s="1"/>
  <c r="F75" i="19" s="1"/>
  <c r="H28" i="19"/>
  <c r="I28" i="19"/>
  <c r="G42" i="19"/>
  <c r="G109" i="19"/>
  <c r="G50" i="19" l="1"/>
  <c r="F29" i="19"/>
  <c r="F28" i="19" s="1"/>
  <c r="G29" i="19"/>
  <c r="G28" i="19" s="1"/>
  <c r="F109" i="19" l="1"/>
  <c r="G15" i="19" l="1"/>
  <c r="G118" i="19" s="1"/>
  <c r="I15" i="19" l="1"/>
  <c r="H15" i="19"/>
  <c r="H118" i="19" l="1"/>
  <c r="I118" i="19"/>
  <c r="F15" i="19"/>
  <c r="F118" i="19" l="1"/>
</calcChain>
</file>

<file path=xl/sharedStrings.xml><?xml version="1.0" encoding="utf-8"?>
<sst xmlns="http://schemas.openxmlformats.org/spreadsheetml/2006/main" count="250" uniqueCount="204">
  <si>
    <t>ВСЬОГО</t>
  </si>
  <si>
    <t>Код Функціональної класифікації видатків та кредитування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</si>
  <si>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</si>
  <si>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</si>
  <si>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</si>
  <si>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Найменування головного розпорядника коштів місцевого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</si>
  <si>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(код бюджету)</t>
  </si>
  <si>
    <t>0200000</t>
  </si>
  <si>
    <t>0210000</t>
  </si>
  <si>
    <t>Виконавчий комітет Чорноморської  міської ради  Одеського району Одеської області</t>
  </si>
  <si>
    <t>Капітальні видатки разом, в т.ч.:</t>
  </si>
  <si>
    <t>з них за рахунок:</t>
  </si>
  <si>
    <r>
      <t xml:space="preserve">коштів, що передаються із загального фонду до бюджету розвитку (спеціального фонду)
</t>
    </r>
    <r>
      <rPr>
        <b/>
        <sz val="12"/>
        <rFont val="Times New Roman"/>
        <family val="1"/>
        <charset val="204"/>
      </rPr>
      <t>208400</t>
    </r>
  </si>
  <si>
    <r>
      <t xml:space="preserve">залишку коштів бюджету розвитку на початок року
</t>
    </r>
    <r>
      <rPr>
        <b/>
        <sz val="12"/>
        <rFont val="Times New Roman"/>
        <family val="1"/>
        <charset val="204"/>
      </rPr>
      <t>208100</t>
    </r>
  </si>
  <si>
    <t>0610</t>
  </si>
  <si>
    <t>Експлуатація та технічне обслуговування житлового фонду</t>
  </si>
  <si>
    <t>6011</t>
  </si>
  <si>
    <t>Найменування робіт</t>
  </si>
  <si>
    <t>6.1</t>
  </si>
  <si>
    <t>6.2</t>
  </si>
  <si>
    <t>6.3</t>
  </si>
  <si>
    <t>Начальник фінансового управління                                                                                          Ольга ЯКОВЕНКО</t>
  </si>
  <si>
    <t xml:space="preserve">Розподіл коштів бюджету розвитку у складі бюджету Чорноморської міської територіальної громади  на 2024 рік </t>
  </si>
  <si>
    <t>0218240</t>
  </si>
  <si>
    <t>8240</t>
  </si>
  <si>
    <t>0380</t>
  </si>
  <si>
    <t>Заходи та роботи з територіальної оборони</t>
  </si>
  <si>
    <r>
      <t xml:space="preserve">Міська цільова програма підтримки Сил територіальної оборони Збройних Сил України, військових частин Збройних Сил України та посилення  заходів громадської безпеки в умовах воєнного стану на території Чорноморської міської  ради Одеського району Одеської області на 2024 рік / </t>
    </r>
    <r>
      <rPr>
        <i/>
        <sz val="14"/>
        <rFont val="Times New Roman"/>
        <family val="1"/>
        <charset val="204"/>
      </rPr>
      <t>Капітальні видатки</t>
    </r>
  </si>
  <si>
    <t>3700000</t>
  </si>
  <si>
    <t/>
  </si>
  <si>
    <t>Фiнансове управлiння Чорноморської мiської ради Одеського району Одеської областi</t>
  </si>
  <si>
    <t>3710000</t>
  </si>
  <si>
    <t>3719800</t>
  </si>
  <si>
    <t>9800</t>
  </si>
  <si>
    <t>0180</t>
  </si>
  <si>
    <t>Субвенція з місцевого бюджету державному бюджету на виконання програм соціально-економічного розвитку регіонів</t>
  </si>
  <si>
    <t>Капітальні видатки, разом -</t>
  </si>
  <si>
    <t>в т.ч. за програмами</t>
  </si>
  <si>
    <t xml:space="preserve">Міська цільова програма підтримки Сил територіальної оборони Збройних Сил України, військових частин Збройних Сил України та посилення  заходів громадської безпеки в умовах воєнного стану на території Чорноморської міської  ради Одеського району Одеської області на 2024 рік </t>
  </si>
  <si>
    <t>0212010</t>
  </si>
  <si>
    <t>2010</t>
  </si>
  <si>
    <t>Багатопрофільна стаціонарна медична допомога населенню</t>
  </si>
  <si>
    <t>0731</t>
  </si>
  <si>
    <t>Реконструкція частини приміщення акушерського відділення головного корпусу Комунального некомерційного підприємства "Чорноморська лікарня" Чорноморської міської ради Одеського району Одеської області під гінекологічне відділення за адресою: м.Чорноморськ, вул.В.Шума, 4</t>
  </si>
  <si>
    <t>Придбання обладнання для облаштування реабілітаційного відділення КНП "Чорноморська лікарня" Чорноморської міської ради Одеського району Одеської області за адресою: м.Чорноморськ, вул.В.Шума, 4</t>
  </si>
  <si>
    <t>Обсяг видатків бюджету розвитку на 2024 рік, грн</t>
  </si>
  <si>
    <t>0610000</t>
  </si>
  <si>
    <t>0600000</t>
  </si>
  <si>
    <t>Управління освіти Чорноморської  міської ради  Одеського району Одеської області</t>
  </si>
  <si>
    <t>0611010</t>
  </si>
  <si>
    <t>1010</t>
  </si>
  <si>
    <t>Надання дошкільної освіти</t>
  </si>
  <si>
    <t>0910</t>
  </si>
  <si>
    <t>Капітальний ремонт покрівлі та вимощення закладу дошкільної освіти (ясла-садок) № 12 за адресою: Одеська область, Одеський район, місто Чорноморськ, вулиця 1 Травня, 11-А</t>
  </si>
  <si>
    <t xml:space="preserve">Капітальний ремонт вимощення, водовідведення, вхідних груп закладу дошкільної освіти (ясла - садок) № 1 за адресою: Одеська область, Одеський район, місто Чорноморськ, вулиця 1 Травня, 4-Б </t>
  </si>
  <si>
    <t>Капітальний ремонт покрівлі з встановленням геліосистеми в закладі дошкільної освіти (ясла - садок) № 1 за адресою: Одеська область, Одеський район, місто Чорноморськ, вулиця 1 Травня, 4-Б</t>
  </si>
  <si>
    <t>Проектно-кошторисна документація з встановлення сонячних колекторів на даху закладу дошкільної освіти (ясла - садок) № 1 за адресою: Одеська область, Одеський район, місто Чорноморськ, вулиця 1 Травня, 4-Б</t>
  </si>
  <si>
    <t>0611021</t>
  </si>
  <si>
    <t>1021</t>
  </si>
  <si>
    <t>0921</t>
  </si>
  <si>
    <t>Надання загальної середньої освіти закладами загальної середньої освіти за рахунок коштів місцевого бюджету</t>
  </si>
  <si>
    <t xml:space="preserve">Капітальний ремонт системи опалення та покрівлі Чорноморського ліцею № 2 за адресою: місто Чорноморськ, проспект Миру, 17А </t>
  </si>
  <si>
    <t xml:space="preserve">Капітальний ремонт системи опалення та покрівлі Чорноморського ліцею № 3 за адресою: місто Чорноморськ, вулиця Паркова, 10-А </t>
  </si>
  <si>
    <t>Капітальний ремонт покрівлі та харчоблоку Малодолинської ЗЗСО за адресою: Одеська область, місто Чорноморськ, селище  Малодолинське, вулиця Зелена, 2</t>
  </si>
  <si>
    <t>0618110</t>
  </si>
  <si>
    <t>8110</t>
  </si>
  <si>
    <t>Заходи із запобігання та ліквідації надзвичайних ситуацій та наслідків стихійного лиха</t>
  </si>
  <si>
    <t>0320</t>
  </si>
  <si>
    <t>1200000</t>
  </si>
  <si>
    <t>1210000</t>
  </si>
  <si>
    <t>Відділ комунального господарства та благоустрою Чорноморської  міської ради  Одеського району Одеської області</t>
  </si>
  <si>
    <t>1216011</t>
  </si>
  <si>
    <t>Міська програма сприяння діяльності об'єднань співвласників багатоквартирних будинків, житлово-будівельних кооперативів в багатоквартирних будинках на території Чорноморської міської ради Одеської області (проєкт), всього - в т ч:</t>
  </si>
  <si>
    <t>Капітальний ремонт покрівлі житлового будинку за адресою: Одеська область, Одеський район, м.Чорноморськ, вул.1 Травня, 10-Б (ОСББ "Будинки АББО")</t>
  </si>
  <si>
    <t>Капітальний ремонт покрівлі над 3 та 4 під'їздами житлового будинку за адресою: Одеська область, Одеський район, м.Чорноморськ, вул.Шевченка, 9-А (ОСББ "Номер шість")</t>
  </si>
  <si>
    <r>
      <t xml:space="preserve">Капітальний ремонт інженерних мереж холодного водопостачання з улаштуванням приладів колективного обліку та водовідведення, електропостачання з улаштуванням приладів індивідуального обліку, автоматичної системи пожежної сигналізації, капітальний ремонт ліфтів, гідроізоляція душових </t>
    </r>
    <r>
      <rPr>
        <sz val="14"/>
        <color indexed="8"/>
        <rFont val="Times New Roman"/>
        <family val="1"/>
        <charset val="204"/>
      </rPr>
      <t>в гуртожитку за адресою: Одеська область, Одеський район, м.Чорноморськ, вул.Олександрійська, 16 (розробка проектно-кошторисної документації стадії "РП" (Робочий проект))</t>
    </r>
  </si>
  <si>
    <r>
      <t xml:space="preserve">Капітальний ремонт інженерних мереж холодного водопостачання з улаштуванням приладів колективного обліку та водовідведення, електропостачання з улаштуванням приладів індивідуального обліку, автоматичної системи пожежної сигналізації, капітальний ремонт фасаду, гідроізоляція душових </t>
    </r>
    <r>
      <rPr>
        <sz val="14"/>
        <color indexed="8"/>
        <rFont val="Times New Roman"/>
        <family val="1"/>
        <charset val="204"/>
      </rPr>
      <t>в гуртожитку за адресою: Одеська область, Одеський район, м.Чорноморськ, провул.Шкільний, 4-А (розробка проектно-кошторисної документації стадії "РП" (Робочий проект))</t>
    </r>
  </si>
  <si>
    <r>
      <t xml:space="preserve">Капітальний ремонт системи протипожежної безпеки багатоквартирного будинку підвищеної поверховості за адресою: м.Чорноморськ, </t>
    </r>
    <r>
      <rPr>
        <sz val="14"/>
        <color indexed="8"/>
        <rFont val="Times New Roman"/>
        <family val="1"/>
        <charset val="204"/>
      </rPr>
      <t>вул.Данченка, 3-Б (розробка пректно-кошторисної документації, експертиза)</t>
    </r>
  </si>
  <si>
    <r>
      <t xml:space="preserve">Реконструкція системи центрального опалення в багатоквартирному будинку за адресою: м. Чорноморськ, </t>
    </r>
    <r>
      <rPr>
        <sz val="14"/>
        <color indexed="8"/>
        <rFont val="Times New Roman"/>
        <family val="1"/>
        <charset val="204"/>
      </rPr>
      <t>вул. Данченка, 3-Б (проведення експертизи проектно-кошторисної документації)</t>
    </r>
  </si>
  <si>
    <r>
      <t xml:space="preserve">Капітальний ремонт системи протипожежної безпеки багатоквартирного будинку підвищеної поверховості за адресою: м.Чорноморськ, </t>
    </r>
    <r>
      <rPr>
        <sz val="14"/>
        <color indexed="8"/>
        <rFont val="Times New Roman"/>
        <family val="1"/>
        <charset val="204"/>
      </rPr>
      <t>проспект Миру, 35-Б (розробка пректно-кошторисної документації, експертиза)</t>
    </r>
  </si>
  <si>
    <r>
      <t xml:space="preserve">Капітальний ремонт системи протипожежної безпеки багатоквартирного будинку підвищеної поверховості за адресою: м.Чорноморськ, </t>
    </r>
    <r>
      <rPr>
        <sz val="14"/>
        <color indexed="8"/>
        <rFont val="Times New Roman"/>
        <family val="1"/>
        <charset val="204"/>
      </rPr>
      <t>проспект Миру, 35-Г (розробка пректно-кошторисної документації, експертиза)</t>
    </r>
  </si>
  <si>
    <r>
      <t xml:space="preserve">Реконструкція системи центрального опалення в багатоквартирному будинку за адресою: м. Чорноморськ, </t>
    </r>
    <r>
      <rPr>
        <sz val="14"/>
        <color indexed="8"/>
        <rFont val="Times New Roman"/>
        <family val="1"/>
        <charset val="204"/>
      </rPr>
      <t>вул. 1 Травня, 2 (проведення експертизи проектно-кошторисної документації)</t>
    </r>
  </si>
  <si>
    <r>
      <t xml:space="preserve">Капітальний ремонт системи протипожежної безпеки багатоквартирного будинку підвищеної поверховості за адресою: м.Чорноморськ, </t>
    </r>
    <r>
      <rPr>
        <sz val="14"/>
        <color indexed="8"/>
        <rFont val="Times New Roman"/>
        <family val="1"/>
        <charset val="204"/>
      </rPr>
      <t>вул.1 Травня, 2 (розробка пректно-кошторисної документації, експертиза)</t>
    </r>
  </si>
  <si>
    <t>1216015</t>
  </si>
  <si>
    <t>6015</t>
  </si>
  <si>
    <t>Забезпечення надійної та безперебійної експлуатації ліфтів</t>
  </si>
  <si>
    <t>0620</t>
  </si>
  <si>
    <t>Капітальний ремонт (заміна) ліфту у 3му під'їзді житлового будинку за адресою: Одеська область, Одеський район, м. Чорноморськ, пр. Миру, 30 (ОСББ "Мирний 30")</t>
  </si>
  <si>
    <t>1216030</t>
  </si>
  <si>
    <t>6030</t>
  </si>
  <si>
    <t>Реконструкція скверу за адресою: Одеська область, м.Чорноморськ, проспект Миру, 14. Коригування</t>
  </si>
  <si>
    <t>Організація благоустрою населених пунктів</t>
  </si>
  <si>
    <t>Капітальні видатки</t>
  </si>
  <si>
    <t>1500000</t>
  </si>
  <si>
    <t>1510000</t>
  </si>
  <si>
    <t>Управління капітального будівництва Чорноморської  міської ради  Одеського району Одеської області</t>
  </si>
  <si>
    <t>1512010</t>
  </si>
  <si>
    <t>Капітальний ремонт системи  протипожежного захисту: системи пожежної сигналізації, системи оповіщення та управління евакуацією людей на об'єкті Комунального некомерційного підприємства "Чорноморська лікарня" Чорноморської міської ради  Одеського району Одеської області за адресою: м.Чорноморськ, вул.В.Шума, 4. Коригування</t>
  </si>
  <si>
    <t>1516013</t>
  </si>
  <si>
    <t>6013</t>
  </si>
  <si>
    <t>Забезпечення діяльності водопровідно-каналізаційного господарства</t>
  </si>
  <si>
    <t>Придбання затворів (засувок) з демонтажними вставками для заміни на водогонах</t>
  </si>
  <si>
    <t>1516015</t>
  </si>
  <si>
    <t>Експертне обстеження, капітальний ремонт, заміна ліфтів (Міська програма модернізації ліфтового господарства Чорноморської міської ради Одеської області на 2019 - 2025 роки)</t>
  </si>
  <si>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вул.Данченка, 3-Б (2П)</t>
    </r>
  </si>
  <si>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вул.Лазурна, 7 (1)</t>
    </r>
  </si>
  <si>
    <r>
      <t>Капітальний ремонт (заміна) ліфтів за адресою: м. Чорноморськ,</t>
    </r>
    <r>
      <rPr>
        <sz val="14"/>
        <color indexed="8"/>
        <rFont val="Times New Roman"/>
        <family val="1"/>
        <charset val="204"/>
      </rPr>
      <t xml:space="preserve"> пр.Миру, 28 (5п.)</t>
    </r>
  </si>
  <si>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проспект Миру, 28 (4)</t>
    </r>
  </si>
  <si>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проспект Миру, 35-Г</t>
    </r>
  </si>
  <si>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вул.Олександрійська, 4-А (1)</t>
    </r>
  </si>
  <si>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вул.Олександрійська, 10 (4)</t>
    </r>
  </si>
  <si>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вул.Паркова, 36 (4)</t>
    </r>
  </si>
  <si>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вул.Парусна, 10 (2)</t>
    </r>
  </si>
  <si>
    <r>
      <t>Капітальний ремонт (заміна) ліфтів за адресою: м. Чорноморськ,</t>
    </r>
    <r>
      <rPr>
        <sz val="14"/>
        <color indexed="8"/>
        <rFont val="Times New Roman"/>
        <family val="1"/>
        <charset val="204"/>
      </rPr>
      <t xml:space="preserve"> вул.Парусна, 16 (6п.)</t>
    </r>
  </si>
  <si>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вул.1 Травня, 5 (1)</t>
    </r>
  </si>
  <si>
    <t>6050</t>
  </si>
  <si>
    <t>Попередження аварій та запобігання техногенним катастрофам у житлово-комунальному господарстві та на інших аварійних об'єктах комунальної власності</t>
  </si>
  <si>
    <t>Капітальний ремонт каналізаційного колектору Ду 800 мм за адресою: Одеська область, Одеський район, м.Чорноморськ, вул.1 Травня (частково) - парк Молодіжний</t>
  </si>
  <si>
    <t>7370</t>
  </si>
  <si>
    <t>0490</t>
  </si>
  <si>
    <t>Реалізація інших заходів щодо соціально-економічного розвитку територій</t>
  </si>
  <si>
    <t>Будівництво паркової зони біля головної КНС в м.Чорноморськ. Проектні роботи.</t>
  </si>
  <si>
    <t>Будівництво автобусної зупинки біля Малодолинської ЗОШ по вул.Зелена, 2 в с.Малодолинське, м.Чорноморськ, Одеського району Одеської області. Коригування</t>
  </si>
  <si>
    <t>1517640</t>
  </si>
  <si>
    <t>7640</t>
  </si>
  <si>
    <t>0470</t>
  </si>
  <si>
    <t>Заходи з енергозбереження</t>
  </si>
  <si>
    <t xml:space="preserve">Капітальний ремонт з заміною вікон та заходами з енергозбереження в будівлі поліклініки КНП "Чорноморська лікарня" ЧМР, за адресою: вул. 1 Травня, буд.1, м.Чорноморськ, Одеського району, Одеської області </t>
  </si>
  <si>
    <t xml:space="preserve">Капітальний ремонт з заміною вікон та заходами з енергозбереження в будівлі КНП "Чорноморська лікарня" ЧМР, за адресою: вул. Віталія Шума, буд.4, м.Чорноморськ, Одеського району, Одеської області </t>
  </si>
  <si>
    <r>
      <t xml:space="preserve">Капітальний ремонт (заміна вікон) в багатоквартирному будинку за адресою: м.Чорноморськ, </t>
    </r>
    <r>
      <rPr>
        <sz val="14"/>
        <color indexed="8"/>
        <rFont val="Times New Roman"/>
        <family val="1"/>
        <charset val="204"/>
      </rPr>
      <t>проспект Миру, 3</t>
    </r>
  </si>
  <si>
    <r>
      <t xml:space="preserve">Капітальний ремонт (заміна вікон) в багатоквартирному будинку за адресою: м.Чорноморськ, </t>
    </r>
    <r>
      <rPr>
        <sz val="14"/>
        <color indexed="8"/>
        <rFont val="Times New Roman"/>
        <family val="1"/>
        <charset val="204"/>
      </rPr>
      <t>проспект Миру, 3а</t>
    </r>
  </si>
  <si>
    <r>
      <t xml:space="preserve">Капітальний ремонт (заміна вікон) в багатоквартирному будинку за адресою: м.Чорноморськ, </t>
    </r>
    <r>
      <rPr>
        <sz val="14"/>
        <color indexed="8"/>
        <rFont val="Times New Roman"/>
        <family val="1"/>
        <charset val="204"/>
      </rPr>
      <t>проспект Миру, 5а</t>
    </r>
  </si>
  <si>
    <r>
      <t xml:space="preserve">Капітальний ремонт (заміна вікон) в багатоквартирному будинку за адресою: м.Чорноморськ, </t>
    </r>
    <r>
      <rPr>
        <sz val="14"/>
        <color indexed="8"/>
        <rFont val="Times New Roman"/>
        <family val="1"/>
        <charset val="204"/>
      </rPr>
      <t>проспект Миру, 7</t>
    </r>
  </si>
  <si>
    <t>1518110</t>
  </si>
  <si>
    <t xml:space="preserve">Капітальний ремонт системи протипожежного захисту будівлі поліклініки № 1 з вбудованою захисною спорудою цивільного захисту (цивільної оборони) сховище обліковий № 57620. розташованої за адресою: вул.1 Травня, буд.1 м.Чорноморськ, Одеської області (інв.номер № 101310011) </t>
  </si>
  <si>
    <t>Капітальний ремонт системи пожежної сигналізації, системи керування евакуюванням, системи централізованого пожежного спостерігання  будинку побуту "Райдуга" за адресою: Одеська область, Одеський район, м.Чорноморськ,вул.1-го Травня буд.3</t>
  </si>
  <si>
    <t>Капітальний ремонт підвального приміщення будівлі КНП "Чорноморська лікарня" Чорноморської міської ради Одеського району Одеської області, з улаштуванням під найпростіше укриття, за адресою: Одеська область, м.Чорноморськ, вул.Віталія Шума, 4, літ.А</t>
  </si>
  <si>
    <t>Міська цільова програма зміцнення законності, безпеки та порядку на території Чорноморської міської територіальної громади "Безпечне місто Чорноморськ" на 2023-2024 роки</t>
  </si>
  <si>
    <t>Міська цільова програма протидії злочинності на території Чорноморської міської територіальної громади на 2024 рік</t>
  </si>
  <si>
    <t>Реконструкція системи забезпечення медичним киснем лікарняних ліжок частини приміщень акушерського відділення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 м. Чорноморськ, вул. Віталія Шума, буд. 4, літ. "А"</t>
  </si>
  <si>
    <t>0217350</t>
  </si>
  <si>
    <t>7350</t>
  </si>
  <si>
    <t>0443</t>
  </si>
  <si>
    <t>Розроблення схем планування та забудови територій (містобудівної документації)</t>
  </si>
  <si>
    <t>Капітальний ремонт будівельних та огороджувальних конструкцій закладу дошкільної освіти (ясла-садок) № 12 "Мальва", розташованого за адресою: Одеська область, Одеський район, місто Чорноморськ, вулиця 1 Травня, 11-А</t>
  </si>
  <si>
    <t>0611291</t>
  </si>
  <si>
    <t>1291</t>
  </si>
  <si>
    <t>0990</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</si>
  <si>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</si>
  <si>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Розроблення детального плану частини території 13-го мікрорайону м. Чорноморська Одеського району Одеської області загальною площею 1,5 га для будівництва багатоповерхового житлового будинку</t>
  </si>
  <si>
    <t>Міська цільова соціальна програма розвитку цивільного захисту Чорноморської міської територіальної громади на 2021-2025 роки</t>
  </si>
  <si>
    <t>1210160</t>
  </si>
  <si>
    <t>0160</t>
  </si>
  <si>
    <t>Керівництво і управління у відповідній сфері у містах (місті Києві), селищах, селах, територіальних громадах</t>
  </si>
  <si>
    <t>0111</t>
  </si>
  <si>
    <t>0212111</t>
  </si>
  <si>
    <t>2111</t>
  </si>
  <si>
    <t>0726</t>
  </si>
  <si>
    <t xml:space="preserve"> Первинна медична допомога населенню, що надається центрами первинної медичної (медико-санітарної) допомоги</t>
  </si>
  <si>
    <t>3719770</t>
  </si>
  <si>
    <t>9770</t>
  </si>
  <si>
    <t>Інші субвенції з місцевого бюджету</t>
  </si>
  <si>
    <t>0218210</t>
  </si>
  <si>
    <t>8210</t>
  </si>
  <si>
    <t>Муніципальні формування з охорони громадського порядку</t>
  </si>
  <si>
    <t>1216013</t>
  </si>
  <si>
    <t>Придбання насосних станцій підвищеного тиску</t>
  </si>
  <si>
    <t>1218110</t>
  </si>
  <si>
    <t>Капітальний ремонт покрівлі будівлі  Пункту Незламності (ЦТП № 57) за адресою: вул.Паркова, буд.14-В, м.Чорноморськ Одеського району Одеської області</t>
  </si>
  <si>
    <t xml:space="preserve">                                                                           до  рішення Чорноморської міської ради </t>
  </si>
  <si>
    <t xml:space="preserve">                                                                          "Додаток 5</t>
  </si>
  <si>
    <t xml:space="preserve">                                                                           до рішення Чорноморської міської ради </t>
  </si>
  <si>
    <t xml:space="preserve">                                                                           від  22.12.2023  № 522 - VIII"</t>
  </si>
  <si>
    <t xml:space="preserve">                                                                           Додаток 5</t>
  </si>
  <si>
    <t>Реконструкція системи пожежної сигналізації (СПС), системи оповіщення про пожежу та управління евакуацією людей (Технічне переоснащення системи протипожежного захисту) Малодолинського закладу загальної середньої освіти Чорноморської міської ради Одеського району Одеської області за адресою: Україна, Одеська область, с.Малодолинське, вул.Зелена, 2</t>
  </si>
  <si>
    <t>0800000</t>
  </si>
  <si>
    <t>0810000</t>
  </si>
  <si>
    <t>Управління соціальної політики Чорноморської  міської ради  Одеського району Одеської області</t>
  </si>
  <si>
    <t>0813221</t>
  </si>
  <si>
    <t>0813223</t>
  </si>
  <si>
    <t>Грошова компенсація за належні для отримання жилі приміщення для сімей осіб, визначених пунктами 2 - 5 частини першої статті 10-1 Закону України "Про статус ветеранів війни, гарантії їх соціального захисту", для осіб з інвалідністю I - II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11 - 14 частини другої статті 7 Закону України "Про статус ветеранів війни, гарантії їх соціального захисту", та які потребують поліпшення житлових умов</t>
  </si>
  <si>
    <t>Грошова компенсація за належні для отримання жилі приміщення для сімей учасників бойових дій на території інших держав, визначених у абзаці першому пункту 1 статті 10 Закону України "Про статус ветеранів війни, гарантії їх соціального захисту", для осіб з інвалідністю I-II групи з числа учасників бойових дій на території інших держав, інвалідність яких настала внаслідок поранення, контузії, каліцтва або захворювання, пов'язаних з перебуванням у цих державах, визначених пунктом 7 частини другої статті 7 Закону України "Про статус ветеранів війни, гарантії їх соціального захисту", та які потребують поліпшення житлових умов</t>
  </si>
  <si>
    <t>3221</t>
  </si>
  <si>
    <t>3223</t>
  </si>
  <si>
    <t>1218761</t>
  </si>
  <si>
    <t>8761</t>
  </si>
  <si>
    <t>0540</t>
  </si>
  <si>
    <t>Заходи із запобігання та ліквідації наслідків надзвичайної ситуації внаслідок стихійного лиха за рахунок коштів резервного фонду місцевого бюджету</t>
  </si>
  <si>
    <t>Капітальний ремонт вентиляції (Найпростішого укриття)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</si>
  <si>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Капітальний ремонт підвального приміщення з пристосуванням під СПП з властивостями ПРУ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</si>
  <si>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Капітальний ремонт  стилобатної частини підвального поверху з улаштуванням заходів  гідроізоляції в найпростішому укритті Чорноморського ліцею № 6, розташованого за адресою: місто Чорноморськ, вулиця Спортивна, 3А</t>
  </si>
  <si>
    <t>Капітальний ремонт фасаду житлового будинку за адресою: Одеська область, Одеський район, м.Чорноморськ, вул.Паркова, 22-А (ОСББ "Паркова - 22-А")</t>
  </si>
  <si>
    <t>Виготовлення проектно-кошторисної документації по об'єкту "Капітальний ремонт (заміна) ліфту пасажирського для лікувально-профілактичних установ, реєстраційний № 6342, у будівлі стаціонару літ."А", встановленого біля відділення анестезіології з палатами інтенсивної терапії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t>
  </si>
  <si>
    <r>
      <t>Виготовлення проектно-кошторисної документації по об'єкту "К</t>
    </r>
    <r>
      <rPr>
        <sz val="14"/>
        <color indexed="8"/>
        <rFont val="Times New Roman"/>
        <family val="1"/>
        <charset val="204"/>
      </rPr>
      <t>апітальний ремонт (заміна) ліфту пасажирського для лікувально-профілактичних установ, реєстраційний № 6379, у будівлі стаціонару літ."А", встановленого біля акушерського відділення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t>
    </r>
  </si>
  <si>
    <t>Виготовлення проектно-кошторисної документації по об'єкту "Капітальний ремонт приміщень поліклініки на 3-му поверсі за адресою: Одеська область, Одеський район, м.Чорноморськ, вул.1 Травня, 1"</t>
  </si>
  <si>
    <r>
      <t xml:space="preserve">доходів
</t>
    </r>
    <r>
      <rPr>
        <b/>
        <sz val="12"/>
        <rFont val="Times New Roman"/>
        <family val="1"/>
        <charset val="204"/>
      </rPr>
      <t>33010100 / 
41053900 (для УКБ)</t>
    </r>
  </si>
  <si>
    <t>субв.41053900</t>
  </si>
  <si>
    <t xml:space="preserve">                                                                           від                   2024  №              - VIII</t>
  </si>
  <si>
    <t>Заходи, пов'язані із підготовкою та проведенням позачергових місцевих виборів, за рахунок коштів резервного фонду місцевого бюджету</t>
  </si>
  <si>
    <t>8773</t>
  </si>
  <si>
    <t>1218773</t>
  </si>
  <si>
    <t>Капітальний ремонт світлофорного об'єкту за адресою: Одеська область, Одеський район, м.Чорноморськ, перехрестя доріг М27, Т1641 та Т1620 в бік вул.Перемоги</t>
  </si>
  <si>
    <t>Капітальний ремонт покрівлі житлового багатоквартирного будинку № 20 по вул.Парусна, м.Чорноморськ</t>
  </si>
  <si>
    <t>Збільшення електропотужностей для 13-го мікрорайону міста Чорноморськ, Одеської області</t>
  </si>
</sst>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0"/>
      <name val="Arial Cyr"/>
      <charset val="204"/>
    </font>
    <font>
      <b/>
      <sz val="14"/>
      <name val="Times New Roman"/>
      <family val="1"/>
      <charset val="204"/>
    </font>
    <font>
      <sz val="14"/>
      <name val="Times New Roman"/>
      <family val="1"/>
      <charset val="204"/>
    </font>
    <font>
      <sz val="16"/>
      <name val="Times New Roman"/>
      <family val="1"/>
      <charset val="204"/>
    </font>
    <font>
      <sz val="11"/>
      <color indexed="8"/>
      <name val="Calibri"/>
      <family val="2"/>
      <charset val="204"/>
    </font>
    <font>
      <b/>
      <sz val="16"/>
      <name val="Times New Roman"/>
      <family val="1"/>
      <charset val="204"/>
    </font>
    <font>
      <sz val="12"/>
      <name val="Times New Roman"/>
      <family val="1"/>
      <charset val="204"/>
    </font>
    <font>
      <sz val="8"/>
      <name val="Arial Cyr"/>
      <charset val="204"/>
    </font>
    <font>
      <sz val="11"/>
      <color theme="1"/>
      <name val="Calibri"/>
      <family val="2"/>
      <charset val="204"/>
      <scheme val="minor"/>
    </font>
    <font>
      <sz val="14"/>
      <name val="Times New Roman"/>
      <family val="1"/>
    </font>
    <font>
      <i/>
      <sz val="14"/>
      <name val="Times New Roman"/>
      <family val="1"/>
      <charset val="204"/>
    </font>
    <font>
      <sz val="12"/>
      <name val="Arial Cyr"/>
      <charset val="204"/>
    </font>
    <font>
      <b/>
      <vertAlign val="superscript"/>
      <sz val="8"/>
      <name val="Times New Roman"/>
      <family val="1"/>
      <charset val="204"/>
    </font>
    <font>
      <u/>
      <sz val="14"/>
      <name val="Times New Roman"/>
      <family val="1"/>
      <charset val="204"/>
    </font>
    <font>
      <sz val="14"/>
      <color theme="1"/>
      <name val="Times New Roman"/>
      <family val="1"/>
      <charset val="204"/>
    </font>
    <font>
      <b/>
      <sz val="12"/>
      <name val="Times New Roman"/>
      <family val="1"/>
      <charset val="204"/>
    </font>
    <font>
      <i/>
      <sz val="14"/>
      <color theme="1"/>
      <name val="Times New Roman"/>
      <family val="1"/>
      <charset val="204"/>
    </font>
    <font>
      <sz val="10"/>
      <color rgb="FF000000"/>
      <name val="Arimo"/>
    </font>
    <font>
      <sz val="10"/>
      <name val="Arial"/>
      <family val="2"/>
      <charset val="204"/>
    </font>
    <font>
      <sz val="14"/>
      <color indexed="8"/>
      <name val="Times New Roman"/>
      <family val="1"/>
      <charset val="204"/>
    </font>
    <font>
      <sz val="12"/>
      <color theme="1"/>
      <name val="Times New Roman"/>
      <family val="1"/>
      <charset val="204"/>
    </font>
    <font>
      <sz val="10"/>
      <color indexed="8"/>
      <name val="Arial"/>
      <family val="2"/>
      <charset val="204"/>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0" fontId="4" fillId="0" borderId="0"/>
    <xf numFmtId="0" fontId="4" fillId="0" borderId="0"/>
    <xf numFmtId="0" fontId="4" fillId="0" borderId="0"/>
    <xf numFmtId="0" fontId="4" fillId="0" borderId="0"/>
    <xf numFmtId="0" fontId="8" fillId="0" borderId="0"/>
    <xf numFmtId="0" fontId="4" fillId="0" borderId="0"/>
    <xf numFmtId="0" fontId="17" fillId="0" borderId="0"/>
    <xf numFmtId="0" fontId="18" fillId="0" borderId="0"/>
    <xf numFmtId="0" fontId="4" fillId="0" borderId="0"/>
    <xf numFmtId="0" fontId="21" fillId="0" borderId="0"/>
  </cellStyleXfs>
  <cellXfs count="89">
    <xf numFmtId="0" fontId="0" fillId="0" borderId="0" xfId="0"/>
    <xf numFmtId="4" fontId="2" fillId="2" borderId="0" xfId="0" applyNumberFormat="1" applyFont="1" applyFill="1"/>
    <xf numFmtId="0" fontId="1" fillId="2" borderId="1" xfId="0" applyFont="1" applyFill="1" applyBorder="1"/>
    <xf numFmtId="0" fontId="3" fillId="2" borderId="0" xfId="0" applyFont="1" applyFill="1"/>
    <xf numFmtId="49" fontId="2" fillId="2" borderId="0" xfId="0" applyNumberFormat="1" applyFont="1" applyFill="1" applyAlignment="1">
      <alignment horizontal="center"/>
    </xf>
    <xf numFmtId="0" fontId="2" fillId="2" borderId="0" xfId="0" applyFont="1" applyFill="1"/>
    <xf numFmtId="0" fontId="2" fillId="2" borderId="0" xfId="0" applyFont="1" applyFill="1" applyAlignment="1">
      <alignment horizontal="left" vertical="center"/>
    </xf>
    <xf numFmtId="0" fontId="3" fillId="2" borderId="0" xfId="0" applyFont="1" applyFill="1" applyAlignment="1">
      <alignment horizontal="center"/>
    </xf>
    <xf numFmtId="0" fontId="5" fillId="2" borderId="0" xfId="0" applyFont="1" applyFill="1"/>
    <xf numFmtId="0" fontId="5" fillId="2" borderId="0" xfId="0" applyFont="1" applyFill="1" applyAlignment="1">
      <alignment horizontal="left" vertical="center"/>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0" xfId="0" applyFont="1" applyFill="1" applyAlignment="1">
      <alignment horizontal="center"/>
    </xf>
    <xf numFmtId="0" fontId="1" fillId="2" borderId="1" xfId="0" applyFont="1" applyFill="1" applyBorder="1" applyAlignment="1">
      <alignment horizontal="left" wrapText="1"/>
    </xf>
    <xf numFmtId="0" fontId="2" fillId="2" borderId="0" xfId="0" applyFont="1" applyFill="1" applyAlignment="1">
      <alignment horizontal="right" vertical="center" wrapText="1"/>
    </xf>
    <xf numFmtId="4" fontId="2" fillId="2" borderId="0" xfId="0" applyNumberFormat="1" applyFont="1" applyFill="1" applyAlignment="1">
      <alignment horizontal="center"/>
    </xf>
    <xf numFmtId="0" fontId="6" fillId="2" borderId="0" xfId="0" applyFont="1" applyFill="1"/>
    <xf numFmtId="0" fontId="2" fillId="2" borderId="1" xfId="0" applyFont="1" applyFill="1" applyBorder="1" applyAlignment="1">
      <alignment horizontal="left" vertical="center" wrapText="1"/>
    </xf>
    <xf numFmtId="49" fontId="2" fillId="2" borderId="1" xfId="0" applyNumberFormat="1" applyFont="1" applyFill="1" applyBorder="1" applyAlignment="1">
      <alignment horizontal="center"/>
    </xf>
    <xf numFmtId="49" fontId="1" fillId="2" borderId="1" xfId="0" applyNumberFormat="1" applyFont="1" applyFill="1" applyBorder="1" applyAlignment="1">
      <alignment horizontal="center"/>
    </xf>
    <xf numFmtId="49" fontId="2" fillId="2" borderId="1" xfId="0" applyNumberFormat="1" applyFont="1" applyFill="1" applyBorder="1" applyAlignment="1">
      <alignment horizontal="center" vertical="center"/>
    </xf>
    <xf numFmtId="0" fontId="9" fillId="2" borderId="0" xfId="0" applyFont="1" applyFill="1"/>
    <xf numFmtId="4" fontId="1" fillId="2" borderId="1" xfId="0" applyNumberFormat="1" applyFont="1" applyFill="1" applyBorder="1" applyAlignment="1">
      <alignment horizontal="center" vertical="center" wrapText="1"/>
    </xf>
    <xf numFmtId="0" fontId="12" fillId="0" borderId="0" xfId="0" applyFont="1"/>
    <xf numFmtId="0" fontId="10" fillId="2" borderId="0" xfId="0" applyFont="1" applyFill="1"/>
    <xf numFmtId="49" fontId="2" fillId="2" borderId="1" xfId="0" applyNumberFormat="1" applyFont="1" applyFill="1" applyBorder="1" applyAlignment="1">
      <alignment horizontal="center" vertical="center" wrapText="1"/>
    </xf>
    <xf numFmtId="49" fontId="10" fillId="2" borderId="1" xfId="0" applyNumberFormat="1" applyFont="1" applyFill="1" applyBorder="1" applyAlignment="1">
      <alignment horizontal="center" vertical="center"/>
    </xf>
    <xf numFmtId="0" fontId="14" fillId="2" borderId="1" xfId="0" quotePrefix="1" applyFont="1" applyFill="1" applyBorder="1" applyAlignment="1">
      <alignment vertical="center" wrapText="1"/>
    </xf>
    <xf numFmtId="4" fontId="2" fillId="2" borderId="1" xfId="0" applyNumberFormat="1" applyFont="1" applyFill="1" applyBorder="1" applyAlignment="1">
      <alignment horizontal="center" vertical="center" wrapText="1"/>
    </xf>
    <xf numFmtId="4" fontId="10" fillId="2" borderId="1" xfId="0" applyNumberFormat="1" applyFont="1" applyFill="1" applyBorder="1" applyAlignment="1">
      <alignment horizontal="center" vertical="center" wrapText="1"/>
    </xf>
    <xf numFmtId="0" fontId="16" fillId="2" borderId="1" xfId="0" quotePrefix="1" applyFont="1" applyFill="1" applyBorder="1" applyAlignment="1">
      <alignment vertical="center" wrapText="1"/>
    </xf>
    <xf numFmtId="0" fontId="16" fillId="2" borderId="1" xfId="0" applyFont="1" applyFill="1" applyBorder="1" applyAlignment="1">
      <alignment horizontal="center" vertical="center" wrapText="1"/>
    </xf>
    <xf numFmtId="4" fontId="1" fillId="2" borderId="1" xfId="0" applyNumberFormat="1" applyFont="1" applyFill="1" applyBorder="1" applyAlignment="1">
      <alignment horizontal="center" vertical="center"/>
    </xf>
    <xf numFmtId="49" fontId="14" fillId="2" borderId="1" xfId="0" applyNumberFormat="1" applyFont="1" applyFill="1" applyBorder="1" applyAlignment="1">
      <alignment horizontal="center" vertical="center" wrapText="1"/>
    </xf>
    <xf numFmtId="0" fontId="2" fillId="3" borderId="0" xfId="0" applyFont="1" applyFill="1"/>
    <xf numFmtId="0" fontId="6" fillId="3" borderId="0" xfId="0" applyFont="1" applyFill="1" applyAlignment="1">
      <alignment horizontal="right"/>
    </xf>
    <xf numFmtId="49" fontId="2" fillId="3" borderId="1" xfId="0" applyNumberFormat="1" applyFont="1" applyFill="1" applyBorder="1" applyAlignment="1">
      <alignment horizontal="center" vertical="center" wrapText="1"/>
    </xf>
    <xf numFmtId="4" fontId="1" fillId="3" borderId="1" xfId="0" applyNumberFormat="1" applyFont="1" applyFill="1" applyBorder="1" applyAlignment="1">
      <alignment horizontal="center" vertical="center" wrapText="1"/>
    </xf>
    <xf numFmtId="4" fontId="2" fillId="3" borderId="1" xfId="0" applyNumberFormat="1"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4" fontId="2" fillId="3" borderId="0" xfId="0" applyNumberFormat="1" applyFont="1" applyFill="1" applyAlignment="1">
      <alignment horizontal="center"/>
    </xf>
    <xf numFmtId="4" fontId="2" fillId="3" borderId="0" xfId="0" applyNumberFormat="1" applyFont="1" applyFill="1"/>
    <xf numFmtId="0" fontId="6" fillId="3" borderId="1" xfId="0" applyFont="1" applyFill="1" applyBorder="1" applyAlignment="1">
      <alignment horizontal="center" vertical="center" wrapText="1"/>
    </xf>
    <xf numFmtId="0" fontId="6" fillId="2" borderId="0" xfId="0" applyFont="1" applyFill="1" applyAlignment="1"/>
    <xf numFmtId="0" fontId="2" fillId="2" borderId="5" xfId="0" quotePrefix="1" applyFont="1" applyFill="1" applyBorder="1" applyAlignment="1">
      <alignment horizontal="left" vertical="center" wrapText="1"/>
    </xf>
    <xf numFmtId="49" fontId="1" fillId="2" borderId="1" xfId="0" applyNumberFormat="1" applyFont="1" applyFill="1" applyBorder="1" applyAlignment="1">
      <alignment horizontal="center" vertical="center"/>
    </xf>
    <xf numFmtId="0" fontId="14" fillId="2" borderId="1" xfId="0" applyFont="1" applyFill="1" applyBorder="1" applyAlignment="1">
      <alignment horizontal="center" vertical="center" wrapText="1"/>
    </xf>
    <xf numFmtId="0" fontId="14" fillId="2" borderId="1" xfId="0" quotePrefix="1" applyFont="1" applyFill="1" applyBorder="1" applyAlignment="1">
      <alignment horizontal="center" vertical="center" wrapText="1"/>
    </xf>
    <xf numFmtId="0" fontId="2" fillId="2" borderId="1" xfId="0" quotePrefix="1" applyFont="1" applyFill="1" applyBorder="1" applyAlignment="1">
      <alignment horizontal="left" vertical="center" wrapText="1"/>
    </xf>
    <xf numFmtId="0" fontId="10" fillId="2" borderId="5" xfId="0" quotePrefix="1" applyFont="1" applyFill="1" applyBorder="1" applyAlignment="1">
      <alignment horizontal="left" vertical="center" wrapText="1"/>
    </xf>
    <xf numFmtId="0" fontId="2" fillId="2" borderId="4" xfId="6" applyFont="1" applyFill="1" applyBorder="1" applyAlignment="1">
      <alignment horizontal="left" vertical="center" wrapText="1"/>
    </xf>
    <xf numFmtId="4" fontId="2" fillId="2" borderId="0" xfId="0" applyNumberFormat="1" applyFont="1" applyFill="1" applyAlignment="1">
      <alignment vertical="center"/>
    </xf>
    <xf numFmtId="0" fontId="2" fillId="2" borderId="0" xfId="0" applyFont="1" applyFill="1" applyAlignment="1">
      <alignment vertical="center"/>
    </xf>
    <xf numFmtId="0" fontId="2" fillId="2" borderId="1" xfId="6" applyFont="1" applyFill="1" applyBorder="1" applyAlignment="1">
      <alignment horizontal="center" vertical="center" wrapText="1"/>
    </xf>
    <xf numFmtId="0" fontId="2" fillId="2" borderId="1" xfId="6" applyFont="1" applyFill="1" applyBorder="1" applyAlignment="1">
      <alignment horizontal="left" vertical="center" wrapText="1"/>
    </xf>
    <xf numFmtId="0" fontId="14" fillId="2" borderId="4" xfId="0" quotePrefix="1" applyFont="1" applyFill="1" applyBorder="1" applyAlignment="1">
      <alignment vertical="center" wrapText="1"/>
    </xf>
    <xf numFmtId="0" fontId="2" fillId="0" borderId="1" xfId="0" quotePrefix="1" applyFont="1" applyFill="1" applyBorder="1" applyAlignment="1">
      <alignment vertical="center" wrapText="1"/>
    </xf>
    <xf numFmtId="0" fontId="2" fillId="2" borderId="1" xfId="0" quotePrefix="1" applyFont="1" applyFill="1" applyBorder="1" applyAlignment="1">
      <alignment vertical="center" wrapText="1"/>
    </xf>
    <xf numFmtId="4" fontId="10" fillId="2" borderId="1" xfId="0" applyNumberFormat="1" applyFont="1" applyFill="1" applyBorder="1" applyAlignment="1">
      <alignment horizontal="center" vertical="center"/>
    </xf>
    <xf numFmtId="4" fontId="2" fillId="2" borderId="1" xfId="0" applyNumberFormat="1" applyFont="1" applyFill="1" applyBorder="1" applyAlignment="1">
      <alignment horizontal="center" vertical="center"/>
    </xf>
    <xf numFmtId="0" fontId="14" fillId="0" borderId="1" xfId="0" applyFont="1" applyBorder="1" applyAlignment="1">
      <alignment vertical="center" wrapText="1"/>
    </xf>
    <xf numFmtId="4" fontId="10" fillId="0" borderId="1" xfId="0" applyNumberFormat="1"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49" fontId="16" fillId="2" borderId="1" xfId="0" applyNumberFormat="1" applyFont="1" applyFill="1" applyBorder="1" applyAlignment="1">
      <alignment horizontal="center" vertical="center" wrapText="1"/>
    </xf>
    <xf numFmtId="0" fontId="16" fillId="2" borderId="4" xfId="0" quotePrefix="1" applyFont="1" applyFill="1" applyBorder="1" applyAlignment="1">
      <alignment vertical="center" wrapText="1"/>
    </xf>
    <xf numFmtId="0" fontId="14" fillId="2" borderId="1" xfId="0" applyFont="1" applyFill="1" applyBorder="1" applyAlignment="1">
      <alignment vertical="center" wrapText="1"/>
    </xf>
    <xf numFmtId="3" fontId="2" fillId="2" borderId="0" xfId="0" applyNumberFormat="1" applyFont="1" applyFill="1"/>
    <xf numFmtId="0" fontId="2" fillId="2" borderId="5" xfId="6" applyFont="1" applyFill="1" applyBorder="1" applyAlignment="1">
      <alignment horizontal="left" vertical="center" wrapText="1"/>
    </xf>
    <xf numFmtId="49" fontId="14" fillId="2" borderId="1" xfId="0" quotePrefix="1" applyNumberFormat="1"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1" xfId="0" quotePrefix="1" applyFont="1" applyFill="1" applyBorder="1" applyAlignment="1">
      <alignment vertical="center" wrapText="1"/>
    </xf>
    <xf numFmtId="0" fontId="14" fillId="2" borderId="1" xfId="10" quotePrefix="1" applyFont="1" applyFill="1" applyBorder="1" applyAlignment="1">
      <alignment vertical="center" wrapText="1"/>
    </xf>
    <xf numFmtId="0" fontId="19" fillId="2" borderId="1" xfId="10" quotePrefix="1" applyFont="1" applyFill="1" applyBorder="1" applyAlignment="1">
      <alignment vertical="center" wrapText="1"/>
    </xf>
    <xf numFmtId="0" fontId="14" fillId="2" borderId="5" xfId="10" quotePrefix="1" applyFont="1" applyFill="1" applyBorder="1" applyAlignment="1">
      <alignment vertical="center" wrapText="1"/>
    </xf>
    <xf numFmtId="49" fontId="20" fillId="2" borderId="1" xfId="0" applyNumberFormat="1" applyFont="1" applyFill="1" applyBorder="1" applyAlignment="1">
      <alignment horizontal="center" vertical="center" wrapText="1"/>
    </xf>
    <xf numFmtId="0" fontId="10" fillId="2" borderId="0" xfId="0" applyFont="1" applyFill="1" applyAlignment="1">
      <alignment vertical="center"/>
    </xf>
    <xf numFmtId="0" fontId="1" fillId="2" borderId="4" xfId="6" applyFont="1" applyFill="1" applyBorder="1" applyAlignment="1">
      <alignment horizontal="center" wrapText="1"/>
    </xf>
    <xf numFmtId="0" fontId="1" fillId="2" borderId="5" xfId="6" applyFont="1" applyFill="1" applyBorder="1" applyAlignment="1">
      <alignment horizontal="center" wrapText="1"/>
    </xf>
    <xf numFmtId="0" fontId="20" fillId="0" borderId="4" xfId="10" applyFont="1" applyBorder="1" applyAlignment="1">
      <alignment horizontal="left" vertical="center" wrapText="1"/>
    </xf>
    <xf numFmtId="0" fontId="20" fillId="0" borderId="5" xfId="10" applyFont="1" applyBorder="1" applyAlignment="1">
      <alignment horizontal="left" vertical="center" wrapText="1"/>
    </xf>
    <xf numFmtId="0" fontId="13" fillId="2" borderId="0" xfId="0" applyFont="1" applyFill="1" applyAlignment="1">
      <alignment horizontal="center"/>
    </xf>
    <xf numFmtId="0" fontId="6" fillId="2" borderId="0" xfId="0" applyFont="1" applyFill="1" applyAlignment="1">
      <alignment horizontal="center" wrapText="1"/>
    </xf>
    <xf numFmtId="0" fontId="5" fillId="2" borderId="0" xfId="0" applyFont="1" applyFill="1" applyAlignment="1">
      <alignment horizontal="center" vertical="center" wrapText="1"/>
    </xf>
    <xf numFmtId="0" fontId="6" fillId="2" borderId="3" xfId="0" applyFont="1" applyFill="1" applyBorder="1" applyAlignment="1">
      <alignment horizontal="center" vertical="center" wrapText="1"/>
    </xf>
    <xf numFmtId="0" fontId="11" fillId="0" borderId="2" xfId="0" applyFont="1" applyBorder="1"/>
    <xf numFmtId="0" fontId="6" fillId="2"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 fillId="2" borderId="4" xfId="6" applyFont="1" applyFill="1" applyBorder="1" applyAlignment="1">
      <alignment horizontal="center" vertical="center" wrapText="1"/>
    </xf>
    <xf numFmtId="0" fontId="1" fillId="2" borderId="5" xfId="6" applyFont="1" applyFill="1" applyBorder="1" applyAlignment="1">
      <alignment horizontal="center" vertical="center" wrapText="1"/>
    </xf>
  </cellXfs>
  <cellStyles count="11">
    <cellStyle name="Excel Built-in Normal" xfId="9"/>
    <cellStyle name="Звичайний" xfId="0" builtinId="0"/>
    <cellStyle name="Обычный 10" xfId="7"/>
    <cellStyle name="Обычный 2" xfId="1"/>
    <cellStyle name="Обычный 3" xfId="2"/>
    <cellStyle name="Обычный 4" xfId="3"/>
    <cellStyle name="Обычный 5" xfId="4"/>
    <cellStyle name="Обычный 6" xfId="5"/>
    <cellStyle name="Обычный 7" xfId="8"/>
    <cellStyle name="Обычный 9" xfId="10"/>
    <cellStyle name="Обычный_дод 3" xfId="6"/>
  </cellStyles>
  <dxfs count="0"/>
  <tableStyles count="0" defaultTableStyle="TableStyleMedium9" defaultPivotStyle="PivotStyleLight16"/>
  <colors>
    <mruColors>
      <color rgb="FF06036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sheetData/>
  <phoneticPr fontId="7"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6"/>
  <sheetViews>
    <sheetView tabSelected="1" view="pageBreakPreview" topLeftCell="A96" zoomScale="70" zoomScaleNormal="100" zoomScaleSheetLayoutView="70" workbookViewId="0">
      <selection activeCell="E96" sqref="E96"/>
    </sheetView>
  </sheetViews>
  <sheetFormatPr defaultColWidth="9.109375" defaultRowHeight="18"/>
  <cols>
    <col min="1" max="1" width="17.109375" style="12" customWidth="1"/>
    <col min="2" max="2" width="13.33203125" style="5" customWidth="1"/>
    <col min="3" max="3" width="15.33203125" style="5" customWidth="1"/>
    <col min="4" max="4" width="38.33203125" style="5" customWidth="1"/>
    <col min="5" max="5" width="67.33203125" style="6" customWidth="1"/>
    <col min="6" max="6" width="18.88671875" style="5" customWidth="1"/>
    <col min="7" max="9" width="18.88671875" style="34" hidden="1" customWidth="1"/>
    <col min="10" max="10" width="19.88671875" style="5" hidden="1" customWidth="1"/>
    <col min="11" max="11" width="18.77734375" style="5" customWidth="1"/>
    <col min="12" max="12" width="15.33203125" style="5" bestFit="1" customWidth="1"/>
    <col min="13" max="16384" width="9.109375" style="5"/>
  </cols>
  <sheetData>
    <row r="1" spans="1:11">
      <c r="E1" s="43" t="s">
        <v>173</v>
      </c>
    </row>
    <row r="2" spans="1:11">
      <c r="E2" s="43" t="s">
        <v>169</v>
      </c>
    </row>
    <row r="3" spans="1:11">
      <c r="E3" s="43" t="s">
        <v>197</v>
      </c>
    </row>
    <row r="5" spans="1:11">
      <c r="E5" s="43" t="s">
        <v>170</v>
      </c>
      <c r="F5" s="43"/>
    </row>
    <row r="6" spans="1:11">
      <c r="E6" s="43" t="s">
        <v>171</v>
      </c>
      <c r="F6" s="43"/>
    </row>
    <row r="7" spans="1:11">
      <c r="E7" s="43" t="s">
        <v>172</v>
      </c>
      <c r="F7" s="43"/>
    </row>
    <row r="8" spans="1:11">
      <c r="A8" s="80">
        <v>1558900000</v>
      </c>
      <c r="B8" s="80"/>
    </row>
    <row r="9" spans="1:11">
      <c r="A9" s="81" t="s">
        <v>6</v>
      </c>
      <c r="B9" s="81"/>
      <c r="D9" s="12"/>
    </row>
    <row r="10" spans="1:11" s="3" customFormat="1" ht="28.95" customHeight="1">
      <c r="A10" s="82" t="s">
        <v>22</v>
      </c>
      <c r="B10" s="82"/>
      <c r="C10" s="82"/>
      <c r="D10" s="82"/>
      <c r="E10" s="82"/>
      <c r="F10" s="82"/>
      <c r="G10" s="82"/>
      <c r="H10" s="82"/>
      <c r="I10" s="82"/>
    </row>
    <row r="11" spans="1:11" s="3" customFormat="1" ht="21">
      <c r="A11" s="7"/>
      <c r="D11" s="8"/>
      <c r="E11" s="9"/>
      <c r="F11" s="8"/>
      <c r="G11" s="35" t="s">
        <v>2</v>
      </c>
      <c r="H11" s="35"/>
      <c r="I11" s="35"/>
    </row>
    <row r="12" spans="1:11" s="16" customFormat="1" ht="15.6" customHeight="1">
      <c r="A12" s="83" t="s">
        <v>3</v>
      </c>
      <c r="B12" s="83" t="s">
        <v>4</v>
      </c>
      <c r="C12" s="83" t="s">
        <v>1</v>
      </c>
      <c r="D12" s="83" t="s">
        <v>5</v>
      </c>
      <c r="E12" s="83" t="s">
        <v>17</v>
      </c>
      <c r="F12" s="83" t="s">
        <v>45</v>
      </c>
      <c r="G12" s="86" t="s">
        <v>11</v>
      </c>
      <c r="H12" s="86"/>
      <c r="I12" s="86"/>
    </row>
    <row r="13" spans="1:11" s="16" customFormat="1" ht="99.6" customHeight="1">
      <c r="A13" s="84"/>
      <c r="B13" s="84"/>
      <c r="C13" s="84"/>
      <c r="D13" s="85"/>
      <c r="E13" s="85"/>
      <c r="F13" s="85"/>
      <c r="G13" s="42" t="s">
        <v>12</v>
      </c>
      <c r="H13" s="42" t="s">
        <v>13</v>
      </c>
      <c r="I13" s="42" t="s">
        <v>195</v>
      </c>
    </row>
    <row r="14" spans="1:11">
      <c r="A14" s="10">
        <v>1</v>
      </c>
      <c r="B14" s="10">
        <v>2</v>
      </c>
      <c r="C14" s="10">
        <v>3</v>
      </c>
      <c r="D14" s="11">
        <v>4</v>
      </c>
      <c r="E14" s="11">
        <v>5</v>
      </c>
      <c r="F14" s="11">
        <v>6</v>
      </c>
      <c r="G14" s="36" t="s">
        <v>18</v>
      </c>
      <c r="H14" s="36" t="s">
        <v>19</v>
      </c>
      <c r="I14" s="36" t="s">
        <v>20</v>
      </c>
    </row>
    <row r="15" spans="1:11" ht="18.75" customHeight="1">
      <c r="A15" s="19" t="s">
        <v>7</v>
      </c>
      <c r="B15" s="19"/>
      <c r="C15" s="19"/>
      <c r="D15" s="76" t="s">
        <v>9</v>
      </c>
      <c r="E15" s="77"/>
      <c r="F15" s="22">
        <f t="shared" ref="F15:I15" si="0">F16</f>
        <v>5208489</v>
      </c>
      <c r="G15" s="37">
        <f>G16</f>
        <v>5208489</v>
      </c>
      <c r="H15" s="37">
        <f t="shared" si="0"/>
        <v>0</v>
      </c>
      <c r="I15" s="37">
        <f t="shared" si="0"/>
        <v>0</v>
      </c>
      <c r="J15" s="1"/>
      <c r="K15" s="1"/>
    </row>
    <row r="16" spans="1:11" ht="18.75" customHeight="1">
      <c r="A16" s="19" t="s">
        <v>8</v>
      </c>
      <c r="B16" s="18"/>
      <c r="C16" s="18"/>
      <c r="D16" s="76" t="s">
        <v>9</v>
      </c>
      <c r="E16" s="77"/>
      <c r="F16" s="22">
        <f>F17+F24+F25+F26+F27</f>
        <v>5208489</v>
      </c>
      <c r="G16" s="22">
        <f>G17+G24+G25+G26+G27</f>
        <v>5208489</v>
      </c>
      <c r="H16" s="22">
        <f>H17+H24+H25+H26+H27</f>
        <v>0</v>
      </c>
      <c r="I16" s="22">
        <f>I17+I24+I25+I26+I27</f>
        <v>0</v>
      </c>
      <c r="J16" s="1"/>
    </row>
    <row r="17" spans="1:11" s="52" customFormat="1" ht="36">
      <c r="A17" s="20" t="s">
        <v>39</v>
      </c>
      <c r="B17" s="20" t="s">
        <v>40</v>
      </c>
      <c r="C17" s="20" t="s">
        <v>42</v>
      </c>
      <c r="D17" s="50" t="s">
        <v>41</v>
      </c>
      <c r="E17" s="17" t="s">
        <v>10</v>
      </c>
      <c r="F17" s="28">
        <f>SUM(F18:F23)</f>
        <v>2670690</v>
      </c>
      <c r="G17" s="28">
        <f>SUM(G18:G23)</f>
        <v>2670690</v>
      </c>
      <c r="H17" s="38"/>
      <c r="I17" s="38"/>
      <c r="J17" s="51"/>
    </row>
    <row r="18" spans="1:11" s="52" customFormat="1" ht="108">
      <c r="A18" s="20"/>
      <c r="B18" s="20"/>
      <c r="C18" s="20"/>
      <c r="D18" s="53"/>
      <c r="E18" s="54" t="s">
        <v>43</v>
      </c>
      <c r="F18" s="28">
        <v>334805</v>
      </c>
      <c r="G18" s="38">
        <v>334805</v>
      </c>
      <c r="H18" s="38"/>
      <c r="I18" s="38"/>
      <c r="J18" s="51"/>
    </row>
    <row r="19" spans="1:11" s="52" customFormat="1" ht="72">
      <c r="A19" s="20"/>
      <c r="B19" s="20"/>
      <c r="C19" s="20"/>
      <c r="D19" s="53"/>
      <c r="E19" s="54" t="s">
        <v>44</v>
      </c>
      <c r="F19" s="28">
        <f>1400000+700000</f>
        <v>2100000</v>
      </c>
      <c r="G19" s="38">
        <f>1400000+700000</f>
        <v>2100000</v>
      </c>
      <c r="H19" s="38"/>
      <c r="I19" s="38"/>
      <c r="J19" s="51"/>
    </row>
    <row r="20" spans="1:11" s="52" customFormat="1" ht="126">
      <c r="A20" s="20"/>
      <c r="B20" s="20"/>
      <c r="C20" s="20"/>
      <c r="D20" s="53"/>
      <c r="E20" s="67" t="s">
        <v>139</v>
      </c>
      <c r="F20" s="28">
        <v>66000</v>
      </c>
      <c r="G20" s="38">
        <v>66000</v>
      </c>
      <c r="H20" s="38"/>
      <c r="I20" s="38"/>
      <c r="J20" s="51"/>
    </row>
    <row r="21" spans="1:11" s="52" customFormat="1" ht="180">
      <c r="A21" s="20"/>
      <c r="B21" s="20"/>
      <c r="C21" s="20"/>
      <c r="D21" s="53"/>
      <c r="E21" s="72" t="s">
        <v>192</v>
      </c>
      <c r="F21" s="28">
        <v>47706</v>
      </c>
      <c r="G21" s="38">
        <v>47706</v>
      </c>
      <c r="H21" s="38"/>
      <c r="I21" s="38"/>
      <c r="J21" s="51"/>
    </row>
    <row r="22" spans="1:11" s="52" customFormat="1" ht="162">
      <c r="A22" s="20"/>
      <c r="B22" s="20"/>
      <c r="C22" s="20"/>
      <c r="D22" s="53"/>
      <c r="E22" s="71" t="s">
        <v>193</v>
      </c>
      <c r="F22" s="28">
        <v>47706</v>
      </c>
      <c r="G22" s="38">
        <v>47706</v>
      </c>
      <c r="H22" s="38"/>
      <c r="I22" s="38"/>
      <c r="J22" s="51"/>
    </row>
    <row r="23" spans="1:11" s="52" customFormat="1" ht="72">
      <c r="A23" s="20"/>
      <c r="B23" s="20"/>
      <c r="C23" s="20"/>
      <c r="D23" s="53"/>
      <c r="E23" s="73" t="s">
        <v>194</v>
      </c>
      <c r="F23" s="28">
        <v>74473</v>
      </c>
      <c r="G23" s="38">
        <v>74473</v>
      </c>
      <c r="H23" s="38"/>
      <c r="I23" s="38"/>
      <c r="J23" s="51"/>
    </row>
    <row r="24" spans="1:11" s="52" customFormat="1" ht="72">
      <c r="A24" s="20" t="s">
        <v>155</v>
      </c>
      <c r="B24" s="20" t="s">
        <v>156</v>
      </c>
      <c r="C24" s="20" t="s">
        <v>157</v>
      </c>
      <c r="D24" s="54" t="s">
        <v>158</v>
      </c>
      <c r="E24" s="67" t="s">
        <v>92</v>
      </c>
      <c r="F24" s="28">
        <f>1000000-36000</f>
        <v>964000</v>
      </c>
      <c r="G24" s="38">
        <f>1000000-36000</f>
        <v>964000</v>
      </c>
      <c r="H24" s="38"/>
      <c r="I24" s="38"/>
      <c r="J24" s="51"/>
    </row>
    <row r="25" spans="1:11" s="52" customFormat="1" ht="72">
      <c r="A25" s="20" t="s">
        <v>140</v>
      </c>
      <c r="B25" s="20" t="s">
        <v>141</v>
      </c>
      <c r="C25" s="33" t="s">
        <v>142</v>
      </c>
      <c r="D25" s="27" t="s">
        <v>143</v>
      </c>
      <c r="E25" s="67" t="s">
        <v>149</v>
      </c>
      <c r="F25" s="28">
        <v>260000</v>
      </c>
      <c r="G25" s="38">
        <v>260000</v>
      </c>
      <c r="H25" s="38"/>
      <c r="I25" s="38"/>
      <c r="J25" s="51"/>
    </row>
    <row r="26" spans="1:11" s="52" customFormat="1" ht="31.2">
      <c r="A26" s="20" t="s">
        <v>162</v>
      </c>
      <c r="B26" s="20" t="s">
        <v>163</v>
      </c>
      <c r="C26" s="69" t="s">
        <v>25</v>
      </c>
      <c r="D26" s="70" t="s">
        <v>164</v>
      </c>
      <c r="E26" s="67" t="s">
        <v>92</v>
      </c>
      <c r="F26" s="28">
        <v>37299</v>
      </c>
      <c r="G26" s="38">
        <v>37299</v>
      </c>
      <c r="H26" s="38"/>
      <c r="I26" s="38"/>
      <c r="J26" s="51"/>
    </row>
    <row r="27" spans="1:11" s="24" customFormat="1" ht="108">
      <c r="A27" s="20" t="s">
        <v>23</v>
      </c>
      <c r="B27" s="20" t="s">
        <v>24</v>
      </c>
      <c r="C27" s="33" t="s">
        <v>25</v>
      </c>
      <c r="D27" s="27" t="s">
        <v>26</v>
      </c>
      <c r="E27" s="44" t="s">
        <v>27</v>
      </c>
      <c r="F27" s="28">
        <v>1276500</v>
      </c>
      <c r="G27" s="38">
        <v>1276500</v>
      </c>
      <c r="H27" s="38"/>
      <c r="I27" s="38"/>
    </row>
    <row r="28" spans="1:11" ht="18.75" customHeight="1">
      <c r="A28" s="19" t="s">
        <v>47</v>
      </c>
      <c r="B28" s="19"/>
      <c r="C28" s="19"/>
      <c r="D28" s="76" t="s">
        <v>48</v>
      </c>
      <c r="E28" s="77"/>
      <c r="F28" s="22">
        <f t="shared" ref="F28:I28" si="1">F29</f>
        <v>14188472.359999999</v>
      </c>
      <c r="G28" s="37">
        <f>G29</f>
        <v>14188472.359999999</v>
      </c>
      <c r="H28" s="37">
        <f t="shared" si="1"/>
        <v>0</v>
      </c>
      <c r="I28" s="37">
        <f t="shared" si="1"/>
        <v>0</v>
      </c>
      <c r="J28" s="1"/>
      <c r="K28" s="1"/>
    </row>
    <row r="29" spans="1:11" ht="18.75" customHeight="1">
      <c r="A29" s="19" t="s">
        <v>46</v>
      </c>
      <c r="B29" s="18"/>
      <c r="C29" s="18"/>
      <c r="D29" s="76" t="s">
        <v>48</v>
      </c>
      <c r="E29" s="77"/>
      <c r="F29" s="22">
        <f>F30+F36+F41+F42</f>
        <v>14188472.359999999</v>
      </c>
      <c r="G29" s="22">
        <f t="shared" ref="G29:I29" si="2">G30+G36+G41+G42</f>
        <v>14188472.359999999</v>
      </c>
      <c r="H29" s="22">
        <f t="shared" si="2"/>
        <v>0</v>
      </c>
      <c r="I29" s="22">
        <f t="shared" si="2"/>
        <v>0</v>
      </c>
      <c r="J29" s="1"/>
    </row>
    <row r="30" spans="1:11" s="52" customFormat="1">
      <c r="A30" s="20" t="s">
        <v>49</v>
      </c>
      <c r="B30" s="20" t="s">
        <v>50</v>
      </c>
      <c r="C30" s="20" t="s">
        <v>52</v>
      </c>
      <c r="D30" s="50" t="s">
        <v>51</v>
      </c>
      <c r="E30" s="17" t="s">
        <v>10</v>
      </c>
      <c r="F30" s="28">
        <f>SUM(F31:F35)</f>
        <v>3908713</v>
      </c>
      <c r="G30" s="28">
        <f>SUM(G31:G35)</f>
        <v>3908713</v>
      </c>
      <c r="H30" s="38"/>
      <c r="I30" s="38"/>
      <c r="J30" s="51"/>
    </row>
    <row r="31" spans="1:11" s="24" customFormat="1" ht="72">
      <c r="A31" s="20"/>
      <c r="B31" s="20"/>
      <c r="C31" s="33"/>
      <c r="D31" s="55"/>
      <c r="E31" s="56" t="s">
        <v>54</v>
      </c>
      <c r="F31" s="59">
        <v>1071430</v>
      </c>
      <c r="G31" s="59">
        <v>1071430</v>
      </c>
      <c r="H31" s="38"/>
      <c r="I31" s="38"/>
    </row>
    <row r="32" spans="1:11" s="24" customFormat="1" ht="72">
      <c r="A32" s="20"/>
      <c r="B32" s="20"/>
      <c r="C32" s="33"/>
      <c r="D32" s="55"/>
      <c r="E32" s="56" t="s">
        <v>55</v>
      </c>
      <c r="F32" s="59">
        <v>1100000</v>
      </c>
      <c r="G32" s="59">
        <v>1100000</v>
      </c>
      <c r="H32" s="38"/>
      <c r="I32" s="38"/>
    </row>
    <row r="33" spans="1:11" s="24" customFormat="1" ht="72">
      <c r="A33" s="20"/>
      <c r="B33" s="20"/>
      <c r="C33" s="33"/>
      <c r="D33" s="55"/>
      <c r="E33" s="57" t="s">
        <v>56</v>
      </c>
      <c r="F33" s="59">
        <v>200000</v>
      </c>
      <c r="G33" s="59">
        <v>200000</v>
      </c>
      <c r="H33" s="38"/>
      <c r="I33" s="38"/>
    </row>
    <row r="34" spans="1:11" s="24" customFormat="1" ht="72">
      <c r="A34" s="20"/>
      <c r="B34" s="20"/>
      <c r="C34" s="33"/>
      <c r="D34" s="55"/>
      <c r="E34" s="56" t="s">
        <v>53</v>
      </c>
      <c r="F34" s="59">
        <v>1250000</v>
      </c>
      <c r="G34" s="59">
        <v>1250000</v>
      </c>
      <c r="H34" s="38"/>
      <c r="I34" s="38"/>
    </row>
    <row r="35" spans="1:11" s="24" customFormat="1" ht="90">
      <c r="A35" s="20"/>
      <c r="B35" s="20"/>
      <c r="C35" s="33"/>
      <c r="D35" s="55"/>
      <c r="E35" s="56" t="s">
        <v>144</v>
      </c>
      <c r="F35" s="59">
        <v>287283</v>
      </c>
      <c r="G35" s="59">
        <v>287283</v>
      </c>
      <c r="H35" s="38"/>
      <c r="I35" s="38"/>
    </row>
    <row r="36" spans="1:11" s="52" customFormat="1" ht="72">
      <c r="A36" s="20" t="s">
        <v>57</v>
      </c>
      <c r="B36" s="20" t="s">
        <v>58</v>
      </c>
      <c r="C36" s="20" t="s">
        <v>59</v>
      </c>
      <c r="D36" s="50" t="s">
        <v>60</v>
      </c>
      <c r="E36" s="17" t="s">
        <v>10</v>
      </c>
      <c r="F36" s="28">
        <f>SUM(F37:F40)</f>
        <v>3974770</v>
      </c>
      <c r="G36" s="28">
        <f>SUM(G37:G40)</f>
        <v>3974770</v>
      </c>
      <c r="H36" s="38"/>
      <c r="I36" s="38"/>
      <c r="J36" s="51"/>
    </row>
    <row r="37" spans="1:11" s="24" customFormat="1" ht="54">
      <c r="A37" s="20"/>
      <c r="B37" s="20"/>
      <c r="C37" s="33"/>
      <c r="D37" s="55"/>
      <c r="E37" s="48" t="s">
        <v>61</v>
      </c>
      <c r="F37" s="59">
        <v>1173330</v>
      </c>
      <c r="G37" s="59">
        <v>1173330</v>
      </c>
      <c r="H37" s="38"/>
      <c r="I37" s="38"/>
    </row>
    <row r="38" spans="1:11" s="24" customFormat="1" ht="54">
      <c r="A38" s="20"/>
      <c r="B38" s="20"/>
      <c r="C38" s="33"/>
      <c r="D38" s="55"/>
      <c r="E38" s="48" t="s">
        <v>62</v>
      </c>
      <c r="F38" s="59">
        <v>888180</v>
      </c>
      <c r="G38" s="59">
        <v>888180</v>
      </c>
      <c r="H38" s="38"/>
      <c r="I38" s="38"/>
    </row>
    <row r="39" spans="1:11" s="24" customFormat="1" ht="54">
      <c r="A39" s="20"/>
      <c r="B39" s="20"/>
      <c r="C39" s="33"/>
      <c r="D39" s="55"/>
      <c r="E39" s="48" t="s">
        <v>63</v>
      </c>
      <c r="F39" s="59">
        <v>193260</v>
      </c>
      <c r="G39" s="59">
        <v>193260</v>
      </c>
      <c r="H39" s="38"/>
      <c r="I39" s="38"/>
    </row>
    <row r="40" spans="1:11" s="24" customFormat="1" ht="126">
      <c r="A40" s="20"/>
      <c r="B40" s="20"/>
      <c r="C40" s="33"/>
      <c r="D40" s="55"/>
      <c r="E40" s="48" t="s">
        <v>174</v>
      </c>
      <c r="F40" s="59">
        <v>1720000</v>
      </c>
      <c r="G40" s="59">
        <v>1720000</v>
      </c>
      <c r="H40" s="38"/>
      <c r="I40" s="38"/>
    </row>
    <row r="41" spans="1:11" s="24" customFormat="1" ht="180">
      <c r="A41" s="20" t="s">
        <v>145</v>
      </c>
      <c r="B41" s="20" t="s">
        <v>146</v>
      </c>
      <c r="C41" s="20" t="s">
        <v>147</v>
      </c>
      <c r="D41" s="27" t="s">
        <v>148</v>
      </c>
      <c r="E41" s="48" t="s">
        <v>92</v>
      </c>
      <c r="F41" s="59">
        <v>656964</v>
      </c>
      <c r="G41" s="59">
        <v>656964</v>
      </c>
      <c r="H41" s="38"/>
      <c r="I41" s="38"/>
    </row>
    <row r="42" spans="1:11" s="24" customFormat="1" ht="54">
      <c r="A42" s="20" t="s">
        <v>64</v>
      </c>
      <c r="B42" s="20" t="s">
        <v>65</v>
      </c>
      <c r="C42" s="33" t="s">
        <v>67</v>
      </c>
      <c r="D42" s="55" t="s">
        <v>66</v>
      </c>
      <c r="E42" s="17" t="s">
        <v>10</v>
      </c>
      <c r="F42" s="28">
        <f>SUM(F43:F45)</f>
        <v>5648025.3600000003</v>
      </c>
      <c r="G42" s="28">
        <f>SUM(G43:G45)</f>
        <v>5648025.3600000003</v>
      </c>
      <c r="H42" s="38"/>
      <c r="I42" s="38"/>
    </row>
    <row r="43" spans="1:11" s="24" customFormat="1" ht="120.75" customHeight="1">
      <c r="A43" s="20"/>
      <c r="B43" s="20"/>
      <c r="C43" s="33"/>
      <c r="D43" s="55"/>
      <c r="E43" s="48" t="s">
        <v>189</v>
      </c>
      <c r="F43" s="59">
        <f>1400000+383680+1822017</f>
        <v>3605697</v>
      </c>
      <c r="G43" s="59">
        <f>1400000+383680+1822017</f>
        <v>3605697</v>
      </c>
      <c r="H43" s="38"/>
      <c r="I43" s="38"/>
    </row>
    <row r="44" spans="1:11" s="24" customFormat="1" ht="90">
      <c r="A44" s="20"/>
      <c r="B44" s="20"/>
      <c r="C44" s="33"/>
      <c r="D44" s="55"/>
      <c r="E44" s="48" t="s">
        <v>188</v>
      </c>
      <c r="F44" s="59">
        <f>900000+306196+667364</f>
        <v>1873560</v>
      </c>
      <c r="G44" s="59">
        <f>900000+306196+667364</f>
        <v>1873560</v>
      </c>
      <c r="H44" s="38"/>
      <c r="I44" s="38"/>
    </row>
    <row r="45" spans="1:11" s="24" customFormat="1" ht="90">
      <c r="A45" s="20"/>
      <c r="B45" s="20"/>
      <c r="C45" s="33"/>
      <c r="D45" s="55"/>
      <c r="E45" s="48" t="s">
        <v>190</v>
      </c>
      <c r="F45" s="59">
        <v>168768.36</v>
      </c>
      <c r="G45" s="59">
        <v>168768.36</v>
      </c>
      <c r="H45" s="38"/>
      <c r="I45" s="38"/>
    </row>
    <row r="46" spans="1:11" ht="36.6" customHeight="1">
      <c r="A46" s="19" t="s">
        <v>175</v>
      </c>
      <c r="B46" s="19"/>
      <c r="C46" s="19"/>
      <c r="D46" s="76" t="s">
        <v>177</v>
      </c>
      <c r="E46" s="77"/>
      <c r="F46" s="22">
        <f t="shared" ref="F46:I46" si="3">F47</f>
        <v>6603847</v>
      </c>
      <c r="G46" s="37">
        <f>G47</f>
        <v>6603847</v>
      </c>
      <c r="H46" s="37">
        <f t="shared" si="3"/>
        <v>0</v>
      </c>
      <c r="I46" s="37">
        <f t="shared" si="3"/>
        <v>0</v>
      </c>
      <c r="J46" s="1"/>
      <c r="K46" s="1"/>
    </row>
    <row r="47" spans="1:11" ht="36.6" customHeight="1">
      <c r="A47" s="19" t="s">
        <v>176</v>
      </c>
      <c r="B47" s="18"/>
      <c r="C47" s="18"/>
      <c r="D47" s="76" t="s">
        <v>177</v>
      </c>
      <c r="E47" s="77"/>
      <c r="F47" s="22">
        <f>F48+F49</f>
        <v>6603847</v>
      </c>
      <c r="G47" s="22">
        <f>G48+G49</f>
        <v>6603847</v>
      </c>
      <c r="H47" s="22">
        <f t="shared" ref="H47:I47" si="4">H48+H49</f>
        <v>0</v>
      </c>
      <c r="I47" s="22">
        <f t="shared" si="4"/>
        <v>0</v>
      </c>
      <c r="J47" s="1"/>
    </row>
    <row r="48" spans="1:11" s="24" customFormat="1" ht="159" customHeight="1">
      <c r="A48" s="20" t="s">
        <v>178</v>
      </c>
      <c r="B48" s="20" t="s">
        <v>182</v>
      </c>
      <c r="C48" s="69">
        <v>1060</v>
      </c>
      <c r="D48" s="78" t="s">
        <v>180</v>
      </c>
      <c r="E48" s="79"/>
      <c r="F48" s="59">
        <v>1859158</v>
      </c>
      <c r="G48" s="59">
        <v>1859158</v>
      </c>
      <c r="H48" s="38"/>
      <c r="I48" s="38"/>
    </row>
    <row r="49" spans="1:11" s="24" customFormat="1" ht="107.4" customHeight="1">
      <c r="A49" s="20" t="s">
        <v>179</v>
      </c>
      <c r="B49" s="20" t="s">
        <v>183</v>
      </c>
      <c r="C49" s="69">
        <v>1060</v>
      </c>
      <c r="D49" s="78" t="s">
        <v>181</v>
      </c>
      <c r="E49" s="79"/>
      <c r="F49" s="59">
        <v>4744689</v>
      </c>
      <c r="G49" s="59">
        <v>4744689</v>
      </c>
      <c r="H49" s="38"/>
      <c r="I49" s="38"/>
    </row>
    <row r="50" spans="1:11" ht="36.6" customHeight="1">
      <c r="A50" s="19" t="s">
        <v>68</v>
      </c>
      <c r="B50" s="19"/>
      <c r="C50" s="19"/>
      <c r="D50" s="76" t="s">
        <v>70</v>
      </c>
      <c r="E50" s="77"/>
      <c r="F50" s="22">
        <f t="shared" ref="F50:I50" si="5">F51</f>
        <v>7968896</v>
      </c>
      <c r="G50" s="37">
        <f>G51</f>
        <v>7968896</v>
      </c>
      <c r="H50" s="37">
        <f t="shared" si="5"/>
        <v>0</v>
      </c>
      <c r="I50" s="37">
        <f t="shared" si="5"/>
        <v>0</v>
      </c>
      <c r="J50" s="1"/>
      <c r="K50" s="1"/>
    </row>
    <row r="51" spans="1:11" ht="36.6" customHeight="1">
      <c r="A51" s="19" t="s">
        <v>69</v>
      </c>
      <c r="B51" s="18"/>
      <c r="C51" s="18"/>
      <c r="D51" s="76" t="s">
        <v>70</v>
      </c>
      <c r="E51" s="77"/>
      <c r="F51" s="22">
        <f>F52+F53+F66+F67+F70+F72+F73+F74</f>
        <v>7968896</v>
      </c>
      <c r="G51" s="22">
        <f t="shared" ref="G51:I51" si="6">G52+G53+G66+G67+G70+G72+G73+G74</f>
        <v>7968896</v>
      </c>
      <c r="H51" s="22">
        <f t="shared" si="6"/>
        <v>0</v>
      </c>
      <c r="I51" s="22">
        <f t="shared" si="6"/>
        <v>0</v>
      </c>
      <c r="J51" s="1"/>
    </row>
    <row r="52" spans="1:11" s="24" customFormat="1" ht="72">
      <c r="A52" s="20" t="s">
        <v>151</v>
      </c>
      <c r="B52" s="20" t="s">
        <v>152</v>
      </c>
      <c r="C52" s="33" t="s">
        <v>154</v>
      </c>
      <c r="D52" s="55" t="s">
        <v>153</v>
      </c>
      <c r="E52" s="17" t="s">
        <v>92</v>
      </c>
      <c r="F52" s="59">
        <v>36000</v>
      </c>
      <c r="G52" s="59">
        <v>36000</v>
      </c>
      <c r="H52" s="38"/>
      <c r="I52" s="38"/>
    </row>
    <row r="53" spans="1:11" s="24" customFormat="1" ht="54">
      <c r="A53" s="20" t="s">
        <v>71</v>
      </c>
      <c r="B53" s="20" t="s">
        <v>16</v>
      </c>
      <c r="C53" s="33" t="s">
        <v>14</v>
      </c>
      <c r="D53" s="55" t="s">
        <v>15</v>
      </c>
      <c r="E53" s="17" t="s">
        <v>10</v>
      </c>
      <c r="F53" s="59">
        <f>F54+F58+F59+F60+F61+F62+F63+F64+F65</f>
        <v>4029487</v>
      </c>
      <c r="G53" s="59">
        <f>G54+G58+G59+G60+G61+G62+G63+G64+G65</f>
        <v>4029487</v>
      </c>
      <c r="H53" s="38"/>
      <c r="I53" s="38"/>
    </row>
    <row r="54" spans="1:11" s="24" customFormat="1" ht="90">
      <c r="A54" s="20"/>
      <c r="B54" s="20"/>
      <c r="C54" s="33"/>
      <c r="D54" s="55"/>
      <c r="E54" s="27" t="s">
        <v>72</v>
      </c>
      <c r="F54" s="28">
        <f t="shared" ref="F54:G54" si="7">F55+F56+F57</f>
        <v>3044185</v>
      </c>
      <c r="G54" s="28">
        <f t="shared" si="7"/>
        <v>3044185</v>
      </c>
      <c r="H54" s="38"/>
      <c r="I54" s="38"/>
    </row>
    <row r="55" spans="1:11" s="24" customFormat="1" ht="72">
      <c r="A55" s="20"/>
      <c r="B55" s="20"/>
      <c r="C55" s="33"/>
      <c r="D55" s="55"/>
      <c r="E55" s="30" t="s">
        <v>191</v>
      </c>
      <c r="F55" s="61">
        <v>973214</v>
      </c>
      <c r="G55" s="61">
        <v>973214</v>
      </c>
      <c r="H55" s="38"/>
      <c r="I55" s="38"/>
    </row>
    <row r="56" spans="1:11" s="24" customFormat="1" ht="72">
      <c r="A56" s="20"/>
      <c r="B56" s="20"/>
      <c r="C56" s="33"/>
      <c r="D56" s="55"/>
      <c r="E56" s="30" t="s">
        <v>73</v>
      </c>
      <c r="F56" s="61">
        <v>1878462</v>
      </c>
      <c r="G56" s="61">
        <v>1878462</v>
      </c>
      <c r="H56" s="38"/>
      <c r="I56" s="38"/>
    </row>
    <row r="57" spans="1:11" s="24" customFormat="1" ht="72">
      <c r="A57" s="20"/>
      <c r="B57" s="20"/>
      <c r="C57" s="33"/>
      <c r="D57" s="55"/>
      <c r="E57" s="30" t="s">
        <v>74</v>
      </c>
      <c r="F57" s="61">
        <v>192509</v>
      </c>
      <c r="G57" s="61">
        <v>192509</v>
      </c>
      <c r="H57" s="38"/>
      <c r="I57" s="38"/>
    </row>
    <row r="58" spans="1:11" s="24" customFormat="1" ht="180">
      <c r="A58" s="20"/>
      <c r="B58" s="20"/>
      <c r="C58" s="33"/>
      <c r="D58" s="55"/>
      <c r="E58" s="27" t="s">
        <v>75</v>
      </c>
      <c r="F58" s="62">
        <f>158368.14+0.86</f>
        <v>158369</v>
      </c>
      <c r="G58" s="62">
        <f>158368.14+0.86</f>
        <v>158369</v>
      </c>
      <c r="H58" s="38"/>
      <c r="I58" s="38"/>
    </row>
    <row r="59" spans="1:11" s="24" customFormat="1" ht="180">
      <c r="A59" s="20"/>
      <c r="B59" s="20"/>
      <c r="C59" s="33"/>
      <c r="D59" s="55"/>
      <c r="E59" s="27" t="s">
        <v>76</v>
      </c>
      <c r="F59" s="62">
        <f>166805.43+0.57</f>
        <v>166806</v>
      </c>
      <c r="G59" s="62">
        <f>166805.43+0.57</f>
        <v>166806</v>
      </c>
      <c r="H59" s="38"/>
      <c r="I59" s="38"/>
    </row>
    <row r="60" spans="1:11" s="24" customFormat="1" ht="72">
      <c r="A60" s="20"/>
      <c r="B60" s="20"/>
      <c r="C60" s="33"/>
      <c r="D60" s="55"/>
      <c r="E60" s="60" t="s">
        <v>77</v>
      </c>
      <c r="F60" s="62">
        <v>182708</v>
      </c>
      <c r="G60" s="62">
        <v>182708</v>
      </c>
      <c r="H60" s="38"/>
      <c r="I60" s="38"/>
    </row>
    <row r="61" spans="1:11" s="24" customFormat="1" ht="72">
      <c r="A61" s="20"/>
      <c r="B61" s="20"/>
      <c r="C61" s="33"/>
      <c r="D61" s="55"/>
      <c r="E61" s="27" t="s">
        <v>78</v>
      </c>
      <c r="F61" s="62">
        <v>13964</v>
      </c>
      <c r="G61" s="62">
        <v>13964</v>
      </c>
      <c r="H61" s="38"/>
      <c r="I61" s="38"/>
    </row>
    <row r="62" spans="1:11" s="24" customFormat="1" ht="72">
      <c r="A62" s="20"/>
      <c r="B62" s="20"/>
      <c r="C62" s="33"/>
      <c r="D62" s="55"/>
      <c r="E62" s="60" t="s">
        <v>79</v>
      </c>
      <c r="F62" s="62">
        <v>151219</v>
      </c>
      <c r="G62" s="62">
        <v>151219</v>
      </c>
      <c r="H62" s="38"/>
      <c r="I62" s="38"/>
    </row>
    <row r="63" spans="1:11" s="24" customFormat="1" ht="72">
      <c r="A63" s="20"/>
      <c r="B63" s="20"/>
      <c r="C63" s="33"/>
      <c r="D63" s="55"/>
      <c r="E63" s="60" t="s">
        <v>80</v>
      </c>
      <c r="F63" s="62">
        <v>151219</v>
      </c>
      <c r="G63" s="62">
        <v>151219</v>
      </c>
      <c r="H63" s="38"/>
      <c r="I63" s="38"/>
    </row>
    <row r="64" spans="1:11" s="24" customFormat="1" ht="72">
      <c r="A64" s="20"/>
      <c r="B64" s="20"/>
      <c r="C64" s="33"/>
      <c r="D64" s="55"/>
      <c r="E64" s="27" t="s">
        <v>81</v>
      </c>
      <c r="F64" s="62">
        <v>13964</v>
      </c>
      <c r="G64" s="62">
        <v>13964</v>
      </c>
      <c r="H64" s="38"/>
      <c r="I64" s="38"/>
    </row>
    <row r="65" spans="1:11" s="24" customFormat="1" ht="72">
      <c r="A65" s="20"/>
      <c r="B65" s="20"/>
      <c r="C65" s="33"/>
      <c r="D65" s="55"/>
      <c r="E65" s="60" t="s">
        <v>82</v>
      </c>
      <c r="F65" s="62">
        <v>147053</v>
      </c>
      <c r="G65" s="62">
        <v>147053</v>
      </c>
      <c r="H65" s="38"/>
      <c r="I65" s="38"/>
    </row>
    <row r="66" spans="1:11" s="24" customFormat="1" ht="54">
      <c r="A66" s="20" t="s">
        <v>165</v>
      </c>
      <c r="B66" s="20" t="s">
        <v>99</v>
      </c>
      <c r="C66" s="33" t="s">
        <v>86</v>
      </c>
      <c r="D66" s="55" t="s">
        <v>100</v>
      </c>
      <c r="E66" s="60" t="s">
        <v>166</v>
      </c>
      <c r="F66" s="62">
        <v>1244281</v>
      </c>
      <c r="G66" s="62">
        <v>1244281</v>
      </c>
      <c r="H66" s="38"/>
      <c r="I66" s="38"/>
    </row>
    <row r="67" spans="1:11" s="24" customFormat="1" ht="36">
      <c r="A67" s="20" t="s">
        <v>83</v>
      </c>
      <c r="B67" s="20" t="s">
        <v>84</v>
      </c>
      <c r="C67" s="33" t="s">
        <v>86</v>
      </c>
      <c r="D67" s="55" t="s">
        <v>85</v>
      </c>
      <c r="E67" s="17" t="s">
        <v>10</v>
      </c>
      <c r="F67" s="59">
        <f>F68</f>
        <v>495000</v>
      </c>
      <c r="G67" s="59">
        <f>G68</f>
        <v>495000</v>
      </c>
      <c r="H67" s="38"/>
      <c r="I67" s="38"/>
    </row>
    <row r="68" spans="1:11" s="24" customFormat="1" ht="90">
      <c r="A68" s="20"/>
      <c r="B68" s="20"/>
      <c r="C68" s="33"/>
      <c r="D68" s="55"/>
      <c r="E68" s="27" t="s">
        <v>72</v>
      </c>
      <c r="F68" s="59">
        <v>495000</v>
      </c>
      <c r="G68" s="59">
        <v>495000</v>
      </c>
      <c r="H68" s="38"/>
      <c r="I68" s="38"/>
    </row>
    <row r="69" spans="1:11" s="24" customFormat="1" ht="72">
      <c r="A69" s="26"/>
      <c r="B69" s="26"/>
      <c r="C69" s="63"/>
      <c r="D69" s="64"/>
      <c r="E69" s="30" t="s">
        <v>87</v>
      </c>
      <c r="F69" s="58">
        <v>495000</v>
      </c>
      <c r="G69" s="58">
        <v>495000</v>
      </c>
      <c r="H69" s="39"/>
      <c r="I69" s="39"/>
    </row>
    <row r="70" spans="1:11" s="24" customFormat="1" ht="36">
      <c r="A70" s="20" t="s">
        <v>88</v>
      </c>
      <c r="B70" s="20" t="s">
        <v>89</v>
      </c>
      <c r="C70" s="33" t="s">
        <v>86</v>
      </c>
      <c r="D70" s="55" t="s">
        <v>91</v>
      </c>
      <c r="E70" s="17" t="s">
        <v>10</v>
      </c>
      <c r="F70" s="59">
        <f>F71</f>
        <v>839500</v>
      </c>
      <c r="G70" s="59">
        <f>G71</f>
        <v>839500</v>
      </c>
      <c r="H70" s="38"/>
      <c r="I70" s="38"/>
    </row>
    <row r="71" spans="1:11" s="24" customFormat="1" ht="36">
      <c r="A71" s="20"/>
      <c r="B71" s="20"/>
      <c r="C71" s="33"/>
      <c r="D71" s="27"/>
      <c r="E71" s="48" t="s">
        <v>90</v>
      </c>
      <c r="F71" s="59">
        <v>839500</v>
      </c>
      <c r="G71" s="59">
        <v>839500</v>
      </c>
      <c r="H71" s="38"/>
      <c r="I71" s="38"/>
    </row>
    <row r="72" spans="1:11" s="24" customFormat="1" ht="54">
      <c r="A72" s="20" t="s">
        <v>167</v>
      </c>
      <c r="B72" s="20" t="s">
        <v>65</v>
      </c>
      <c r="C72" s="33" t="s">
        <v>67</v>
      </c>
      <c r="D72" s="27" t="s">
        <v>66</v>
      </c>
      <c r="E72" s="48" t="s">
        <v>168</v>
      </c>
      <c r="F72" s="59">
        <v>150000</v>
      </c>
      <c r="G72" s="59">
        <v>150000</v>
      </c>
      <c r="H72" s="28"/>
      <c r="I72" s="28"/>
    </row>
    <row r="73" spans="1:11" s="24" customFormat="1" ht="78">
      <c r="A73" s="20" t="s">
        <v>184</v>
      </c>
      <c r="B73" s="20" t="s">
        <v>185</v>
      </c>
      <c r="C73" s="74" t="s">
        <v>186</v>
      </c>
      <c r="D73" s="70" t="s">
        <v>187</v>
      </c>
      <c r="E73" s="70" t="s">
        <v>202</v>
      </c>
      <c r="F73" s="59">
        <v>674628</v>
      </c>
      <c r="G73" s="59">
        <v>674628</v>
      </c>
      <c r="H73" s="28"/>
      <c r="I73" s="28"/>
    </row>
    <row r="74" spans="1:11" s="24" customFormat="1" ht="62.4">
      <c r="A74" s="20" t="s">
        <v>200</v>
      </c>
      <c r="B74" s="20" t="s">
        <v>199</v>
      </c>
      <c r="C74" s="74" t="s">
        <v>152</v>
      </c>
      <c r="D74" s="70" t="s">
        <v>198</v>
      </c>
      <c r="E74" s="70" t="s">
        <v>201</v>
      </c>
      <c r="F74" s="59">
        <v>500000</v>
      </c>
      <c r="G74" s="59">
        <v>500000</v>
      </c>
      <c r="H74" s="28"/>
      <c r="I74" s="28"/>
    </row>
    <row r="75" spans="1:11" ht="36" customHeight="1">
      <c r="A75" s="19" t="s">
        <v>93</v>
      </c>
      <c r="B75" s="19"/>
      <c r="C75" s="19"/>
      <c r="D75" s="76" t="s">
        <v>95</v>
      </c>
      <c r="E75" s="77"/>
      <c r="F75" s="22">
        <f t="shared" ref="F75:I75" si="8">F76</f>
        <v>73914034</v>
      </c>
      <c r="G75" s="37">
        <f>G76</f>
        <v>68752134</v>
      </c>
      <c r="H75" s="37">
        <f t="shared" si="8"/>
        <v>362900</v>
      </c>
      <c r="I75" s="37">
        <f t="shared" si="8"/>
        <v>2799000</v>
      </c>
      <c r="J75" s="1"/>
      <c r="K75" s="1"/>
    </row>
    <row r="76" spans="1:11" ht="36.6" customHeight="1">
      <c r="A76" s="19" t="s">
        <v>94</v>
      </c>
      <c r="B76" s="18"/>
      <c r="C76" s="18"/>
      <c r="D76" s="76" t="s">
        <v>95</v>
      </c>
      <c r="E76" s="77"/>
      <c r="F76" s="22">
        <f>F77+F78+F79+F92+F94+F98+F105</f>
        <v>73914034</v>
      </c>
      <c r="G76" s="22">
        <f>G77+G78+G79+G92+G94+G98+G105</f>
        <v>68752134</v>
      </c>
      <c r="H76" s="22">
        <f>H77+H78+H79+H92+H94+H98+H105</f>
        <v>362900</v>
      </c>
      <c r="I76" s="22">
        <f>I77+I78+I79+I92+I94+I98+I105</f>
        <v>2799000</v>
      </c>
      <c r="J76" s="1"/>
    </row>
    <row r="77" spans="1:11" s="24" customFormat="1" ht="126">
      <c r="A77" s="20" t="s">
        <v>96</v>
      </c>
      <c r="B77" s="20" t="s">
        <v>40</v>
      </c>
      <c r="C77" s="33" t="s">
        <v>42</v>
      </c>
      <c r="D77" s="27" t="s">
        <v>41</v>
      </c>
      <c r="E77" s="48" t="s">
        <v>97</v>
      </c>
      <c r="F77" s="28">
        <f>1205627-30000</f>
        <v>1175627</v>
      </c>
      <c r="G77" s="38">
        <f>1205627-30000</f>
        <v>1175627</v>
      </c>
      <c r="H77" s="38"/>
      <c r="I77" s="38"/>
    </row>
    <row r="78" spans="1:11" s="24" customFormat="1" ht="54">
      <c r="A78" s="20" t="s">
        <v>98</v>
      </c>
      <c r="B78" s="20" t="s">
        <v>99</v>
      </c>
      <c r="C78" s="33" t="s">
        <v>86</v>
      </c>
      <c r="D78" s="27" t="s">
        <v>100</v>
      </c>
      <c r="E78" s="44" t="s">
        <v>101</v>
      </c>
      <c r="F78" s="28">
        <v>382750</v>
      </c>
      <c r="G78" s="38">
        <v>382750</v>
      </c>
      <c r="H78" s="38"/>
      <c r="I78" s="38"/>
    </row>
    <row r="79" spans="1:11" s="24" customFormat="1" ht="36">
      <c r="A79" s="20" t="s">
        <v>102</v>
      </c>
      <c r="B79" s="20" t="s">
        <v>84</v>
      </c>
      <c r="C79" s="33" t="s">
        <v>86</v>
      </c>
      <c r="D79" s="27" t="s">
        <v>85</v>
      </c>
      <c r="E79" s="17" t="s">
        <v>10</v>
      </c>
      <c r="F79" s="28">
        <f>SUM(F80:F91)</f>
        <v>23415217</v>
      </c>
      <c r="G79" s="28">
        <f>SUM(G80:G91)</f>
        <v>20616217</v>
      </c>
      <c r="H79" s="28">
        <f t="shared" ref="H79:I79" si="9">SUM(H80:H91)</f>
        <v>0</v>
      </c>
      <c r="I79" s="28">
        <f t="shared" si="9"/>
        <v>2799000</v>
      </c>
    </row>
    <row r="80" spans="1:11" s="24" customFormat="1" ht="54">
      <c r="A80" s="20"/>
      <c r="B80" s="20"/>
      <c r="C80" s="33"/>
      <c r="D80" s="55"/>
      <c r="E80" s="65" t="s">
        <v>104</v>
      </c>
      <c r="F80" s="28">
        <f>2056596.21+7494.74+0.05</f>
        <v>2064091</v>
      </c>
      <c r="G80" s="28">
        <f>2056596.21+7494.74+0.05</f>
        <v>2064091</v>
      </c>
      <c r="H80" s="38"/>
      <c r="I80" s="38"/>
    </row>
    <row r="81" spans="1:10" s="24" customFormat="1" ht="54">
      <c r="A81" s="20"/>
      <c r="B81" s="20"/>
      <c r="C81" s="33"/>
      <c r="D81" s="55"/>
      <c r="E81" s="65" t="s">
        <v>105</v>
      </c>
      <c r="F81" s="28">
        <f>1499167.78+4111.79+0.43</f>
        <v>1503280</v>
      </c>
      <c r="G81" s="28">
        <f>1499167.78+4111.79+0.43</f>
        <v>1503280</v>
      </c>
      <c r="H81" s="38"/>
      <c r="I81" s="38"/>
    </row>
    <row r="82" spans="1:10" s="24" customFormat="1" ht="36">
      <c r="A82" s="20"/>
      <c r="B82" s="20"/>
      <c r="C82" s="33"/>
      <c r="D82" s="55"/>
      <c r="E82" s="65" t="s">
        <v>106</v>
      </c>
      <c r="F82" s="62">
        <v>1100020</v>
      </c>
      <c r="G82" s="62">
        <v>1100020</v>
      </c>
      <c r="H82" s="38"/>
      <c r="I82" s="38"/>
    </row>
    <row r="83" spans="1:10" s="24" customFormat="1" ht="54">
      <c r="A83" s="20"/>
      <c r="B83" s="20"/>
      <c r="C83" s="33"/>
      <c r="D83" s="55"/>
      <c r="E83" s="65" t="s">
        <v>107</v>
      </c>
      <c r="F83" s="62">
        <f>38956.27+2126763.13+0.6</f>
        <v>2165720</v>
      </c>
      <c r="G83" s="62">
        <f>38956.27+2126763.13+0.6</f>
        <v>2165720</v>
      </c>
      <c r="H83" s="38"/>
      <c r="I83" s="38"/>
    </row>
    <row r="84" spans="1:10" s="24" customFormat="1" ht="54">
      <c r="A84" s="20"/>
      <c r="B84" s="20"/>
      <c r="C84" s="33"/>
      <c r="D84" s="55"/>
      <c r="E84" s="65" t="s">
        <v>108</v>
      </c>
      <c r="F84" s="62">
        <f>1971768.08+7494.74+0.18</f>
        <v>1979263</v>
      </c>
      <c r="G84" s="62">
        <f>1971768.08+7494.74+0.18</f>
        <v>1979263</v>
      </c>
      <c r="H84" s="38"/>
      <c r="I84" s="38"/>
    </row>
    <row r="85" spans="1:10" s="24" customFormat="1" ht="54">
      <c r="A85" s="20"/>
      <c r="B85" s="20"/>
      <c r="C85" s="33"/>
      <c r="D85" s="55"/>
      <c r="E85" s="65" t="s">
        <v>109</v>
      </c>
      <c r="F85" s="62">
        <f>1496810.5+4111.98+0.52</f>
        <v>1500923</v>
      </c>
      <c r="G85" s="62">
        <f>1496810.5+4111.98+0.52</f>
        <v>1500923</v>
      </c>
      <c r="H85" s="38"/>
      <c r="I85" s="38"/>
    </row>
    <row r="86" spans="1:10" s="24" customFormat="1" ht="54">
      <c r="A86" s="20"/>
      <c r="B86" s="20"/>
      <c r="C86" s="33"/>
      <c r="D86" s="55"/>
      <c r="E86" s="65" t="s">
        <v>110</v>
      </c>
      <c r="F86" s="62">
        <f>1496069.17+4111.98+0.85</f>
        <v>1500182</v>
      </c>
      <c r="G86" s="62">
        <f>1496069.17+4111.98+0.85</f>
        <v>1500182</v>
      </c>
      <c r="H86" s="38"/>
      <c r="I86" s="38"/>
    </row>
    <row r="87" spans="1:10" s="24" customFormat="1" ht="54">
      <c r="A87" s="20"/>
      <c r="B87" s="20"/>
      <c r="C87" s="33"/>
      <c r="D87" s="55"/>
      <c r="E87" s="65" t="s">
        <v>111</v>
      </c>
      <c r="F87" s="62">
        <f>1499053.98+4111.79+0.23</f>
        <v>1503166</v>
      </c>
      <c r="G87" s="62">
        <f>1499053.98+4111.79+0.23</f>
        <v>1503166</v>
      </c>
      <c r="H87" s="38"/>
      <c r="I87" s="38"/>
    </row>
    <row r="88" spans="1:10" s="24" customFormat="1" ht="54">
      <c r="A88" s="20"/>
      <c r="B88" s="20"/>
      <c r="C88" s="33"/>
      <c r="D88" s="55"/>
      <c r="E88" s="65" t="s">
        <v>112</v>
      </c>
      <c r="F88" s="62">
        <f>1444898.12+3747.36+0.52</f>
        <v>1448646.0000000002</v>
      </c>
      <c r="G88" s="62">
        <f>1444898.12+3747.36+0.52</f>
        <v>1448646.0000000002</v>
      </c>
      <c r="H88" s="38"/>
      <c r="I88" s="38"/>
    </row>
    <row r="89" spans="1:10" s="24" customFormat="1" ht="36">
      <c r="A89" s="20"/>
      <c r="B89" s="20"/>
      <c r="C89" s="33"/>
      <c r="D89" s="55"/>
      <c r="E89" s="65" t="s">
        <v>113</v>
      </c>
      <c r="F89" s="62">
        <v>1100020</v>
      </c>
      <c r="G89" s="62">
        <v>1100020</v>
      </c>
      <c r="H89" s="38"/>
      <c r="I89" s="38"/>
    </row>
    <row r="90" spans="1:10" s="24" customFormat="1" ht="54">
      <c r="A90" s="20"/>
      <c r="B90" s="20"/>
      <c r="C90" s="33"/>
      <c r="D90" s="55"/>
      <c r="E90" s="65" t="s">
        <v>114</v>
      </c>
      <c r="F90" s="62">
        <f>1449158.58+3747.36+0.06</f>
        <v>1452906.0000000002</v>
      </c>
      <c r="G90" s="62">
        <f>1449158.58+3747.36+0.06</f>
        <v>1452906.0000000002</v>
      </c>
      <c r="H90" s="38"/>
      <c r="I90" s="38"/>
    </row>
    <row r="91" spans="1:10" s="24" customFormat="1" ht="72">
      <c r="A91" s="20"/>
      <c r="B91" s="20"/>
      <c r="C91" s="33"/>
      <c r="D91" s="55"/>
      <c r="E91" s="27" t="s">
        <v>103</v>
      </c>
      <c r="F91" s="62">
        <f>6097000</f>
        <v>6097000</v>
      </c>
      <c r="G91" s="62">
        <f>6097000-2799000</f>
        <v>3298000</v>
      </c>
      <c r="H91" s="38"/>
      <c r="I91" s="38">
        <v>2799000</v>
      </c>
    </row>
    <row r="92" spans="1:10" s="24" customFormat="1" ht="108">
      <c r="A92" s="46">
        <v>1516050</v>
      </c>
      <c r="B92" s="33" t="s">
        <v>115</v>
      </c>
      <c r="C92" s="33" t="s">
        <v>86</v>
      </c>
      <c r="D92" s="27" t="s">
        <v>116</v>
      </c>
      <c r="E92" s="17" t="s">
        <v>10</v>
      </c>
      <c r="F92" s="62">
        <f>F93</f>
        <v>1194873</v>
      </c>
      <c r="G92" s="62">
        <f>G93</f>
        <v>1194873</v>
      </c>
      <c r="H92" s="38"/>
      <c r="I92" s="38"/>
    </row>
    <row r="93" spans="1:10" s="24" customFormat="1" ht="72">
      <c r="A93" s="20"/>
      <c r="B93" s="20"/>
      <c r="C93" s="33"/>
      <c r="D93" s="55"/>
      <c r="E93" s="60" t="s">
        <v>117</v>
      </c>
      <c r="F93" s="62">
        <v>1194873</v>
      </c>
      <c r="G93" s="62">
        <v>1194873</v>
      </c>
      <c r="H93" s="38"/>
      <c r="I93" s="38"/>
    </row>
    <row r="94" spans="1:10" s="24" customFormat="1" ht="54">
      <c r="A94" s="46">
        <v>1517370</v>
      </c>
      <c r="B94" s="33" t="s">
        <v>118</v>
      </c>
      <c r="C94" s="33" t="s">
        <v>119</v>
      </c>
      <c r="D94" s="27" t="s">
        <v>120</v>
      </c>
      <c r="E94" s="17" t="s">
        <v>10</v>
      </c>
      <c r="F94" s="62">
        <f>SUM(F95:F97)</f>
        <v>27740698</v>
      </c>
      <c r="G94" s="62">
        <f>SUM(G95:G97)</f>
        <v>25740698</v>
      </c>
      <c r="H94" s="38"/>
      <c r="I94" s="38"/>
    </row>
    <row r="95" spans="1:10" s="24" customFormat="1" ht="36">
      <c r="A95" s="20"/>
      <c r="B95" s="20"/>
      <c r="C95" s="33"/>
      <c r="D95" s="55"/>
      <c r="E95" s="65" t="s">
        <v>203</v>
      </c>
      <c r="F95" s="62">
        <f>7664771+2000000+17920251</f>
        <v>27585022</v>
      </c>
      <c r="G95" s="62">
        <f>7664771+17920251</f>
        <v>25585022</v>
      </c>
      <c r="H95" s="38"/>
      <c r="I95" s="38">
        <v>2000000</v>
      </c>
      <c r="J95" s="75" t="s">
        <v>196</v>
      </c>
    </row>
    <row r="96" spans="1:10" s="24" customFormat="1" ht="36">
      <c r="A96" s="20"/>
      <c r="B96" s="20"/>
      <c r="C96" s="33"/>
      <c r="D96" s="55"/>
      <c r="E96" s="65" t="s">
        <v>121</v>
      </c>
      <c r="F96" s="62">
        <v>37107</v>
      </c>
      <c r="G96" s="62">
        <v>37107</v>
      </c>
      <c r="H96" s="38"/>
      <c r="I96" s="38"/>
    </row>
    <row r="97" spans="1:9" s="24" customFormat="1" ht="54">
      <c r="A97" s="20"/>
      <c r="B97" s="20"/>
      <c r="C97" s="33"/>
      <c r="D97" s="55"/>
      <c r="E97" s="48" t="s">
        <v>122</v>
      </c>
      <c r="F97" s="62">
        <v>118569</v>
      </c>
      <c r="G97" s="62">
        <v>118569</v>
      </c>
      <c r="H97" s="38"/>
      <c r="I97" s="38"/>
    </row>
    <row r="98" spans="1:9" s="24" customFormat="1">
      <c r="A98" s="20" t="s">
        <v>123</v>
      </c>
      <c r="B98" s="20" t="s">
        <v>124</v>
      </c>
      <c r="C98" s="33" t="s">
        <v>125</v>
      </c>
      <c r="D98" s="27" t="s">
        <v>126</v>
      </c>
      <c r="E98" s="17" t="s">
        <v>10</v>
      </c>
      <c r="F98" s="62">
        <f>SUM(F99:F104)</f>
        <v>7720091</v>
      </c>
      <c r="G98" s="62">
        <f>SUM(G99:G104)</f>
        <v>7720091</v>
      </c>
      <c r="H98" s="38"/>
      <c r="I98" s="38"/>
    </row>
    <row r="99" spans="1:9" s="24" customFormat="1" ht="36">
      <c r="A99" s="20"/>
      <c r="B99" s="20"/>
      <c r="C99" s="33"/>
      <c r="D99" s="55"/>
      <c r="E99" s="27" t="s">
        <v>129</v>
      </c>
      <c r="F99" s="62">
        <v>15339</v>
      </c>
      <c r="G99" s="62">
        <v>15339</v>
      </c>
      <c r="H99" s="38"/>
      <c r="I99" s="38"/>
    </row>
    <row r="100" spans="1:9" s="24" customFormat="1" ht="36">
      <c r="A100" s="20"/>
      <c r="B100" s="20"/>
      <c r="C100" s="33"/>
      <c r="D100" s="55"/>
      <c r="E100" s="27" t="s">
        <v>130</v>
      </c>
      <c r="F100" s="62">
        <v>73574</v>
      </c>
      <c r="G100" s="62">
        <v>73574</v>
      </c>
      <c r="H100" s="38"/>
      <c r="I100" s="38"/>
    </row>
    <row r="101" spans="1:9" s="24" customFormat="1" ht="36">
      <c r="A101" s="20"/>
      <c r="B101" s="20"/>
      <c r="C101" s="33"/>
      <c r="D101" s="55"/>
      <c r="E101" s="27" t="s">
        <v>131</v>
      </c>
      <c r="F101" s="62">
        <v>14952</v>
      </c>
      <c r="G101" s="62">
        <v>14952</v>
      </c>
      <c r="H101" s="38"/>
      <c r="I101" s="38"/>
    </row>
    <row r="102" spans="1:9" s="24" customFormat="1" ht="36">
      <c r="A102" s="20"/>
      <c r="B102" s="20"/>
      <c r="C102" s="33"/>
      <c r="D102" s="55"/>
      <c r="E102" s="27" t="s">
        <v>132</v>
      </c>
      <c r="F102" s="62">
        <v>17357</v>
      </c>
      <c r="G102" s="62">
        <v>17357</v>
      </c>
      <c r="H102" s="38"/>
      <c r="I102" s="38"/>
    </row>
    <row r="103" spans="1:9" s="24" customFormat="1" ht="90">
      <c r="A103" s="20"/>
      <c r="B103" s="20"/>
      <c r="C103" s="33"/>
      <c r="D103" s="55"/>
      <c r="E103" s="65" t="s">
        <v>127</v>
      </c>
      <c r="F103" s="62">
        <v>4787741</v>
      </c>
      <c r="G103" s="62">
        <v>4787741</v>
      </c>
      <c r="H103" s="38"/>
      <c r="I103" s="38"/>
    </row>
    <row r="104" spans="1:9" s="24" customFormat="1" ht="72">
      <c r="A104" s="20"/>
      <c r="B104" s="20"/>
      <c r="C104" s="33"/>
      <c r="D104" s="55"/>
      <c r="E104" s="65" t="s">
        <v>128</v>
      </c>
      <c r="F104" s="62">
        <v>2811128</v>
      </c>
      <c r="G104" s="62">
        <v>2811128</v>
      </c>
      <c r="H104" s="38"/>
      <c r="I104" s="38"/>
    </row>
    <row r="105" spans="1:9" s="24" customFormat="1" ht="54">
      <c r="A105" s="20" t="s">
        <v>133</v>
      </c>
      <c r="B105" s="20" t="s">
        <v>65</v>
      </c>
      <c r="C105" s="33" t="s">
        <v>67</v>
      </c>
      <c r="D105" s="27" t="s">
        <v>66</v>
      </c>
      <c r="E105" s="17" t="s">
        <v>10</v>
      </c>
      <c r="F105" s="62">
        <f>SUM(F106:F108)</f>
        <v>12284778</v>
      </c>
      <c r="G105" s="62">
        <f t="shared" ref="G105:I105" si="10">SUM(G106:G108)</f>
        <v>11921878</v>
      </c>
      <c r="H105" s="62">
        <f t="shared" si="10"/>
        <v>362900</v>
      </c>
      <c r="I105" s="62">
        <f t="shared" si="10"/>
        <v>0</v>
      </c>
    </row>
    <row r="106" spans="1:9" s="24" customFormat="1" ht="108">
      <c r="A106" s="20"/>
      <c r="B106" s="20"/>
      <c r="C106" s="33"/>
      <c r="D106" s="55"/>
      <c r="E106" s="65" t="s">
        <v>134</v>
      </c>
      <c r="F106" s="28">
        <f>3707457-49000</f>
        <v>3658457</v>
      </c>
      <c r="G106" s="28">
        <f>3707457-49000</f>
        <v>3658457</v>
      </c>
      <c r="H106" s="38"/>
      <c r="I106" s="38"/>
    </row>
    <row r="107" spans="1:9" s="24" customFormat="1" ht="90">
      <c r="A107" s="20"/>
      <c r="B107" s="20"/>
      <c r="C107" s="33"/>
      <c r="D107" s="27"/>
      <c r="E107" s="65" t="s">
        <v>135</v>
      </c>
      <c r="F107" s="62">
        <v>1520477</v>
      </c>
      <c r="G107" s="62">
        <v>1520477</v>
      </c>
      <c r="H107" s="38"/>
      <c r="I107" s="38"/>
    </row>
    <row r="108" spans="1:9" s="24" customFormat="1" ht="90">
      <c r="A108" s="20"/>
      <c r="B108" s="20"/>
      <c r="C108" s="33"/>
      <c r="D108" s="27"/>
      <c r="E108" s="27" t="s">
        <v>136</v>
      </c>
      <c r="F108" s="62">
        <v>7105844</v>
      </c>
      <c r="G108" s="62">
        <f>2384785+4358159</f>
        <v>6742944</v>
      </c>
      <c r="H108" s="38">
        <v>362900</v>
      </c>
      <c r="I108" s="38"/>
    </row>
    <row r="109" spans="1:9" s="24" customFormat="1">
      <c r="A109" s="45" t="s">
        <v>28</v>
      </c>
      <c r="B109" s="20" t="s">
        <v>29</v>
      </c>
      <c r="C109" s="20" t="s">
        <v>29</v>
      </c>
      <c r="D109" s="87" t="s">
        <v>30</v>
      </c>
      <c r="E109" s="88"/>
      <c r="F109" s="22">
        <f>F110</f>
        <v>36602767</v>
      </c>
      <c r="G109" s="22">
        <f>G110</f>
        <v>36602767</v>
      </c>
      <c r="H109" s="39"/>
      <c r="I109" s="39"/>
    </row>
    <row r="110" spans="1:9" s="24" customFormat="1">
      <c r="A110" s="45" t="s">
        <v>31</v>
      </c>
      <c r="B110" s="20" t="s">
        <v>29</v>
      </c>
      <c r="C110" s="20" t="s">
        <v>29</v>
      </c>
      <c r="D110" s="87" t="s">
        <v>30</v>
      </c>
      <c r="E110" s="88"/>
      <c r="F110" s="22">
        <f>F111+F112</f>
        <v>36602767</v>
      </c>
      <c r="G110" s="22">
        <f>G111+G112</f>
        <v>36602767</v>
      </c>
      <c r="H110" s="39"/>
      <c r="I110" s="39"/>
    </row>
    <row r="111" spans="1:9" ht="72">
      <c r="A111" s="20" t="s">
        <v>159</v>
      </c>
      <c r="B111" s="46" t="s">
        <v>160</v>
      </c>
      <c r="C111" s="68" t="s">
        <v>34</v>
      </c>
      <c r="D111" s="48" t="s">
        <v>161</v>
      </c>
      <c r="E111" s="44" t="s">
        <v>137</v>
      </c>
      <c r="F111" s="28">
        <v>1800000</v>
      </c>
      <c r="G111" s="28">
        <v>1800000</v>
      </c>
      <c r="H111" s="38"/>
      <c r="I111" s="38"/>
    </row>
    <row r="112" spans="1:9" s="24" customFormat="1" ht="72">
      <c r="A112" s="20" t="s">
        <v>32</v>
      </c>
      <c r="B112" s="46" t="s">
        <v>33</v>
      </c>
      <c r="C112" s="47" t="s">
        <v>34</v>
      </c>
      <c r="D112" s="48" t="s">
        <v>35</v>
      </c>
      <c r="E112" s="48" t="s">
        <v>36</v>
      </c>
      <c r="F112" s="28">
        <f>F114+F115+F116+F117</f>
        <v>34802767</v>
      </c>
      <c r="G112" s="28">
        <f>G114+G115+G116+G117</f>
        <v>34802767</v>
      </c>
      <c r="H112" s="39"/>
      <c r="I112" s="39"/>
    </row>
    <row r="113" spans="1:9" s="24" customFormat="1">
      <c r="A113" s="20"/>
      <c r="B113" s="46"/>
      <c r="C113" s="47"/>
      <c r="D113" s="48"/>
      <c r="E113" s="48" t="s">
        <v>37</v>
      </c>
      <c r="F113" s="29"/>
      <c r="G113" s="39"/>
      <c r="H113" s="39"/>
      <c r="I113" s="39"/>
    </row>
    <row r="114" spans="1:9" s="24" customFormat="1" ht="108">
      <c r="A114" s="26"/>
      <c r="B114" s="26"/>
      <c r="C114" s="31"/>
      <c r="D114" s="30"/>
      <c r="E114" s="49" t="s">
        <v>38</v>
      </c>
      <c r="F114" s="29">
        <f>1300000+6800000+1902000+4750000+1943963+2204400+5202404</f>
        <v>24102767</v>
      </c>
      <c r="G114" s="39">
        <f>1300000+6800000+1902000+4750000+1943963+2204400+5202404</f>
        <v>24102767</v>
      </c>
      <c r="H114" s="39"/>
      <c r="I114" s="39"/>
    </row>
    <row r="115" spans="1:9" s="24" customFormat="1" ht="72">
      <c r="A115" s="26"/>
      <c r="B115" s="26"/>
      <c r="C115" s="31"/>
      <c r="D115" s="30"/>
      <c r="E115" s="49" t="s">
        <v>137</v>
      </c>
      <c r="F115" s="29">
        <f>5000000+3200000</f>
        <v>8200000</v>
      </c>
      <c r="G115" s="39">
        <f>5000000+3200000</f>
        <v>8200000</v>
      </c>
      <c r="H115" s="39"/>
      <c r="I115" s="39"/>
    </row>
    <row r="116" spans="1:9" s="24" customFormat="1" ht="54">
      <c r="A116" s="26"/>
      <c r="B116" s="26"/>
      <c r="C116" s="31"/>
      <c r="D116" s="30"/>
      <c r="E116" s="49" t="s">
        <v>138</v>
      </c>
      <c r="F116" s="29">
        <v>1550000</v>
      </c>
      <c r="G116" s="39">
        <v>1550000</v>
      </c>
      <c r="H116" s="39"/>
      <c r="I116" s="39"/>
    </row>
    <row r="117" spans="1:9" s="24" customFormat="1" ht="54">
      <c r="A117" s="26"/>
      <c r="B117" s="26"/>
      <c r="C117" s="31"/>
      <c r="D117" s="30"/>
      <c r="E117" s="49" t="s">
        <v>150</v>
      </c>
      <c r="F117" s="29">
        <v>950000</v>
      </c>
      <c r="G117" s="39">
        <v>950000</v>
      </c>
      <c r="H117" s="39"/>
      <c r="I117" s="39"/>
    </row>
    <row r="118" spans="1:9" ht="21.6" customHeight="1">
      <c r="A118" s="25"/>
      <c r="B118" s="18"/>
      <c r="C118" s="18"/>
      <c r="D118" s="2"/>
      <c r="E118" s="13" t="s">
        <v>0</v>
      </c>
      <c r="F118" s="32">
        <f>F15+F28+F46+F50+F75+F109</f>
        <v>144486505.36000001</v>
      </c>
      <c r="G118" s="32">
        <f t="shared" ref="G118:I118" si="11">G15+G28+G46+G50+G75+G109</f>
        <v>139324605.36000001</v>
      </c>
      <c r="H118" s="32">
        <f t="shared" si="11"/>
        <v>362900</v>
      </c>
      <c r="I118" s="32">
        <f t="shared" si="11"/>
        <v>2799000</v>
      </c>
    </row>
    <row r="119" spans="1:9" s="21" customFormat="1">
      <c r="A119" s="5"/>
      <c r="B119" s="4"/>
      <c r="C119" s="4"/>
      <c r="D119" s="5"/>
      <c r="E119" s="14"/>
      <c r="F119" s="15"/>
      <c r="G119" s="40"/>
      <c r="H119" s="40"/>
      <c r="I119" s="40"/>
    </row>
    <row r="120" spans="1:9">
      <c r="A120" s="23"/>
      <c r="B120" s="21" t="s">
        <v>21</v>
      </c>
      <c r="C120" s="21"/>
      <c r="D120" s="21"/>
      <c r="E120" s="21"/>
      <c r="F120" s="21"/>
    </row>
    <row r="121" spans="1:9">
      <c r="F121" s="1"/>
      <c r="G121" s="41"/>
      <c r="H121" s="41"/>
      <c r="I121" s="41"/>
    </row>
    <row r="122" spans="1:9">
      <c r="F122" s="66"/>
      <c r="G122" s="41"/>
      <c r="I122" s="41"/>
    </row>
    <row r="123" spans="1:9">
      <c r="F123" s="1"/>
      <c r="G123" s="1"/>
      <c r="H123" s="1"/>
      <c r="I123" s="1"/>
    </row>
    <row r="125" spans="1:9">
      <c r="F125" s="1"/>
      <c r="G125" s="41"/>
    </row>
    <row r="126" spans="1:9">
      <c r="F126" s="1"/>
      <c r="G126" s="41"/>
    </row>
  </sheetData>
  <mergeCells count="24">
    <mergeCell ref="D51:E51"/>
    <mergeCell ref="D75:E75"/>
    <mergeCell ref="D76:E76"/>
    <mergeCell ref="D109:E109"/>
    <mergeCell ref="D110:E110"/>
    <mergeCell ref="A8:B8"/>
    <mergeCell ref="A9:B9"/>
    <mergeCell ref="A10:I10"/>
    <mergeCell ref="A12:A13"/>
    <mergeCell ref="B12:B13"/>
    <mergeCell ref="C12:C13"/>
    <mergeCell ref="D12:D13"/>
    <mergeCell ref="E12:E13"/>
    <mergeCell ref="F12:F13"/>
    <mergeCell ref="G12:I12"/>
    <mergeCell ref="D28:E28"/>
    <mergeCell ref="D29:E29"/>
    <mergeCell ref="D50:E50"/>
    <mergeCell ref="D15:E15"/>
    <mergeCell ref="D16:E16"/>
    <mergeCell ref="D46:E46"/>
    <mergeCell ref="D47:E47"/>
    <mergeCell ref="D48:E48"/>
    <mergeCell ref="D49:E49"/>
  </mergeCells>
  <pageMargins left="0.59055118110236227" right="0.19685039370078741" top="0.59055118110236227" bottom="0.59055118110236227" header="0" footer="0"/>
  <pageSetup paperSize="9" scale="56" fitToWidth="5" fitToHeight="5" orientation="portrait" r:id="rId1"/>
  <headerFooter differentFirst="1">
    <oddHeader>&amp;C&amp;P</oddHeader>
  </headerFooter>
  <colBreaks count="1" manualBreakCount="1">
    <brk id="6" max="10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2</vt:i4>
      </vt:variant>
    </vt:vector>
  </HeadingPairs>
  <TitlesOfParts>
    <vt:vector size="4" baseType="lpstr">
      <vt:lpstr>Лист1</vt:lpstr>
      <vt:lpstr>2024</vt:lpstr>
      <vt:lpstr>'2024'!Заголовки_для_друку</vt:lpstr>
      <vt:lpstr>'2024'!Область_друку</vt:lpstr>
    </vt:vector>
  </TitlesOfParts>
  <Company>УКХиЭ</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77</dc:creator>
  <cp:lastModifiedBy>220FU11</cp:lastModifiedBy>
  <cp:lastPrinted>2024-07-11T05:32:41Z</cp:lastPrinted>
  <dcterms:created xsi:type="dcterms:W3CDTF">2005-08-15T04:40:30Z</dcterms:created>
  <dcterms:modified xsi:type="dcterms:W3CDTF">2024-07-24T09:43:02Z</dcterms:modified>
</cp:coreProperties>
</file>